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100_担当職員のシート確認作業\"/>
    </mc:Choice>
  </mc:AlternateContent>
  <xr:revisionPtr revIDLastSave="0" documentId="13_ncr:1_{9B2BFB3E-6FF6-4EF0-A2B7-A9C59CE798D6}" xr6:coauthVersionLast="47" xr6:coauthVersionMax="47" xr10:uidLastSave="{00000000-0000-0000-0000-000000000000}"/>
  <bookViews>
    <workbookView xWindow="-108" yWindow="-108" windowWidth="23256" windowHeight="1389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<sst xmlns="http://schemas.openxmlformats.org/spreadsheetml/2006/main" count="4441" uniqueCount="2102">
  <si>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</si>
  <si>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</si>
  <si>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</si>
  <si>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</si>
  <si>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</si>
  <si>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</si>
  <si>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</si>
  <si>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</si>
  <si>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</si>
  <si>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</si>
  <si>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</si>
  <si>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</si>
  <si>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</si>
  <si>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</si>
  <si>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</si>
  <si>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</si>
  <si>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</si>
  <si>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</si>
  <si>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</si>
  <si>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</si>
  <si>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</si>
  <si>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</si>
  <si>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</si>
  <si>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</si>
  <si>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</si>
  <si>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</si>
  <si>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</si>
  <si>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</si>
  <si>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</si>
  <si>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</si>
  <si>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</si>
  <si>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</si>
  <si>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</si>
  <si>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</si>
  <si>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</si>
  <si>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</si>
  <si>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</si>
  <si>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</si>
  <si>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</si>
  <si>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</si>
  <si>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</si>
  <si>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</si>
  <si>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</si>
  <si>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</si>
  <si>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</si>
  <si>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</si>
  <si>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</si>
  <si>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</si>
  <si>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</si>
  <si>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</si>
  <si>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</si>
  <si>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</si>
  <si>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</si>
  <si>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</si>
  <si>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</si>
  <si>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</si>
  <si>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</si>
  <si>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</si>
  <si>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</si>
  <si>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</si>
  <si>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</si>
  <si>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</si>
  <si>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</si>
  <si>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</si>
  <si>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</si>
  <si>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</si>
  <si>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</si>
  <si>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</si>
  <si>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</si>
  <si>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</si>
  <si>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</si>
  <si>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</si>
  <si>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</si>
  <si>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</si>
  <si>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</si>
  <si>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</si>
  <si>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</si>
  <si>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</si>
  <si>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</si>
  <si>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</si>
  <si>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</si>
  <si>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</si>
  <si>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</si>
  <si>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</si>
  <si>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</si>
  <si>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</si>
  <si>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</si>
  <si>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</si>
  <si>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</si>
  <si>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</si>
  <si>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</si>
  <si>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</si>
  <si>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</si>
  <si>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</si>
  <si>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</si>
  <si>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</si>
  <si>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</si>
  <si>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</si>
  <si>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</si>
  <si>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</si>
  <si>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</si>
  <si>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</si>
  <si>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</si>
  <si>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</si>
  <si>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</si>
  <si>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</si>
  <si>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</si>
  <si>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</si>
  <si>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</si>
  <si>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</si>
  <si>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</si>
  <si>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</si>
  <si>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</si>
  <si>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</si>
  <si>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</si>
  <si>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</si>
  <si>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</si>
  <si>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</si>
  <si>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</si>
  <si>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</si>
  <si>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</si>
  <si>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</si>
  <si>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</si>
  <si>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</si>
  <si>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</si>
  <si>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</si>
  <si>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</si>
  <si>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</si>
  <si>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</si>
  <si>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</si>
  <si>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</si>
  <si>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</si>
  <si>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</si>
  <si>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</si>
  <si>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</si>
  <si>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</si>
  <si>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</si>
  <si>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</si>
  <si>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</si>
  <si>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</si>
  <si>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</si>
  <si>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</si>
  <si>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</si>
  <si>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</si>
  <si>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</si>
  <si>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</si>
  <si>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</si>
  <si>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</si>
  <si>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</si>
  <si>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</si>
  <si>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</si>
  <si>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</si>
  <si>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</si>
  <si>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</si>
  <si>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</si>
  <si>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</si>
  <si>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</si>
  <si>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</si>
  <si>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</si>
  <si>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</si>
  <si>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</si>
  <si>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</si>
  <si>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</si>
  <si>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</si>
  <si>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</si>
  <si>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</si>
  <si>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</si>
  <si>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</si>
  <si>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</si>
  <si>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</si>
  <si>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</si>
  <si>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</si>
  <si>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</si>
  <si>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</si>
  <si>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</si>
  <si>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</si>
  <si>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</si>
  <si>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</si>
  <si>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</si>
  <si>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</si>
  <si>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</si>
  <si>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</si>
  <si>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</si>
  <si>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</si>
  <si>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</si>
  <si>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</si>
  <si>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</si>
  <si>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</si>
  <si>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</si>
  <si>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</si>
  <si>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</si>
  <si>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</si>
  <si>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</si>
  <si>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</si>
  <si>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</si>
  <si>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</si>
  <si>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</si>
  <si>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</si>
  <si>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</si>
  <si>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</si>
  <si>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</si>
  <si>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</si>
  <si>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</si>
  <si>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</si>
  <si>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</si>
  <si>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</si>
  <si>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</si>
  <si>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</si>
  <si>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</si>
  <si>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</si>
  <si>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</si>
  <si>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</si>
  <si>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</si>
  <si>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</si>
  <si>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</si>
  <si>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</si>
  <si>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</si>
  <si>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</si>
  <si>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</si>
  <si>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</si>
  <si>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</si>
  <si>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</si>
  <si>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</si>
  <si>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</si>
  <si>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</si>
  <si>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</si>
  <si>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</si>
  <si>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</si>
  <si>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</si>
  <si>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</si>
  <si>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</si>
  <si>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</si>
  <si>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</si>
  <si>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</si>
  <si>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</si>
  <si>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</si>
  <si>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</si>
  <si>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</si>
  <si>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</si>
  <si>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</si>
  <si>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</si>
  <si>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</si>
  <si>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</si>
  <si>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</si>
  <si>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</si>
  <si>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</si>
  <si>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</si>
  <si>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</si>
  <si>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</si>
  <si>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</si>
  <si>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</si>
  <si>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</si>
  <si>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</si>
  <si>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</si>
  <si>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</si>
  <si>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</si>
  <si>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</si>
  <si>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</si>
  <si>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</si>
  <si>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</si>
  <si>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</si>
  <si>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</si>
  <si>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</si>
  <si>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</si>
  <si>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</si>
  <si>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</si>
  <si>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</si>
  <si>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</si>
  <si>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</si>
  <si>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</si>
  <si>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</si>
  <si>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</si>
  <si>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</si>
  <si>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</si>
  <si>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</si>
  <si>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</si>
  <si>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</si>
  <si>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</si>
  <si>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</si>
  <si>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</si>
  <si>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</si>
  <si>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</si>
  <si>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</si>
  <si>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</si>
  <si>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</si>
  <si>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</si>
  <si>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</si>
  <si>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</si>
  <si>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</si>
  <si>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</si>
  <si>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</si>
  <si>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</si>
  <si>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</si>
  <si>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</si>
  <si>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</si>
  <si>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</si>
  <si>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</si>
  <si>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</si>
  <si>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</si>
  <si>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</si>
  <si>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</si>
  <si>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</si>
  <si>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</si>
  <si>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</si>
  <si>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</si>
  <si>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</si>
  <si>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</si>
  <si>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</si>
  <si>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</si>
  <si>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</si>
  <si>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</si>
  <si>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</si>
  <si>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</si>
  <si>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</si>
  <si>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</si>
  <si>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</si>
  <si>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</si>
  <si>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</si>
  <si>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</si>
  <si>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</si>
  <si>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</si>
  <si>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</si>
  <si>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</si>
  <si>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</si>
  <si>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</si>
  <si>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</si>
  <si>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</si>
  <si>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</si>
  <si>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</si>
  <si>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</si>
  <si>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</si>
  <si>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</si>
  <si>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</si>
  <si>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</si>
  <si>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</si>
  <si>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</si>
  <si>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</si>
  <si>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</si>
  <si>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</si>
  <si>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</si>
  <si>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</si>
  <si>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</si>
  <si>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</si>
  <si>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</si>
  <si>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</si>
  <si>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</si>
  <si>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</si>
  <si>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</si>
  <si>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</si>
  <si>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</si>
  <si>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</si>
  <si>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</si>
  <si>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</si>
  <si>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</si>
  <si>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</si>
  <si>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</si>
  <si>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</si>
  <si>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</si>
  <si>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</si>
  <si>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</si>
  <si>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</si>
  <si>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</si>
  <si>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</si>
  <si>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</si>
  <si>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</si>
  <si>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</si>
  <si>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</si>
  <si>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</si>
  <si>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</si>
  <si>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</si>
  <si>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</si>
  <si>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</si>
  <si>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</si>
  <si>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</si>
  <si>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</si>
  <si>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</si>
  <si>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</si>
  <si>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</si>
  <si>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</si>
  <si>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</si>
  <si>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</si>
  <si>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</si>
  <si>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</si>
  <si>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</si>
  <si>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</si>
  <si>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</si>
  <si>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</si>
  <si>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</si>
  <si>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</si>
  <si>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</si>
  <si>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</si>
  <si>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</si>
  <si>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</si>
  <si>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</si>
  <si>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</si>
  <si>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</si>
  <si>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</si>
  <si>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</si>
  <si>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</si>
  <si>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</si>
  <si>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</si>
  <si>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</si>
  <si>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</si>
  <si>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</si>
  <si>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</si>
  <si>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</si>
  <si>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</si>
  <si>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</si>
  <si>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</si>
  <si>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</si>
  <si>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</si>
  <si>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</si>
  <si>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</si>
  <si>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</si>
  <si>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</si>
  <si>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</si>
  <si>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</si>
  <si>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</si>
  <si>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</si>
  <si>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</si>
  <si>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</si>
  <si>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</si>
  <si>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</si>
  <si>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</si>
  <si>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</si>
  <si>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</si>
  <si>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</si>
  <si>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</si>
  <si>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</si>
  <si>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</si>
  <si>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</si>
  <si>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</si>
  <si>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</si>
  <si>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</si>
  <si>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</si>
  <si>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</si>
  <si>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</si>
  <si>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</si>
  <si>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</si>
  <si>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</si>
  <si>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</si>
  <si>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</si>
  <si>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</si>
  <si>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</si>
  <si>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</si>
  <si>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</si>
  <si>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</si>
  <si>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</si>
  <si>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</si>
  <si>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</si>
  <si>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</si>
  <si>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</si>
  <si>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</si>
  <si>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</si>
  <si>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</si>
  <si>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</si>
  <si>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</si>
  <si>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</si>
  <si>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</si>
  <si>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</si>
  <si>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</si>
  <si>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</si>
  <si>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</si>
  <si>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</si>
  <si>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</si>
  <si>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</si>
  <si>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</si>
  <si>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</si>
  <si>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</si>
  <si>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</si>
  <si>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</si>
  <si>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</si>
  <si>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</si>
  <si>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</si>
  <si>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</si>
  <si>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</si>
  <si>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</si>
  <si>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</si>
  <si>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</si>
  <si>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</si>
  <si>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</si>
  <si>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</si>
  <si>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</si>
  <si>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</si>
  <si>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</si>
  <si>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</si>
  <si>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</si>
  <si>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</si>
  <si>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</si>
  <si>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</si>
  <si>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</si>
  <si>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</si>
  <si>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</si>
  <si>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</si>
  <si>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</si>
  <si>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</si>
  <si>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</si>
  <si>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</si>
  <si>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</si>
  <si>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</si>
  <si>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</si>
  <si>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</si>
  <si>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</si>
  <si>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</si>
  <si>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</si>
  <si>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</si>
  <si>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</si>
  <si>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</si>
  <si>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</si>
  <si>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</si>
  <si>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</si>
  <si>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</si>
  <si>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</si>
  <si>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</si>
  <si>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</si>
  <si>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</si>
  <si>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</si>
  <si>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</si>
  <si>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</si>
  <si>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</si>
  <si>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</si>
  <si>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</si>
  <si>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</si>
  <si>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</si>
  <si>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</si>
  <si>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</si>
  <si>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</si>
  <si>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</si>
  <si>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</si>
  <si>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</si>
  <si>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</si>
  <si>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</si>
  <si>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</si>
  <si>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</si>
  <si>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</si>
  <si>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</si>
  <si>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</si>
  <si>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</si>
  <si>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</si>
  <si>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</si>
  <si>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</si>
  <si>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</si>
  <si>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</si>
  <si>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</si>
  <si>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</si>
  <si>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</si>
  <si>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</si>
  <si>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</si>
  <si>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</si>
  <si>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</si>
  <si>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</si>
  <si>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</si>
  <si>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</si>
  <si>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</si>
  <si>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</si>
  <si>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</si>
  <si>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</si>
  <si>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</si>
  <si>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</si>
  <si>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</si>
  <si>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</si>
  <si>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</si>
  <si>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</si>
  <si>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</si>
  <si>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</si>
  <si>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</si>
  <si>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</si>
  <si>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</si>
  <si>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</si>
  <si>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</si>
  <si>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</si>
  <si>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</si>
  <si>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</si>
  <si>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</si>
  <si>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</si>
  <si>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</si>
  <si>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</si>
  <si>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</si>
  <si>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</si>
  <si>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</si>
  <si>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</si>
  <si>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</si>
  <si>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</si>
  <si>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</si>
  <si>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</si>
  <si>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</si>
  <si>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</si>
  <si>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</si>
  <si>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</si>
  <si>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</si>
  <si>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</si>
  <si>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</si>
  <si>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</si>
  <si>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</si>
  <si>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</si>
  <si>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</si>
  <si>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</si>
  <si>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</si>
  <si>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</si>
  <si>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</si>
  <si>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</si>
  <si>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</si>
  <si>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</si>
  <si>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</si>
  <si>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</si>
  <si>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</si>
  <si>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</si>
  <si>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</si>
  <si>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</si>
  <si>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</si>
  <si>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</si>
  <si>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</si>
  <si>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</si>
  <si>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</si>
  <si>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</si>
  <si>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</si>
  <si>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</si>
  <si>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</si>
  <si>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</si>
  <si>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</si>
  <si>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</si>
  <si>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</si>
  <si>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</si>
  <si>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</si>
  <si>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</si>
  <si>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</si>
  <si>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</si>
  <si>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</si>
  <si>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</si>
  <si>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</si>
  <si>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</si>
  <si>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</si>
  <si>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</si>
  <si>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</si>
  <si>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</si>
  <si>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</si>
  <si>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</si>
  <si>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</si>
  <si>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</si>
  <si>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</si>
  <si>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</si>
  <si>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</si>
  <si>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</si>
  <si>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</si>
  <si>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</si>
  <si>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</si>
  <si>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</si>
  <si>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</si>
  <si>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</si>
  <si>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</si>
  <si>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</si>
  <si>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</si>
  <si>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</si>
  <si>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</si>
  <si>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</si>
  <si>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</si>
  <si>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</si>
  <si>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</si>
  <si>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</si>
  <si>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</si>
  <si>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</si>
  <si>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</si>
  <si>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</si>
  <si>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</si>
  <si>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</si>
  <si>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</si>
  <si>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</si>
  <si>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</si>
  <si>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</si>
  <si>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</si>
  <si>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</si>
  <si>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</si>
  <si>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</si>
  <si>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</si>
  <si>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</si>
  <si>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</si>
  <si>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</si>
  <si>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</si>
  <si>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</si>
  <si>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</si>
  <si>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</si>
  <si>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</si>
  <si>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</si>
  <si>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</si>
  <si>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</si>
  <si>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</si>
  <si>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</si>
  <si>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</si>
  <si>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</si>
  <si>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</si>
  <si>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</si>
  <si>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</si>
  <si>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</si>
  <si>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</si>
  <si>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</si>
  <si>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</si>
  <si>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</si>
  <si>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</si>
  <si>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</si>
  <si>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</si>
  <si>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</si>
  <si>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</si>
  <si>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</si>
  <si>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</si>
  <si>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</si>
  <si>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</si>
  <si>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</si>
  <si>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</si>
  <si>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</si>
  <si>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</si>
  <si>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</si>
  <si>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</si>
  <si>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</si>
  <si>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</si>
  <si>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</si>
  <si>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</si>
  <si>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</si>
  <si>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</si>
  <si>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</si>
  <si>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</si>
  <si>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</si>
  <si>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</si>
  <si>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</si>
  <si>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</si>
  <si>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</si>
  <si>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</si>
  <si>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</si>
  <si>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</si>
  <si>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</si>
  <si>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</si>
  <si>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</si>
  <si>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</si>
  <si>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</si>
  <si>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</si>
  <si>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</si>
  <si>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</si>
  <si>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</si>
  <si>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</si>
  <si>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</si>
  <si>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</si>
  <si>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</si>
  <si>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</si>
  <si>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</si>
  <si>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</si>
  <si>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</si>
  <si>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</si>
  <si>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</si>
  <si>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</si>
  <si>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</si>
  <si>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</si>
  <si>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</si>
  <si>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</si>
  <si>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</si>
  <si>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</si>
  <si>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</si>
  <si>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</si>
  <si>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</si>
  <si>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</si>
  <si>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</si>
  <si>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</si>
  <si>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</si>
  <si>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</si>
  <si>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</si>
  <si>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</si>
  <si>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</si>
  <si>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</si>
  <si>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</si>
  <si>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</si>
  <si>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</si>
  <si>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</si>
  <si>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</si>
  <si>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</si>
  <si>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</si>
  <si>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</si>
  <si>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</si>
  <si>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</si>
  <si>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</si>
  <si>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</si>
  <si>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</si>
  <si>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</si>
  <si>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</si>
  <si>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</si>
  <si>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</si>
  <si>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</si>
  <si>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</si>
  <si>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</si>
  <si>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</si>
  <si>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</si>
  <si>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</si>
  <si>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</si>
  <si>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</si>
  <si>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</si>
  <si>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</si>
  <si>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</si>
  <si>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</si>
  <si>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</si>
  <si>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</si>
  <si>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</si>
  <si>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</si>
  <si>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</si>
  <si>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</si>
  <si>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</si>
  <si>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</si>
  <si>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</si>
  <si>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</si>
  <si>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</si>
  <si>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</si>
  <si>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</si>
  <si>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</si>
  <si>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</si>
  <si>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</si>
  <si>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</si>
  <si>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</si>
  <si>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</si>
  <si>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</si>
  <si>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</si>
  <si>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</si>
  <si>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</si>
  <si>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</si>
  <si>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</si>
  <si>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</si>
  <si>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</si>
  <si>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</si>
  <si>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</si>
  <si>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</si>
  <si>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</si>
  <si>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</si>
  <si>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</si>
  <si>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</si>
  <si>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</si>
  <si>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</si>
  <si>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</si>
  <si>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</si>
  <si>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</si>
  <si>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</si>
  <si>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</si>
  <si>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</si>
  <si>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</si>
  <si>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</si>
  <si>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</si>
  <si>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</si>
  <si>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</si>
  <si>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</si>
  <si>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</si>
  <si>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</si>
  <si>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</si>
  <si>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</si>
  <si>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</si>
  <si>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</si>
  <si>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</si>
  <si>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</si>
  <si>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</si>
  <si>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</si>
  <si>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</si>
  <si>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</si>
  <si>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</si>
  <si>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</si>
  <si>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</si>
  <si>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</si>
  <si>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</si>
  <si>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</si>
  <si>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</si>
  <si>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</si>
  <si>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</si>
  <si>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</si>
  <si>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</si>
  <si>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</si>
  <si>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</si>
  <si>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</si>
  <si>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</si>
  <si>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</si>
  <si>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</si>
  <si>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</si>
  <si>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</si>
  <si>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</si>
  <si>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</si>
  <si>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</si>
  <si>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</si>
  <si>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</si>
  <si>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</si>
  <si>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</si>
  <si>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</si>
  <si>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</si>
  <si>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</si>
  <si>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</si>
  <si>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</si>
  <si>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</si>
  <si>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</si>
  <si>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</si>
  <si>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</si>
  <si>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</si>
  <si>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</si>
  <si>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</si>
  <si>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</si>
  <si>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</si>
  <si>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</si>
  <si>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</si>
  <si>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</si>
  <si>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</si>
  <si>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</si>
  <si>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</si>
  <si>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</si>
  <si>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</si>
  <si>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</si>
  <si>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</si>
  <si>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</si>
  <si>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</si>
  <si>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</si>
  <si>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</si>
  <si>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</si>
  <si>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</si>
  <si>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</si>
  <si>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</si>
  <si>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</si>
  <si>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</si>
  <si>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</si>
  <si>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</si>
  <si>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</si>
  <si>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</si>
  <si>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</si>
  <si>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</si>
  <si>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</si>
  <si>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</si>
  <si>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</si>
  <si>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</si>
  <si>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</si>
  <si>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</si>
  <si>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</si>
  <si>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</si>
  <si>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</si>
  <si>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</si>
  <si>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</si>
  <si>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</si>
  <si>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</si>
  <si>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</si>
  <si>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</si>
  <si>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</si>
  <si>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</si>
  <si>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</si>
  <si>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</si>
  <si>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</si>
  <si>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</si>
  <si>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</si>
  <si>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</si>
  <si>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</si>
  <si>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</si>
  <si>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</si>
  <si>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</si>
  <si>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</si>
  <si>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</si>
  <si>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</si>
  <si>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</si>
  <si>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</si>
  <si>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</si>
  <si>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</si>
  <si>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</si>
  <si>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</si>
  <si>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</si>
  <si>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</si>
  <si>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</si>
  <si>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</si>
  <si>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</si>
  <si>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</si>
  <si>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</si>
  <si>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</si>
  <si>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</si>
  <si>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</si>
  <si>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</si>
  <si>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</si>
  <si>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</si>
  <si>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</si>
  <si>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</si>
  <si>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</si>
  <si>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</si>
  <si>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</si>
  <si>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</si>
  <si>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</si>
  <si>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</si>
  <si>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</si>
  <si>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</si>
  <si>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</si>
  <si>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</si>
  <si>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</si>
  <si>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</si>
  <si>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</si>
  <si>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</si>
  <si>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</si>
  <si>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</si>
  <si>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</si>
  <si>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</si>
  <si>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</si>
  <si>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</si>
  <si>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</si>
  <si>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</si>
  <si>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</si>
  <si>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</si>
  <si>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</si>
  <si>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</si>
  <si>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</si>
  <si>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</si>
  <si>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</si>
  <si>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</si>
  <si>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</si>
  <si>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</si>
  <si>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</si>
  <si>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</si>
  <si>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</si>
  <si>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</si>
  <si>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</si>
  <si>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</si>
  <si>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</si>
  <si>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</si>
  <si>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</si>
  <si>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</si>
  <si>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</si>
  <si>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</si>
  <si>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</si>
  <si>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</si>
  <si>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</si>
  <si>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</si>
  <si>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</si>
  <si>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</si>
  <si>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</si>
  <si>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</si>
  <si>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</si>
  <si>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</si>
  <si>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</si>
  <si>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</si>
  <si>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</si>
  <si>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</si>
  <si>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</si>
  <si>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</si>
  <si>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</si>
  <si>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</si>
  <si>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</si>
  <si>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</si>
  <si>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</si>
  <si>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</si>
  <si>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</si>
  <si>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</si>
  <si>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</si>
  <si>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</si>
  <si>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</si>
  <si>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</si>
  <si>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</si>
  <si>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</si>
  <si>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</si>
  <si>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</si>
  <si>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</si>
  <si>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</si>
  <si>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</si>
  <si>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</si>
  <si>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</si>
  <si>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</si>
  <si>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</si>
  <si>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</si>
  <si>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</si>
  <si>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</si>
  <si>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</si>
  <si>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</si>
  <si>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</si>
  <si>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</si>
  <si>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</si>
  <si>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</si>
  <si>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</si>
  <si>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</si>
  <si>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</si>
  <si>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</si>
  <si>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</si>
  <si>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</si>
  <si>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</si>
  <si>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</si>
  <si>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</si>
  <si>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</si>
  <si>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</si>
  <si>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</si>
  <si>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</si>
  <si>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</si>
  <si>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</si>
  <si>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</si>
  <si>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</si>
  <si>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</si>
  <si>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</si>
  <si>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</si>
  <si>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</si>
  <si>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</si>
  <si>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</si>
  <si>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</si>
  <si>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</si>
  <si>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</si>
  <si>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</si>
  <si>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</si>
  <si>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</si>
  <si>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</si>
  <si>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</si>
  <si>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</si>
  <si>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</si>
  <si>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</si>
  <si>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</si>
  <si>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</si>
  <si>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</si>
  <si>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</si>
  <si>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</si>
  <si>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</si>
  <si>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</si>
  <si>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</si>
  <si>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</si>
  <si>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</si>
  <si>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</si>
  <si>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</si>
  <si>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</si>
  <si>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</si>
  <si>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</si>
  <si>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</si>
  <si>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</si>
  <si>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</si>
  <si>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</si>
  <si>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</si>
  <si>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</si>
  <si>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</si>
  <si>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</si>
  <si>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</si>
  <si>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</si>
  <si>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</si>
  <si>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</si>
  <si>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</si>
  <si>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</si>
  <si>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</si>
  <si>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</si>
  <si>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</si>
  <si>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</si>
  <si>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</si>
  <si>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</si>
  <si>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</si>
  <si>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</si>
  <si>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</si>
  <si>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</si>
  <si>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</si>
  <si>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</si>
  <si>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</si>
  <si>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</si>
  <si>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</si>
  <si>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</si>
  <si>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</si>
  <si>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</si>
  <si>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</si>
  <si>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</si>
  <si>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</si>
  <si>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</si>
  <si>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</si>
  <si>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</si>
  <si>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</si>
  <si>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</si>
  <si>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</si>
  <si>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</si>
  <si>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</si>
  <si>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</si>
  <si>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</si>
  <si>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</si>
  <si>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</si>
  <si>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</si>
  <si>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</si>
  <si>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</si>
  <si>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</si>
  <si>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</si>
  <si>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</si>
  <si>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</si>
  <si>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</si>
  <si>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</si>
  <si>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</si>
  <si>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</si>
  <si>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</si>
  <si>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</si>
  <si>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</si>
  <si>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</si>
  <si>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</si>
  <si>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</si>
  <si>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</si>
  <si>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</si>
  <si>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</si>
  <si>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</si>
  <si>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</si>
  <si>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</si>
  <si>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</si>
  <si>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</si>
  <si>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</si>
  <si>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</si>
  <si>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</si>
  <si>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</si>
  <si>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</si>
  <si>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</si>
  <si>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</si>
  <si>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</si>
  <si>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</si>
  <si>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</si>
  <si>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</si>
  <si>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</si>
  <si>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</si>
  <si>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</si>
  <si>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</si>
  <si>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</si>
  <si>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</si>
  <si>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</si>
  <si>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</si>
  <si>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</si>
  <si>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</si>
  <si>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</si>
  <si>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</si>
  <si>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</si>
  <si>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</si>
  <si>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</si>
  <si>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</si>
  <si>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</si>
  <si>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</si>
  <si>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</si>
  <si>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</si>
  <si>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</si>
  <si>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</si>
  <si>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</si>
  <si>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</si>
  <si>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</si>
  <si>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</si>
  <si>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</si>
  <si>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</si>
  <si>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</si>
  <si>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</si>
  <si>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</si>
  <si>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</si>
  <si>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</si>
  <si>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</si>
  <si>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</si>
  <si>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</si>
  <si>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</si>
  <si>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</si>
  <si>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</si>
  <si>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</si>
  <si>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</si>
  <si>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</si>
  <si>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</si>
  <si>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</si>
  <si>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</si>
  <si>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</si>
  <si>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</si>
  <si>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</si>
  <si>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</si>
  <si>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</si>
  <si>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</si>
  <si>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</si>
  <si>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</si>
  <si>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</si>
  <si>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</si>
  <si>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</si>
  <si>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</si>
  <si>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</si>
  <si>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</si>
  <si>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</si>
  <si>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</si>
  <si>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</si>
  <si>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</si>
  <si>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</si>
  <si>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</si>
  <si>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</si>
  <si>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</si>
  <si>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</si>
  <si>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</si>
  <si>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</si>
  <si>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</si>
  <si>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</si>
  <si>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</si>
  <si>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</si>
  <si>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</si>
  <si>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</si>
  <si>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</si>
  <si>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</si>
  <si>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</si>
  <si>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</si>
  <si>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</si>
  <si>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</si>
  <si>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</si>
  <si>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</si>
  <si>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</si>
  <si>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</si>
  <si>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</si>
  <si>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</si>
  <si>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</si>
  <si>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</si>
  <si>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</si>
  <si>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</si>
  <si>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</si>
  <si>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</si>
  <si>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</si>
  <si>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</si>
  <si>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</si>
  <si>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</si>
  <si>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</si>
  <si>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</si>
  <si>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</si>
  <si>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</si>
  <si>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</si>
  <si>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</si>
  <si>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</si>
  <si>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</si>
  <si>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</si>
  <si>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</si>
  <si>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</si>
  <si>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</si>
  <si>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</si>
  <si>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</si>
  <si>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</si>
  <si>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</si>
  <si>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</si>
  <si>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</si>
  <si>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</si>
  <si>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</si>
  <si>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</si>
  <si>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</si>
  <si>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</si>
  <si>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</si>
  <si>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</si>
  <si>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</si>
  <si>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</si>
  <si>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</si>
  <si>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</si>
  <si>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</si>
  <si>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</si>
  <si>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</si>
  <si>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</si>
  <si>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</si>
  <si>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</si>
  <si>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</si>
  <si>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</si>
  <si>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</si>
  <si>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</si>
  <si>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</si>
  <si>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</si>
  <si>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</si>
  <si>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</si>
  <si>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</si>
  <si>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</si>
  <si>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</si>
  <si>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</si>
  <si>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</si>
  <si>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</si>
  <si>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</si>
  <si>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</si>
  <si>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</si>
  <si>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</si>
  <si>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</si>
  <si>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</si>
  <si>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</si>
  <si>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</si>
  <si>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</si>
  <si>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</si>
  <si>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</si>
  <si>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</si>
  <si>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</si>
  <si>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</si>
  <si>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</si>
  <si>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</si>
  <si>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</si>
  <si>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</si>
  <si>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</si>
  <si>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</si>
  <si>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</si>
  <si>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</si>
  <si>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</si>
  <si>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</si>
  <si>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</si>
  <si>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</si>
  <si>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</si>
  <si>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</si>
  <si>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</si>
  <si>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</si>
  <si>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</si>
  <si>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</si>
  <si>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</si>
  <si>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</si>
  <si>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</si>
  <si>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</si>
  <si>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</si>
  <si>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</si>
  <si>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</si>
  <si>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</si>
  <si>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</si>
  <si>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</si>
  <si>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</si>
  <si>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</si>
  <si>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</si>
  <si>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</si>
  <si>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</si>
  <si>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</si>
  <si>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</si>
  <si>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</si>
  <si>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</si>
  <si>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</si>
  <si>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</si>
  <si>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</si>
  <si>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</si>
  <si>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</si>
  <si>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</si>
  <si>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</si>
  <si>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</si>
  <si>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</si>
  <si>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</si>
  <si>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</si>
  <si>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</si>
  <si>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</si>
  <si>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</si>
  <si>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</si>
  <si>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</si>
  <si>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</si>
  <si>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</si>
  <si>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</si>
  <si>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</si>
  <si>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</si>
  <si>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</si>
  <si>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</si>
  <si>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</si>
  <si>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</si>
  <si>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</si>
  <si>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</si>
  <si>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</si>
  <si>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</si>
  <si>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</si>
  <si>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</si>
  <si>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</si>
  <si>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</si>
  <si>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</si>
  <si>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</si>
  <si>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</si>
  <si>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</si>
  <si>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</si>
  <si>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</si>
  <si>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</si>
  <si>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</si>
  <si>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</si>
  <si>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</si>
  <si>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</si>
  <si>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</si>
  <si>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</si>
  <si>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</si>
  <si>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</si>
  <si>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</si>
  <si>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</si>
  <si>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</si>
  <si>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</si>
  <si>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</si>
  <si>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</si>
  <si>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</si>
  <si>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</si>
  <si>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</si>
  <si>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</si>
  <si>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</si>
  <si>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</si>
  <si>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</si>
  <si>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</si>
  <si>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</si>
  <si>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</si>
  <si>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</si>
  <si>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</si>
  <si>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</si>
  <si>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</si>
  <si>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</si>
  <si>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</si>
  <si>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</si>
  <si>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</si>
  <si>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</si>
  <si>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</si>
  <si>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</si>
  <si>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</si>
  <si>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</si>
  <si>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</si>
  <si>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</si>
  <si>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</si>
  <si>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</si>
  <si>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</si>
  <si>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</si>
  <si>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</si>
  <si>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</si>
  <si>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</si>
  <si>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</si>
  <si>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</si>
  <si>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</si>
  <si>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</si>
  <si>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</si>
  <si>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</si>
  <si>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</si>
  <si>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</si>
  <si>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</si>
  <si>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</si>
  <si>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</si>
  <si>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</si>
  <si>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</si>
  <si>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</si>
  <si>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</si>
  <si>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</si>
  <si>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</si>
  <si>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</si>
  <si>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</si>
  <si>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</si>
  <si>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</si>
  <si>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</si>
  <si>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</si>
  <si>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</si>
  <si>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</si>
  <si>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</si>
  <si>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</si>
  <si>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</si>
  <si>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</si>
  <si>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</si>
  <si>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</si>
  <si>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</si>
  <si>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</si>
  <si>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</si>
  <si>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</si>
  <si>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</si>
  <si>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</si>
  <si>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</si>
  <si>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</si>
  <si>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</si>
  <si>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</si>
  <si>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</si>
  <si>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</si>
  <si>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</si>
  <si>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</si>
  <si>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</si>
  <si>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</si>
  <si>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</si>
  <si>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</si>
  <si>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</si>
  <si>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</si>
  <si>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</si>
  <si>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</si>
  <si>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</si>
  <si>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</si>
  <si>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</si>
  <si>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</si>
  <si>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</si>
  <si>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</si>
  <si>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</si>
  <si>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</si>
  <si>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</si>
  <si>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</si>
  <si>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</si>
  <si>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</si>
  <si>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</si>
  <si>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</si>
  <si>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</si>
  <si>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</si>
  <si>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</si>
  <si>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</si>
  <si>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</si>
  <si>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</si>
  <si>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</si>
  <si>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</si>
  <si>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</si>
  <si>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</si>
  <si>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</si>
  <si>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</si>
  <si>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</si>
  <si>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</si>
  <si>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</si>
  <si>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</si>
  <si>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</si>
  <si>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</si>
  <si>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</si>
  <si>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</si>
  <si>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</si>
  <si>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</si>
  <si>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</si>
  <si>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</si>
  <si>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</si>
  <si>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</si>
  <si>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</si>
  <si>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</si>
  <si>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</si>
  <si>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</si>
  <si>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</si>
  <si>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</si>
  <si>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</si>
  <si>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</si>
  <si>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</si>
  <si>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</si>
  <si>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</si>
  <si>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</si>
  <si>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</si>
  <si>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</si>
  <si>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</si>
  <si>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</si>
  <si>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</si>
  <si>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</si>
  <si>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</si>
  <si>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</si>
  <si>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</si>
  <si>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</si>
  <si>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</si>
  <si>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</si>
  <si>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</si>
  <si>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</si>
  <si>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</si>
  <si>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</si>
  <si>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</si>
  <si>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</si>
  <si>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</si>
  <si>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</si>
  <si>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</si>
  <si>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</si>
  <si>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</si>
  <si>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</si>
  <si>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</si>
  <si>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</si>
  <si>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</si>
  <si>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</si>
  <si>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</si>
  <si>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</si>
  <si>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</si>
  <si>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</si>
  <si>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</si>
  <si>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</si>
  <si>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</si>
  <si>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</si>
  <si>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</si>
  <si>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</si>
  <si>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</si>
  <si>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</si>
  <si>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</si>
  <si>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</si>
  <si>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</si>
  <si>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</si>
  <si>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</si>
  <si>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</si>
  <si>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</si>
  <si>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</si>
  <si>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</si>
  <si>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</si>
  <si>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</si>
  <si>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</si>
  <si>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</si>
  <si>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</si>
  <si>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</si>
  <si>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</si>
  <si>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</si>
  <si>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</si>
  <si>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</si>
  <si>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</si>
  <si>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</si>
  <si>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</si>
  <si>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</si>
  <si>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</si>
  <si>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</si>
  <si>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</si>
  <si>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</si>
  <si>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</si>
  <si>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</si>
  <si>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</si>
  <si>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</si>
  <si>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</si>
  <si>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</si>
  <si>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</si>
  <si>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</si>
  <si>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</si>
  <si>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</si>
  <si>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</si>
  <si>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</si>
  <si>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</si>
  <si>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</si>
  <si>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</si>
  <si>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</si>
  <si>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</si>
  <si>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</si>
  <si>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</si>
  <si>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</si>
  <si>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</si>
  <si>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</si>
  <si>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</si>
  <si>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</si>
  <si>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</si>
  <si>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</si>
  <si>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</si>
  <si>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</si>
  <si>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</si>
  <si>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</si>
  <si>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</si>
  <si>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</si>
  <si>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</si>
  <si>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</si>
  <si>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</si>
  <si>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</si>
  <si>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</si>
  <si>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</si>
  <si>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</si>
  <si>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</si>
  <si>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</si>
  <si>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</si>
  <si>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</si>
  <si>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</si>
  <si>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</si>
  <si>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</si>
  <si>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</si>
  <si>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</si>
  <si>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</si>
  <si>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</si>
  <si>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</si>
  <si>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</si>
  <si>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</si>
  <si>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</si>
  <si>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</si>
  <si>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</si>
  <si>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</si>
  <si>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</si>
  <si>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</si>
  <si>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</si>
  <si>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</si>
  <si>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</si>
  <si>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</si>
  <si>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</si>
  <si>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</si>
  <si>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</si>
  <si>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</si>
  <si>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</si>
  <si>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</si>
  <si>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</si>
  <si>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</si>
  <si>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</si>
  <si>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</si>
  <si>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</si>
  <si>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</si>
  <si>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</si>
  <si>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</si>
  <si>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</si>
  <si>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</si>
  <si>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</si>
  <si>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</si>
  <si>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</si>
  <si>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</si>
  <si>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</si>
  <si>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</si>
  <si>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</si>
  <si>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</si>
  <si>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</si>
  <si>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</si>
  <si>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</si>
  <si>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</si>
  <si>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</si>
  <si>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</si>
  <si>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</si>
  <si>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</si>
  <si>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</si>
  <si>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</si>
  <si>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</si>
  <si>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</si>
  <si>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</si>
  <si>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</si>
  <si>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</si>
  <si>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</si>
  <si>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</si>
  <si>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</si>
  <si>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</si>
  <si>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</si>
  <si>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</si>
  <si>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</si>
  <si>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</si>
  <si>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</si>
  <si>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</si>
  <si>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</si>
  <si>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</si>
  <si>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</si>
  <si>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</si>
  <si>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</si>
  <si>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</si>
  <si>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</si>
  <si>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</si>
  <si>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</si>
  <si>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</si>
  <si>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</si>
  <si>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</si>
  <si>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</si>
  <si>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</si>
  <si>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</si>
  <si>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</si>
  <si>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</si>
  <si>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</si>
  <si>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</si>
  <si>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</si>
  <si>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</si>
  <si>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</si>
  <si>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</si>
  <si>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</si>
  <si>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</si>
  <si>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</si>
  <si>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</si>
  <si>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</si>
  <si>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</si>
  <si>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</si>
  <si>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</si>
  <si>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</si>
  <si>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</si>
  <si>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</si>
  <si>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</si>
  <si>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</si>
  <si>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</si>
  <si>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</si>
  <si>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</si>
  <si>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</si>
  <si>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</si>
  <si>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</si>
  <si>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</si>
  <si>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</si>
  <si>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</si>
  <si>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</si>
  <si>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</si>
  <si>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</si>
  <si>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</si>
  <si>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</si>
  <si>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</si>
  <si>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</si>
  <si>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</si>
  <si>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</si>
  <si>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</si>
  <si>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</si>
  <si>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</si>
  <si>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</si>
  <si>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</si>
  <si>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</si>
  <si>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</si>
  <si>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</si>
  <si>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</si>
  <si>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</si>
  <si>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</si>
  <si>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</si>
  <si>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</si>
  <si>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</si>
  <si>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</si>
  <si>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</si>
  <si>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</si>
  <si>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</si>
  <si>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</si>
  <si>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</si>
  <si>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</si>
  <si>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</si>
  <si>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</si>
  <si>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</si>
  <si>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</si>
  <si>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</si>
  <si>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</si>
  <si>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</si>
  <si>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</si>
  <si>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</si>
  <si>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</si>
  <si>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</si>
  <si>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</si>
  <si>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</si>
  <si>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</si>
  <si>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</si>
  <si>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</si>
  <si>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</si>
  <si>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</si>
  <si>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</si>
  <si>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</si>
  <si>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</si>
  <si>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</si>
  <si>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</si>
  <si>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</si>
  <si>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</si>
  <si>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</si>
  <si>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</si>
  <si>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</si>
  <si>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</si>
  <si>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</si>
  <si>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</si>
  <si>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</si>
  <si>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</si>
  <si>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</si>
  <si>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</si>
  <si>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</si>
  <si>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</si>
  <si>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</si>
  <si>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</si>
  <si>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</si>
  <si>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</si>
  <si>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</si>
  <si>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</si>
  <si>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</si>
  <si>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</si>
  <si>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</si>
  <si>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</si>
  <si>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</si>
  <si>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</si>
  <si>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</si>
  <si>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</si>
  <si>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</si>
  <si>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</si>
  <si>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</si>
  <si>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</si>
  <si>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</si>
  <si>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</si>
  <si>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</si>
  <si>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</si>
  <si>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</si>
  <si>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</si>
  <si>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</si>
  <si>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</si>
  <si>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</si>
  <si>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</si>
  <si>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</si>
  <si>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</si>
  <si>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</si>
  <si>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</si>
  <si>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</si>
  <si>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</si>
  <si>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</si>
  <si>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</si>
  <si>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</si>
  <si>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</si>
  <si>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</si>
  <si>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</si>
  <si>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</si>
  <si>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</si>
  <si>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</si>
  <si>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</si>
  <si>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</si>
  <si>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</si>
  <si>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</si>
  <si>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</si>
  <si>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</si>
  <si>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</si>
  <si>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</si>
  <si>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</si>
  <si>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</si>
  <si>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</si>
  <si>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</si>
  <si>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</si>
  <si>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</si>
  <si>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</si>
  <si>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</si>
  <si>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</si>
  <si>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</si>
  <si>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</si>
  <si>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</si>
  <si>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</si>
  <si>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</si>
  <si>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</si>
  <si>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</si>
  <si>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</si>
  <si>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</si>
  <si>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</si>
  <si>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</si>
  <si>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</si>
  <si>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</si>
  <si>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</si>
  <si>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</si>
  <si>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</si>
  <si>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</si>
  <si>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</si>
  <si>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</si>
  <si>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</si>
  <si>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</si>
  <si>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</si>
  <si>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</si>
  <si>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</si>
  <si>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</si>
  <si>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</si>
  <si>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</si>
  <si>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</si>
  <si>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</si>
  <si>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</si>
  <si>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</si>
  <si>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</si>
  <si>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</si>
  <si>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</si>
  <si>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</si>
  <si>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</si>
  <si>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</si>
  <si>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</si>
  <si>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</si>
  <si>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</si>
  <si>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</si>
  <si>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</si>
  <si>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</si>
  <si>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</si>
  <si>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</si>
  <si>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</si>
  <si>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</si>
  <si>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</si>
  <si>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</si>
  <si>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</si>
  <si>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</si>
  <si>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</si>
  <si>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</si>
  <si>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</si>
  <si>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</si>
  <si>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</si>
  <si>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</si>
  <si>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</si>
  <si>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</si>
  <si>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</si>
  <si>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</si>
  <si>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03-XXXX-XXXX</t>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</si>
  <si>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</si>
  <si>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</si>
  <si>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</si>
  <si>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</si>
  <si>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</si>
  <si>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</si>
  <si>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</si>
  <si>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</si>
  <si>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</si>
  <si>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</si>
  <si>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</si>
  <si>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</si>
  <si>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</si>
  <si>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</si>
  <si>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</si>
  <si>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</si>
  <si>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</si>
  <si>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</si>
  <si>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</si>
  <si>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</si>
  <si>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</si>
  <si>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</si>
  <si>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</si>
  <si>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</si>
  <si>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</si>
  <si>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</si>
  <si>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</si>
  <si>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</si>
  <si>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</si>
  <si>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</si>
  <si>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</si>
  <si>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</si>
  <si>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</si>
  <si>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</si>
  <si>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</si>
  <si>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</si>
  <si>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</si>
  <si>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</si>
  <si>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</si>
  <si>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</si>
  <si>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</si>
  <si>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</si>
  <si>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</si>
  <si>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</si>
  <si>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</si>
  <si>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</si>
  <si>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</si>
  <si>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</si>
  <si>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</si>
  <si>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</si>
  <si>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</si>
  <si>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</si>
  <si>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</si>
  <si>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</si>
  <si>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</si>
  <si>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</si>
  <si>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</si>
  <si>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</si>
  <si>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</si>
  <si>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</si>
  <si>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</si>
  <si>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</si>
  <si>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</si>
  <si>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</si>
  <si>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</si>
  <si>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</si>
  <si>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</si>
  <si>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</si>
  <si>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</si>
  <si>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</si>
  <si>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</si>
  <si>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</si>
  <si>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</si>
  <si>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</si>
  <si>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</si>
  <si>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</si>
  <si>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</si>
  <si>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</si>
  <si>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</si>
  <si>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</si>
  <si>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</si>
  <si>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</si>
  <si>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</si>
  <si>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</si>
  <si>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</si>
  <si>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</si>
  <si>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</si>
  <si>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</si>
  <si>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</si>
  <si>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</si>
  <si>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</si>
  <si>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</si>
  <si>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</si>
  <si>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</si>
  <si>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</si>
  <si>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</si>
  <si>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</si>
  <si>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</si>
  <si>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</si>
  <si>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</si>
  <si>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広島市</t>
    <rPh sb="0" eb="3">
      <t>ヒロシマシ</t>
    </rPh>
    <phoneticPr fontId="4"/>
  </si>
  <si>
    <t>広島 花子</t>
    <rPh sb="0" eb="2">
      <t>ヒロシマ</t>
    </rPh>
    <rPh sb="3" eb="5">
      <t>ハナコ</t>
    </rPh>
    <phoneticPr fontId="6"/>
  </si>
  <si>
    <t>広島県広島市中区国泰寺町</t>
    <rPh sb="0" eb="3">
      <t>ヒロシマケン</t>
    </rPh>
    <rPh sb="3" eb="6">
      <t>ヒロシマシ</t>
    </rPh>
    <rPh sb="6" eb="8">
      <t>ナカク</t>
    </rPh>
    <rPh sb="8" eb="12">
      <t>コクタイジマチ</t>
    </rPh>
    <phoneticPr fontId="6"/>
  </si>
  <si>
    <t>ヒロシマ　ハナコ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</si>
</sst>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3930313"/>
              <a:ext cx="142875"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125825"/>
              <a:ext cx="142875" cy="30003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10382"/>
              <a:ext cx="962730" cy="224426"/>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64700"/>
              <a:ext cx="205044" cy="399188"/>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10100"/>
              <a:ext cx="248651" cy="398098"/>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14023"/>
              <a:ext cx="247751" cy="408622"/>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086477"/>
              <a:ext cx="205742" cy="404752"/>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3930313"/>
              <a:ext cx="142875"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125825"/>
              <a:ext cx="142875" cy="3000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3168" y="112271"/>
          <a:ext cx="5814290" cy="156712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60" zoomScaleNormal="46" zoomScaleSheetLayoutView="160" workbookViewId="0">
      <selection activeCell="U67" sqref="U67:AA67"/>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5"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2005</v>
      </c>
      <c r="Q1" s="50"/>
      <c r="R1" s="50"/>
      <c r="S1" s="50"/>
      <c r="T1" s="50"/>
      <c r="AA1" s="244" t="s">
        <v>1</v>
      </c>
      <c r="AB1" s="244"/>
      <c r="AC1" s="244"/>
      <c r="AD1" s="219" t="str">
        <f>IF(G5="","",G5)</f>
        <v>広島市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2058</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45" t="s">
        <v>7</v>
      </c>
      <c r="C5" s="245"/>
      <c r="D5" s="245"/>
      <c r="E5" s="245"/>
      <c r="F5" s="245"/>
      <c r="G5" s="318" t="s">
        <v>2098</v>
      </c>
      <c r="H5" s="318"/>
      <c r="I5" s="318"/>
      <c r="J5" s="318"/>
      <c r="K5" s="318"/>
      <c r="L5" s="318"/>
      <c r="M5" s="318"/>
      <c r="N5" s="314" t="s">
        <v>238</v>
      </c>
      <c r="O5" s="314"/>
      <c r="P5" s="314"/>
      <c r="Q5" s="314" t="s">
        <v>463</v>
      </c>
      <c r="R5" s="314"/>
      <c r="S5" s="314"/>
      <c r="T5" s="316">
        <f>IF(AC5="","",IFERROR(INDEX(【参考】数式用2!$G$3:$I$451,MATCH(Q5,【参考】数式用2!$F$3:$F$451,0),MATCH(VLOOKUP(AC5,【参考】数式用2!$J$2:$K$26,2,FALSE),【参考】数式用2!$G$2:$I$2,0)),10))</f>
        <v>10.7</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2055</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2011</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2078</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2009</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 customHeight="1">
      <c r="B12" s="347" t="s">
        <v>66</v>
      </c>
      <c r="C12" s="348"/>
      <c r="D12" s="348"/>
      <c r="E12" s="348"/>
      <c r="F12" s="348"/>
      <c r="G12" s="348"/>
      <c r="H12" s="348"/>
      <c r="I12" s="348"/>
      <c r="J12" s="348"/>
      <c r="K12" s="348"/>
      <c r="L12" s="348"/>
      <c r="M12" s="349"/>
      <c r="N12" s="288">
        <f>IFERROR(IF(AM8&lt;&gt;0,T104+Y104,"先に新加算の区分を選択"),"")</f>
        <v>5156864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2001</v>
      </c>
      <c r="X14" s="305"/>
      <c r="Y14" s="305"/>
      <c r="Z14" s="305"/>
      <c r="AA14" s="305"/>
      <c r="AB14" s="305"/>
      <c r="AC14" s="305"/>
      <c r="AD14" s="63"/>
      <c r="AE14" s="54"/>
      <c r="AF14" s="54"/>
      <c r="AG14" s="54"/>
      <c r="AH14" s="54"/>
      <c r="AI14" s="54"/>
      <c r="AJ14" s="54"/>
      <c r="AK14" s="326" t="str">
        <f>IFERROR(IF(N15="","",IF(N15&gt;=N12,"○","×")),"")</f>
        <v>○</v>
      </c>
      <c r="AM14" s="63"/>
      <c r="AN14" s="279" t="s">
        <v>2073</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 customHeight="1" thickBot="1">
      <c r="B15" s="347" t="s">
        <v>67</v>
      </c>
      <c r="C15" s="348"/>
      <c r="D15" s="348"/>
      <c r="E15" s="348"/>
      <c r="F15" s="348"/>
      <c r="G15" s="348"/>
      <c r="H15" s="348"/>
      <c r="I15" s="348"/>
      <c r="J15" s="348"/>
      <c r="K15" s="348"/>
      <c r="L15" s="348"/>
      <c r="M15" s="349"/>
      <c r="N15" s="337">
        <v>5200000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28" t="s">
        <v>2069</v>
      </c>
      <c r="C18" s="329"/>
      <c r="D18" s="329"/>
      <c r="E18" s="329"/>
      <c r="F18" s="329"/>
      <c r="G18" s="329"/>
      <c r="H18" s="329"/>
      <c r="I18" s="329"/>
      <c r="J18" s="329"/>
      <c r="K18" s="329"/>
      <c r="L18" s="329"/>
      <c r="M18" s="330"/>
      <c r="N18" s="356">
        <f>IFERROR(ROUNDDOWN(ROUNDDOWN(ROUND(W5*VLOOKUP(AC5,【参考】数式用!$A$5:$N$27,14,FALSE),0)*T5,0)*AD107*0.5,0),"")</f>
        <v>1745435</v>
      </c>
      <c r="O18" s="357"/>
      <c r="P18" s="357"/>
      <c r="Q18" s="357"/>
      <c r="R18" s="358"/>
      <c r="S18" s="297" t="s">
        <v>13</v>
      </c>
      <c r="T18" s="346" t="s">
        <v>14</v>
      </c>
      <c r="U18" s="260" t="s">
        <v>17</v>
      </c>
      <c r="V18" s="54"/>
      <c r="W18" s="64"/>
      <c r="X18" s="64"/>
      <c r="Y18" s="64"/>
      <c r="Z18" s="64"/>
      <c r="AA18" s="64"/>
      <c r="AB18" s="64"/>
      <c r="AC18" s="64"/>
      <c r="AD18" s="222" t="s">
        <v>2003</v>
      </c>
      <c r="AE18" s="223"/>
      <c r="AF18" s="223"/>
      <c r="AG18" s="223"/>
      <c r="AH18" s="223"/>
      <c r="AI18" s="223"/>
      <c r="AJ18" s="223"/>
      <c r="AK18" s="224"/>
      <c r="AL18" s="54"/>
      <c r="AM18" s="63"/>
      <c r="BL18" s="56"/>
      <c r="BM18" s="56"/>
    </row>
    <row r="19" spans="2:65" s="50" customFormat="1" ht="6.9"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2002</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28" t="s">
        <v>2070</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2059</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2074</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2012</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2079</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2012</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2000</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2013</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2014</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2075</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2099</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2004</v>
      </c>
      <c r="AM62" s="63"/>
    </row>
    <row r="63" spans="2:41" ht="13.8"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730</v>
      </c>
      <c r="W63" s="371"/>
      <c r="X63" s="95" t="s">
        <v>1992</v>
      </c>
      <c r="Y63" s="371">
        <v>8586</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2100</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2101</v>
      </c>
      <c r="V66" s="404"/>
      <c r="W66" s="404"/>
      <c r="X66" s="404"/>
      <c r="Y66" s="404"/>
      <c r="Z66" s="404"/>
      <c r="AA66" s="404"/>
      <c r="AB66" s="405" t="s">
        <v>1996</v>
      </c>
      <c r="AC66" s="406"/>
      <c r="AD66" s="406"/>
      <c r="AE66" s="407"/>
      <c r="AF66" s="408" t="s">
        <v>1997</v>
      </c>
      <c r="AG66" s="408"/>
      <c r="AH66" s="408"/>
      <c r="AI66" s="408"/>
      <c r="AJ66" s="408"/>
      <c r="AK66" s="408"/>
      <c r="AM66" s="63"/>
    </row>
    <row r="67" spans="2:39">
      <c r="B67" s="300"/>
      <c r="C67" s="300"/>
      <c r="D67" s="300"/>
      <c r="E67" s="300" t="s">
        <v>59</v>
      </c>
      <c r="F67" s="300"/>
      <c r="G67" s="300"/>
      <c r="H67" s="409" t="str">
        <f t="shared" ref="H67" si="0">IF(AA59="","",AA59)</f>
        <v>広島 花子</v>
      </c>
      <c r="I67" s="409"/>
      <c r="J67" s="409"/>
      <c r="K67" s="409"/>
      <c r="L67" s="409"/>
      <c r="M67" s="409"/>
      <c r="N67" s="409"/>
      <c r="O67" s="300"/>
      <c r="P67" s="300"/>
      <c r="Q67" s="300"/>
      <c r="R67" s="372" t="s">
        <v>59</v>
      </c>
      <c r="S67" s="372"/>
      <c r="T67" s="372"/>
      <c r="U67" s="410" t="s">
        <v>2099</v>
      </c>
      <c r="V67" s="410"/>
      <c r="W67" s="410"/>
      <c r="X67" s="410"/>
      <c r="Y67" s="410"/>
      <c r="Z67" s="410"/>
      <c r="AA67" s="410"/>
      <c r="AB67" s="405" t="s">
        <v>1998</v>
      </c>
      <c r="AC67" s="406"/>
      <c r="AD67" s="406"/>
      <c r="AE67" s="407"/>
      <c r="AF67" s="380" t="s">
        <v>1999</v>
      </c>
      <c r="AG67" s="380"/>
      <c r="AH67" s="380"/>
      <c r="AI67" s="380"/>
      <c r="AJ67" s="380"/>
      <c r="AK67" s="380"/>
      <c r="AM67" s="63"/>
    </row>
    <row r="68" spans="2:39">
      <c r="AM68" s="63"/>
    </row>
    <row r="69" spans="2:39" ht="29.25" customHeight="1" thickBot="1">
      <c r="B69" s="365" t="s">
        <v>2071</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3.8"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 customHeight="1" thickBot="1"/>
    <row r="96" spans="2:39" ht="24.9" customHeight="1">
      <c r="B96" s="234" t="s">
        <v>2072</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2064</v>
      </c>
      <c r="E97" s="220"/>
      <c r="F97" s="49">
        <v>6</v>
      </c>
      <c r="G97" s="117" t="s">
        <v>2057</v>
      </c>
      <c r="H97" s="49">
        <v>4</v>
      </c>
      <c r="I97" s="117" t="s">
        <v>2056</v>
      </c>
      <c r="J97" s="220" t="s">
        <v>2065</v>
      </c>
      <c r="K97" s="220"/>
      <c r="L97" s="220"/>
      <c r="M97" s="49">
        <v>7</v>
      </c>
      <c r="N97" s="117" t="s">
        <v>2057</v>
      </c>
      <c r="O97" s="49">
        <v>3</v>
      </c>
      <c r="P97" s="117" t="s">
        <v>2056</v>
      </c>
      <c r="Q97" s="118" t="s">
        <v>2062</v>
      </c>
      <c r="R97" s="118">
        <f>(M97*12+O97)-(F97*12+H97)+1</f>
        <v>12</v>
      </c>
      <c r="S97" s="221" t="s">
        <v>2061</v>
      </c>
      <c r="T97" s="221"/>
      <c r="U97" s="118" t="s">
        <v>2063</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2060</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2011</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2009</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 customHeight="1">
      <c r="B104" s="386" t="s">
        <v>2010</v>
      </c>
      <c r="C104" s="387"/>
      <c r="D104" s="388"/>
      <c r="E104" s="262">
        <f>IFERROR(ROUNDDOWN(ROUND(W5*I9,0)*T5,0)*W107,"")</f>
        <v>659654</v>
      </c>
      <c r="F104" s="262"/>
      <c r="G104" s="262"/>
      <c r="H104" s="262"/>
      <c r="I104" s="126" t="s">
        <v>2008</v>
      </c>
      <c r="J104" s="261">
        <f>IFERROR(ROUNDDOWN(ROUND(W5*M9,0)*T5,0)*W107,"")</f>
        <v>0</v>
      </c>
      <c r="K104" s="262"/>
      <c r="L104" s="262"/>
      <c r="M104" s="262"/>
      <c r="N104" s="126" t="s">
        <v>2008</v>
      </c>
      <c r="O104" s="261">
        <f>IFERROR(ROUNDDOWN(ROUND(W5*Q9,0)*T5,0)*W107,"")</f>
        <v>115560</v>
      </c>
      <c r="P104" s="262"/>
      <c r="Q104" s="262"/>
      <c r="R104" s="262"/>
      <c r="S104" s="127" t="s">
        <v>2008</v>
      </c>
      <c r="T104" s="382">
        <f>IFERROR(SUM(E104,J104,O104),"")</f>
        <v>775214</v>
      </c>
      <c r="U104" s="382"/>
      <c r="V104" s="382"/>
      <c r="W104" s="382"/>
      <c r="X104" s="128" t="s">
        <v>2008</v>
      </c>
      <c r="Y104" s="261">
        <f>IFERROR(IF(AM8=1,ROUNDDOWN(ROUND(W5*Y9,0)*T5,0)*AD107,IF(AM8=2,ROUNDDOWN(ROUND(W5*AC9,0)*T5,0)*AD107,"")),"")</f>
        <v>4381650</v>
      </c>
      <c r="Z104" s="262"/>
      <c r="AA104" s="262"/>
      <c r="AB104" s="262"/>
      <c r="AC104" s="262"/>
      <c r="AD104" s="262"/>
      <c r="AE104" s="129" t="s">
        <v>2008</v>
      </c>
    </row>
    <row r="105" spans="2:66">
      <c r="B105" s="389"/>
      <c r="C105" s="390"/>
      <c r="D105" s="391"/>
      <c r="E105" s="383" t="str">
        <f>IFERROR("("&amp;TEXT(E104/W107,"#,##0円")&amp;"/月)","")</f>
        <v>(329,827円/月)</v>
      </c>
      <c r="F105" s="384"/>
      <c r="G105" s="384"/>
      <c r="H105" s="384"/>
      <c r="I105" s="384"/>
      <c r="J105" s="384" t="str">
        <f>IFERROR("("&amp;TEXT(J104/W107,"#,##0円")&amp;"/月)","")</f>
        <v>(0円/月)</v>
      </c>
      <c r="K105" s="384"/>
      <c r="L105" s="384"/>
      <c r="M105" s="384"/>
      <c r="N105" s="384"/>
      <c r="O105" s="384" t="str">
        <f>IFERROR("("&amp;TEXT(O104/W107,"#,##0円")&amp;"/月)","")</f>
        <v>(57,780円/月)</v>
      </c>
      <c r="P105" s="384"/>
      <c r="Q105" s="384"/>
      <c r="R105" s="384"/>
      <c r="S105" s="384"/>
      <c r="T105" s="383" t="str">
        <f>IFERROR("("&amp;TEXT(T104/W107,"#,##0円")&amp;"/月)","")</f>
        <v>(387,607円/月)</v>
      </c>
      <c r="U105" s="384"/>
      <c r="V105" s="384"/>
      <c r="W105" s="384"/>
      <c r="X105" s="385"/>
      <c r="Y105" s="384" t="str">
        <f>IFERROR("("&amp;TEXT(Y104/AD107,"#,##0円")&amp;"/月)","")</f>
        <v>(438,165円/月)</v>
      </c>
      <c r="Z105" s="384"/>
      <c r="AA105" s="384"/>
      <c r="AB105" s="384"/>
      <c r="AC105" s="384"/>
      <c r="AD105" s="384"/>
      <c r="AE105" s="384"/>
    </row>
    <row r="106" spans="2:66" ht="6.9" customHeight="1"/>
    <row r="107" spans="2:66">
      <c r="W107" s="54">
        <f>IF(H97=4,2,IF(H97=5,1,""))</f>
        <v>2</v>
      </c>
      <c r="X107" s="54" t="s">
        <v>2076</v>
      </c>
      <c r="AD107" s="54">
        <f>IF(H97=4,R97-2,IF(H97=5,R97-1,R97))</f>
        <v>10</v>
      </c>
      <c r="AE107" s="54" t="s">
        <v>2076</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129540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2006</v>
      </c>
      <c r="Q1" s="50"/>
      <c r="R1" s="50"/>
      <c r="S1" s="50"/>
      <c r="T1" s="50"/>
      <c r="AB1" s="244" t="s">
        <v>1</v>
      </c>
      <c r="AC1" s="244"/>
      <c r="AD1" s="244"/>
      <c r="AE1" s="445" t="str">
        <f>IF('別紙様式7-1（計画書）'!AD1="","",'別紙様式7-1（計画書）'!AD1)</f>
        <v>広島市</v>
      </c>
      <c r="AF1" s="445"/>
      <c r="AG1" s="445"/>
      <c r="AH1" s="445"/>
      <c r="AI1" s="445"/>
      <c r="AJ1" s="445"/>
      <c r="AK1" s="445"/>
    </row>
    <row r="2" spans="2:40" ht="24" customHeight="1">
      <c r="B2" s="231" t="s">
        <v>2007</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広島市</v>
      </c>
      <c r="H5" s="499"/>
      <c r="I5" s="499"/>
      <c r="J5" s="499"/>
      <c r="K5" s="499"/>
      <c r="L5" s="499"/>
      <c r="M5" s="499"/>
      <c r="N5" s="446" t="str">
        <f>IF('別紙様式7-1（計画書）'!N5="","",'別紙様式7-1（計画書）'!N5)</f>
        <v>広島県</v>
      </c>
      <c r="O5" s="446"/>
      <c r="P5" s="446"/>
      <c r="Q5" s="446" t="str">
        <f>IF('別紙様式7-1（計画書）'!Q5="","",'別紙様式7-1（計画書）'!Q5)</f>
        <v>広島市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2017</v>
      </c>
      <c r="F7" s="480"/>
      <c r="G7" s="480"/>
      <c r="H7" s="480"/>
      <c r="I7" s="480"/>
      <c r="J7" s="480"/>
      <c r="K7" s="480"/>
      <c r="L7" s="480"/>
      <c r="M7" s="480"/>
      <c r="N7" s="480"/>
      <c r="O7" s="480"/>
      <c r="P7" s="480"/>
      <c r="Q7" s="480"/>
      <c r="R7" s="480"/>
      <c r="S7" s="480"/>
      <c r="T7" s="480"/>
      <c r="U7" s="480" t="s">
        <v>2018</v>
      </c>
      <c r="V7" s="480"/>
      <c r="W7" s="480"/>
      <c r="X7" s="480"/>
      <c r="Y7" s="480"/>
      <c r="Z7" s="480"/>
      <c r="AD7" s="59"/>
      <c r="AE7" s="59"/>
      <c r="AF7" s="59"/>
      <c r="AG7" s="59"/>
      <c r="AH7" s="59"/>
      <c r="AI7" s="59"/>
      <c r="AJ7" s="59"/>
      <c r="AK7" s="59"/>
      <c r="AL7" s="50"/>
    </row>
    <row r="8" spans="2:40" s="57" customFormat="1" ht="23.25" customHeight="1" thickBot="1">
      <c r="B8" s="484"/>
      <c r="C8" s="485"/>
      <c r="D8" s="486"/>
      <c r="E8" s="489" t="s">
        <v>2067</v>
      </c>
      <c r="F8" s="490"/>
      <c r="G8" s="490"/>
      <c r="H8" s="490"/>
      <c r="I8" s="490"/>
      <c r="J8" s="490"/>
      <c r="K8" s="490"/>
      <c r="L8" s="490"/>
      <c r="M8" s="490"/>
      <c r="N8" s="490"/>
      <c r="O8" s="490"/>
      <c r="P8" s="490"/>
      <c r="Q8" s="244"/>
      <c r="R8" s="244"/>
      <c r="S8" s="244"/>
      <c r="T8" s="244"/>
      <c r="U8" s="489" t="s">
        <v>2068</v>
      </c>
      <c r="V8" s="489"/>
      <c r="W8" s="489"/>
      <c r="X8" s="489"/>
      <c r="Y8" s="489"/>
      <c r="Z8" s="489"/>
      <c r="AM8" s="51"/>
      <c r="AN8" s="51"/>
    </row>
    <row r="9" spans="2:40" ht="16.5" customHeight="1" thickBot="1">
      <c r="B9" s="257" t="s">
        <v>2011</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2015</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2029</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47" t="s">
        <v>2027</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2001</v>
      </c>
      <c r="X16" s="305"/>
      <c r="Y16" s="305"/>
      <c r="Z16" s="305"/>
      <c r="AA16" s="305"/>
      <c r="AB16" s="305"/>
      <c r="AC16" s="305"/>
      <c r="AD16" s="63"/>
      <c r="AE16" s="54"/>
      <c r="AF16" s="54"/>
      <c r="AG16" s="54"/>
      <c r="AH16" s="54"/>
      <c r="AI16" s="54"/>
      <c r="AJ16" s="54"/>
      <c r="AK16" s="500" t="str">
        <f>IFERROR(IF(N17="","",IF(N17&gt;=N14,"○","×")),"")</f>
        <v>○</v>
      </c>
    </row>
    <row r="17" spans="2:38" s="50" customFormat="1" ht="6.9" customHeight="1" thickBot="1">
      <c r="B17" s="347" t="s">
        <v>2026</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2028</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2019</v>
      </c>
      <c r="C22" s="474" t="s">
        <v>2020</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2021</v>
      </c>
      <c r="AC22" s="500" t="str">
        <f>IF(U26="","",IF(U22="","",IF(U22&gt;=U26,"○","×")))</f>
        <v>○</v>
      </c>
    </row>
    <row r="23" spans="2:38" ht="15" customHeight="1" thickBot="1">
      <c r="B23" s="503"/>
      <c r="C23" s="504" t="s">
        <v>2022</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2030</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2096</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2023</v>
      </c>
      <c r="C26" s="510" t="s">
        <v>2024</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2021</v>
      </c>
      <c r="AC26" s="501"/>
    </row>
    <row r="27" spans="2:38" ht="15" customHeight="1" thickBot="1">
      <c r="B27" s="457"/>
      <c r="C27" s="459" t="s">
        <v>2025</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2031</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2097</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2066</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2016</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2079</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2016</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2016</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2000</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2016</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2014</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2004</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730</v>
      </c>
      <c r="W58" s="532"/>
      <c r="X58" s="95" t="s">
        <v>1992</v>
      </c>
      <c r="Y58" s="532">
        <f>IF('別紙様式7-1（計画書）'!Y63="","",'別紙様式7-1（計画書）'!Y63)</f>
        <v>8586</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広島県広島市中区国泰寺町</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ヒロシマ　ハナコ</v>
      </c>
      <c r="V61" s="530"/>
      <c r="W61" s="530"/>
      <c r="X61" s="530"/>
      <c r="Y61" s="530"/>
      <c r="Z61" s="530"/>
      <c r="AA61" s="530"/>
      <c r="AB61" s="405" t="s">
        <v>1996</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広島 花子</v>
      </c>
      <c r="I62" s="527"/>
      <c r="J62" s="527"/>
      <c r="K62" s="527"/>
      <c r="L62" s="527"/>
      <c r="M62" s="527"/>
      <c r="N62" s="527"/>
      <c r="O62" s="300"/>
      <c r="P62" s="300"/>
      <c r="Q62" s="300"/>
      <c r="R62" s="372" t="s">
        <v>59</v>
      </c>
      <c r="S62" s="372"/>
      <c r="T62" s="372"/>
      <c r="U62" s="528" t="str">
        <f>IF('別紙様式7-1（計画書）'!U67="","",'別紙様式7-1（計画書）'!U67)</f>
        <v>広島 花子</v>
      </c>
      <c r="V62" s="528"/>
      <c r="W62" s="528"/>
      <c r="X62" s="528"/>
      <c r="Y62" s="528"/>
      <c r="Z62" s="528"/>
      <c r="AA62" s="528"/>
      <c r="AB62" s="405" t="s">
        <v>1998</v>
      </c>
      <c r="AC62" s="406"/>
      <c r="AD62" s="406"/>
      <c r="AE62" s="407"/>
      <c r="AF62" s="529" t="str">
        <f>IF('別紙様式7-1（計画書）'!AF67="","",'別紙様式7-1（計画書）'!AF67)</f>
        <v>aaa@aaa.aa.jp</v>
      </c>
      <c r="AG62" s="529"/>
      <c r="AH62" s="529"/>
      <c r="AI62" s="529"/>
      <c r="AJ62" s="529"/>
      <c r="AK62" s="529"/>
    </row>
    <row r="64" spans="2:37" ht="33" customHeight="1" thickBot="1">
      <c r="B64" s="366" t="s">
        <v>2095</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3.8"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2032</v>
      </c>
      <c r="B1" s="28"/>
      <c r="C1" s="28"/>
      <c r="D1" s="28"/>
      <c r="E1" s="28"/>
      <c r="F1" s="28"/>
      <c r="G1" s="28"/>
      <c r="H1" s="28"/>
      <c r="I1" s="28"/>
    </row>
    <row r="2" spans="1:9" ht="7.5" customHeight="1">
      <c r="A2" s="33"/>
      <c r="B2" s="27"/>
      <c r="C2" s="27"/>
      <c r="D2" s="27"/>
      <c r="E2" s="27"/>
      <c r="F2" s="27"/>
      <c r="G2" s="27"/>
      <c r="H2" s="27"/>
      <c r="I2" s="27"/>
    </row>
    <row r="3" spans="1:9" ht="33.75" customHeight="1">
      <c r="A3" s="38" t="s">
        <v>2080</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2033</v>
      </c>
      <c r="E5" s="545"/>
      <c r="F5" s="45" t="s">
        <v>2034</v>
      </c>
      <c r="G5" s="45" t="s">
        <v>79</v>
      </c>
      <c r="H5" s="45" t="s">
        <v>2035</v>
      </c>
      <c r="I5" s="45" t="s">
        <v>2036</v>
      </c>
    </row>
    <row r="6" spans="1:9" ht="135.75" customHeight="1">
      <c r="A6" s="31" t="s">
        <v>76</v>
      </c>
      <c r="B6" s="44" t="s">
        <v>80</v>
      </c>
      <c r="C6" s="45" t="s">
        <v>2037</v>
      </c>
      <c r="D6" s="544" t="s">
        <v>2038</v>
      </c>
      <c r="E6" s="545"/>
      <c r="F6" s="45" t="s">
        <v>2039</v>
      </c>
      <c r="G6" s="45" t="s">
        <v>81</v>
      </c>
      <c r="H6" s="45" t="s">
        <v>2040</v>
      </c>
      <c r="I6" s="45" t="s">
        <v>2036</v>
      </c>
    </row>
    <row r="7" spans="1:9" ht="175.5" customHeight="1">
      <c r="A7" s="31" t="s">
        <v>82</v>
      </c>
      <c r="B7" s="44" t="s">
        <v>83</v>
      </c>
      <c r="C7" s="45" t="s">
        <v>2041</v>
      </c>
      <c r="D7" s="544" t="s">
        <v>2042</v>
      </c>
      <c r="E7" s="545"/>
      <c r="F7" s="45" t="s">
        <v>2043</v>
      </c>
      <c r="G7" s="45" t="s">
        <v>84</v>
      </c>
      <c r="H7" s="45" t="s">
        <v>2044</v>
      </c>
      <c r="I7" s="45" t="s">
        <v>2045</v>
      </c>
    </row>
    <row r="8" spans="1:9" ht="155.25" customHeight="1">
      <c r="A8" s="31" t="s">
        <v>85</v>
      </c>
      <c r="B8" s="43"/>
      <c r="C8" s="45" t="s">
        <v>2046</v>
      </c>
      <c r="D8" s="544" t="s">
        <v>2047</v>
      </c>
      <c r="E8" s="545"/>
      <c r="F8" s="45" t="s">
        <v>2048</v>
      </c>
      <c r="G8" s="45" t="s">
        <v>86</v>
      </c>
      <c r="H8" s="45" t="s">
        <v>2049</v>
      </c>
      <c r="I8" s="45" t="s">
        <v>2050</v>
      </c>
    </row>
    <row r="9" spans="1:9" ht="150.75" customHeight="1">
      <c r="A9" s="31" t="s">
        <v>87</v>
      </c>
      <c r="B9" s="43"/>
      <c r="C9" s="45" t="s">
        <v>88</v>
      </c>
      <c r="D9" s="544" t="s">
        <v>2051</v>
      </c>
      <c r="E9" s="545"/>
      <c r="F9" s="45" t="s">
        <v>2052</v>
      </c>
      <c r="G9" s="45" t="s">
        <v>89</v>
      </c>
      <c r="H9" s="45" t="s">
        <v>2053</v>
      </c>
      <c r="I9" s="45" t="s">
        <v>2054</v>
      </c>
    </row>
    <row r="10" spans="1:9" ht="78" customHeight="1">
      <c r="A10" s="541" t="s">
        <v>2093</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2077</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2094</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2081</v>
      </c>
      <c r="B17" s="539"/>
      <c r="C17" s="39" t="s">
        <v>70</v>
      </c>
      <c r="D17" s="40" t="s">
        <v>2092</v>
      </c>
      <c r="E17" s="40" t="s">
        <v>2083</v>
      </c>
      <c r="F17" s="40" t="s">
        <v>2082</v>
      </c>
      <c r="G17" s="34"/>
      <c r="H17" s="34"/>
      <c r="I17" s="34"/>
    </row>
    <row r="18" spans="1:9" ht="115.5" customHeight="1">
      <c r="A18" s="540" t="s">
        <v>2084</v>
      </c>
      <c r="B18" s="539"/>
      <c r="C18" s="41" t="s">
        <v>2041</v>
      </c>
      <c r="D18" s="41" t="s">
        <v>2044</v>
      </c>
      <c r="E18" s="41" t="s">
        <v>2087</v>
      </c>
      <c r="F18" s="41" t="s">
        <v>2088</v>
      </c>
      <c r="G18" s="34"/>
      <c r="H18" s="34"/>
      <c r="I18" s="34"/>
    </row>
    <row r="19" spans="1:9" ht="93" customHeight="1">
      <c r="A19" s="540" t="s">
        <v>2085</v>
      </c>
      <c r="B19" s="539"/>
      <c r="C19" s="41" t="s">
        <v>2046</v>
      </c>
      <c r="D19" s="41" t="s">
        <v>2049</v>
      </c>
      <c r="E19" s="41" t="s">
        <v>2089</v>
      </c>
      <c r="F19" s="42" t="s">
        <v>2091</v>
      </c>
      <c r="G19" s="27"/>
      <c r="H19" s="27"/>
      <c r="I19" s="27"/>
    </row>
    <row r="20" spans="1:9" ht="95.25" customHeight="1">
      <c r="A20" s="540" t="s">
        <v>2086</v>
      </c>
      <c r="B20" s="539"/>
      <c r="C20" s="41" t="s">
        <v>88</v>
      </c>
      <c r="D20" s="41" t="s">
        <v>2053</v>
      </c>
      <c r="E20" s="41" t="s">
        <v>2090</v>
      </c>
      <c r="F20" s="42" t="s">
        <v>2091</v>
      </c>
      <c r="G20" s="27"/>
      <c r="H20" s="27"/>
      <c r="I20" s="27"/>
    </row>
    <row r="21" spans="1:9" ht="15.75" customHeight="1">
      <c r="A21" s="27"/>
      <c r="B21" s="27"/>
      <c r="C21" s="27"/>
      <c r="D21" s="27"/>
      <c r="E21" s="27"/>
      <c r="F21" s="27"/>
      <c r="G21" s="27"/>
      <c r="H21" s="27"/>
      <c r="I21" s="27"/>
    </row>
    <row r="22" spans="1:9" ht="97.5" customHeight="1">
      <c r="A22" s="534" t="s">
        <v>2093</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2077</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2"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107</v>
      </c>
      <c r="B1" s="146"/>
      <c r="C1" s="146" t="s">
        <v>108</v>
      </c>
      <c r="D1" s="146"/>
      <c r="F1" s="1" t="s">
        <v>109</v>
      </c>
    </row>
    <row r="2" spans="1:11" ht="18.600000000000001"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600000000000001"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600000000000001"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8"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8"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8"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関廣 祐太</dc:creator>
  <cp:lastModifiedBy>関廣 祐太</cp:lastModifiedBy>
  <cp:lastPrinted>2024-03-04T10:50:06Z</cp:lastPrinted>
  <dcterms:created xsi:type="dcterms:W3CDTF">2015-06-05T18:19:34Z</dcterms:created>
  <dcterms:modified xsi:type="dcterms:W3CDTF">2024-03-21T07:51:46Z</dcterms:modified>
</cp:coreProperties>
</file>