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9D7BCA95-91B0-43C5-BE1E-547B841318BE}" xr6:coauthVersionLast="45" xr6:coauthVersionMax="45" xr10:uidLastSave="{00000000-0000-0000-0000-000000000000}"/>
  <bookViews>
    <workbookView xWindow="-120" yWindow="-120" windowWidth="20730" windowHeight="11160" tabRatio="535" xr2:uid="{00000000-000D-0000-FFFF-FFFF00000000}"/>
  </bookViews>
  <sheets>
    <sheet name="入札附属書（電力の調達）" sheetId="10" r:id="rId1"/>
    <sheet name="留意事項" sheetId="11" r:id="rId2"/>
  </sheets>
  <definedNames>
    <definedName name="_xlnm.Print_Area" localSheetId="0">'入札附属書（電力の調達）'!$A$1:$R$64</definedName>
    <definedName name="_xlnm.Print_Area" localSheetId="1">留意事項!$A$1:$I$55</definedName>
    <definedName name="_xlnm.Print_Titles" localSheetId="0">'入札附属書（電力の調達）'!$1:$7</definedName>
    <definedName name="_xlnm.Print_Titles" localSheetId="1">留意事項!$3:$8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0" l="1"/>
  <c r="J8" i="10"/>
  <c r="G8" i="10"/>
  <c r="G52" i="10"/>
  <c r="G50" i="10"/>
  <c r="G48" i="10"/>
  <c r="Q48" i="10" s="1"/>
  <c r="G46" i="10"/>
  <c r="Q46" i="10" s="1"/>
  <c r="G44" i="10"/>
  <c r="Q44" i="10" s="1"/>
  <c r="G42" i="10"/>
  <c r="Q42" i="10" s="1"/>
  <c r="G40" i="10"/>
  <c r="Q40" i="10" s="1"/>
  <c r="G38" i="10"/>
  <c r="Q38" i="10" s="1"/>
  <c r="G36" i="10"/>
  <c r="Q36" i="10" s="1"/>
  <c r="G34" i="10"/>
  <c r="Q34" i="10" s="1"/>
  <c r="G32" i="10"/>
  <c r="Q32" i="10" s="1"/>
  <c r="G30" i="10"/>
  <c r="Q30" i="10" s="1"/>
  <c r="G28" i="10"/>
  <c r="Q28" i="10" s="1"/>
  <c r="G24" i="10"/>
  <c r="Q24" i="10" s="1"/>
  <c r="G16" i="10"/>
  <c r="P9" i="10"/>
  <c r="P8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J54" i="10" l="1"/>
  <c r="Q52" i="10"/>
  <c r="G54" i="10"/>
  <c r="Q50" i="10"/>
  <c r="Q16" i="10"/>
  <c r="Q8" i="10"/>
  <c r="P54" i="10"/>
  <c r="H54" i="10"/>
  <c r="D54" i="10"/>
  <c r="Q55" i="10" l="1"/>
  <c r="Q56" i="10" s="1"/>
  <c r="M54" i="10"/>
</calcChain>
</file>

<file path=xl/sharedStrings.xml><?xml version="1.0" encoding="utf-8"?>
<sst xmlns="http://schemas.openxmlformats.org/spreadsheetml/2006/main" count="318" uniqueCount="86">
  <si>
    <t>（事業者名：</t>
    <phoneticPr fontId="8"/>
  </si>
  <si>
    <t>）</t>
    <phoneticPr fontId="8"/>
  </si>
  <si>
    <t>№</t>
    <phoneticPr fontId="8"/>
  </si>
  <si>
    <t>施設名</t>
    <rPh sb="0" eb="2">
      <t>シセツ</t>
    </rPh>
    <rPh sb="2" eb="3">
      <t>メイ</t>
    </rPh>
    <phoneticPr fontId="8"/>
  </si>
  <si>
    <t>基本料金（常用）</t>
    <rPh sb="0" eb="2">
      <t>キホン</t>
    </rPh>
    <rPh sb="2" eb="4">
      <t>リョウキン</t>
    </rPh>
    <phoneticPr fontId="8"/>
  </si>
  <si>
    <t>基本料金（自家発補給）</t>
    <rPh sb="0" eb="2">
      <t>キホン</t>
    </rPh>
    <rPh sb="2" eb="4">
      <t>リョウキン</t>
    </rPh>
    <rPh sb="5" eb="8">
      <t>ジカハツ</t>
    </rPh>
    <rPh sb="8" eb="10">
      <t>ホキュウ</t>
    </rPh>
    <phoneticPr fontId="8"/>
  </si>
  <si>
    <t>使用電力量</t>
    <rPh sb="0" eb="4">
      <t>シヨウデンリョク</t>
    </rPh>
    <rPh sb="4" eb="5">
      <t>リョウ</t>
    </rPh>
    <phoneticPr fontId="8"/>
  </si>
  <si>
    <t>力率
［％］</t>
    <rPh sb="0" eb="2">
      <t>リキリツ</t>
    </rPh>
    <phoneticPr fontId="8"/>
  </si>
  <si>
    <t>※小数点以下
第２位まで</t>
    <rPh sb="1" eb="4">
      <t>ショウスウテン</t>
    </rPh>
    <rPh sb="4" eb="6">
      <t>イカ</t>
    </rPh>
    <rPh sb="7" eb="8">
      <t>ダイ</t>
    </rPh>
    <rPh sb="9" eb="10">
      <t>イ</t>
    </rPh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</si>
  <si>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</si>
  <si>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</si>
  <si>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</si>
  <si>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</si>
  <si>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</si>
  <si>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f</t>
    <phoneticPr fontId="8"/>
  </si>
  <si>
    <t>g</t>
    <phoneticPr fontId="8"/>
  </si>
  <si>
    <t>h</t>
    <phoneticPr fontId="8"/>
  </si>
  <si>
    <t>─</t>
    <phoneticPr fontId="3"/>
  </si>
  <si>
    <t>─</t>
  </si>
  <si>
    <t>─</t>
    <phoneticPr fontId="9"/>
  </si>
  <si>
    <t>総合計</t>
    <rPh sb="0" eb="3">
      <t>ソウゴウケイ</t>
    </rPh>
    <phoneticPr fontId="3"/>
  </si>
  <si>
    <t>電力の調達に係る入札附属書（入札書積算内訳）</t>
    <phoneticPr fontId="7"/>
  </si>
  <si>
    <t>（参考）
現行契約種別</t>
    <rPh sb="1" eb="3">
      <t>サンコウ</t>
    </rPh>
    <rPh sb="5" eb="11">
      <t>ゲンコウケイヤクシュベツ</t>
    </rPh>
    <phoneticPr fontId="3"/>
  </si>
  <si>
    <t>中工場</t>
    <rPh sb="0" eb="3">
      <t>ナカコウジョウ</t>
    </rPh>
    <phoneticPr fontId="8"/>
  </si>
  <si>
    <t>特別高圧ＴＯＵＢ</t>
    <rPh sb="0" eb="4">
      <t>トクベツコウアツ</t>
    </rPh>
    <phoneticPr fontId="3"/>
  </si>
  <si>
    <t>A＝(a×b×（185－c）/100)×12</t>
    <phoneticPr fontId="8"/>
  </si>
  <si>
    <t>※端数切捨て</t>
    <rPh sb="1" eb="3">
      <t>ハスウ</t>
    </rPh>
    <rPh sb="3" eb="5">
      <t>キリス</t>
    </rPh>
    <phoneticPr fontId="8"/>
  </si>
  <si>
    <t>昼間時間</t>
    <rPh sb="0" eb="2">
      <t>ヒルマ</t>
    </rPh>
    <rPh sb="2" eb="4">
      <t>ジカン</t>
    </rPh>
    <phoneticPr fontId="2"/>
  </si>
  <si>
    <t>ピーク時間</t>
    <rPh sb="3" eb="5">
      <t>ジカン</t>
    </rPh>
    <phoneticPr fontId="8"/>
  </si>
  <si>
    <t>自家発補給（定検）</t>
    <rPh sb="0" eb="3">
      <t>ジカハツ</t>
    </rPh>
    <rPh sb="3" eb="5">
      <t>ホキュウ</t>
    </rPh>
    <rPh sb="6" eb="8">
      <t>テイケン</t>
    </rPh>
    <phoneticPr fontId="8"/>
  </si>
  <si>
    <t>自家発補給（事故）</t>
    <rPh sb="0" eb="3">
      <t>ジカハツ</t>
    </rPh>
    <rPh sb="3" eb="5">
      <t>ホキュウ</t>
    </rPh>
    <rPh sb="6" eb="8">
      <t>ジコ</t>
    </rPh>
    <phoneticPr fontId="8"/>
  </si>
  <si>
    <t>B＝(d×e×（185－c）/100)×12</t>
    <phoneticPr fontId="8"/>
  </si>
  <si>
    <t>C=f×(g+h)</t>
    <phoneticPr fontId="8"/>
  </si>
  <si>
    <t>電力量料金</t>
    <rPh sb="0" eb="5">
      <t>デンリョクリョウリョウキン</t>
    </rPh>
    <phoneticPr fontId="3"/>
  </si>
  <si>
    <t>予定使用電力量
［kWh/年］</t>
    <rPh sb="0" eb="2">
      <t>ヨテイ</t>
    </rPh>
    <rPh sb="2" eb="4">
      <t>シヨウ</t>
    </rPh>
    <rPh sb="4" eb="6">
      <t>デンリョク</t>
    </rPh>
    <rPh sb="6" eb="7">
      <t>リョウ</t>
    </rPh>
    <phoneticPr fontId="8"/>
  </si>
  <si>
    <t>基本料金
（税込）
［円/年］</t>
    <rPh sb="0" eb="2">
      <t>キホン</t>
    </rPh>
    <rPh sb="2" eb="4">
      <t>リョウキン</t>
    </rPh>
    <rPh sb="6" eb="8">
      <t>ゼイコミ</t>
    </rPh>
    <phoneticPr fontId="8"/>
  </si>
  <si>
    <t>予定
契約電力
［kW］</t>
    <rPh sb="0" eb="2">
      <t>ヨテイ</t>
    </rPh>
    <rPh sb="3" eb="5">
      <t>ケイヤク</t>
    </rPh>
    <rPh sb="5" eb="7">
      <t>デンリョク</t>
    </rPh>
    <phoneticPr fontId="8"/>
  </si>
  <si>
    <t>基本料金
 （税込）
［円/年］</t>
    <rPh sb="0" eb="2">
      <t>キホン</t>
    </rPh>
    <rPh sb="2" eb="4">
      <t>リョウキン</t>
    </rPh>
    <rPh sb="7" eb="9">
      <t>ゼイコミ</t>
    </rPh>
    <rPh sb="14" eb="15">
      <t>ネン</t>
    </rPh>
    <phoneticPr fontId="8"/>
  </si>
  <si>
    <t>基本料金単価 （税込）
［円/(kW･月)］</t>
    <rPh sb="0" eb="2">
      <t>キホン</t>
    </rPh>
    <rPh sb="3" eb="4">
      <t>カネ</t>
    </rPh>
    <rPh sb="4" eb="6">
      <t>タンカ</t>
    </rPh>
    <rPh sb="8" eb="10">
      <t>ゼイコミ</t>
    </rPh>
    <phoneticPr fontId="8"/>
  </si>
  <si>
    <t>基本料金単価 （税込）
［円/(kW･月)］</t>
    <rPh sb="0" eb="2">
      <t>キホン</t>
    </rPh>
    <rPh sb="2" eb="4">
      <t>リョウキン</t>
    </rPh>
    <rPh sb="4" eb="6">
      <t>タンカ</t>
    </rPh>
    <rPh sb="8" eb="10">
      <t>ゼイコミ</t>
    </rPh>
    <phoneticPr fontId="8"/>
  </si>
  <si>
    <t>安佐南工場</t>
    <rPh sb="0" eb="3">
      <t>アサミナミ</t>
    </rPh>
    <rPh sb="3" eb="5">
      <t>コウジョウ</t>
    </rPh>
    <phoneticPr fontId="8"/>
  </si>
  <si>
    <t>安佐北工場</t>
    <rPh sb="0" eb="3">
      <t>アサキタ</t>
    </rPh>
    <rPh sb="3" eb="5">
      <t>コウジョウ</t>
    </rPh>
    <phoneticPr fontId="8"/>
  </si>
  <si>
    <t>高圧ＴＯＵＢ</t>
    <rPh sb="0" eb="2">
      <t>コウアツ</t>
    </rPh>
    <phoneticPr fontId="3"/>
  </si>
  <si>
    <t>西部リサイクルプラザ</t>
    <rPh sb="0" eb="2">
      <t>セイブ</t>
    </rPh>
    <phoneticPr fontId="8"/>
  </si>
  <si>
    <t>高圧電力Ａ</t>
    <rPh sb="0" eb="4">
      <t>コウアツデンリョク</t>
    </rPh>
    <phoneticPr fontId="3"/>
  </si>
  <si>
    <t>夏季</t>
    <rPh sb="0" eb="2">
      <t>カキ</t>
    </rPh>
    <phoneticPr fontId="2"/>
  </si>
  <si>
    <t>その他季</t>
    <rPh sb="2" eb="4">
      <t>タキ</t>
    </rPh>
    <phoneticPr fontId="8"/>
  </si>
  <si>
    <t>北部資源選別センター</t>
    <rPh sb="0" eb="6">
      <t>ホクブシゲンセンベツ</t>
    </rPh>
    <phoneticPr fontId="8"/>
  </si>
  <si>
    <t>市役所本庁舎</t>
    <rPh sb="0" eb="6">
      <t>シヤクショホンチョウシャ</t>
    </rPh>
    <phoneticPr fontId="8"/>
  </si>
  <si>
    <t>特別高圧Ａ</t>
    <rPh sb="0" eb="4">
      <t>トクベツコウアツ</t>
    </rPh>
    <phoneticPr fontId="3"/>
  </si>
  <si>
    <t>市役所北庁舎</t>
    <rPh sb="0" eb="3">
      <t>シヤクショ</t>
    </rPh>
    <rPh sb="3" eb="4">
      <t>キタ</t>
    </rPh>
    <rPh sb="4" eb="6">
      <t>チョウシャ</t>
    </rPh>
    <phoneticPr fontId="8"/>
  </si>
  <si>
    <t>市役所北庁舎別館</t>
    <rPh sb="0" eb="3">
      <t>シヤクショ</t>
    </rPh>
    <rPh sb="3" eb="4">
      <t>キタ</t>
    </rPh>
    <rPh sb="4" eb="6">
      <t>チョウシャ</t>
    </rPh>
    <rPh sb="6" eb="8">
      <t>ベッカン</t>
    </rPh>
    <phoneticPr fontId="8"/>
  </si>
  <si>
    <t>業務用電力</t>
    <rPh sb="0" eb="5">
      <t>ギョウムヨウデンリョク</t>
    </rPh>
    <phoneticPr fontId="3"/>
  </si>
  <si>
    <t>南区役所</t>
    <rPh sb="0" eb="4">
      <t>ミナミクヤクショ</t>
    </rPh>
    <phoneticPr fontId="8"/>
  </si>
  <si>
    <t>西区役所</t>
    <rPh sb="0" eb="1">
      <t>ニシ</t>
    </rPh>
    <rPh sb="1" eb="4">
      <t>クヤクショ</t>
    </rPh>
    <phoneticPr fontId="8"/>
  </si>
  <si>
    <t>安佐南区役所</t>
    <rPh sb="0" eb="3">
      <t>アサミナミ</t>
    </rPh>
    <rPh sb="3" eb="6">
      <t>クヤクショ</t>
    </rPh>
    <phoneticPr fontId="8"/>
  </si>
  <si>
    <t>安佐北区役所</t>
    <rPh sb="0" eb="3">
      <t>アサキタ</t>
    </rPh>
    <rPh sb="3" eb="6">
      <t>クヤクショ</t>
    </rPh>
    <phoneticPr fontId="8"/>
  </si>
  <si>
    <t>安芸区役所</t>
    <rPh sb="0" eb="2">
      <t>アキ</t>
    </rPh>
    <rPh sb="2" eb="5">
      <t>クヤクショ</t>
    </rPh>
    <phoneticPr fontId="8"/>
  </si>
  <si>
    <t>佐伯区役所</t>
    <rPh sb="0" eb="2">
      <t>サエキ</t>
    </rPh>
    <rPh sb="2" eb="5">
      <t>クヤクショ</t>
    </rPh>
    <phoneticPr fontId="8"/>
  </si>
  <si>
    <t>小学校（６４校）</t>
    <rPh sb="0" eb="3">
      <t>ショウガッコウ</t>
    </rPh>
    <rPh sb="6" eb="7">
      <t>コウ</t>
    </rPh>
    <phoneticPr fontId="8"/>
  </si>
  <si>
    <t>─</t>
    <phoneticPr fontId="3"/>
  </si>
  <si>
    <t>１年間の予定総額(税込)</t>
    <rPh sb="1" eb="3">
      <t>ネンカン</t>
    </rPh>
    <rPh sb="4" eb="8">
      <t>ヨテイソウガク</t>
    </rPh>
    <rPh sb="9" eb="11">
      <t>ゼイコミ</t>
    </rPh>
    <phoneticPr fontId="3"/>
  </si>
  <si>
    <t>電力の調達に係る予定総額（税込）
（１年間の予定総額×４年間）</t>
    <rPh sb="3" eb="5">
      <t>チョウタツ</t>
    </rPh>
    <phoneticPr fontId="3"/>
  </si>
  <si>
    <r>
      <t xml:space="preserve">合計（税込）
［円/年］
</t>
    </r>
    <r>
      <rPr>
        <sz val="10"/>
        <color theme="1"/>
        <rFont val="ＭＳ ゴシック"/>
        <family val="3"/>
        <charset val="128"/>
      </rPr>
      <t>※端数切捨て</t>
    </r>
    <rPh sb="0" eb="2">
      <t>ゴウケイ</t>
    </rPh>
    <rPh sb="3" eb="5">
      <t>ゼイコ</t>
    </rPh>
    <rPh sb="15" eb="17">
      <t>ハスウ</t>
    </rPh>
    <phoneticPr fontId="8"/>
  </si>
  <si>
    <t>燃料費等調整
単価（税込）
［円/kWh］</t>
    <rPh sb="0" eb="3">
      <t>ネンリョウヒ</t>
    </rPh>
    <rPh sb="3" eb="4">
      <t>ナド</t>
    </rPh>
    <rPh sb="4" eb="6">
      <t>チョウセイ</t>
    </rPh>
    <rPh sb="7" eb="9">
      <t>タンカ</t>
    </rPh>
    <phoneticPr fontId="8"/>
  </si>
  <si>
    <t>昼間時間</t>
    <rPh sb="0" eb="2">
      <t>ヒルマ</t>
    </rPh>
    <rPh sb="2" eb="4">
      <t>ジカン</t>
    </rPh>
    <phoneticPr fontId="8"/>
  </si>
  <si>
    <t>夏季</t>
    <rPh sb="0" eb="2">
      <t>カキ</t>
    </rPh>
    <phoneticPr fontId="3"/>
  </si>
  <si>
    <t>その他季</t>
    <rPh sb="2" eb="4">
      <t>タキ</t>
    </rPh>
    <phoneticPr fontId="3"/>
  </si>
  <si>
    <t>夜間・休日等</t>
    <rPh sb="0" eb="2">
      <t>ヤカン</t>
    </rPh>
    <rPh sb="3" eb="5">
      <t>キュウジツ</t>
    </rPh>
    <rPh sb="5" eb="6">
      <t>トウ</t>
    </rPh>
    <phoneticPr fontId="8"/>
  </si>
  <si>
    <t>F=A+B+C</t>
    <phoneticPr fontId="8"/>
  </si>
  <si>
    <t>電力量料金単価 （税込）
［円/kWh］</t>
    <rPh sb="0" eb="2">
      <t>デンリョク</t>
    </rPh>
    <rPh sb="2" eb="3">
      <t>リョウ</t>
    </rPh>
    <rPh sb="3" eb="5">
      <t>リョウキン</t>
    </rPh>
    <rPh sb="5" eb="7">
      <t>タンカ</t>
    </rPh>
    <rPh sb="9" eb="11">
      <t>ゼイコ</t>
    </rPh>
    <phoneticPr fontId="8"/>
  </si>
  <si>
    <t>電力量料金（税込）
［円/年］</t>
    <rPh sb="0" eb="2">
      <t>デンリョク</t>
    </rPh>
    <rPh sb="2" eb="3">
      <t>リョウ</t>
    </rPh>
    <rPh sb="3" eb="5">
      <t>リョウキン</t>
    </rPh>
    <rPh sb="6" eb="8">
      <t>ゼイコ</t>
    </rPh>
    <phoneticPr fontId="8"/>
  </si>
  <si>
    <t>料金設定に当たっての留意事項【電力の調達に係る入札附属書（入札書積算内訳）関係】</t>
    <rPh sb="10" eb="14">
      <t>リュウイジコウ</t>
    </rPh>
    <rPh sb="37" eb="39">
      <t>カンケイ</t>
    </rPh>
    <phoneticPr fontId="7"/>
  </si>
  <si>
    <t>使用月</t>
    <phoneticPr fontId="3"/>
  </si>
  <si>
    <t>未使用月</t>
    <phoneticPr fontId="3"/>
  </si>
  <si>
    <t>【常用】
基本料金単価 （税込）
［円/(kW･月)］</t>
    <rPh sb="5" eb="7">
      <t>キホン</t>
    </rPh>
    <rPh sb="8" eb="9">
      <t>カネ</t>
    </rPh>
    <rPh sb="9" eb="11">
      <t>タンカ</t>
    </rPh>
    <rPh sb="13" eb="15">
      <t>ゼイコミ</t>
    </rPh>
    <phoneticPr fontId="8"/>
  </si>
  <si>
    <t>【自家発補給】
基本料金単価 （税込）
［円/(kW･月)］</t>
    <rPh sb="13" eb="15">
      <t>キホン</t>
    </rPh>
    <rPh sb="15" eb="17">
      <t>リョウキン</t>
    </rPh>
    <rPh sb="17" eb="19">
      <t>タンカ</t>
    </rPh>
    <rPh sb="21" eb="23">
      <t>ゼイコミ</t>
    </rPh>
    <phoneticPr fontId="8"/>
  </si>
  <si>
    <t>東区役所
東区総合福祉センター</t>
    <rPh sb="0" eb="1">
      <t>ヒガシ</t>
    </rPh>
    <rPh sb="1" eb="4">
      <t>クヤクショ</t>
    </rPh>
    <rPh sb="5" eb="6">
      <t>ヒガシ</t>
    </rPh>
    <rPh sb="6" eb="7">
      <t>ク</t>
    </rPh>
    <rPh sb="7" eb="9">
      <t>ソウゴウ</t>
    </rPh>
    <rPh sb="9" eb="11">
      <t>フクシ</t>
    </rPh>
    <phoneticPr fontId="8"/>
  </si>
  <si>
    <t>使用月（４か月）</t>
    <rPh sb="0" eb="3">
      <t>シヨウヅキ</t>
    </rPh>
    <rPh sb="6" eb="7">
      <t>ゲツ</t>
    </rPh>
    <phoneticPr fontId="3"/>
  </si>
  <si>
    <t>使用月（２か月）</t>
    <phoneticPr fontId="3"/>
  </si>
  <si>
    <t>未使用月（８か月）</t>
    <rPh sb="0" eb="4">
      <t>ミシヨウヅキ</t>
    </rPh>
    <rPh sb="7" eb="8">
      <t>ゲツ</t>
    </rPh>
    <phoneticPr fontId="3"/>
  </si>
  <si>
    <t>未使用月（10か月）</t>
    <phoneticPr fontId="3"/>
  </si>
  <si>
    <t>使用月（１か月）</t>
    <phoneticPr fontId="3"/>
  </si>
  <si>
    <t>未使用月（11か月）</t>
    <phoneticPr fontId="3"/>
  </si>
  <si>
    <t>特別高圧：0.01
高圧：0.01</t>
    <rPh sb="0" eb="4">
      <t>トクベツコウアツ</t>
    </rPh>
    <rPh sb="10" eb="12">
      <t>コウアツ</t>
    </rPh>
    <phoneticPr fontId="8"/>
  </si>
  <si>
    <t>施設別、区分・時間帯別に料金を設定する際、全ての料金（基本料金、電力量料金のいずれも）において下表の料金以下の設定とすること。
これらの料金の１つでも上回る料金設定を行った入札は無効とする。</t>
    <rPh sb="0" eb="3">
      <t>シセツベツ</t>
    </rPh>
    <rPh sb="4" eb="6">
      <t>クブン</t>
    </rPh>
    <rPh sb="7" eb="11">
      <t>ジカンタイベツ</t>
    </rPh>
    <rPh sb="12" eb="14">
      <t>リョウキン</t>
    </rPh>
    <rPh sb="15" eb="17">
      <t>セッテイ</t>
    </rPh>
    <rPh sb="19" eb="20">
      <t>サイ</t>
    </rPh>
    <rPh sb="21" eb="22">
      <t>スベ</t>
    </rPh>
    <rPh sb="24" eb="26">
      <t>リョウキン</t>
    </rPh>
    <rPh sb="47" eb="49">
      <t>カヒョウ</t>
    </rPh>
    <rPh sb="50" eb="52">
      <t>リョウキン</t>
    </rPh>
    <rPh sb="52" eb="54">
      <t>イカ</t>
    </rPh>
    <rPh sb="55" eb="57">
      <t>セッテイ</t>
    </rPh>
    <rPh sb="68" eb="70">
      <t>リョウキン</t>
    </rPh>
    <rPh sb="75" eb="77">
      <t>ウワマワ</t>
    </rPh>
    <rPh sb="78" eb="82">
      <t>リョウキンセッテイ</t>
    </rPh>
    <rPh sb="83" eb="84">
      <t>オコナ</t>
    </rPh>
    <rPh sb="86" eb="88">
      <t>ニュウサツ</t>
    </rPh>
    <rPh sb="89" eb="91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</si>
</sst>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0_ "/>
    <numFmt numFmtId="178" formatCode="#,##0&quot;円&quot;"/>
    <numFmt numFmtId="179" formatCode="#,##0.00&quot;円/kWh&quot;"/>
    <numFmt numFmtId="180" formatCode="#,##0&quot;kWh&quot;"/>
    <numFmt numFmtId="181" formatCode="#,##0&quot;kW&quot;"/>
    <numFmt numFmtId="182" formatCode="#,##0.00&quot;円/kW&quot;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b/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1" applyFont="1" applyAlignment="1"/>
    <xf numFmtId="0" fontId="11" fillId="0" borderId="0" xfId="1" applyFont="1" applyAlignment="1">
      <alignment vertical="center" shrinkToFit="1"/>
    </xf>
    <xf numFmtId="0" fontId="13" fillId="0" borderId="11" xfId="1" applyFont="1" applyBorder="1" applyAlignment="1">
      <alignment horizontal="center" vertical="center" wrapText="1" shrinkToFit="1"/>
    </xf>
    <xf numFmtId="0" fontId="13" fillId="0" borderId="12" xfId="1" applyFont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center" vertical="center" wrapText="1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wrapText="1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wrapText="1" shrinkToFit="1"/>
    </xf>
    <xf numFmtId="0" fontId="12" fillId="0" borderId="0" xfId="1" applyFont="1" applyAlignment="1">
      <alignment vertical="center" shrinkToFit="1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2" fillId="0" borderId="0" xfId="1" applyFont="1" applyAlignment="1"/>
    <xf numFmtId="0" fontId="15" fillId="0" borderId="0" xfId="1" applyFont="1" applyAlignment="1"/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5" fillId="0" borderId="0" xfId="2" applyFont="1">
      <alignment vertical="center"/>
    </xf>
    <xf numFmtId="0" fontId="13" fillId="0" borderId="14" xfId="1" applyFont="1" applyBorder="1" applyAlignment="1">
      <alignment horizontal="center" vertical="center" wrapText="1" shrinkToFit="1"/>
    </xf>
    <xf numFmtId="0" fontId="12" fillId="0" borderId="2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wrapText="1" shrinkToFit="1"/>
    </xf>
    <xf numFmtId="176" fontId="12" fillId="0" borderId="3" xfId="1" applyNumberFormat="1" applyFont="1" applyBorder="1" applyAlignment="1">
      <alignment horizontal="center" vertical="center" shrinkToFit="1"/>
    </xf>
    <xf numFmtId="178" fontId="12" fillId="0" borderId="6" xfId="1" applyNumberFormat="1" applyFont="1" applyBorder="1" applyAlignment="1">
      <alignment vertical="center" shrinkToFit="1"/>
    </xf>
    <xf numFmtId="178" fontId="12" fillId="0" borderId="1" xfId="1" applyNumberFormat="1" applyFont="1" applyBorder="1" applyAlignment="1">
      <alignment vertical="center" shrinkToFit="1"/>
    </xf>
    <xf numFmtId="178" fontId="12" fillId="0" borderId="35" xfId="1" applyNumberFormat="1" applyFont="1" applyBorder="1" applyAlignment="1">
      <alignment vertical="center" shrinkToFit="1"/>
    </xf>
    <xf numFmtId="178" fontId="12" fillId="0" borderId="58" xfId="1" applyNumberFormat="1" applyFont="1" applyBorder="1" applyAlignment="1">
      <alignment vertical="center" shrinkToFit="1"/>
    </xf>
    <xf numFmtId="178" fontId="12" fillId="0" borderId="18" xfId="1" applyNumberFormat="1" applyFont="1" applyBorder="1" applyAlignment="1">
      <alignment vertical="center" shrinkToFit="1"/>
    </xf>
    <xf numFmtId="179" fontId="12" fillId="0" borderId="36" xfId="1" applyNumberFormat="1" applyFont="1" applyFill="1" applyBorder="1" applyAlignment="1" applyProtection="1">
      <alignment vertical="center" shrinkToFit="1"/>
    </xf>
    <xf numFmtId="179" fontId="12" fillId="0" borderId="45" xfId="1" applyNumberFormat="1" applyFont="1" applyFill="1" applyBorder="1" applyAlignment="1" applyProtection="1">
      <alignment vertical="center" shrinkToFit="1"/>
    </xf>
    <xf numFmtId="179" fontId="12" fillId="0" borderId="30" xfId="1" applyNumberFormat="1" applyFont="1" applyFill="1" applyBorder="1" applyAlignment="1" applyProtection="1">
      <alignment vertical="center" shrinkToFit="1"/>
    </xf>
    <xf numFmtId="179" fontId="12" fillId="4" borderId="51" xfId="1" applyNumberFormat="1" applyFont="1" applyFill="1" applyBorder="1" applyAlignment="1" applyProtection="1">
      <alignment vertical="center" shrinkToFit="1"/>
      <protection locked="0"/>
    </xf>
    <xf numFmtId="179" fontId="12" fillId="4" borderId="52" xfId="1" applyNumberFormat="1" applyFont="1" applyFill="1" applyBorder="1" applyAlignment="1" applyProtection="1">
      <alignment vertical="center" shrinkToFit="1"/>
      <protection locked="0"/>
    </xf>
    <xf numFmtId="179" fontId="12" fillId="4" borderId="28" xfId="1" applyNumberFormat="1" applyFont="1" applyFill="1" applyBorder="1" applyAlignment="1" applyProtection="1">
      <alignment vertical="center" shrinkToFit="1"/>
      <protection locked="0"/>
    </xf>
    <xf numFmtId="180" fontId="12" fillId="0" borderId="55" xfId="1" applyNumberFormat="1" applyFont="1" applyBorder="1" applyAlignment="1">
      <alignment horizontal="right" vertical="center" shrinkToFit="1"/>
    </xf>
    <xf numFmtId="180" fontId="12" fillId="0" borderId="56" xfId="1" applyNumberFormat="1" applyFont="1" applyBorder="1" applyAlignment="1">
      <alignment horizontal="right" vertical="center" shrinkToFit="1"/>
    </xf>
    <xf numFmtId="180" fontId="12" fillId="0" borderId="57" xfId="1" applyNumberFormat="1" applyFont="1" applyBorder="1" applyAlignment="1">
      <alignment horizontal="right" vertical="center" shrinkToFit="1"/>
    </xf>
    <xf numFmtId="0" fontId="12" fillId="0" borderId="65" xfId="1" applyFont="1" applyBorder="1" applyAlignment="1">
      <alignment vertical="center" shrinkToFit="1"/>
    </xf>
    <xf numFmtId="0" fontId="12" fillId="0" borderId="66" xfId="1" applyFont="1" applyBorder="1" applyAlignment="1">
      <alignment vertical="center" shrinkToFit="1"/>
    </xf>
    <xf numFmtId="0" fontId="12" fillId="0" borderId="67" xfId="1" applyFont="1" applyBorder="1" applyAlignment="1">
      <alignment vertical="center" shrinkToFit="1"/>
    </xf>
    <xf numFmtId="0" fontId="12" fillId="0" borderId="68" xfId="1" applyFont="1" applyBorder="1" applyAlignment="1">
      <alignment vertical="center" shrinkToFit="1"/>
    </xf>
    <xf numFmtId="0" fontId="12" fillId="0" borderId="69" xfId="1" applyFont="1" applyBorder="1" applyAlignment="1">
      <alignment vertical="center" shrinkToFit="1"/>
    </xf>
    <xf numFmtId="0" fontId="12" fillId="0" borderId="24" xfId="1" applyFont="1" applyBorder="1" applyAlignment="1">
      <alignment vertical="center" shrinkToFit="1"/>
    </xf>
    <xf numFmtId="182" fontId="12" fillId="0" borderId="34" xfId="1" applyNumberFormat="1" applyFont="1" applyFill="1" applyBorder="1" applyAlignment="1" applyProtection="1">
      <alignment vertical="center" shrinkToFit="1"/>
      <protection locked="0"/>
    </xf>
    <xf numFmtId="182" fontId="12" fillId="0" borderId="39" xfId="1" applyNumberFormat="1" applyFont="1" applyFill="1" applyBorder="1" applyAlignment="1" applyProtection="1">
      <alignment vertical="center" shrinkToFit="1"/>
      <protection locked="0"/>
    </xf>
    <xf numFmtId="179" fontId="12" fillId="4" borderId="76" xfId="1" applyNumberFormat="1" applyFont="1" applyFill="1" applyBorder="1" applyAlignment="1" applyProtection="1">
      <alignment vertical="center" shrinkToFit="1"/>
      <protection locked="0"/>
    </xf>
    <xf numFmtId="179" fontId="12" fillId="4" borderId="77" xfId="1" applyNumberFormat="1" applyFont="1" applyFill="1" applyBorder="1" applyAlignment="1" applyProtection="1">
      <alignment vertical="center" shrinkToFit="1"/>
      <protection locked="0"/>
    </xf>
    <xf numFmtId="179" fontId="12" fillId="4" borderId="29" xfId="1" applyNumberFormat="1" applyFont="1" applyFill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 vertical="center"/>
    </xf>
    <xf numFmtId="0" fontId="16" fillId="0" borderId="0" xfId="1" applyFont="1" applyAlignment="1"/>
    <xf numFmtId="0" fontId="15" fillId="0" borderId="0" xfId="1" applyFont="1" applyAlignment="1">
      <alignment vertical="center"/>
    </xf>
    <xf numFmtId="0" fontId="13" fillId="0" borderId="34" xfId="1" applyFont="1" applyBorder="1" applyAlignment="1">
      <alignment horizontal="center" vertical="center" wrapText="1" shrinkToFit="1"/>
    </xf>
    <xf numFmtId="182" fontId="15" fillId="0" borderId="34" xfId="1" applyNumberFormat="1" applyFont="1" applyFill="1" applyBorder="1" applyAlignment="1" applyProtection="1">
      <alignment vertical="center" shrinkToFit="1"/>
      <protection locked="0"/>
    </xf>
    <xf numFmtId="182" fontId="15" fillId="0" borderId="39" xfId="1" applyNumberFormat="1" applyFont="1" applyFill="1" applyBorder="1" applyAlignment="1" applyProtection="1">
      <alignment vertical="center" shrinkToFit="1"/>
      <protection locked="0"/>
    </xf>
    <xf numFmtId="179" fontId="12" fillId="4" borderId="57" xfId="1" applyNumberFormat="1" applyFont="1" applyFill="1" applyBorder="1" applyAlignment="1" applyProtection="1">
      <alignment vertical="center" shrinkToFit="1"/>
      <protection locked="0"/>
    </xf>
    <xf numFmtId="177" fontId="12" fillId="2" borderId="35" xfId="1" applyNumberFormat="1" applyFont="1" applyFill="1" applyBorder="1" applyAlignment="1">
      <alignment horizontal="center" vertical="center" shrinkToFit="1"/>
    </xf>
    <xf numFmtId="177" fontId="12" fillId="2" borderId="44" xfId="1" applyNumberFormat="1" applyFont="1" applyFill="1" applyBorder="1" applyAlignment="1">
      <alignment horizontal="center" vertical="center" shrinkToFit="1"/>
    </xf>
    <xf numFmtId="178" fontId="12" fillId="0" borderId="3" xfId="1" applyNumberFormat="1" applyFont="1" applyBorder="1" applyAlignment="1">
      <alignment vertical="center" shrinkToFit="1"/>
    </xf>
    <xf numFmtId="178" fontId="12" fillId="0" borderId="1" xfId="1" applyNumberFormat="1" applyFont="1" applyBorder="1" applyAlignment="1">
      <alignment vertical="center" shrinkToFit="1"/>
    </xf>
    <xf numFmtId="177" fontId="12" fillId="3" borderId="34" xfId="1" applyNumberFormat="1" applyFont="1" applyFill="1" applyBorder="1" applyAlignment="1">
      <alignment horizontal="center" vertical="center" shrinkToFit="1"/>
    </xf>
    <xf numFmtId="177" fontId="12" fillId="3" borderId="39" xfId="1" applyNumberFormat="1" applyFont="1" applyFill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5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shrinkToFit="1"/>
    </xf>
    <xf numFmtId="181" fontId="12" fillId="0" borderId="33" xfId="1" applyNumberFormat="1" applyFont="1" applyBorder="1" applyAlignment="1">
      <alignment vertical="center" shrinkToFit="1"/>
    </xf>
    <xf numFmtId="181" fontId="12" fillId="0" borderId="38" xfId="1" applyNumberFormat="1" applyFont="1" applyBorder="1" applyAlignment="1">
      <alignment vertical="center" shrinkToFit="1"/>
    </xf>
    <xf numFmtId="182" fontId="12" fillId="4" borderId="34" xfId="1" applyNumberFormat="1" applyFont="1" applyFill="1" applyBorder="1" applyAlignment="1" applyProtection="1">
      <alignment vertical="center" shrinkToFit="1"/>
      <protection locked="0"/>
    </xf>
    <xf numFmtId="182" fontId="12" fillId="4" borderId="39" xfId="1" applyNumberFormat="1" applyFont="1" applyFill="1" applyBorder="1" applyAlignment="1" applyProtection="1">
      <alignment vertical="center" shrinkToFit="1"/>
      <protection locked="0"/>
    </xf>
    <xf numFmtId="176" fontId="15" fillId="0" borderId="34" xfId="1" applyNumberFormat="1" applyFont="1" applyBorder="1" applyAlignment="1">
      <alignment vertical="center" shrinkToFit="1"/>
    </xf>
    <xf numFmtId="176" fontId="15" fillId="0" borderId="39" xfId="1" applyNumberFormat="1" applyFont="1" applyBorder="1" applyAlignment="1">
      <alignment vertical="center" shrinkToFit="1"/>
    </xf>
    <xf numFmtId="178" fontId="12" fillId="0" borderId="35" xfId="1" applyNumberFormat="1" applyFont="1" applyBorder="1" applyAlignment="1">
      <alignment vertical="center" shrinkToFit="1"/>
    </xf>
    <xf numFmtId="178" fontId="12" fillId="0" borderId="40" xfId="1" applyNumberFormat="1" applyFont="1" applyBorder="1" applyAlignment="1">
      <alignment vertical="center" shrinkToFit="1"/>
    </xf>
    <xf numFmtId="0" fontId="12" fillId="2" borderId="32" xfId="1" applyFont="1" applyFill="1" applyBorder="1" applyAlignment="1">
      <alignment horizontal="center" vertical="center" shrinkToFit="1"/>
    </xf>
    <xf numFmtId="0" fontId="12" fillId="2" borderId="41" xfId="1" applyFont="1" applyFill="1" applyBorder="1" applyAlignment="1">
      <alignment horizontal="center" vertical="center" shrinkToFit="1"/>
    </xf>
    <xf numFmtId="177" fontId="12" fillId="2" borderId="34" xfId="1" applyNumberFormat="1" applyFont="1" applyFill="1" applyBorder="1" applyAlignment="1">
      <alignment horizontal="center" vertical="center" shrinkToFit="1"/>
    </xf>
    <xf numFmtId="177" fontId="12" fillId="2" borderId="43" xfId="1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177" fontId="12" fillId="2" borderId="40" xfId="1" applyNumberFormat="1" applyFont="1" applyFill="1" applyBorder="1" applyAlignment="1">
      <alignment horizontal="center" vertical="center" shrinkToFit="1"/>
    </xf>
    <xf numFmtId="0" fontId="15" fillId="4" borderId="0" xfId="2" applyFont="1" applyFill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/>
    </xf>
    <xf numFmtId="177" fontId="12" fillId="0" borderId="3" xfId="1" applyNumberFormat="1" applyFont="1" applyBorder="1" applyAlignment="1">
      <alignment horizontal="center" vertical="center" wrapText="1" shrinkToFit="1"/>
    </xf>
    <xf numFmtId="177" fontId="12" fillId="0" borderId="1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81" fontId="12" fillId="0" borderId="42" xfId="1" applyNumberFormat="1" applyFont="1" applyBorder="1" applyAlignment="1">
      <alignment vertical="center" shrinkToFit="1"/>
    </xf>
    <xf numFmtId="178" fontId="12" fillId="0" borderId="44" xfId="1" applyNumberFormat="1" applyFont="1" applyBorder="1" applyAlignment="1">
      <alignment vertical="center" shrinkToFit="1"/>
    </xf>
    <xf numFmtId="181" fontId="12" fillId="0" borderId="32" xfId="1" applyNumberFormat="1" applyFont="1" applyBorder="1" applyAlignment="1">
      <alignment vertical="center" shrinkToFit="1"/>
    </xf>
    <xf numFmtId="181" fontId="12" fillId="0" borderId="37" xfId="1" applyNumberFormat="1" applyFont="1" applyBorder="1" applyAlignment="1">
      <alignment vertical="center" shrinkToFit="1"/>
    </xf>
    <xf numFmtId="181" fontId="12" fillId="0" borderId="41" xfId="1" applyNumberFormat="1" applyFont="1" applyBorder="1" applyAlignment="1">
      <alignment vertical="center" shrinkToFit="1"/>
    </xf>
    <xf numFmtId="178" fontId="12" fillId="0" borderId="2" xfId="1" applyNumberFormat="1" applyFont="1" applyBorder="1" applyAlignment="1">
      <alignment vertical="center" shrinkToFit="1"/>
    </xf>
    <xf numFmtId="0" fontId="12" fillId="0" borderId="74" xfId="1" applyFont="1" applyBorder="1" applyAlignment="1">
      <alignment horizontal="center" vertical="center" shrinkToFit="1"/>
    </xf>
    <xf numFmtId="177" fontId="12" fillId="0" borderId="75" xfId="1" applyNumberFormat="1" applyFont="1" applyBorder="1" applyAlignment="1">
      <alignment horizontal="center" vertical="center" shrinkToFit="1"/>
    </xf>
    <xf numFmtId="177" fontId="12" fillId="0" borderId="48" xfId="1" applyNumberFormat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2" fillId="0" borderId="22" xfId="1" applyFont="1" applyBorder="1" applyAlignment="1">
      <alignment horizontal="center" vertical="center" wrapText="1" shrinkToFit="1"/>
    </xf>
    <xf numFmtId="0" fontId="13" fillId="0" borderId="10" xfId="1" applyFont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 wrapText="1" shrinkToFit="1"/>
    </xf>
    <xf numFmtId="0" fontId="13" fillId="0" borderId="11" xfId="1" applyFont="1" applyBorder="1" applyAlignment="1">
      <alignment horizontal="center" vertical="center" wrapText="1" shrinkToFit="1"/>
    </xf>
    <xf numFmtId="0" fontId="13" fillId="0" borderId="17" xfId="1" applyFont="1" applyBorder="1" applyAlignment="1">
      <alignment horizontal="center" vertical="center" wrapText="1" shrinkToFit="1"/>
    </xf>
    <xf numFmtId="0" fontId="13" fillId="0" borderId="13" xfId="1" applyFont="1" applyBorder="1" applyAlignment="1">
      <alignment horizontal="center" vertical="center" wrapText="1" shrinkToFit="1"/>
    </xf>
    <xf numFmtId="0" fontId="13" fillId="0" borderId="19" xfId="1" applyFont="1" applyBorder="1" applyAlignment="1">
      <alignment horizontal="center" vertical="center" wrapText="1" shrinkToFit="1"/>
    </xf>
    <xf numFmtId="0" fontId="13" fillId="0" borderId="60" xfId="1" applyFont="1" applyBorder="1" applyAlignment="1">
      <alignment horizontal="center" vertical="center" wrapText="1" shrinkToFit="1"/>
    </xf>
    <xf numFmtId="0" fontId="13" fillId="0" borderId="15" xfId="1" applyFont="1" applyBorder="1" applyAlignment="1">
      <alignment horizontal="center" vertical="center" wrapText="1" shrinkToFit="1"/>
    </xf>
    <xf numFmtId="0" fontId="13" fillId="0" borderId="61" xfId="1" applyFont="1" applyBorder="1" applyAlignment="1">
      <alignment horizontal="center" vertical="center" wrapText="1" shrinkToFit="1"/>
    </xf>
    <xf numFmtId="0" fontId="13" fillId="0" borderId="21" xfId="1" applyFont="1" applyBorder="1" applyAlignment="1">
      <alignment horizontal="center" vertical="center" wrapText="1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62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182" fontId="15" fillId="0" borderId="72" xfId="1" applyNumberFormat="1" applyFont="1" applyFill="1" applyBorder="1" applyAlignment="1" applyProtection="1">
      <alignment vertical="center" shrinkToFit="1"/>
      <protection locked="0"/>
    </xf>
    <xf numFmtId="182" fontId="15" fillId="0" borderId="73" xfId="1" applyNumberFormat="1" applyFont="1" applyFill="1" applyBorder="1" applyAlignment="1" applyProtection="1">
      <alignment vertical="center" shrinkToFit="1"/>
      <protection locked="0"/>
    </xf>
    <xf numFmtId="182" fontId="12" fillId="4" borderId="43" xfId="1" applyNumberFormat="1" applyFont="1" applyFill="1" applyBorder="1" applyAlignment="1" applyProtection="1">
      <alignment vertical="center" shrinkToFit="1"/>
      <protection locked="0"/>
    </xf>
    <xf numFmtId="182" fontId="15" fillId="0" borderId="70" xfId="1" applyNumberFormat="1" applyFont="1" applyFill="1" applyBorder="1" applyAlignment="1" applyProtection="1">
      <alignment vertical="center" shrinkToFit="1"/>
      <protection locked="0"/>
    </xf>
    <xf numFmtId="182" fontId="15" fillId="0" borderId="71" xfId="1" applyNumberFormat="1" applyFont="1" applyFill="1" applyBorder="1" applyAlignment="1" applyProtection="1">
      <alignment vertical="center" shrinkToFit="1"/>
      <protection locked="0"/>
    </xf>
    <xf numFmtId="176" fontId="15" fillId="0" borderId="43" xfId="1" applyNumberFormat="1" applyFont="1" applyBorder="1" applyAlignment="1">
      <alignment vertical="center" shrinkToFit="1"/>
    </xf>
    <xf numFmtId="0" fontId="12" fillId="2" borderId="37" xfId="1" applyFont="1" applyFill="1" applyBorder="1" applyAlignment="1">
      <alignment horizontal="center" vertical="center" shrinkToFit="1"/>
    </xf>
    <xf numFmtId="177" fontId="12" fillId="2" borderId="39" xfId="1" applyNumberFormat="1" applyFont="1" applyFill="1" applyBorder="1" applyAlignment="1">
      <alignment horizontal="center" vertical="center" shrinkToFit="1"/>
    </xf>
    <xf numFmtId="178" fontId="12" fillId="0" borderId="48" xfId="1" applyNumberFormat="1" applyFont="1" applyBorder="1" applyAlignment="1">
      <alignment vertical="center" shrinkToFit="1"/>
    </xf>
    <xf numFmtId="178" fontId="12" fillId="0" borderId="49" xfId="1" applyNumberFormat="1" applyFont="1" applyBorder="1" applyAlignment="1">
      <alignment vertical="center" shrinkToFit="1"/>
    </xf>
    <xf numFmtId="181" fontId="12" fillId="0" borderId="46" xfId="1" applyNumberFormat="1" applyFont="1" applyBorder="1" applyAlignment="1">
      <alignment vertical="center" shrinkToFit="1"/>
    </xf>
    <xf numFmtId="181" fontId="12" fillId="0" borderId="4" xfId="1" applyNumberFormat="1" applyFont="1" applyBorder="1" applyAlignment="1">
      <alignment vertical="center" shrinkToFit="1"/>
    </xf>
    <xf numFmtId="176" fontId="12" fillId="0" borderId="34" xfId="1" applyNumberFormat="1" applyFont="1" applyBorder="1" applyAlignment="1">
      <alignment horizontal="center" vertical="center" shrinkToFit="1"/>
    </xf>
    <xf numFmtId="176" fontId="12" fillId="0" borderId="43" xfId="1" applyNumberFormat="1" applyFont="1" applyBorder="1" applyAlignment="1">
      <alignment horizontal="center" vertical="center" shrinkToFit="1"/>
    </xf>
    <xf numFmtId="0" fontId="15" fillId="0" borderId="0" xfId="1" applyFont="1" applyAlignment="1">
      <alignment horizontal="left" vertical="center" wrapText="1"/>
    </xf>
    <xf numFmtId="177" fontId="12" fillId="3" borderId="53" xfId="1" applyNumberFormat="1" applyFont="1" applyFill="1" applyBorder="1" applyAlignment="1">
      <alignment horizontal="center" vertical="center" wrapText="1" shrinkToFit="1"/>
    </xf>
    <xf numFmtId="177" fontId="12" fillId="3" borderId="54" xfId="1" applyNumberFormat="1" applyFont="1" applyFill="1" applyBorder="1" applyAlignment="1">
      <alignment horizontal="center" vertical="center" wrapText="1" shrinkToFit="1"/>
    </xf>
    <xf numFmtId="178" fontId="12" fillId="0" borderId="35" xfId="1" applyNumberFormat="1" applyFont="1" applyBorder="1" applyAlignment="1">
      <alignment horizontal="right" vertical="center" wrapText="1" shrinkToFit="1"/>
    </xf>
    <xf numFmtId="178" fontId="12" fillId="0" borderId="40" xfId="1" applyNumberFormat="1" applyFont="1" applyBorder="1" applyAlignment="1">
      <alignment horizontal="right" vertical="center" wrapText="1" shrinkToFit="1"/>
    </xf>
    <xf numFmtId="177" fontId="12" fillId="3" borderId="43" xfId="1" applyNumberFormat="1" applyFont="1" applyFill="1" applyBorder="1" applyAlignment="1">
      <alignment horizontal="center" vertical="center" shrinkToFit="1"/>
    </xf>
    <xf numFmtId="180" fontId="15" fillId="0" borderId="23" xfId="1" applyNumberFormat="1" applyFont="1" applyBorder="1" applyAlignment="1">
      <alignment horizontal="right" vertical="center" shrinkToFit="1"/>
    </xf>
    <xf numFmtId="180" fontId="15" fillId="0" borderId="50" xfId="1" applyNumberFormat="1" applyFont="1" applyBorder="1" applyAlignment="1">
      <alignment horizontal="right" vertical="center" shrinkToFit="1"/>
    </xf>
    <xf numFmtId="0" fontId="12" fillId="0" borderId="46" xfId="1" applyFont="1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13" fillId="0" borderId="3" xfId="3" applyFont="1" applyBorder="1" applyAlignment="1">
      <alignment horizontal="center" vertical="center" wrapText="1" shrinkToFit="1"/>
    </xf>
    <xf numFmtId="0" fontId="13" fillId="0" borderId="1" xfId="3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left" vertical="center" wrapText="1" indent="1"/>
    </xf>
    <xf numFmtId="0" fontId="13" fillId="0" borderId="46" xfId="1" applyFont="1" applyBorder="1" applyAlignment="1">
      <alignment horizontal="center" vertical="center" wrapText="1" shrinkToFit="1"/>
    </xf>
    <xf numFmtId="0" fontId="13" fillId="0" borderId="81" xfId="1" applyFont="1" applyBorder="1" applyAlignment="1">
      <alignment horizontal="center" vertical="center" wrapText="1" shrinkToFit="1"/>
    </xf>
    <xf numFmtId="0" fontId="13" fillId="0" borderId="48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80" xfId="1" applyFont="1" applyBorder="1" applyAlignment="1">
      <alignment horizontal="center" vertical="center" wrapText="1" shrinkToFit="1"/>
    </xf>
    <xf numFmtId="0" fontId="5" fillId="0" borderId="49" xfId="1" applyFont="1" applyBorder="1" applyAlignment="1">
      <alignment horizontal="center" vertical="center" wrapText="1" shrinkToFit="1"/>
    </xf>
    <xf numFmtId="177" fontId="12" fillId="0" borderId="3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wrapText="1" shrinkToFit="1"/>
    </xf>
    <xf numFmtId="182" fontId="12" fillId="4" borderId="38" xfId="1" applyNumberFormat="1" applyFont="1" applyFill="1" applyBorder="1" applyAlignment="1" applyProtection="1">
      <alignment vertical="center" shrinkToFit="1"/>
      <protection locked="0"/>
    </xf>
    <xf numFmtId="182" fontId="12" fillId="4" borderId="78" xfId="1" applyNumberFormat="1" applyFont="1" applyFill="1" applyBorder="1" applyAlignment="1" applyProtection="1">
      <alignment vertical="center" shrinkToFit="1"/>
      <protection locked="0"/>
    </xf>
    <xf numFmtId="182" fontId="12" fillId="4" borderId="42" xfId="1" applyNumberFormat="1" applyFont="1" applyFill="1" applyBorder="1" applyAlignment="1" applyProtection="1">
      <alignment vertical="center" shrinkToFit="1"/>
      <protection locked="0"/>
    </xf>
    <xf numFmtId="182" fontId="12" fillId="4" borderId="40" xfId="1" applyNumberFormat="1" applyFont="1" applyFill="1" applyBorder="1" applyAlignment="1" applyProtection="1">
      <alignment vertical="center" shrinkToFit="1"/>
      <protection locked="0"/>
    </xf>
    <xf numFmtId="182" fontId="12" fillId="4" borderId="79" xfId="1" applyNumberFormat="1" applyFont="1" applyFill="1" applyBorder="1" applyAlignment="1" applyProtection="1">
      <alignment vertical="center" shrinkToFit="1"/>
      <protection locked="0"/>
    </xf>
    <xf numFmtId="182" fontId="12" fillId="4" borderId="44" xfId="1" applyNumberFormat="1" applyFont="1" applyFill="1" applyBorder="1" applyAlignment="1" applyProtection="1">
      <alignment vertical="center" shrinkToFit="1"/>
      <protection locked="0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1451777</xdr:colOff>
      <xdr:row>0</xdr:row>
      <xdr:rowOff>40822</xdr:rowOff>
    </xdr:from>
    <xdr:to>
      <xdr:col>17</xdr:col>
      <xdr:colOff>338313</xdr:colOff>
      <xdr:row>0</xdr:row>
      <xdr:rowOff>354587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DE7B1A-6D63-4376-8EEF-AA2BB74F7544}"/>
            </a:ext>
          </a:extLst>
        </xdr:cNvPr>
        <xdr:cNvSpPr/>
      </xdr:nvSpPr>
      <xdr:spPr>
        <a:xfrm>
          <a:off x="24766046" y="40822"/>
          <a:ext cx="1333729" cy="31376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様式４－１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163286</xdr:colOff>
      <xdr:row>56</xdr:row>
      <xdr:rowOff>95250</xdr:rowOff>
    </xdr:from>
    <xdr:to>
      <xdr:col>15</xdr:col>
      <xdr:colOff>693964</xdr:colOff>
      <xdr:row>65</xdr:row>
      <xdr:rowOff>87923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EFF50706-F6BF-4103-B816-4DE0BAD35B6B}"/>
            </a:ext>
          </a:extLst>
        </xdr:cNvPr>
        <xdr:cNvSpPr txBox="1">
          <a:spLocks noChangeArrowheads="1"/>
        </xdr:cNvSpPr>
      </xdr:nvSpPr>
      <xdr:spPr bwMode="auto">
        <a:xfrm>
          <a:off x="163286" y="16126558"/>
          <a:ext cx="22071832" cy="312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１　黄色網掛け部分に入力を行うこと。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　２　本様式は事業者の責任において作成するものであることから、自動計算としている項目も含めて十分確認すること。万が一、計算式に誤りがあっても、本市は一切の責任を負わない。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　３　本様式は、入札書とともに提出すること。なお、本様式では積算内訳を示すことができない場合には、別途積算の内訳を示す書類を袋とじの上添付するか、任意様式に積算の内訳を記載して、入札書とともに提出すること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　４　夏季・その他季等の区分・時間帯の定義は、入札説明書のとおりとする。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　５　電力が有する環境価値の種類（バイオマス由来・非バイオマス由来）による単価設定は行わないこと。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　６　積算に当たっては、本市を管轄する旧一般電気事業者の、令和７年４月より適用される算定諸元（令和６年９月２６日に見直し内容を公表）に基づき算定した、令和６年１０月分の燃料費等調整単価を用いることとし、独自の算出は認めない。</a:t>
          </a:r>
          <a:endParaRPr lang="en-US" altLang="ja-JP" sz="1400" b="0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+mn-ea"/>
              <a:ea typeface="+mn-ea"/>
            </a:rPr>
            <a:t>　　　７　基本料金単価及び電力量料金単価は小数点以下第２位までとする。なお、いずれも消費税及び消費税相当額を含めた額を入力すること。</a:t>
          </a:r>
          <a:endParaRPr lang="en-US" altLang="ja-JP" sz="1400" b="0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+mn-ea"/>
              <a:ea typeface="+mn-ea"/>
            </a:rPr>
            <a:t>　　　８　電力の調達に係る予定総額は履行期間（４年間）の合計とし、１年間の予定総額を４倍にした額とすること。</a:t>
          </a:r>
          <a:endParaRPr lang="en-US" altLang="ja-JP" sz="1400" b="0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+mn-ea"/>
              <a:ea typeface="+mn-ea"/>
            </a:rPr>
            <a:t>　　　９　各料金の合計金額に小数点未満の端数がある場合には、その全部を切り捨てた金額とすること。</a:t>
          </a:r>
          <a:endParaRPr lang="en-US" altLang="ja-JP" sz="1400" b="0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１０　中工場の基本料金（常用）は、使用月：４か月、不使用月：８か月とし、基本料金（自家発補給）は、使用月：２か月、不使用月：１０か月として試算する。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１１　安佐南工場の基本料金（常用）は、使用月：４か月、不使用月：８か月とし、基本料金（自家発補給）は、使用月：１か月、不使用月：１１か月として試算する。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+mn-ea"/>
              <a:ea typeface="+mn-ea"/>
            </a:rPr>
            <a:t>　　１２　様式４－２の留意事項を十分確認して単価設定を行うこと。</a:t>
          </a:r>
          <a:endParaRPr lang="en-US" altLang="ja-JP" sz="1400" b="0" i="0" strike="noStrike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+mn-ea"/>
              <a:ea typeface="+mn-ea"/>
            </a:rPr>
            <a:t>　　１３　入札附属書の積算に誤りがある場合、また、入札附属書が入札書記載金額と対応していない（金額が一致していない）場合は無効とする。</a:t>
          </a: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925286</xdr:colOff>
      <xdr:row>0</xdr:row>
      <xdr:rowOff>0</xdr:rowOff>
    </xdr:from>
    <xdr:to>
      <xdr:col>8</xdr:col>
      <xdr:colOff>229</xdr:colOff>
      <xdr:row>1</xdr:row>
      <xdr:rowOff>136872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92DF18C-F642-4AC8-A82E-2AEE2B4C6FB8}"/>
            </a:ext>
          </a:extLst>
        </xdr:cNvPr>
        <xdr:cNvSpPr/>
      </xdr:nvSpPr>
      <xdr:spPr>
        <a:xfrm>
          <a:off x="11212286" y="0"/>
          <a:ext cx="1333729" cy="31376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様式４－２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view="pageBreakPreview" zoomScale="65" zoomScaleNormal="55" zoomScaleSheetLayoutView="65" workbookViewId="0">
      <pane xSplit="2" ySplit="7" topLeftCell="C8" activePane="bottomRight" state="frozen"/>
      <selection activeCell="M38" sqref="M38"/>
      <selection pane="topRight" activeCell="M38" sqref="M38"/>
      <selection pane="bottomLeft" activeCell="M38" sqref="M38"/>
      <selection pane="bottomRight" sqref="A1:R1"/>
    </sheetView>
  </sheetViews>
  <sheetFormatPr defaultColWidth="9" defaultRowHeight="13.5"/>
  <cols>
    <col min="1" max="1" width="6.75" style="21" customWidth="1"/>
    <col min="2" max="2" width="31.75" style="21" customWidth="1"/>
    <col min="3" max="3" width="24.75" style="21" customWidth="1"/>
    <col min="4" max="4" width="15.125" style="21" customWidth="1"/>
    <col min="5" max="5" width="18" style="21" customWidth="1"/>
    <col min="6" max="6" width="7.625" style="21" bestFit="1" customWidth="1"/>
    <col min="7" max="7" width="26.75" style="21" customWidth="1"/>
    <col min="8" max="8" width="15.125" style="22" customWidth="1"/>
    <col min="9" max="9" width="18" style="21" customWidth="1"/>
    <col min="10" max="10" width="26.75" style="21" customWidth="1"/>
    <col min="11" max="11" width="27.25" style="21" bestFit="1" customWidth="1"/>
    <col min="12" max="12" width="12.5" style="21" bestFit="1" customWidth="1"/>
    <col min="13" max="13" width="17.625" style="21" customWidth="1"/>
    <col min="14" max="14" width="17.125" style="21" bestFit="1" customWidth="1"/>
    <col min="15" max="15" width="17.125" style="21" customWidth="1"/>
    <col min="16" max="16" width="26.75" style="21" customWidth="1"/>
    <col min="17" max="17" width="32.75" style="21" customWidth="1"/>
    <col min="18" max="18" width="5.25" style="21" customWidth="1"/>
    <col min="19" max="16384" width="9" style="21"/>
  </cols>
  <sheetData>
    <row r="1" spans="1:18" s="2" customFormat="1" ht="30" customHeight="1">
      <c r="A1" s="89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2" customFormat="1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23" t="s">
        <v>0</v>
      </c>
      <c r="P2" s="88"/>
      <c r="Q2" s="88"/>
      <c r="R2" s="24" t="s">
        <v>1</v>
      </c>
    </row>
    <row r="3" spans="1:18" ht="9.75" customHeight="1"/>
    <row r="4" spans="1:18" s="3" customFormat="1" ht="34.5" customHeight="1">
      <c r="A4" s="99" t="s">
        <v>2</v>
      </c>
      <c r="B4" s="100" t="s">
        <v>3</v>
      </c>
      <c r="C4" s="90" t="s">
        <v>22</v>
      </c>
      <c r="D4" s="102" t="s">
        <v>4</v>
      </c>
      <c r="E4" s="103"/>
      <c r="F4" s="103"/>
      <c r="G4" s="104"/>
      <c r="H4" s="102" t="s">
        <v>5</v>
      </c>
      <c r="I4" s="103"/>
      <c r="J4" s="104"/>
      <c r="K4" s="102" t="s">
        <v>6</v>
      </c>
      <c r="L4" s="103"/>
      <c r="M4" s="104"/>
      <c r="N4" s="103" t="s">
        <v>33</v>
      </c>
      <c r="O4" s="103"/>
      <c r="P4" s="104"/>
      <c r="Q4" s="105" t="s">
        <v>63</v>
      </c>
    </row>
    <row r="5" spans="1:18" s="3" customFormat="1" ht="65.25" customHeight="1">
      <c r="A5" s="99"/>
      <c r="B5" s="100"/>
      <c r="C5" s="91"/>
      <c r="D5" s="108" t="s">
        <v>36</v>
      </c>
      <c r="E5" s="4" t="s">
        <v>38</v>
      </c>
      <c r="F5" s="110" t="s">
        <v>7</v>
      </c>
      <c r="G5" s="5" t="s">
        <v>37</v>
      </c>
      <c r="H5" s="112" t="s">
        <v>36</v>
      </c>
      <c r="I5" s="4" t="s">
        <v>39</v>
      </c>
      <c r="J5" s="5" t="s">
        <v>35</v>
      </c>
      <c r="K5" s="112" t="s">
        <v>34</v>
      </c>
      <c r="L5" s="114"/>
      <c r="M5" s="115"/>
      <c r="N5" s="25" t="s">
        <v>70</v>
      </c>
      <c r="O5" s="4" t="s">
        <v>64</v>
      </c>
      <c r="P5" s="5" t="s">
        <v>71</v>
      </c>
      <c r="Q5" s="106"/>
    </row>
    <row r="6" spans="1:18" s="3" customFormat="1" ht="36.75" customHeight="1">
      <c r="A6" s="99"/>
      <c r="B6" s="100"/>
      <c r="C6" s="91"/>
      <c r="D6" s="109"/>
      <c r="E6" s="6" t="s">
        <v>8</v>
      </c>
      <c r="F6" s="111"/>
      <c r="G6" s="7" t="s">
        <v>26</v>
      </c>
      <c r="H6" s="113"/>
      <c r="I6" s="6" t="s">
        <v>8</v>
      </c>
      <c r="J6" s="7" t="s">
        <v>26</v>
      </c>
      <c r="K6" s="113"/>
      <c r="L6" s="116"/>
      <c r="M6" s="117"/>
      <c r="N6" s="27" t="s">
        <v>8</v>
      </c>
      <c r="O6" s="6" t="s">
        <v>84</v>
      </c>
      <c r="P6" s="7" t="s">
        <v>26</v>
      </c>
      <c r="Q6" s="107"/>
    </row>
    <row r="7" spans="1:18" s="3" customFormat="1" ht="46.5" customHeight="1">
      <c r="A7" s="99"/>
      <c r="B7" s="101"/>
      <c r="C7" s="92"/>
      <c r="D7" s="8" t="s">
        <v>9</v>
      </c>
      <c r="E7" s="9" t="s">
        <v>10</v>
      </c>
      <c r="F7" s="9" t="s">
        <v>11</v>
      </c>
      <c r="G7" s="10" t="s">
        <v>25</v>
      </c>
      <c r="H7" s="12" t="s">
        <v>12</v>
      </c>
      <c r="I7" s="9" t="s">
        <v>13</v>
      </c>
      <c r="J7" s="10" t="s">
        <v>31</v>
      </c>
      <c r="K7" s="118" t="s">
        <v>14</v>
      </c>
      <c r="L7" s="119"/>
      <c r="M7" s="120"/>
      <c r="N7" s="26" t="s">
        <v>15</v>
      </c>
      <c r="O7" s="13" t="s">
        <v>16</v>
      </c>
      <c r="P7" s="11" t="s">
        <v>32</v>
      </c>
      <c r="Q7" s="14" t="s">
        <v>69</v>
      </c>
    </row>
    <row r="8" spans="1:18" s="15" customFormat="1" ht="20.100000000000001" customHeight="1">
      <c r="A8" s="67">
        <v>1</v>
      </c>
      <c r="B8" s="72" t="s">
        <v>23</v>
      </c>
      <c r="C8" s="72" t="s">
        <v>24</v>
      </c>
      <c r="D8" s="74">
        <v>2000</v>
      </c>
      <c r="E8" s="121" t="s">
        <v>78</v>
      </c>
      <c r="F8" s="122"/>
      <c r="G8" s="80" t="str">
        <f>IF(E9="","",IF(E13="","",(ROUNDDOWN((((D8*E9*(185-F9)/100)*4)+((D8*E13*(185-F13)/100))*8),0))))</f>
        <v/>
      </c>
      <c r="H8" s="95">
        <v>1600</v>
      </c>
      <c r="I8" s="58" t="s">
        <v>79</v>
      </c>
      <c r="J8" s="80" t="str">
        <f>IF(I9="","",IF(I13="","",(ROUNDDOWN((((H8*I9*(185-F9)/100)*2)+((H8*I13*(185-F13)/100))*10),0))))</f>
        <v/>
      </c>
      <c r="K8" s="46" t="s">
        <v>27</v>
      </c>
      <c r="L8" s="43" t="s">
        <v>66</v>
      </c>
      <c r="M8" s="40">
        <v>0</v>
      </c>
      <c r="N8" s="37"/>
      <c r="O8" s="34">
        <v>0.01</v>
      </c>
      <c r="P8" s="31" t="str">
        <f t="shared" ref="P8:P53" si="0">IF(N8="","",ROUNDDOWN(M8*(N8+O8),0))</f>
        <v/>
      </c>
      <c r="Q8" s="63" t="str">
        <f>IF(COUNT(G8,J8,N8:N15)=10,ROUNDDOWN(SUM(G8,J8,P8:P15),0),"")</f>
        <v/>
      </c>
    </row>
    <row r="9" spans="1:18" s="15" customFormat="1" ht="20.100000000000001" customHeight="1">
      <c r="A9" s="71"/>
      <c r="B9" s="86"/>
      <c r="C9" s="86"/>
      <c r="D9" s="75"/>
      <c r="E9" s="77"/>
      <c r="F9" s="79">
        <v>100</v>
      </c>
      <c r="G9" s="81"/>
      <c r="H9" s="96"/>
      <c r="I9" s="77"/>
      <c r="J9" s="81"/>
      <c r="K9" s="47" t="s">
        <v>65</v>
      </c>
      <c r="L9" s="44" t="s">
        <v>67</v>
      </c>
      <c r="M9" s="41">
        <v>341152</v>
      </c>
      <c r="N9" s="38"/>
      <c r="O9" s="35">
        <v>0.01</v>
      </c>
      <c r="P9" s="32" t="str">
        <f t="shared" si="0"/>
        <v/>
      </c>
      <c r="Q9" s="64"/>
    </row>
    <row r="10" spans="1:18" s="15" customFormat="1" ht="20.100000000000001" customHeight="1">
      <c r="A10" s="71"/>
      <c r="B10" s="86"/>
      <c r="C10" s="86"/>
      <c r="D10" s="75"/>
      <c r="E10" s="77"/>
      <c r="F10" s="79"/>
      <c r="G10" s="81"/>
      <c r="H10" s="96"/>
      <c r="I10" s="77"/>
      <c r="J10" s="81"/>
      <c r="K10" s="47" t="s">
        <v>68</v>
      </c>
      <c r="L10" s="44"/>
      <c r="M10" s="41">
        <v>319648</v>
      </c>
      <c r="N10" s="38"/>
      <c r="O10" s="35">
        <v>0.01</v>
      </c>
      <c r="P10" s="32" t="str">
        <f t="shared" si="0"/>
        <v/>
      </c>
      <c r="Q10" s="64"/>
    </row>
    <row r="11" spans="1:18" s="15" customFormat="1" ht="20.100000000000001" customHeight="1">
      <c r="A11" s="71"/>
      <c r="B11" s="86"/>
      <c r="C11" s="86"/>
      <c r="D11" s="75"/>
      <c r="E11" s="77"/>
      <c r="F11" s="79"/>
      <c r="G11" s="81"/>
      <c r="H11" s="96"/>
      <c r="I11" s="77"/>
      <c r="J11" s="81"/>
      <c r="K11" s="47" t="s">
        <v>28</v>
      </c>
      <c r="L11" s="44"/>
      <c r="M11" s="41">
        <v>0</v>
      </c>
      <c r="N11" s="38"/>
      <c r="O11" s="35">
        <v>0.01</v>
      </c>
      <c r="P11" s="32" t="str">
        <f t="shared" si="0"/>
        <v/>
      </c>
      <c r="Q11" s="64"/>
    </row>
    <row r="12" spans="1:18" s="15" customFormat="1" ht="20.100000000000001" customHeight="1">
      <c r="A12" s="71"/>
      <c r="B12" s="86"/>
      <c r="C12" s="86"/>
      <c r="D12" s="75"/>
      <c r="E12" s="124" t="s">
        <v>80</v>
      </c>
      <c r="F12" s="125"/>
      <c r="G12" s="81"/>
      <c r="H12" s="96"/>
      <c r="I12" s="59" t="s">
        <v>81</v>
      </c>
      <c r="J12" s="81"/>
      <c r="K12" s="47" t="s">
        <v>29</v>
      </c>
      <c r="L12" s="44" t="s">
        <v>66</v>
      </c>
      <c r="M12" s="41">
        <v>0</v>
      </c>
      <c r="N12" s="38"/>
      <c r="O12" s="35">
        <v>0.01</v>
      </c>
      <c r="P12" s="32" t="str">
        <f t="shared" si="0"/>
        <v/>
      </c>
      <c r="Q12" s="64"/>
    </row>
    <row r="13" spans="1:18" s="15" customFormat="1" ht="20.100000000000001" customHeight="1">
      <c r="A13" s="71"/>
      <c r="B13" s="86"/>
      <c r="C13" s="86"/>
      <c r="D13" s="75"/>
      <c r="E13" s="77"/>
      <c r="F13" s="79">
        <v>85</v>
      </c>
      <c r="G13" s="81"/>
      <c r="H13" s="96"/>
      <c r="I13" s="77"/>
      <c r="J13" s="81"/>
      <c r="K13" s="47" t="s">
        <v>29</v>
      </c>
      <c r="L13" s="44" t="s">
        <v>67</v>
      </c>
      <c r="M13" s="41">
        <v>1313600</v>
      </c>
      <c r="N13" s="38"/>
      <c r="O13" s="35">
        <v>0.01</v>
      </c>
      <c r="P13" s="32" t="str">
        <f t="shared" si="0"/>
        <v/>
      </c>
      <c r="Q13" s="64"/>
    </row>
    <row r="14" spans="1:18" s="15" customFormat="1" ht="20.100000000000001" customHeight="1">
      <c r="A14" s="71"/>
      <c r="B14" s="86"/>
      <c r="C14" s="86"/>
      <c r="D14" s="75"/>
      <c r="E14" s="77"/>
      <c r="F14" s="79"/>
      <c r="G14" s="81"/>
      <c r="H14" s="96"/>
      <c r="I14" s="77"/>
      <c r="J14" s="81"/>
      <c r="K14" s="47" t="s">
        <v>30</v>
      </c>
      <c r="L14" s="44" t="s">
        <v>66</v>
      </c>
      <c r="M14" s="41">
        <v>0</v>
      </c>
      <c r="N14" s="38"/>
      <c r="O14" s="35">
        <v>0.01</v>
      </c>
      <c r="P14" s="32" t="str">
        <f t="shared" si="0"/>
        <v/>
      </c>
      <c r="Q14" s="64"/>
    </row>
    <row r="15" spans="1:18" s="15" customFormat="1" ht="20.100000000000001" customHeight="1">
      <c r="A15" s="68"/>
      <c r="B15" s="73"/>
      <c r="C15" s="73"/>
      <c r="D15" s="93"/>
      <c r="E15" s="123"/>
      <c r="F15" s="126"/>
      <c r="G15" s="94"/>
      <c r="H15" s="97"/>
      <c r="I15" s="123"/>
      <c r="J15" s="94"/>
      <c r="K15" s="48" t="s">
        <v>30</v>
      </c>
      <c r="L15" s="45" t="s">
        <v>67</v>
      </c>
      <c r="M15" s="42">
        <v>0</v>
      </c>
      <c r="N15" s="39"/>
      <c r="O15" s="36">
        <v>0.01</v>
      </c>
      <c r="P15" s="33" t="str">
        <f t="shared" si="0"/>
        <v/>
      </c>
      <c r="Q15" s="98"/>
    </row>
    <row r="16" spans="1:18" s="15" customFormat="1" ht="20.100000000000001" customHeight="1">
      <c r="A16" s="67">
        <v>2</v>
      </c>
      <c r="B16" s="72" t="s">
        <v>40</v>
      </c>
      <c r="C16" s="72" t="s">
        <v>24</v>
      </c>
      <c r="D16" s="74">
        <v>1300</v>
      </c>
      <c r="E16" s="121" t="s">
        <v>78</v>
      </c>
      <c r="F16" s="122"/>
      <c r="G16" s="80" t="str">
        <f>IF(E17="","",IF(E21="","",(ROUNDDOWN((((D16*E17*(185-F17)/100)*4)+((D16*E21*(185-F21)/100))*8),0))))</f>
        <v/>
      </c>
      <c r="H16" s="95">
        <v>1500</v>
      </c>
      <c r="I16" s="58" t="s">
        <v>82</v>
      </c>
      <c r="J16" s="80" t="str">
        <f>IF(I17="","",IF(I21="","",(ROUNDDOWN((((H16*I17*(185-F17)/100)*1)+((H16*I21*(185-F21)/100))*11),0))))</f>
        <v/>
      </c>
      <c r="K16" s="46" t="s">
        <v>27</v>
      </c>
      <c r="L16" s="43" t="s">
        <v>66</v>
      </c>
      <c r="M16" s="40">
        <v>0</v>
      </c>
      <c r="N16" s="37"/>
      <c r="O16" s="34">
        <v>0.01</v>
      </c>
      <c r="P16" s="31" t="str">
        <f t="shared" si="0"/>
        <v/>
      </c>
      <c r="Q16" s="63" t="str">
        <f>IF(COUNT(G16,J16,N16:N23)=10,ROUNDDOWN(SUM(G16,J16,P16:P23),0),"")</f>
        <v/>
      </c>
    </row>
    <row r="17" spans="1:17" s="15" customFormat="1" ht="20.100000000000001" customHeight="1">
      <c r="A17" s="71"/>
      <c r="B17" s="86"/>
      <c r="C17" s="86"/>
      <c r="D17" s="75"/>
      <c r="E17" s="77"/>
      <c r="F17" s="79">
        <v>100</v>
      </c>
      <c r="G17" s="81"/>
      <c r="H17" s="96"/>
      <c r="I17" s="77"/>
      <c r="J17" s="81"/>
      <c r="K17" s="47" t="s">
        <v>65</v>
      </c>
      <c r="L17" s="44" t="s">
        <v>67</v>
      </c>
      <c r="M17" s="41">
        <v>64</v>
      </c>
      <c r="N17" s="38"/>
      <c r="O17" s="35">
        <v>0.01</v>
      </c>
      <c r="P17" s="32" t="str">
        <f t="shared" si="0"/>
        <v/>
      </c>
      <c r="Q17" s="64"/>
    </row>
    <row r="18" spans="1:17" s="15" customFormat="1" ht="20.100000000000001" customHeight="1">
      <c r="A18" s="71"/>
      <c r="B18" s="86"/>
      <c r="C18" s="86"/>
      <c r="D18" s="75"/>
      <c r="E18" s="77"/>
      <c r="F18" s="79"/>
      <c r="G18" s="81"/>
      <c r="H18" s="96"/>
      <c r="I18" s="77"/>
      <c r="J18" s="81"/>
      <c r="K18" s="47" t="s">
        <v>68</v>
      </c>
      <c r="L18" s="44"/>
      <c r="M18" s="41">
        <v>80</v>
      </c>
      <c r="N18" s="38"/>
      <c r="O18" s="35">
        <v>0.01</v>
      </c>
      <c r="P18" s="32" t="str">
        <f t="shared" si="0"/>
        <v/>
      </c>
      <c r="Q18" s="64"/>
    </row>
    <row r="19" spans="1:17" s="15" customFormat="1" ht="20.100000000000001" customHeight="1">
      <c r="A19" s="71"/>
      <c r="B19" s="86"/>
      <c r="C19" s="86"/>
      <c r="D19" s="75"/>
      <c r="E19" s="77"/>
      <c r="F19" s="79"/>
      <c r="G19" s="81"/>
      <c r="H19" s="96"/>
      <c r="I19" s="77"/>
      <c r="J19" s="81"/>
      <c r="K19" s="47" t="s">
        <v>28</v>
      </c>
      <c r="L19" s="44"/>
      <c r="M19" s="41">
        <v>0</v>
      </c>
      <c r="N19" s="38"/>
      <c r="O19" s="35">
        <v>0.01</v>
      </c>
      <c r="P19" s="32" t="str">
        <f t="shared" si="0"/>
        <v/>
      </c>
      <c r="Q19" s="64"/>
    </row>
    <row r="20" spans="1:17" s="15" customFormat="1" ht="20.100000000000001" customHeight="1">
      <c r="A20" s="71"/>
      <c r="B20" s="86"/>
      <c r="C20" s="86"/>
      <c r="D20" s="75"/>
      <c r="E20" s="124" t="s">
        <v>80</v>
      </c>
      <c r="F20" s="125"/>
      <c r="G20" s="81"/>
      <c r="H20" s="96"/>
      <c r="I20" s="59" t="s">
        <v>83</v>
      </c>
      <c r="J20" s="81"/>
      <c r="K20" s="47" t="s">
        <v>29</v>
      </c>
      <c r="L20" s="44" t="s">
        <v>66</v>
      </c>
      <c r="M20" s="41">
        <v>836848</v>
      </c>
      <c r="N20" s="38"/>
      <c r="O20" s="35">
        <v>0.01</v>
      </c>
      <c r="P20" s="32" t="str">
        <f t="shared" si="0"/>
        <v/>
      </c>
      <c r="Q20" s="64"/>
    </row>
    <row r="21" spans="1:17" s="15" customFormat="1" ht="20.100000000000001" customHeight="1">
      <c r="A21" s="71"/>
      <c r="B21" s="86"/>
      <c r="C21" s="86"/>
      <c r="D21" s="75"/>
      <c r="E21" s="77"/>
      <c r="F21" s="79">
        <v>85</v>
      </c>
      <c r="G21" s="81"/>
      <c r="H21" s="96"/>
      <c r="I21" s="77"/>
      <c r="J21" s="81"/>
      <c r="K21" s="47" t="s">
        <v>29</v>
      </c>
      <c r="L21" s="44" t="s">
        <v>67</v>
      </c>
      <c r="M21" s="41">
        <v>0</v>
      </c>
      <c r="N21" s="38"/>
      <c r="O21" s="35">
        <v>0.01</v>
      </c>
      <c r="P21" s="32" t="str">
        <f t="shared" si="0"/>
        <v/>
      </c>
      <c r="Q21" s="64"/>
    </row>
    <row r="22" spans="1:17" s="15" customFormat="1" ht="20.100000000000001" customHeight="1">
      <c r="A22" s="71"/>
      <c r="B22" s="86"/>
      <c r="C22" s="86"/>
      <c r="D22" s="75"/>
      <c r="E22" s="77"/>
      <c r="F22" s="79"/>
      <c r="G22" s="81"/>
      <c r="H22" s="96"/>
      <c r="I22" s="77"/>
      <c r="J22" s="81"/>
      <c r="K22" s="47" t="s">
        <v>30</v>
      </c>
      <c r="L22" s="44" t="s">
        <v>66</v>
      </c>
      <c r="M22" s="41">
        <v>0</v>
      </c>
      <c r="N22" s="38"/>
      <c r="O22" s="35">
        <v>0.01</v>
      </c>
      <c r="P22" s="32" t="str">
        <f t="shared" si="0"/>
        <v/>
      </c>
      <c r="Q22" s="64"/>
    </row>
    <row r="23" spans="1:17" s="15" customFormat="1" ht="20.100000000000001" customHeight="1">
      <c r="A23" s="68"/>
      <c r="B23" s="73"/>
      <c r="C23" s="73"/>
      <c r="D23" s="93"/>
      <c r="E23" s="123"/>
      <c r="F23" s="126"/>
      <c r="G23" s="94"/>
      <c r="H23" s="97"/>
      <c r="I23" s="123"/>
      <c r="J23" s="94"/>
      <c r="K23" s="48" t="s">
        <v>30</v>
      </c>
      <c r="L23" s="45" t="s">
        <v>67</v>
      </c>
      <c r="M23" s="42">
        <v>0</v>
      </c>
      <c r="N23" s="39"/>
      <c r="O23" s="36">
        <v>0.01</v>
      </c>
      <c r="P23" s="33" t="str">
        <f t="shared" si="0"/>
        <v/>
      </c>
      <c r="Q23" s="98"/>
    </row>
    <row r="24" spans="1:17" s="15" customFormat="1" ht="20.100000000000001" customHeight="1">
      <c r="A24" s="67">
        <v>3</v>
      </c>
      <c r="B24" s="72" t="s">
        <v>41</v>
      </c>
      <c r="C24" s="72" t="s">
        <v>42</v>
      </c>
      <c r="D24" s="74">
        <v>800</v>
      </c>
      <c r="E24" s="76"/>
      <c r="F24" s="78">
        <v>100</v>
      </c>
      <c r="G24" s="80" t="str">
        <f>IF(E24="","",(ROUNDDOWN(D24*E24*(185-F24)/100,0))*12)</f>
        <v/>
      </c>
      <c r="H24" s="82" t="s">
        <v>17</v>
      </c>
      <c r="I24" s="84" t="s">
        <v>18</v>
      </c>
      <c r="J24" s="61" t="s">
        <v>18</v>
      </c>
      <c r="K24" s="46" t="s">
        <v>27</v>
      </c>
      <c r="L24" s="43" t="s">
        <v>66</v>
      </c>
      <c r="M24" s="40">
        <v>431795</v>
      </c>
      <c r="N24" s="37"/>
      <c r="O24" s="34">
        <v>0.01</v>
      </c>
      <c r="P24" s="31" t="str">
        <f t="shared" si="0"/>
        <v/>
      </c>
      <c r="Q24" s="63" t="str">
        <f>IF(COUNT(G24,N24:N27)=5,ROUNDDOWN(SUM(G24,P24:P27),0),"")</f>
        <v/>
      </c>
    </row>
    <row r="25" spans="1:17" s="15" customFormat="1" ht="20.100000000000001" customHeight="1">
      <c r="A25" s="71"/>
      <c r="B25" s="86"/>
      <c r="C25" s="86"/>
      <c r="D25" s="75"/>
      <c r="E25" s="77"/>
      <c r="F25" s="79"/>
      <c r="G25" s="81"/>
      <c r="H25" s="127"/>
      <c r="I25" s="128"/>
      <c r="J25" s="87"/>
      <c r="K25" s="47" t="s">
        <v>65</v>
      </c>
      <c r="L25" s="44" t="s">
        <v>67</v>
      </c>
      <c r="M25" s="41">
        <v>1382991</v>
      </c>
      <c r="N25" s="38"/>
      <c r="O25" s="35">
        <v>0.01</v>
      </c>
      <c r="P25" s="32" t="str">
        <f t="shared" si="0"/>
        <v/>
      </c>
      <c r="Q25" s="64"/>
    </row>
    <row r="26" spans="1:17" s="15" customFormat="1" ht="20.100000000000001" customHeight="1">
      <c r="A26" s="71"/>
      <c r="B26" s="86"/>
      <c r="C26" s="86"/>
      <c r="D26" s="75"/>
      <c r="E26" s="77"/>
      <c r="F26" s="79"/>
      <c r="G26" s="81"/>
      <c r="H26" s="127"/>
      <c r="I26" s="128"/>
      <c r="J26" s="87"/>
      <c r="K26" s="47" t="s">
        <v>68</v>
      </c>
      <c r="L26" s="44"/>
      <c r="M26" s="41">
        <v>2082682</v>
      </c>
      <c r="N26" s="38"/>
      <c r="O26" s="35">
        <v>0.01</v>
      </c>
      <c r="P26" s="32" t="str">
        <f t="shared" si="0"/>
        <v/>
      </c>
      <c r="Q26" s="64"/>
    </row>
    <row r="27" spans="1:17" s="15" customFormat="1" ht="20.100000000000001" customHeight="1">
      <c r="A27" s="71"/>
      <c r="B27" s="86"/>
      <c r="C27" s="86"/>
      <c r="D27" s="75"/>
      <c r="E27" s="77"/>
      <c r="F27" s="79"/>
      <c r="G27" s="81"/>
      <c r="H27" s="83"/>
      <c r="I27" s="85"/>
      <c r="J27" s="62"/>
      <c r="K27" s="47" t="s">
        <v>28</v>
      </c>
      <c r="L27" s="44"/>
      <c r="M27" s="41">
        <v>124672</v>
      </c>
      <c r="N27" s="38"/>
      <c r="O27" s="35">
        <v>0.01</v>
      </c>
      <c r="P27" s="32" t="str">
        <f t="shared" si="0"/>
        <v/>
      </c>
      <c r="Q27" s="64"/>
    </row>
    <row r="28" spans="1:17" s="15" customFormat="1" ht="20.100000000000001" customHeight="1">
      <c r="A28" s="67">
        <v>4</v>
      </c>
      <c r="B28" s="72" t="s">
        <v>43</v>
      </c>
      <c r="C28" s="72" t="s">
        <v>44</v>
      </c>
      <c r="D28" s="74">
        <v>282</v>
      </c>
      <c r="E28" s="76"/>
      <c r="F28" s="78">
        <v>100</v>
      </c>
      <c r="G28" s="80" t="str">
        <f>IF(E28="","",(ROUNDDOWN(D28*E28*(185-F28)/100,0))*12)</f>
        <v/>
      </c>
      <c r="H28" s="82" t="s">
        <v>17</v>
      </c>
      <c r="I28" s="84" t="s">
        <v>18</v>
      </c>
      <c r="J28" s="61" t="s">
        <v>18</v>
      </c>
      <c r="K28" s="46" t="s">
        <v>45</v>
      </c>
      <c r="L28" s="43"/>
      <c r="M28" s="40">
        <v>172372</v>
      </c>
      <c r="N28" s="37"/>
      <c r="O28" s="34">
        <v>0.01</v>
      </c>
      <c r="P28" s="31" t="str">
        <f t="shared" si="0"/>
        <v/>
      </c>
      <c r="Q28" s="63" t="str">
        <f>IF(COUNT(G28,N28:N29)=3,ROUNDDOWN(SUM(G28,P28:P29),0),"")</f>
        <v/>
      </c>
    </row>
    <row r="29" spans="1:17" s="15" customFormat="1" ht="20.100000000000001" customHeight="1">
      <c r="A29" s="71"/>
      <c r="B29" s="86"/>
      <c r="C29" s="86"/>
      <c r="D29" s="75"/>
      <c r="E29" s="77"/>
      <c r="F29" s="79"/>
      <c r="G29" s="81"/>
      <c r="H29" s="83"/>
      <c r="I29" s="85"/>
      <c r="J29" s="62"/>
      <c r="K29" s="47" t="s">
        <v>46</v>
      </c>
      <c r="L29" s="44"/>
      <c r="M29" s="41">
        <v>483978</v>
      </c>
      <c r="N29" s="38"/>
      <c r="O29" s="35">
        <v>0.01</v>
      </c>
      <c r="P29" s="32" t="str">
        <f t="shared" si="0"/>
        <v/>
      </c>
      <c r="Q29" s="64"/>
    </row>
    <row r="30" spans="1:17" s="15" customFormat="1" ht="20.100000000000001" customHeight="1">
      <c r="A30" s="67">
        <v>5</v>
      </c>
      <c r="B30" s="72" t="s">
        <v>47</v>
      </c>
      <c r="C30" s="72" t="s">
        <v>44</v>
      </c>
      <c r="D30" s="74">
        <v>300</v>
      </c>
      <c r="E30" s="76"/>
      <c r="F30" s="78">
        <v>99</v>
      </c>
      <c r="G30" s="80" t="str">
        <f>IF(E30="","",(ROUNDDOWN(D30*E30*(185-F30)/100,0))*12)</f>
        <v/>
      </c>
      <c r="H30" s="82" t="s">
        <v>17</v>
      </c>
      <c r="I30" s="84" t="s">
        <v>18</v>
      </c>
      <c r="J30" s="61" t="s">
        <v>18</v>
      </c>
      <c r="K30" s="46" t="s">
        <v>45</v>
      </c>
      <c r="L30" s="43"/>
      <c r="M30" s="40">
        <v>169058</v>
      </c>
      <c r="N30" s="37"/>
      <c r="O30" s="34">
        <v>0.01</v>
      </c>
      <c r="P30" s="31" t="str">
        <f t="shared" si="0"/>
        <v/>
      </c>
      <c r="Q30" s="63" t="str">
        <f>IF(COUNT(G30,N30:N31)=3,ROUNDDOWN(SUM(G30,P30:P31),0),"")</f>
        <v/>
      </c>
    </row>
    <row r="31" spans="1:17" s="15" customFormat="1" ht="20.100000000000001" customHeight="1">
      <c r="A31" s="71"/>
      <c r="B31" s="86"/>
      <c r="C31" s="86"/>
      <c r="D31" s="75"/>
      <c r="E31" s="77"/>
      <c r="F31" s="79"/>
      <c r="G31" s="81"/>
      <c r="H31" s="83"/>
      <c r="I31" s="85"/>
      <c r="J31" s="62"/>
      <c r="K31" s="47" t="s">
        <v>46</v>
      </c>
      <c r="L31" s="44"/>
      <c r="M31" s="41">
        <v>406856</v>
      </c>
      <c r="N31" s="38"/>
      <c r="O31" s="35">
        <v>0.01</v>
      </c>
      <c r="P31" s="32" t="str">
        <f t="shared" si="0"/>
        <v/>
      </c>
      <c r="Q31" s="64"/>
    </row>
    <row r="32" spans="1:17" s="15" customFormat="1" ht="20.100000000000001" customHeight="1">
      <c r="A32" s="67">
        <v>6</v>
      </c>
      <c r="B32" s="72" t="s">
        <v>48</v>
      </c>
      <c r="C32" s="72" t="s">
        <v>49</v>
      </c>
      <c r="D32" s="74">
        <v>1800</v>
      </c>
      <c r="E32" s="76"/>
      <c r="F32" s="78">
        <v>100</v>
      </c>
      <c r="G32" s="80" t="str">
        <f>IF(E32="","",(ROUNDDOWN(D32*E32*(185-F32)/100,0))*12)</f>
        <v/>
      </c>
      <c r="H32" s="82" t="s">
        <v>17</v>
      </c>
      <c r="I32" s="84" t="s">
        <v>18</v>
      </c>
      <c r="J32" s="61" t="s">
        <v>18</v>
      </c>
      <c r="K32" s="46" t="s">
        <v>45</v>
      </c>
      <c r="L32" s="43"/>
      <c r="M32" s="40">
        <v>1307336</v>
      </c>
      <c r="N32" s="37"/>
      <c r="O32" s="34">
        <v>0.01</v>
      </c>
      <c r="P32" s="31" t="str">
        <f t="shared" si="0"/>
        <v/>
      </c>
      <c r="Q32" s="63" t="str">
        <f>IF(COUNT(G32,N32:N33)=3,ROUNDDOWN(SUM(G32,P32:P33),0),"")</f>
        <v/>
      </c>
    </row>
    <row r="33" spans="1:17" s="15" customFormat="1" ht="20.100000000000001" customHeight="1">
      <c r="A33" s="71"/>
      <c r="B33" s="86"/>
      <c r="C33" s="86"/>
      <c r="D33" s="75"/>
      <c r="E33" s="77"/>
      <c r="F33" s="79"/>
      <c r="G33" s="81"/>
      <c r="H33" s="83"/>
      <c r="I33" s="85"/>
      <c r="J33" s="62"/>
      <c r="K33" s="47" t="s">
        <v>46</v>
      </c>
      <c r="L33" s="44"/>
      <c r="M33" s="41">
        <v>2879408</v>
      </c>
      <c r="N33" s="38"/>
      <c r="O33" s="35">
        <v>0.01</v>
      </c>
      <c r="P33" s="32" t="str">
        <f t="shared" si="0"/>
        <v/>
      </c>
      <c r="Q33" s="64"/>
    </row>
    <row r="34" spans="1:17" s="15" customFormat="1" ht="20.100000000000001" customHeight="1">
      <c r="A34" s="67">
        <v>7</v>
      </c>
      <c r="B34" s="72" t="s">
        <v>50</v>
      </c>
      <c r="C34" s="72" t="s">
        <v>52</v>
      </c>
      <c r="D34" s="74">
        <v>346</v>
      </c>
      <c r="E34" s="76"/>
      <c r="F34" s="78">
        <v>100</v>
      </c>
      <c r="G34" s="80" t="str">
        <f>IF(E34="","",(ROUNDDOWN(D34*E34*(185-F34)/100,0))*12)</f>
        <v/>
      </c>
      <c r="H34" s="82" t="s">
        <v>17</v>
      </c>
      <c r="I34" s="84" t="s">
        <v>18</v>
      </c>
      <c r="J34" s="61" t="s">
        <v>18</v>
      </c>
      <c r="K34" s="46" t="s">
        <v>45</v>
      </c>
      <c r="L34" s="43"/>
      <c r="M34" s="40">
        <v>431184</v>
      </c>
      <c r="N34" s="37"/>
      <c r="O34" s="34">
        <v>0.01</v>
      </c>
      <c r="P34" s="31" t="str">
        <f t="shared" si="0"/>
        <v/>
      </c>
      <c r="Q34" s="63" t="str">
        <f>IF(COUNT(G34,N34:N35)=3,ROUNDDOWN(SUM(G34,P34:P35),0),"")</f>
        <v/>
      </c>
    </row>
    <row r="35" spans="1:17" s="15" customFormat="1" ht="20.100000000000001" customHeight="1">
      <c r="A35" s="71"/>
      <c r="B35" s="86"/>
      <c r="C35" s="86"/>
      <c r="D35" s="75"/>
      <c r="E35" s="77"/>
      <c r="F35" s="79"/>
      <c r="G35" s="81"/>
      <c r="H35" s="83"/>
      <c r="I35" s="85"/>
      <c r="J35" s="62"/>
      <c r="K35" s="47" t="s">
        <v>46</v>
      </c>
      <c r="L35" s="44"/>
      <c r="M35" s="41">
        <v>898152</v>
      </c>
      <c r="N35" s="38"/>
      <c r="O35" s="35">
        <v>0.01</v>
      </c>
      <c r="P35" s="32" t="str">
        <f t="shared" si="0"/>
        <v/>
      </c>
      <c r="Q35" s="64"/>
    </row>
    <row r="36" spans="1:17" s="15" customFormat="1" ht="20.100000000000001" customHeight="1">
      <c r="A36" s="67">
        <v>8</v>
      </c>
      <c r="B36" s="72" t="s">
        <v>51</v>
      </c>
      <c r="C36" s="72" t="s">
        <v>52</v>
      </c>
      <c r="D36" s="74">
        <v>139</v>
      </c>
      <c r="E36" s="76"/>
      <c r="F36" s="78">
        <v>100</v>
      </c>
      <c r="G36" s="80" t="str">
        <f>IF(E36="","",(ROUNDDOWN(D36*E36*(185-F36)/100,0))*12)</f>
        <v/>
      </c>
      <c r="H36" s="82" t="s">
        <v>17</v>
      </c>
      <c r="I36" s="84" t="s">
        <v>18</v>
      </c>
      <c r="J36" s="61" t="s">
        <v>18</v>
      </c>
      <c r="K36" s="46" t="s">
        <v>45</v>
      </c>
      <c r="L36" s="43"/>
      <c r="M36" s="40">
        <v>82692</v>
      </c>
      <c r="N36" s="37"/>
      <c r="O36" s="34">
        <v>0.01</v>
      </c>
      <c r="P36" s="31" t="str">
        <f t="shared" si="0"/>
        <v/>
      </c>
      <c r="Q36" s="63" t="str">
        <f>IF(COUNT(G36,N36:N37)=3,ROUNDDOWN(SUM(G36,P36:P37),0),"")</f>
        <v/>
      </c>
    </row>
    <row r="37" spans="1:17" s="15" customFormat="1" ht="20.100000000000001" customHeight="1">
      <c r="A37" s="71"/>
      <c r="B37" s="86"/>
      <c r="C37" s="86"/>
      <c r="D37" s="75"/>
      <c r="E37" s="77"/>
      <c r="F37" s="79"/>
      <c r="G37" s="81"/>
      <c r="H37" s="83"/>
      <c r="I37" s="85"/>
      <c r="J37" s="62"/>
      <c r="K37" s="47" t="s">
        <v>46</v>
      </c>
      <c r="L37" s="44"/>
      <c r="M37" s="41">
        <v>186666</v>
      </c>
      <c r="N37" s="38"/>
      <c r="O37" s="35">
        <v>0.01</v>
      </c>
      <c r="P37" s="32" t="str">
        <f t="shared" si="0"/>
        <v/>
      </c>
      <c r="Q37" s="64"/>
    </row>
    <row r="38" spans="1:17" s="15" customFormat="1" ht="20.100000000000001" customHeight="1">
      <c r="A38" s="67">
        <v>9</v>
      </c>
      <c r="B38" s="149" t="s">
        <v>77</v>
      </c>
      <c r="C38" s="72" t="s">
        <v>52</v>
      </c>
      <c r="D38" s="74">
        <v>384</v>
      </c>
      <c r="E38" s="76"/>
      <c r="F38" s="78">
        <v>100</v>
      </c>
      <c r="G38" s="80" t="str">
        <f>IF(E38="","",(ROUNDDOWN(D38*E38*(185-F38)/100,0))*12)</f>
        <v/>
      </c>
      <c r="H38" s="82" t="s">
        <v>17</v>
      </c>
      <c r="I38" s="84" t="s">
        <v>18</v>
      </c>
      <c r="J38" s="61" t="s">
        <v>18</v>
      </c>
      <c r="K38" s="46" t="s">
        <v>45</v>
      </c>
      <c r="L38" s="43"/>
      <c r="M38" s="40">
        <v>267439</v>
      </c>
      <c r="N38" s="37"/>
      <c r="O38" s="34">
        <v>0.01</v>
      </c>
      <c r="P38" s="31" t="str">
        <f t="shared" si="0"/>
        <v/>
      </c>
      <c r="Q38" s="63" t="str">
        <f>IF(COUNT(G38,N38:N39)=3,ROUNDDOWN(SUM(G38,P38:P39),0),"")</f>
        <v/>
      </c>
    </row>
    <row r="39" spans="1:17" s="15" customFormat="1" ht="20.100000000000001" customHeight="1">
      <c r="A39" s="71"/>
      <c r="B39" s="150"/>
      <c r="C39" s="86"/>
      <c r="D39" s="75"/>
      <c r="E39" s="77"/>
      <c r="F39" s="79"/>
      <c r="G39" s="81"/>
      <c r="H39" s="83"/>
      <c r="I39" s="85"/>
      <c r="J39" s="62"/>
      <c r="K39" s="47" t="s">
        <v>46</v>
      </c>
      <c r="L39" s="44"/>
      <c r="M39" s="41">
        <v>561450</v>
      </c>
      <c r="N39" s="38"/>
      <c r="O39" s="35">
        <v>0.01</v>
      </c>
      <c r="P39" s="32" t="str">
        <f t="shared" si="0"/>
        <v/>
      </c>
      <c r="Q39" s="64"/>
    </row>
    <row r="40" spans="1:17" s="15" customFormat="1" ht="20.100000000000001" customHeight="1">
      <c r="A40" s="67">
        <v>10</v>
      </c>
      <c r="B40" s="72" t="s">
        <v>53</v>
      </c>
      <c r="C40" s="72" t="s">
        <v>52</v>
      </c>
      <c r="D40" s="74">
        <v>178</v>
      </c>
      <c r="E40" s="76"/>
      <c r="F40" s="78">
        <v>100</v>
      </c>
      <c r="G40" s="80" t="str">
        <f>IF(E40="","",(ROUNDDOWN(D40*E40*(185-F40)/100,0))*12)</f>
        <v/>
      </c>
      <c r="H40" s="82" t="s">
        <v>17</v>
      </c>
      <c r="I40" s="84" t="s">
        <v>18</v>
      </c>
      <c r="J40" s="61" t="s">
        <v>18</v>
      </c>
      <c r="K40" s="46" t="s">
        <v>45</v>
      </c>
      <c r="L40" s="43"/>
      <c r="M40" s="40">
        <v>110882</v>
      </c>
      <c r="N40" s="37"/>
      <c r="O40" s="34">
        <v>0.01</v>
      </c>
      <c r="P40" s="31" t="str">
        <f t="shared" si="0"/>
        <v/>
      </c>
      <c r="Q40" s="63" t="str">
        <f>IF(COUNT(G40,N40:N41)=3,ROUNDDOWN(SUM(G40,P40:P41),0),"")</f>
        <v/>
      </c>
    </row>
    <row r="41" spans="1:17" s="15" customFormat="1" ht="20.100000000000001" customHeight="1">
      <c r="A41" s="71"/>
      <c r="B41" s="86"/>
      <c r="C41" s="86"/>
      <c r="D41" s="75"/>
      <c r="E41" s="77"/>
      <c r="F41" s="79"/>
      <c r="G41" s="81"/>
      <c r="H41" s="83"/>
      <c r="I41" s="85"/>
      <c r="J41" s="62"/>
      <c r="K41" s="47" t="s">
        <v>46</v>
      </c>
      <c r="L41" s="44"/>
      <c r="M41" s="41">
        <v>244001</v>
      </c>
      <c r="N41" s="38"/>
      <c r="O41" s="35">
        <v>0.01</v>
      </c>
      <c r="P41" s="32" t="str">
        <f t="shared" si="0"/>
        <v/>
      </c>
      <c r="Q41" s="64"/>
    </row>
    <row r="42" spans="1:17" s="15" customFormat="1" ht="20.100000000000001" customHeight="1">
      <c r="A42" s="67">
        <v>11</v>
      </c>
      <c r="B42" s="72" t="s">
        <v>54</v>
      </c>
      <c r="C42" s="72" t="s">
        <v>52</v>
      </c>
      <c r="D42" s="74">
        <v>175</v>
      </c>
      <c r="E42" s="76"/>
      <c r="F42" s="78">
        <v>100</v>
      </c>
      <c r="G42" s="80" t="str">
        <f>IF(E42="","",(ROUNDDOWN(D42*E42*(185-F42)/100,0))*12)</f>
        <v/>
      </c>
      <c r="H42" s="82" t="s">
        <v>17</v>
      </c>
      <c r="I42" s="84" t="s">
        <v>18</v>
      </c>
      <c r="J42" s="61" t="s">
        <v>18</v>
      </c>
      <c r="K42" s="46" t="s">
        <v>45</v>
      </c>
      <c r="L42" s="43"/>
      <c r="M42" s="40">
        <v>117342</v>
      </c>
      <c r="N42" s="37"/>
      <c r="O42" s="34">
        <v>0.01</v>
      </c>
      <c r="P42" s="31" t="str">
        <f t="shared" si="0"/>
        <v/>
      </c>
      <c r="Q42" s="63" t="str">
        <f>IF(COUNT(G42,N42:N43)=3,ROUNDDOWN(SUM(G42,P42:P43),0),"")</f>
        <v/>
      </c>
    </row>
    <row r="43" spans="1:17" s="15" customFormat="1" ht="20.100000000000001" customHeight="1">
      <c r="A43" s="71"/>
      <c r="B43" s="86"/>
      <c r="C43" s="86"/>
      <c r="D43" s="75"/>
      <c r="E43" s="77"/>
      <c r="F43" s="79"/>
      <c r="G43" s="81"/>
      <c r="H43" s="83"/>
      <c r="I43" s="85"/>
      <c r="J43" s="62"/>
      <c r="K43" s="47" t="s">
        <v>46</v>
      </c>
      <c r="L43" s="44"/>
      <c r="M43" s="41">
        <v>232848</v>
      </c>
      <c r="N43" s="38"/>
      <c r="O43" s="35">
        <v>0.01</v>
      </c>
      <c r="P43" s="32" t="str">
        <f t="shared" si="0"/>
        <v/>
      </c>
      <c r="Q43" s="64"/>
    </row>
    <row r="44" spans="1:17" s="15" customFormat="1" ht="20.100000000000001" customHeight="1">
      <c r="A44" s="67">
        <v>12</v>
      </c>
      <c r="B44" s="72" t="s">
        <v>55</v>
      </c>
      <c r="C44" s="72" t="s">
        <v>52</v>
      </c>
      <c r="D44" s="74">
        <v>255</v>
      </c>
      <c r="E44" s="76"/>
      <c r="F44" s="78">
        <v>100</v>
      </c>
      <c r="G44" s="80" t="str">
        <f>IF(E44="","",(ROUNDDOWN(D44*E44*(185-F44)/100,0))*12)</f>
        <v/>
      </c>
      <c r="H44" s="82" t="s">
        <v>17</v>
      </c>
      <c r="I44" s="84" t="s">
        <v>18</v>
      </c>
      <c r="J44" s="61" t="s">
        <v>18</v>
      </c>
      <c r="K44" s="46" t="s">
        <v>45</v>
      </c>
      <c r="L44" s="43"/>
      <c r="M44" s="40">
        <v>150822</v>
      </c>
      <c r="N44" s="37"/>
      <c r="O44" s="34">
        <v>0.01</v>
      </c>
      <c r="P44" s="31" t="str">
        <f t="shared" si="0"/>
        <v/>
      </c>
      <c r="Q44" s="63" t="str">
        <f>IF(COUNT(G44,N44:N45)=3,ROUNDDOWN(SUM(G44,P44:P45),0),"")</f>
        <v/>
      </c>
    </row>
    <row r="45" spans="1:17" s="15" customFormat="1" ht="20.100000000000001" customHeight="1">
      <c r="A45" s="71"/>
      <c r="B45" s="86"/>
      <c r="C45" s="86"/>
      <c r="D45" s="75"/>
      <c r="E45" s="77"/>
      <c r="F45" s="79"/>
      <c r="G45" s="81"/>
      <c r="H45" s="83"/>
      <c r="I45" s="85"/>
      <c r="J45" s="62"/>
      <c r="K45" s="47" t="s">
        <v>46</v>
      </c>
      <c r="L45" s="44"/>
      <c r="M45" s="41">
        <v>298534</v>
      </c>
      <c r="N45" s="38"/>
      <c r="O45" s="35">
        <v>0.01</v>
      </c>
      <c r="P45" s="32" t="str">
        <f t="shared" si="0"/>
        <v/>
      </c>
      <c r="Q45" s="64"/>
    </row>
    <row r="46" spans="1:17" s="15" customFormat="1" ht="20.100000000000001" customHeight="1">
      <c r="A46" s="67">
        <v>13</v>
      </c>
      <c r="B46" s="72" t="s">
        <v>56</v>
      </c>
      <c r="C46" s="72" t="s">
        <v>52</v>
      </c>
      <c r="D46" s="74">
        <v>219</v>
      </c>
      <c r="E46" s="76"/>
      <c r="F46" s="78">
        <v>100</v>
      </c>
      <c r="G46" s="80" t="str">
        <f>IF(E46="","",(ROUNDDOWN(D46*E46*(185-F46)/100,0))*12)</f>
        <v/>
      </c>
      <c r="H46" s="82" t="s">
        <v>17</v>
      </c>
      <c r="I46" s="84" t="s">
        <v>18</v>
      </c>
      <c r="J46" s="61" t="s">
        <v>18</v>
      </c>
      <c r="K46" s="46" t="s">
        <v>45</v>
      </c>
      <c r="L46" s="43"/>
      <c r="M46" s="40">
        <v>158046</v>
      </c>
      <c r="N46" s="37"/>
      <c r="O46" s="34">
        <v>0.01</v>
      </c>
      <c r="P46" s="31" t="str">
        <f t="shared" si="0"/>
        <v/>
      </c>
      <c r="Q46" s="63" t="str">
        <f>IF(COUNT(G46,N46:N47)=3,ROUNDDOWN(SUM(G46,P46:P47),0),"")</f>
        <v/>
      </c>
    </row>
    <row r="47" spans="1:17" s="15" customFormat="1" ht="20.100000000000001" customHeight="1">
      <c r="A47" s="71"/>
      <c r="B47" s="86"/>
      <c r="C47" s="86"/>
      <c r="D47" s="75"/>
      <c r="E47" s="77"/>
      <c r="F47" s="79"/>
      <c r="G47" s="81"/>
      <c r="H47" s="83"/>
      <c r="I47" s="85"/>
      <c r="J47" s="62"/>
      <c r="K47" s="47" t="s">
        <v>46</v>
      </c>
      <c r="L47" s="44"/>
      <c r="M47" s="41">
        <v>284430</v>
      </c>
      <c r="N47" s="38"/>
      <c r="O47" s="35">
        <v>0.01</v>
      </c>
      <c r="P47" s="32" t="str">
        <f t="shared" si="0"/>
        <v/>
      </c>
      <c r="Q47" s="64"/>
    </row>
    <row r="48" spans="1:17" s="15" customFormat="1" ht="20.100000000000001" customHeight="1">
      <c r="A48" s="67">
        <v>14</v>
      </c>
      <c r="B48" s="72" t="s">
        <v>57</v>
      </c>
      <c r="C48" s="72" t="s">
        <v>52</v>
      </c>
      <c r="D48" s="74">
        <v>230</v>
      </c>
      <c r="E48" s="76"/>
      <c r="F48" s="78">
        <v>100</v>
      </c>
      <c r="G48" s="80" t="str">
        <f>IF(E48="","",(ROUNDDOWN(D48*E48*(185-F48)/100,0))*12)</f>
        <v/>
      </c>
      <c r="H48" s="82" t="s">
        <v>17</v>
      </c>
      <c r="I48" s="84" t="s">
        <v>18</v>
      </c>
      <c r="J48" s="61" t="s">
        <v>18</v>
      </c>
      <c r="K48" s="46" t="s">
        <v>45</v>
      </c>
      <c r="L48" s="43"/>
      <c r="M48" s="40">
        <v>133953</v>
      </c>
      <c r="N48" s="37"/>
      <c r="O48" s="34">
        <v>0.01</v>
      </c>
      <c r="P48" s="31" t="str">
        <f t="shared" si="0"/>
        <v/>
      </c>
      <c r="Q48" s="63" t="str">
        <f>IF(COUNT(G48,N48:N49)=3,ROUNDDOWN(SUM(G48,P48:P49),0),"")</f>
        <v/>
      </c>
    </row>
    <row r="49" spans="1:17" s="15" customFormat="1" ht="20.100000000000001" customHeight="1">
      <c r="A49" s="71"/>
      <c r="B49" s="86"/>
      <c r="C49" s="86"/>
      <c r="D49" s="75"/>
      <c r="E49" s="77"/>
      <c r="F49" s="79"/>
      <c r="G49" s="81"/>
      <c r="H49" s="83"/>
      <c r="I49" s="85"/>
      <c r="J49" s="62"/>
      <c r="K49" s="47" t="s">
        <v>46</v>
      </c>
      <c r="L49" s="44"/>
      <c r="M49" s="41">
        <v>235956</v>
      </c>
      <c r="N49" s="38"/>
      <c r="O49" s="35">
        <v>0.01</v>
      </c>
      <c r="P49" s="32" t="str">
        <f t="shared" si="0"/>
        <v/>
      </c>
      <c r="Q49" s="64"/>
    </row>
    <row r="50" spans="1:17" s="15" customFormat="1" ht="20.100000000000001" customHeight="1">
      <c r="A50" s="67">
        <v>15</v>
      </c>
      <c r="B50" s="72" t="s">
        <v>58</v>
      </c>
      <c r="C50" s="72" t="s">
        <v>52</v>
      </c>
      <c r="D50" s="74">
        <v>336</v>
      </c>
      <c r="E50" s="76"/>
      <c r="F50" s="78">
        <v>100</v>
      </c>
      <c r="G50" s="80" t="str">
        <f>IF(E50="","",(ROUNDDOWN(D50*E50*(185-F50)/100,0))*12)</f>
        <v/>
      </c>
      <c r="H50" s="82" t="s">
        <v>17</v>
      </c>
      <c r="I50" s="84" t="s">
        <v>18</v>
      </c>
      <c r="J50" s="61" t="s">
        <v>18</v>
      </c>
      <c r="K50" s="46" t="s">
        <v>45</v>
      </c>
      <c r="L50" s="43"/>
      <c r="M50" s="40">
        <v>189813</v>
      </c>
      <c r="N50" s="37"/>
      <c r="O50" s="34">
        <v>0.01</v>
      </c>
      <c r="P50" s="31" t="str">
        <f t="shared" si="0"/>
        <v/>
      </c>
      <c r="Q50" s="63" t="str">
        <f>IF(COUNT(G50,N50:N51)=3,ROUNDDOWN(SUM(G50,P50:P51),0),"")</f>
        <v/>
      </c>
    </row>
    <row r="51" spans="1:17" s="15" customFormat="1" ht="20.100000000000001" customHeight="1">
      <c r="A51" s="71"/>
      <c r="B51" s="86"/>
      <c r="C51" s="86"/>
      <c r="D51" s="75"/>
      <c r="E51" s="77"/>
      <c r="F51" s="79"/>
      <c r="G51" s="81"/>
      <c r="H51" s="83"/>
      <c r="I51" s="85"/>
      <c r="J51" s="62"/>
      <c r="K51" s="47" t="s">
        <v>46</v>
      </c>
      <c r="L51" s="44"/>
      <c r="M51" s="41">
        <v>392350</v>
      </c>
      <c r="N51" s="38"/>
      <c r="O51" s="35">
        <v>0.01</v>
      </c>
      <c r="P51" s="32" t="str">
        <f t="shared" si="0"/>
        <v/>
      </c>
      <c r="Q51" s="64"/>
    </row>
    <row r="52" spans="1:17" s="15" customFormat="1" ht="20.100000000000001" customHeight="1">
      <c r="A52" s="67">
        <v>16</v>
      </c>
      <c r="B52" s="72" t="s">
        <v>59</v>
      </c>
      <c r="C52" s="72" t="s">
        <v>52</v>
      </c>
      <c r="D52" s="74">
        <v>12523</v>
      </c>
      <c r="E52" s="76"/>
      <c r="F52" s="78">
        <v>100</v>
      </c>
      <c r="G52" s="80" t="str">
        <f>IF(E52="","",(ROUNDDOWN(D52*E52*(185-F52)/100,0))*12)</f>
        <v/>
      </c>
      <c r="H52" s="82" t="s">
        <v>17</v>
      </c>
      <c r="I52" s="84" t="s">
        <v>18</v>
      </c>
      <c r="J52" s="61" t="s">
        <v>18</v>
      </c>
      <c r="K52" s="46" t="s">
        <v>45</v>
      </c>
      <c r="L52" s="43"/>
      <c r="M52" s="40">
        <v>4658391</v>
      </c>
      <c r="N52" s="37"/>
      <c r="O52" s="34">
        <v>0.01</v>
      </c>
      <c r="P52" s="31" t="str">
        <f t="shared" si="0"/>
        <v/>
      </c>
      <c r="Q52" s="63" t="str">
        <f>IF(COUNT(G52,N52:N53)=3,ROUNDDOWN(SUM(G52,P52:P53),0),"")</f>
        <v/>
      </c>
    </row>
    <row r="53" spans="1:17" s="15" customFormat="1" ht="20.100000000000001" customHeight="1">
      <c r="A53" s="71"/>
      <c r="B53" s="73"/>
      <c r="C53" s="73"/>
      <c r="D53" s="75"/>
      <c r="E53" s="77"/>
      <c r="F53" s="79"/>
      <c r="G53" s="81"/>
      <c r="H53" s="83"/>
      <c r="I53" s="85"/>
      <c r="J53" s="62"/>
      <c r="K53" s="48" t="s">
        <v>46</v>
      </c>
      <c r="L53" s="44"/>
      <c r="M53" s="41">
        <v>10431018</v>
      </c>
      <c r="N53" s="38"/>
      <c r="O53" s="35">
        <v>0.01</v>
      </c>
      <c r="P53" s="32" t="str">
        <f t="shared" si="0"/>
        <v/>
      </c>
      <c r="Q53" s="64"/>
    </row>
    <row r="54" spans="1:17" s="15" customFormat="1" ht="20.100000000000001" customHeight="1">
      <c r="A54" s="143" t="s">
        <v>20</v>
      </c>
      <c r="B54" s="144"/>
      <c r="C54" s="67" t="s">
        <v>60</v>
      </c>
      <c r="D54" s="131">
        <f>SUM(D8:D53)</f>
        <v>21267</v>
      </c>
      <c r="E54" s="133" t="s">
        <v>19</v>
      </c>
      <c r="F54" s="133" t="s">
        <v>19</v>
      </c>
      <c r="G54" s="129" t="str">
        <f>IF(COUNT(G8:G53)=16,SUM(G8:G53),"")</f>
        <v/>
      </c>
      <c r="H54" s="131">
        <f>SUM(H8:H53)</f>
        <v>3100</v>
      </c>
      <c r="I54" s="65" t="s">
        <v>19</v>
      </c>
      <c r="J54" s="129" t="str">
        <f>IF(COUNT(J8:J23)=2,SUM(J8:J53),"")</f>
        <v/>
      </c>
      <c r="K54" s="143" t="s">
        <v>17</v>
      </c>
      <c r="L54" s="147"/>
      <c r="M54" s="141">
        <f>SUM(M8:M53)</f>
        <v>32318509</v>
      </c>
      <c r="N54" s="136" t="s">
        <v>17</v>
      </c>
      <c r="O54" s="65" t="s">
        <v>19</v>
      </c>
      <c r="P54" s="138" t="str">
        <f>IF(COUNT(P8:P53)=46,SUM(P8:P53),"")</f>
        <v/>
      </c>
      <c r="Q54" s="28" t="s">
        <v>61</v>
      </c>
    </row>
    <row r="55" spans="1:17" s="15" customFormat="1" ht="35.25" customHeight="1" thickBot="1">
      <c r="A55" s="145"/>
      <c r="B55" s="146"/>
      <c r="C55" s="68"/>
      <c r="D55" s="132"/>
      <c r="E55" s="134"/>
      <c r="F55" s="134"/>
      <c r="G55" s="130"/>
      <c r="H55" s="132"/>
      <c r="I55" s="140"/>
      <c r="J55" s="130"/>
      <c r="K55" s="145"/>
      <c r="L55" s="148"/>
      <c r="M55" s="142"/>
      <c r="N55" s="137"/>
      <c r="O55" s="66"/>
      <c r="P55" s="139"/>
      <c r="Q55" s="30" t="str">
        <f>IF(COUNT(Q8:Q53)=16,SUM(Q8:Q53),"")</f>
        <v/>
      </c>
    </row>
    <row r="56" spans="1:17" s="16" customFormat="1" ht="47.25" customHeight="1" thickBot="1">
      <c r="H56" s="17"/>
      <c r="O56" s="69" t="s">
        <v>62</v>
      </c>
      <c r="P56" s="70"/>
      <c r="Q56" s="29" t="str">
        <f>IF(Q55="","",Q55*4)</f>
        <v/>
      </c>
    </row>
    <row r="57" spans="1:17" s="16" customFormat="1" ht="29.45" customHeight="1"/>
    <row r="58" spans="1:17" s="19" customFormat="1" ht="30" customHeight="1"/>
    <row r="59" spans="1:17" s="19" customFormat="1" ht="29.25" customHeight="1"/>
    <row r="60" spans="1:17" s="19" customFormat="1" ht="30" customHeight="1"/>
    <row r="61" spans="1:17" ht="30" customHeight="1"/>
    <row r="62" spans="1:17" ht="30" customHeight="1"/>
    <row r="63" spans="1:17" s="19" customFormat="1" ht="17.25" customHeight="1"/>
    <row r="64" spans="1:17" ht="38.25" customHeight="1"/>
    <row r="68" spans="1:13" ht="17.25">
      <c r="A68" s="16"/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6"/>
    </row>
    <row r="69" spans="1:13" ht="17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17.25">
      <c r="A70" s="13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</row>
    <row r="71" spans="1:13" ht="17.25">
      <c r="A71" s="18"/>
      <c r="B71" s="18"/>
      <c r="C71" s="18"/>
      <c r="D71" s="18"/>
      <c r="E71" s="18"/>
      <c r="F71" s="18"/>
      <c r="G71" s="18"/>
      <c r="H71" s="18"/>
      <c r="I71" s="20"/>
      <c r="J71" s="20"/>
      <c r="K71" s="20"/>
      <c r="L71" s="20"/>
      <c r="M71" s="20"/>
    </row>
    <row r="72" spans="1:13" ht="17.25">
      <c r="A72" s="16"/>
    </row>
    <row r="73" spans="1:13" ht="17.25">
      <c r="A73" s="16"/>
    </row>
    <row r="74" spans="1:13" ht="17.25">
      <c r="A74" s="18"/>
      <c r="B74" s="18"/>
      <c r="C74" s="18"/>
      <c r="D74" s="18"/>
      <c r="E74" s="18"/>
      <c r="F74" s="18"/>
      <c r="G74" s="18"/>
      <c r="H74" s="18"/>
      <c r="I74" s="20"/>
      <c r="J74" s="20"/>
      <c r="K74" s="20"/>
      <c r="L74" s="20"/>
      <c r="M74" s="20"/>
    </row>
  </sheetData>
  <mergeCells count="217">
    <mergeCell ref="A70:M70"/>
    <mergeCell ref="N54:N55"/>
    <mergeCell ref="P54:P55"/>
    <mergeCell ref="I54:I55"/>
    <mergeCell ref="M54:M55"/>
    <mergeCell ref="H54:H55"/>
    <mergeCell ref="A54:B55"/>
    <mergeCell ref="K54:L55"/>
    <mergeCell ref="J34:J35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E38:E39"/>
    <mergeCell ref="F38:F39"/>
    <mergeCell ref="G38:G39"/>
    <mergeCell ref="H38:H39"/>
    <mergeCell ref="I38:I39"/>
    <mergeCell ref="J40:J41"/>
    <mergeCell ref="Q34:Q35"/>
    <mergeCell ref="J36:J37"/>
    <mergeCell ref="Q36:Q37"/>
    <mergeCell ref="J38:J39"/>
    <mergeCell ref="Q38:Q39"/>
    <mergeCell ref="J54:J55"/>
    <mergeCell ref="D54:D55"/>
    <mergeCell ref="E54:E55"/>
    <mergeCell ref="F54:F55"/>
    <mergeCell ref="G54:G55"/>
    <mergeCell ref="D34:D35"/>
    <mergeCell ref="E34:E35"/>
    <mergeCell ref="F34:F35"/>
    <mergeCell ref="G34:G35"/>
    <mergeCell ref="H34:H35"/>
    <mergeCell ref="I34:I35"/>
    <mergeCell ref="D36:D37"/>
    <mergeCell ref="E36:E37"/>
    <mergeCell ref="F36:F37"/>
    <mergeCell ref="G36:G37"/>
    <mergeCell ref="H36:H37"/>
    <mergeCell ref="I36:I37"/>
    <mergeCell ref="D38:D39"/>
    <mergeCell ref="Q40:Q41"/>
    <mergeCell ref="Q16:Q23"/>
    <mergeCell ref="A24:A27"/>
    <mergeCell ref="B24:B27"/>
    <mergeCell ref="J28:J29"/>
    <mergeCell ref="Q28:Q29"/>
    <mergeCell ref="J30:J31"/>
    <mergeCell ref="Q30:Q31"/>
    <mergeCell ref="J32:J33"/>
    <mergeCell ref="Q32:Q33"/>
    <mergeCell ref="E16:F16"/>
    <mergeCell ref="E17:E19"/>
    <mergeCell ref="F17:F19"/>
    <mergeCell ref="E20:F20"/>
    <mergeCell ref="E21:E23"/>
    <mergeCell ref="F21:F23"/>
    <mergeCell ref="I17:I19"/>
    <mergeCell ref="I21:I23"/>
    <mergeCell ref="C24:C27"/>
    <mergeCell ref="D24:D27"/>
    <mergeCell ref="E24:E27"/>
    <mergeCell ref="F24:F27"/>
    <mergeCell ref="G24:G27"/>
    <mergeCell ref="H24:H27"/>
    <mergeCell ref="I24:I27"/>
    <mergeCell ref="A16:A23"/>
    <mergeCell ref="B16:B23"/>
    <mergeCell ref="C16:C23"/>
    <mergeCell ref="D16:D23"/>
    <mergeCell ref="G16:G23"/>
    <mergeCell ref="H16:H23"/>
    <mergeCell ref="J16:J23"/>
    <mergeCell ref="E9:E11"/>
    <mergeCell ref="E13:E15"/>
    <mergeCell ref="E12:F12"/>
    <mergeCell ref="F9:F11"/>
    <mergeCell ref="F13:F15"/>
    <mergeCell ref="I9:I11"/>
    <mergeCell ref="I13:I15"/>
    <mergeCell ref="P2:Q2"/>
    <mergeCell ref="A1:R1"/>
    <mergeCell ref="C4:C7"/>
    <mergeCell ref="A8:A15"/>
    <mergeCell ref="B8:B15"/>
    <mergeCell ref="D8:D15"/>
    <mergeCell ref="G8:G15"/>
    <mergeCell ref="H8:H15"/>
    <mergeCell ref="J8:J15"/>
    <mergeCell ref="Q8:Q15"/>
    <mergeCell ref="C8:C15"/>
    <mergeCell ref="A4:A7"/>
    <mergeCell ref="B4:B7"/>
    <mergeCell ref="D4:G4"/>
    <mergeCell ref="H4:J4"/>
    <mergeCell ref="K4:M4"/>
    <mergeCell ref="N4:P4"/>
    <mergeCell ref="Q4:Q6"/>
    <mergeCell ref="D5:D6"/>
    <mergeCell ref="F5:F6"/>
    <mergeCell ref="H5:H6"/>
    <mergeCell ref="K5:M6"/>
    <mergeCell ref="K7:M7"/>
    <mergeCell ref="E8:F8"/>
    <mergeCell ref="J24:J27"/>
    <mergeCell ref="Q24:Q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42:J43"/>
    <mergeCell ref="Q42:Q43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4:J45"/>
    <mergeCell ref="Q44:Q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Q46:Q47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8:J49"/>
    <mergeCell ref="Q48:Q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Q50:Q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52:J53"/>
    <mergeCell ref="Q52:Q53"/>
    <mergeCell ref="O54:O55"/>
    <mergeCell ref="C54:C55"/>
    <mergeCell ref="O56:P56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</mergeCells>
  <phoneticPr fontId="3"/>
  <conditionalFormatting sqref="Q54:Q55">
    <cfRule type="expression" dxfId="6" priority="19">
      <formula>$Q54&gt;#REF!</formula>
    </cfRule>
  </conditionalFormatting>
  <conditionalFormatting sqref="Q8">
    <cfRule type="expression" dxfId="5" priority="17">
      <formula>$Q8&gt;#REF!</formula>
    </cfRule>
  </conditionalFormatting>
  <conditionalFormatting sqref="Q16">
    <cfRule type="expression" dxfId="4" priority="16">
      <formula>$Q16&gt;#REF!</formula>
    </cfRule>
  </conditionalFormatting>
  <conditionalFormatting sqref="Q24 Q30 Q32 Q36 Q40 Q44 Q48 Q34 Q38 Q42 Q46 Q50">
    <cfRule type="expression" dxfId="3" priority="15">
      <formula>$Q24&gt;#REF!</formula>
    </cfRule>
  </conditionalFormatting>
  <conditionalFormatting sqref="Q28">
    <cfRule type="expression" dxfId="2" priority="14">
      <formula>$Q28&gt;#REF!</formula>
    </cfRule>
  </conditionalFormatting>
  <conditionalFormatting sqref="Q52">
    <cfRule type="expression" dxfId="1" priority="2">
      <formula>$Q52&gt;#REF!</formula>
    </cfRule>
  </conditionalFormatting>
  <conditionalFormatting sqref="Q56">
    <cfRule type="expression" dxfId="0" priority="1">
      <formula>$Q56&gt;#REF!</formula>
    </cfRule>
  </conditionalFormatting>
  <dataValidations xWindow="301" yWindow="523" count="3">
    <dataValidation type="custom" allowBlank="1" showInputMessage="1" showErrorMessage="1" error="整数で入力して下さい。" prompt="整数" sqref="D54:D55 H54:H55" xr:uid="{00000000-0002-0000-0000-000000000000}">
      <formula1>LEN(REPLACE(D54,1,FIND(".",D54&amp;"."),""))&lt;1</formula1>
    </dataValidation>
    <dataValidation type="custom" allowBlank="1" showInputMessage="1" showErrorMessage="1" sqref="E20:E21 N8:N53 E8:E9 E12:E13 I8:I9 I12:I13 E24:E53 E16:E17 I16:I17 I20:I21" xr:uid="{00000000-0002-0000-0000-000001000000}">
      <formula1>AND(LEN(REPLACE(E8,1,FIND(".",E8&amp;"."),""))&lt;3,E8&gt;=0)</formula1>
    </dataValidation>
    <dataValidation type="custom" allowBlank="1" showInputMessage="1" showErrorMessage="1" sqref="D8:D53 F9 F13 F24:F53 F17 F21" xr:uid="{00000000-0002-0000-0000-000002000000}">
      <formula1>LEN(REPLACE(D8,1,FIND(".",D8&amp;"."),""))&lt;1</formula1>
    </dataValidation>
  </dataValidations>
  <pageMargins left="0.70866141732283472" right="0.70866141732283472" top="0.55118110236220474" bottom="0.35433070866141736" header="0.31496062992125984" footer="0.31496062992125984"/>
  <pageSetup paperSize="8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72"/>
  <sheetViews>
    <sheetView view="pageBreakPreview" zoomScale="70" zoomScaleNormal="55" zoomScaleSheetLayoutView="70" workbookViewId="0">
      <selection activeCell="L5" sqref="L5"/>
    </sheetView>
  </sheetViews>
  <sheetFormatPr defaultColWidth="9" defaultRowHeight="13.5"/>
  <cols>
    <col min="1" max="1" width="6.75" style="21" customWidth="1"/>
    <col min="2" max="2" width="28.25" style="21" customWidth="1"/>
    <col min="3" max="3" width="24.75" style="21" customWidth="1"/>
    <col min="4" max="5" width="23.875" style="21" bestFit="1" customWidth="1"/>
    <col min="6" max="6" width="27.25" style="21" customWidth="1"/>
    <col min="7" max="7" width="12.5" style="21" bestFit="1" customWidth="1"/>
    <col min="8" max="8" width="17.125" style="21" bestFit="1" customWidth="1"/>
    <col min="9" max="10" width="1.375" style="21" customWidth="1"/>
    <col min="11" max="16384" width="9" style="21"/>
  </cols>
  <sheetData>
    <row r="3" spans="1:9" s="2" customFormat="1" ht="38.25" customHeight="1">
      <c r="A3" s="151" t="s">
        <v>72</v>
      </c>
      <c r="B3" s="151"/>
      <c r="C3" s="151"/>
      <c r="D3" s="151"/>
      <c r="E3" s="151"/>
      <c r="F3" s="151"/>
      <c r="G3" s="151"/>
      <c r="H3" s="151"/>
      <c r="I3" s="151"/>
    </row>
    <row r="4" spans="1:9" s="55" customFormat="1" ht="20.25" customHeight="1">
      <c r="A4" s="54"/>
      <c r="B4" s="54"/>
      <c r="C4" s="54"/>
      <c r="D4" s="54"/>
      <c r="E4" s="54"/>
      <c r="F4" s="54"/>
      <c r="G4" s="54"/>
      <c r="H4" s="54"/>
      <c r="I4" s="54"/>
    </row>
    <row r="5" spans="1:9" s="19" customFormat="1" ht="70.5" customHeight="1">
      <c r="A5" s="152" t="s">
        <v>85</v>
      </c>
      <c r="B5" s="152"/>
      <c r="C5" s="152"/>
      <c r="D5" s="152"/>
      <c r="E5" s="152"/>
      <c r="F5" s="152"/>
      <c r="G5" s="152"/>
      <c r="H5" s="152"/>
      <c r="I5" s="56"/>
    </row>
    <row r="7" spans="1:9" s="3" customFormat="1" ht="65.25" customHeight="1">
      <c r="A7" s="67" t="s">
        <v>2</v>
      </c>
      <c r="B7" s="159" t="s">
        <v>3</v>
      </c>
      <c r="C7" s="90" t="s">
        <v>22</v>
      </c>
      <c r="D7" s="57" t="s">
        <v>75</v>
      </c>
      <c r="E7" s="57" t="s">
        <v>76</v>
      </c>
      <c r="F7" s="153" t="s">
        <v>70</v>
      </c>
      <c r="G7" s="154"/>
      <c r="H7" s="155"/>
    </row>
    <row r="8" spans="1:9" s="3" customFormat="1" ht="36.75" customHeight="1">
      <c r="A8" s="68"/>
      <c r="B8" s="92"/>
      <c r="C8" s="160"/>
      <c r="D8" s="6" t="s">
        <v>8</v>
      </c>
      <c r="E8" s="6" t="s">
        <v>8</v>
      </c>
      <c r="F8" s="156" t="s">
        <v>8</v>
      </c>
      <c r="G8" s="157"/>
      <c r="H8" s="158"/>
    </row>
    <row r="9" spans="1:9" s="15" customFormat="1" ht="26.1" customHeight="1">
      <c r="A9" s="67">
        <v>1</v>
      </c>
      <c r="B9" s="72" t="s">
        <v>23</v>
      </c>
      <c r="C9" s="72" t="s">
        <v>24</v>
      </c>
      <c r="D9" s="49" t="s">
        <v>73</v>
      </c>
      <c r="E9" s="49" t="s">
        <v>73</v>
      </c>
      <c r="F9" s="46" t="s">
        <v>27</v>
      </c>
      <c r="G9" s="43" t="s">
        <v>66</v>
      </c>
      <c r="H9" s="51">
        <v>18.899999999999999</v>
      </c>
    </row>
    <row r="10" spans="1:9" s="15" customFormat="1" ht="26.1" customHeight="1">
      <c r="A10" s="71"/>
      <c r="B10" s="86"/>
      <c r="C10" s="86"/>
      <c r="D10" s="161">
        <v>1842.5</v>
      </c>
      <c r="E10" s="164">
        <v>2026.75</v>
      </c>
      <c r="F10" s="47" t="s">
        <v>65</v>
      </c>
      <c r="G10" s="44" t="s">
        <v>67</v>
      </c>
      <c r="H10" s="52">
        <v>17.66</v>
      </c>
    </row>
    <row r="11" spans="1:9" s="15" customFormat="1" ht="26.1" customHeight="1">
      <c r="A11" s="71"/>
      <c r="B11" s="86"/>
      <c r="C11" s="86"/>
      <c r="D11" s="161"/>
      <c r="E11" s="164"/>
      <c r="F11" s="47" t="s">
        <v>68</v>
      </c>
      <c r="G11" s="44"/>
      <c r="H11" s="52">
        <v>16.62</v>
      </c>
    </row>
    <row r="12" spans="1:9" s="15" customFormat="1" ht="26.1" customHeight="1">
      <c r="A12" s="71"/>
      <c r="B12" s="86"/>
      <c r="C12" s="86"/>
      <c r="D12" s="162"/>
      <c r="E12" s="165"/>
      <c r="F12" s="47" t="s">
        <v>28</v>
      </c>
      <c r="G12" s="44"/>
      <c r="H12" s="52">
        <v>21.58</v>
      </c>
    </row>
    <row r="13" spans="1:9" s="15" customFormat="1" ht="26.1" customHeight="1">
      <c r="A13" s="71"/>
      <c r="B13" s="86"/>
      <c r="C13" s="86"/>
      <c r="D13" s="50" t="s">
        <v>74</v>
      </c>
      <c r="E13" s="50" t="s">
        <v>74</v>
      </c>
      <c r="F13" s="47" t="s">
        <v>29</v>
      </c>
      <c r="G13" s="44" t="s">
        <v>66</v>
      </c>
      <c r="H13" s="52">
        <v>20.2</v>
      </c>
    </row>
    <row r="14" spans="1:9" s="15" customFormat="1" ht="26.1" customHeight="1">
      <c r="A14" s="71"/>
      <c r="B14" s="86"/>
      <c r="C14" s="86"/>
      <c r="D14" s="161">
        <v>921.25</v>
      </c>
      <c r="E14" s="164">
        <v>405.35</v>
      </c>
      <c r="F14" s="47" t="s">
        <v>29</v>
      </c>
      <c r="G14" s="44" t="s">
        <v>67</v>
      </c>
      <c r="H14" s="52">
        <v>18.96</v>
      </c>
    </row>
    <row r="15" spans="1:9" s="15" customFormat="1" ht="26.1" customHeight="1">
      <c r="A15" s="71"/>
      <c r="B15" s="86"/>
      <c r="C15" s="86"/>
      <c r="D15" s="161"/>
      <c r="E15" s="164"/>
      <c r="F15" s="47" t="s">
        <v>30</v>
      </c>
      <c r="G15" s="44" t="s">
        <v>66</v>
      </c>
      <c r="H15" s="52">
        <v>25.25</v>
      </c>
    </row>
    <row r="16" spans="1:9" s="15" customFormat="1" ht="26.1" customHeight="1">
      <c r="A16" s="68"/>
      <c r="B16" s="73"/>
      <c r="C16" s="73"/>
      <c r="D16" s="163"/>
      <c r="E16" s="166"/>
      <c r="F16" s="48" t="s">
        <v>30</v>
      </c>
      <c r="G16" s="45" t="s">
        <v>67</v>
      </c>
      <c r="H16" s="53">
        <v>23.7</v>
      </c>
    </row>
    <row r="17" spans="1:8" s="15" customFormat="1" ht="26.1" customHeight="1">
      <c r="A17" s="67">
        <v>2</v>
      </c>
      <c r="B17" s="72" t="s">
        <v>40</v>
      </c>
      <c r="C17" s="72" t="s">
        <v>24</v>
      </c>
      <c r="D17" s="49" t="s">
        <v>73</v>
      </c>
      <c r="E17" s="49" t="s">
        <v>73</v>
      </c>
      <c r="F17" s="46" t="s">
        <v>27</v>
      </c>
      <c r="G17" s="43" t="s">
        <v>66</v>
      </c>
      <c r="H17" s="51">
        <v>18.899999999999999</v>
      </c>
    </row>
    <row r="18" spans="1:8" s="15" customFormat="1" ht="26.1" customHeight="1">
      <c r="A18" s="71"/>
      <c r="B18" s="86"/>
      <c r="C18" s="86"/>
      <c r="D18" s="161">
        <v>1842.5</v>
      </c>
      <c r="E18" s="164">
        <v>2026.75</v>
      </c>
      <c r="F18" s="47" t="s">
        <v>65</v>
      </c>
      <c r="G18" s="44" t="s">
        <v>67</v>
      </c>
      <c r="H18" s="52">
        <v>17.66</v>
      </c>
    </row>
    <row r="19" spans="1:8" s="15" customFormat="1" ht="26.1" customHeight="1">
      <c r="A19" s="71"/>
      <c r="B19" s="86"/>
      <c r="C19" s="86"/>
      <c r="D19" s="161"/>
      <c r="E19" s="164"/>
      <c r="F19" s="47" t="s">
        <v>68</v>
      </c>
      <c r="G19" s="44"/>
      <c r="H19" s="52">
        <v>16.62</v>
      </c>
    </row>
    <row r="20" spans="1:8" s="15" customFormat="1" ht="26.1" customHeight="1">
      <c r="A20" s="71"/>
      <c r="B20" s="86"/>
      <c r="C20" s="86"/>
      <c r="D20" s="162"/>
      <c r="E20" s="165"/>
      <c r="F20" s="47" t="s">
        <v>28</v>
      </c>
      <c r="G20" s="44"/>
      <c r="H20" s="52">
        <v>21.58</v>
      </c>
    </row>
    <row r="21" spans="1:8" s="15" customFormat="1" ht="26.1" customHeight="1">
      <c r="A21" s="71"/>
      <c r="B21" s="86"/>
      <c r="C21" s="86"/>
      <c r="D21" s="50" t="s">
        <v>74</v>
      </c>
      <c r="E21" s="50" t="s">
        <v>74</v>
      </c>
      <c r="F21" s="47" t="s">
        <v>29</v>
      </c>
      <c r="G21" s="44" t="s">
        <v>66</v>
      </c>
      <c r="H21" s="52">
        <v>20.2</v>
      </c>
    </row>
    <row r="22" spans="1:8" s="15" customFormat="1" ht="26.1" customHeight="1">
      <c r="A22" s="71"/>
      <c r="B22" s="86"/>
      <c r="C22" s="86"/>
      <c r="D22" s="161">
        <v>921.25</v>
      </c>
      <c r="E22" s="164">
        <v>405.35</v>
      </c>
      <c r="F22" s="47" t="s">
        <v>29</v>
      </c>
      <c r="G22" s="44" t="s">
        <v>67</v>
      </c>
      <c r="H22" s="52">
        <v>18.96</v>
      </c>
    </row>
    <row r="23" spans="1:8" s="15" customFormat="1" ht="26.1" customHeight="1">
      <c r="A23" s="71"/>
      <c r="B23" s="86"/>
      <c r="C23" s="86"/>
      <c r="D23" s="161"/>
      <c r="E23" s="164"/>
      <c r="F23" s="47" t="s">
        <v>30</v>
      </c>
      <c r="G23" s="44" t="s">
        <v>66</v>
      </c>
      <c r="H23" s="52">
        <v>25.25</v>
      </c>
    </row>
    <row r="24" spans="1:8" s="15" customFormat="1" ht="26.1" customHeight="1">
      <c r="A24" s="68"/>
      <c r="B24" s="73"/>
      <c r="C24" s="73"/>
      <c r="D24" s="163"/>
      <c r="E24" s="166"/>
      <c r="F24" s="48" t="s">
        <v>30</v>
      </c>
      <c r="G24" s="45" t="s">
        <v>67</v>
      </c>
      <c r="H24" s="53">
        <v>23.7</v>
      </c>
    </row>
    <row r="25" spans="1:8" s="15" customFormat="1" ht="26.1" customHeight="1">
      <c r="A25" s="67">
        <v>3</v>
      </c>
      <c r="B25" s="72" t="s">
        <v>41</v>
      </c>
      <c r="C25" s="72" t="s">
        <v>42</v>
      </c>
      <c r="D25" s="76">
        <v>1996.5</v>
      </c>
      <c r="E25" s="84" t="s">
        <v>18</v>
      </c>
      <c r="F25" s="46" t="s">
        <v>27</v>
      </c>
      <c r="G25" s="43" t="s">
        <v>66</v>
      </c>
      <c r="H25" s="51">
        <v>21.69</v>
      </c>
    </row>
    <row r="26" spans="1:8" s="15" customFormat="1" ht="26.1" customHeight="1">
      <c r="A26" s="71"/>
      <c r="B26" s="86"/>
      <c r="C26" s="86"/>
      <c r="D26" s="77"/>
      <c r="E26" s="128"/>
      <c r="F26" s="47" t="s">
        <v>65</v>
      </c>
      <c r="G26" s="44" t="s">
        <v>67</v>
      </c>
      <c r="H26" s="52">
        <v>20.350000000000001</v>
      </c>
    </row>
    <row r="27" spans="1:8" s="15" customFormat="1" ht="26.1" customHeight="1">
      <c r="A27" s="71"/>
      <c r="B27" s="86"/>
      <c r="C27" s="86"/>
      <c r="D27" s="77"/>
      <c r="E27" s="128"/>
      <c r="F27" s="47" t="s">
        <v>68</v>
      </c>
      <c r="G27" s="44"/>
      <c r="H27" s="52">
        <v>17.760000000000002</v>
      </c>
    </row>
    <row r="28" spans="1:8" s="15" customFormat="1" ht="26.1" customHeight="1">
      <c r="A28" s="71"/>
      <c r="B28" s="86"/>
      <c r="C28" s="86"/>
      <c r="D28" s="77"/>
      <c r="E28" s="85"/>
      <c r="F28" s="47" t="s">
        <v>28</v>
      </c>
      <c r="G28" s="44"/>
      <c r="H28" s="52">
        <v>25.03</v>
      </c>
    </row>
    <row r="29" spans="1:8" s="15" customFormat="1" ht="26.1" customHeight="1">
      <c r="A29" s="67">
        <v>4</v>
      </c>
      <c r="B29" s="72" t="s">
        <v>43</v>
      </c>
      <c r="C29" s="72" t="s">
        <v>44</v>
      </c>
      <c r="D29" s="76">
        <v>1507</v>
      </c>
      <c r="E29" s="84" t="s">
        <v>18</v>
      </c>
      <c r="F29" s="46" t="s">
        <v>45</v>
      </c>
      <c r="G29" s="43"/>
      <c r="H29" s="51">
        <v>22.74</v>
      </c>
    </row>
    <row r="30" spans="1:8" s="15" customFormat="1" ht="26.1" customHeight="1">
      <c r="A30" s="71"/>
      <c r="B30" s="86"/>
      <c r="C30" s="86"/>
      <c r="D30" s="77"/>
      <c r="E30" s="85"/>
      <c r="F30" s="47" t="s">
        <v>46</v>
      </c>
      <c r="G30" s="44"/>
      <c r="H30" s="52">
        <v>21.25</v>
      </c>
    </row>
    <row r="31" spans="1:8" s="15" customFormat="1" ht="26.1" customHeight="1">
      <c r="A31" s="67">
        <v>5</v>
      </c>
      <c r="B31" s="72" t="s">
        <v>47</v>
      </c>
      <c r="C31" s="72" t="s">
        <v>44</v>
      </c>
      <c r="D31" s="76">
        <v>1507</v>
      </c>
      <c r="E31" s="84" t="s">
        <v>18</v>
      </c>
      <c r="F31" s="46" t="s">
        <v>45</v>
      </c>
      <c r="G31" s="43"/>
      <c r="H31" s="51">
        <v>22.74</v>
      </c>
    </row>
    <row r="32" spans="1:8" s="15" customFormat="1" ht="26.1" customHeight="1">
      <c r="A32" s="71"/>
      <c r="B32" s="86"/>
      <c r="C32" s="86"/>
      <c r="D32" s="77"/>
      <c r="E32" s="85"/>
      <c r="F32" s="47" t="s">
        <v>46</v>
      </c>
      <c r="G32" s="44"/>
      <c r="H32" s="52">
        <v>21.25</v>
      </c>
    </row>
    <row r="33" spans="1:8" s="15" customFormat="1" ht="26.1" customHeight="1">
      <c r="A33" s="67">
        <v>6</v>
      </c>
      <c r="B33" s="72" t="s">
        <v>48</v>
      </c>
      <c r="C33" s="72" t="s">
        <v>49</v>
      </c>
      <c r="D33" s="76">
        <v>1842.5</v>
      </c>
      <c r="E33" s="84" t="s">
        <v>18</v>
      </c>
      <c r="F33" s="46" t="s">
        <v>45</v>
      </c>
      <c r="G33" s="43"/>
      <c r="H33" s="51">
        <v>19.079999999999998</v>
      </c>
    </row>
    <row r="34" spans="1:8" s="15" customFormat="1" ht="26.1" customHeight="1">
      <c r="A34" s="71"/>
      <c r="B34" s="86"/>
      <c r="C34" s="86"/>
      <c r="D34" s="77"/>
      <c r="E34" s="85"/>
      <c r="F34" s="47" t="s">
        <v>46</v>
      </c>
      <c r="G34" s="44"/>
      <c r="H34" s="52">
        <v>17.88</v>
      </c>
    </row>
    <row r="35" spans="1:8" s="15" customFormat="1" ht="26.1" customHeight="1">
      <c r="A35" s="67">
        <v>7</v>
      </c>
      <c r="B35" s="72" t="s">
        <v>50</v>
      </c>
      <c r="C35" s="72" t="s">
        <v>52</v>
      </c>
      <c r="D35" s="76">
        <v>1996.5</v>
      </c>
      <c r="E35" s="84" t="s">
        <v>18</v>
      </c>
      <c r="F35" s="46" t="s">
        <v>45</v>
      </c>
      <c r="G35" s="43"/>
      <c r="H35" s="51">
        <v>22.17</v>
      </c>
    </row>
    <row r="36" spans="1:8" s="15" customFormat="1" ht="26.1" customHeight="1">
      <c r="A36" s="71"/>
      <c r="B36" s="86"/>
      <c r="C36" s="86"/>
      <c r="D36" s="77"/>
      <c r="E36" s="85"/>
      <c r="F36" s="47" t="s">
        <v>46</v>
      </c>
      <c r="G36" s="44"/>
      <c r="H36" s="52">
        <v>20.73</v>
      </c>
    </row>
    <row r="37" spans="1:8" s="15" customFormat="1" ht="26.1" customHeight="1">
      <c r="A37" s="67">
        <v>8</v>
      </c>
      <c r="B37" s="72" t="s">
        <v>51</v>
      </c>
      <c r="C37" s="72" t="s">
        <v>52</v>
      </c>
      <c r="D37" s="76">
        <v>1996.5</v>
      </c>
      <c r="E37" s="84" t="s">
        <v>18</v>
      </c>
      <c r="F37" s="46" t="s">
        <v>45</v>
      </c>
      <c r="G37" s="43"/>
      <c r="H37" s="51">
        <v>22.17</v>
      </c>
    </row>
    <row r="38" spans="1:8" s="15" customFormat="1" ht="26.1" customHeight="1">
      <c r="A38" s="71"/>
      <c r="B38" s="86"/>
      <c r="C38" s="86"/>
      <c r="D38" s="77"/>
      <c r="E38" s="85"/>
      <c r="F38" s="47" t="s">
        <v>46</v>
      </c>
      <c r="G38" s="44"/>
      <c r="H38" s="52">
        <v>20.73</v>
      </c>
    </row>
    <row r="39" spans="1:8" s="15" customFormat="1" ht="26.1" customHeight="1">
      <c r="A39" s="67">
        <v>9</v>
      </c>
      <c r="B39" s="149" t="s">
        <v>77</v>
      </c>
      <c r="C39" s="72" t="s">
        <v>52</v>
      </c>
      <c r="D39" s="76">
        <v>1996.5</v>
      </c>
      <c r="E39" s="84" t="s">
        <v>18</v>
      </c>
      <c r="F39" s="46" t="s">
        <v>45</v>
      </c>
      <c r="G39" s="43"/>
      <c r="H39" s="51">
        <v>22.17</v>
      </c>
    </row>
    <row r="40" spans="1:8" s="15" customFormat="1" ht="26.1" customHeight="1">
      <c r="A40" s="71"/>
      <c r="B40" s="150"/>
      <c r="C40" s="86"/>
      <c r="D40" s="77"/>
      <c r="E40" s="85"/>
      <c r="F40" s="47" t="s">
        <v>46</v>
      </c>
      <c r="G40" s="44"/>
      <c r="H40" s="52">
        <v>20.73</v>
      </c>
    </row>
    <row r="41" spans="1:8" s="15" customFormat="1" ht="26.1" customHeight="1">
      <c r="A41" s="67">
        <v>10</v>
      </c>
      <c r="B41" s="72" t="s">
        <v>53</v>
      </c>
      <c r="C41" s="72" t="s">
        <v>52</v>
      </c>
      <c r="D41" s="76">
        <v>1996.5</v>
      </c>
      <c r="E41" s="84" t="s">
        <v>18</v>
      </c>
      <c r="F41" s="46" t="s">
        <v>45</v>
      </c>
      <c r="G41" s="43"/>
      <c r="H41" s="51">
        <v>22.17</v>
      </c>
    </row>
    <row r="42" spans="1:8" s="15" customFormat="1" ht="26.1" customHeight="1">
      <c r="A42" s="71"/>
      <c r="B42" s="86"/>
      <c r="C42" s="86"/>
      <c r="D42" s="77"/>
      <c r="E42" s="85"/>
      <c r="F42" s="47" t="s">
        <v>46</v>
      </c>
      <c r="G42" s="44"/>
      <c r="H42" s="52">
        <v>20.73</v>
      </c>
    </row>
    <row r="43" spans="1:8" s="15" customFormat="1" ht="26.1" customHeight="1">
      <c r="A43" s="67">
        <v>11</v>
      </c>
      <c r="B43" s="72" t="s">
        <v>54</v>
      </c>
      <c r="C43" s="72" t="s">
        <v>52</v>
      </c>
      <c r="D43" s="76">
        <v>1996.5</v>
      </c>
      <c r="E43" s="84" t="s">
        <v>18</v>
      </c>
      <c r="F43" s="46" t="s">
        <v>45</v>
      </c>
      <c r="G43" s="43"/>
      <c r="H43" s="51">
        <v>22.17</v>
      </c>
    </row>
    <row r="44" spans="1:8" s="15" customFormat="1" ht="26.1" customHeight="1">
      <c r="A44" s="71"/>
      <c r="B44" s="86"/>
      <c r="C44" s="86"/>
      <c r="D44" s="77"/>
      <c r="E44" s="85"/>
      <c r="F44" s="47" t="s">
        <v>46</v>
      </c>
      <c r="G44" s="44"/>
      <c r="H44" s="52">
        <v>20.73</v>
      </c>
    </row>
    <row r="45" spans="1:8" s="15" customFormat="1" ht="26.1" customHeight="1">
      <c r="A45" s="67">
        <v>12</v>
      </c>
      <c r="B45" s="72" t="s">
        <v>55</v>
      </c>
      <c r="C45" s="72" t="s">
        <v>52</v>
      </c>
      <c r="D45" s="76">
        <v>1996.5</v>
      </c>
      <c r="E45" s="84" t="s">
        <v>18</v>
      </c>
      <c r="F45" s="46" t="s">
        <v>45</v>
      </c>
      <c r="G45" s="43"/>
      <c r="H45" s="51">
        <v>22.17</v>
      </c>
    </row>
    <row r="46" spans="1:8" s="15" customFormat="1" ht="26.1" customHeight="1">
      <c r="A46" s="71"/>
      <c r="B46" s="86"/>
      <c r="C46" s="86"/>
      <c r="D46" s="77"/>
      <c r="E46" s="85"/>
      <c r="F46" s="47" t="s">
        <v>46</v>
      </c>
      <c r="G46" s="44"/>
      <c r="H46" s="52">
        <v>20.73</v>
      </c>
    </row>
    <row r="47" spans="1:8" s="15" customFormat="1" ht="26.1" customHeight="1">
      <c r="A47" s="67">
        <v>13</v>
      </c>
      <c r="B47" s="72" t="s">
        <v>56</v>
      </c>
      <c r="C47" s="72" t="s">
        <v>52</v>
      </c>
      <c r="D47" s="76">
        <v>1996.5</v>
      </c>
      <c r="E47" s="84" t="s">
        <v>18</v>
      </c>
      <c r="F47" s="46" t="s">
        <v>45</v>
      </c>
      <c r="G47" s="43"/>
      <c r="H47" s="51">
        <v>22.17</v>
      </c>
    </row>
    <row r="48" spans="1:8" s="15" customFormat="1" ht="26.1" customHeight="1">
      <c r="A48" s="71"/>
      <c r="B48" s="86"/>
      <c r="C48" s="86"/>
      <c r="D48" s="77"/>
      <c r="E48" s="85"/>
      <c r="F48" s="47" t="s">
        <v>46</v>
      </c>
      <c r="G48" s="44"/>
      <c r="H48" s="52">
        <v>20.73</v>
      </c>
    </row>
    <row r="49" spans="1:8" s="15" customFormat="1" ht="26.1" customHeight="1">
      <c r="A49" s="67">
        <v>14</v>
      </c>
      <c r="B49" s="72" t="s">
        <v>57</v>
      </c>
      <c r="C49" s="72" t="s">
        <v>52</v>
      </c>
      <c r="D49" s="76">
        <v>1996.5</v>
      </c>
      <c r="E49" s="84" t="s">
        <v>18</v>
      </c>
      <c r="F49" s="46" t="s">
        <v>45</v>
      </c>
      <c r="G49" s="43"/>
      <c r="H49" s="51">
        <v>22.17</v>
      </c>
    </row>
    <row r="50" spans="1:8" s="15" customFormat="1" ht="26.1" customHeight="1">
      <c r="A50" s="71"/>
      <c r="B50" s="86"/>
      <c r="C50" s="86"/>
      <c r="D50" s="77"/>
      <c r="E50" s="85"/>
      <c r="F50" s="47" t="s">
        <v>46</v>
      </c>
      <c r="G50" s="44"/>
      <c r="H50" s="52">
        <v>20.73</v>
      </c>
    </row>
    <row r="51" spans="1:8" s="15" customFormat="1" ht="26.1" customHeight="1">
      <c r="A51" s="67">
        <v>15</v>
      </c>
      <c r="B51" s="72" t="s">
        <v>58</v>
      </c>
      <c r="C51" s="72" t="s">
        <v>52</v>
      </c>
      <c r="D51" s="76">
        <v>1996.5</v>
      </c>
      <c r="E51" s="84" t="s">
        <v>18</v>
      </c>
      <c r="F51" s="46" t="s">
        <v>45</v>
      </c>
      <c r="G51" s="43"/>
      <c r="H51" s="51">
        <v>22.17</v>
      </c>
    </row>
    <row r="52" spans="1:8" s="15" customFormat="1" ht="26.1" customHeight="1">
      <c r="A52" s="71"/>
      <c r="B52" s="86"/>
      <c r="C52" s="86"/>
      <c r="D52" s="77"/>
      <c r="E52" s="85"/>
      <c r="F52" s="47" t="s">
        <v>46</v>
      </c>
      <c r="G52" s="44"/>
      <c r="H52" s="52">
        <v>20.73</v>
      </c>
    </row>
    <row r="53" spans="1:8" s="15" customFormat="1" ht="26.1" customHeight="1">
      <c r="A53" s="67">
        <v>16</v>
      </c>
      <c r="B53" s="72" t="s">
        <v>59</v>
      </c>
      <c r="C53" s="72" t="s">
        <v>52</v>
      </c>
      <c r="D53" s="76">
        <v>1996.5</v>
      </c>
      <c r="E53" s="84" t="s">
        <v>18</v>
      </c>
      <c r="F53" s="46" t="s">
        <v>45</v>
      </c>
      <c r="G53" s="43"/>
      <c r="H53" s="51">
        <v>22.17</v>
      </c>
    </row>
    <row r="54" spans="1:8" s="15" customFormat="1" ht="26.1" customHeight="1">
      <c r="A54" s="68"/>
      <c r="B54" s="73"/>
      <c r="C54" s="73"/>
      <c r="D54" s="123"/>
      <c r="E54" s="85"/>
      <c r="F54" s="48" t="s">
        <v>46</v>
      </c>
      <c r="G54" s="45"/>
      <c r="H54" s="60">
        <v>20.73</v>
      </c>
    </row>
    <row r="55" spans="1:8" s="16" customFormat="1" ht="11.25" customHeight="1"/>
    <row r="56" spans="1:8" s="19" customFormat="1" ht="30" customHeight="1"/>
    <row r="57" spans="1:8" s="19" customFormat="1" ht="29.25" customHeight="1"/>
    <row r="58" spans="1:8" s="19" customFormat="1" ht="30" customHeight="1"/>
    <row r="59" spans="1:8" ht="30" customHeight="1"/>
    <row r="60" spans="1:8" ht="30" customHeight="1"/>
    <row r="61" spans="1:8" s="19" customFormat="1" ht="17.25" customHeight="1"/>
    <row r="62" spans="1:8" ht="22.5" customHeight="1"/>
    <row r="66" spans="1:7" ht="17.25">
      <c r="A66" s="16"/>
      <c r="B66" s="16"/>
      <c r="C66" s="16"/>
      <c r="D66" s="16"/>
      <c r="E66" s="16"/>
      <c r="F66" s="16"/>
      <c r="G66" s="16"/>
    </row>
    <row r="67" spans="1:7" ht="17.25">
      <c r="A67" s="18"/>
      <c r="B67" s="18"/>
      <c r="C67" s="18"/>
      <c r="D67" s="18"/>
      <c r="E67" s="18"/>
      <c r="F67" s="18"/>
      <c r="G67" s="18"/>
    </row>
    <row r="68" spans="1:7" ht="17.25">
      <c r="A68" s="135"/>
      <c r="B68" s="135"/>
      <c r="C68" s="135"/>
      <c r="D68" s="135"/>
      <c r="E68" s="135"/>
      <c r="F68" s="135"/>
      <c r="G68" s="135"/>
    </row>
    <row r="69" spans="1:7" ht="17.25">
      <c r="A69" s="18"/>
      <c r="B69" s="18"/>
      <c r="C69" s="18"/>
      <c r="D69" s="18"/>
      <c r="E69" s="20"/>
      <c r="F69" s="20"/>
      <c r="G69" s="20"/>
    </row>
    <row r="70" spans="1:7" ht="17.25">
      <c r="A70" s="16"/>
    </row>
    <row r="71" spans="1:7" ht="17.25">
      <c r="A71" s="16"/>
    </row>
    <row r="72" spans="1:7" ht="17.25">
      <c r="A72" s="18"/>
      <c r="B72" s="18"/>
      <c r="C72" s="18"/>
      <c r="D72" s="18"/>
      <c r="E72" s="20"/>
      <c r="F72" s="20"/>
      <c r="G72" s="20"/>
    </row>
  </sheetData>
  <mergeCells count="92">
    <mergeCell ref="A68:G68"/>
    <mergeCell ref="E49:E50"/>
    <mergeCell ref="E47:E48"/>
    <mergeCell ref="A53:A54"/>
    <mergeCell ref="B53:B54"/>
    <mergeCell ref="C53:C54"/>
    <mergeCell ref="D53:D54"/>
    <mergeCell ref="A51:A52"/>
    <mergeCell ref="E53:E54"/>
    <mergeCell ref="A49:A50"/>
    <mergeCell ref="A47:A48"/>
    <mergeCell ref="E10:E12"/>
    <mergeCell ref="E14:E16"/>
    <mergeCell ref="E18:E20"/>
    <mergeCell ref="E22:E24"/>
    <mergeCell ref="B51:B52"/>
    <mergeCell ref="C51:C52"/>
    <mergeCell ref="D51:D52"/>
    <mergeCell ref="E51:E52"/>
    <mergeCell ref="B49:B50"/>
    <mergeCell ref="C49:C50"/>
    <mergeCell ref="D49:D50"/>
    <mergeCell ref="B47:B48"/>
    <mergeCell ref="C47:C48"/>
    <mergeCell ref="D47:D48"/>
    <mergeCell ref="E41:E42"/>
    <mergeCell ref="E39:E40"/>
    <mergeCell ref="E45:E46"/>
    <mergeCell ref="E43:E44"/>
    <mergeCell ref="A41:A42"/>
    <mergeCell ref="B41:B42"/>
    <mergeCell ref="C41:C42"/>
    <mergeCell ref="D41:D42"/>
    <mergeCell ref="A45:A46"/>
    <mergeCell ref="B45:B46"/>
    <mergeCell ref="C45:C46"/>
    <mergeCell ref="D45:D46"/>
    <mergeCell ref="A43:A44"/>
    <mergeCell ref="B43:B44"/>
    <mergeCell ref="C43:C44"/>
    <mergeCell ref="D43:D44"/>
    <mergeCell ref="A39:A40"/>
    <mergeCell ref="B39:B40"/>
    <mergeCell ref="C39:C40"/>
    <mergeCell ref="D39:D40"/>
    <mergeCell ref="E33:E34"/>
    <mergeCell ref="E37:E38"/>
    <mergeCell ref="E35:E36"/>
    <mergeCell ref="A33:A34"/>
    <mergeCell ref="B33:B34"/>
    <mergeCell ref="C33:C34"/>
    <mergeCell ref="D33:D34"/>
    <mergeCell ref="A37:A38"/>
    <mergeCell ref="B37:B38"/>
    <mergeCell ref="C37:C38"/>
    <mergeCell ref="D37:D38"/>
    <mergeCell ref="A35:A36"/>
    <mergeCell ref="B35:B36"/>
    <mergeCell ref="C35:C36"/>
    <mergeCell ref="D35:D36"/>
    <mergeCell ref="A29:A30"/>
    <mergeCell ref="B29:B30"/>
    <mergeCell ref="C29:C30"/>
    <mergeCell ref="D29:D30"/>
    <mergeCell ref="E31:E32"/>
    <mergeCell ref="A31:A32"/>
    <mergeCell ref="E29:E30"/>
    <mergeCell ref="E25:E28"/>
    <mergeCell ref="B31:B32"/>
    <mergeCell ref="C31:C32"/>
    <mergeCell ref="D31:D32"/>
    <mergeCell ref="C9:C16"/>
    <mergeCell ref="A25:A28"/>
    <mergeCell ref="B25:B28"/>
    <mergeCell ref="C25:C28"/>
    <mergeCell ref="D25:D28"/>
    <mergeCell ref="D10:D12"/>
    <mergeCell ref="D14:D16"/>
    <mergeCell ref="D18:D20"/>
    <mergeCell ref="D22:D24"/>
    <mergeCell ref="A17:A24"/>
    <mergeCell ref="B17:B24"/>
    <mergeCell ref="C17:C24"/>
    <mergeCell ref="A9:A16"/>
    <mergeCell ref="B9:B16"/>
    <mergeCell ref="A3:I3"/>
    <mergeCell ref="A5:H5"/>
    <mergeCell ref="F7:H7"/>
    <mergeCell ref="F8:H8"/>
    <mergeCell ref="A7:A8"/>
    <mergeCell ref="B7:B8"/>
    <mergeCell ref="C7:C8"/>
  </mergeCells>
  <phoneticPr fontId="3"/>
  <dataValidations count="1">
    <dataValidation type="custom" allowBlank="1" showInputMessage="1" showErrorMessage="1" sqref="D21:E21 D17:E17 D13:E13 D25:D54 D9:E9 H9:H54" xr:uid="{00000000-0002-0000-0100-000000000000}">
      <formula1>AND(LEN(REPLACE(D9,1,FIND(".",D9&amp;"."),""))&lt;3,D9&gt;=0)</formula1>
    </dataValidation>
  </dataValidations>
  <printOptions horizontalCentered="1"/>
  <pageMargins left="0.62992125984251968" right="0.62992125984251968" top="0.74803149606299213" bottom="0.55118110236220474" header="0.31496062992125984" footer="0.31496062992125984"/>
  <pageSetup paperSize="9" scale="5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入札附属書（電力の調達）</vt:lpstr>
      <vt:lpstr>留意事項</vt:lpstr>
      <vt:lpstr>'入札附属書（電力の調達）'!Print_Area</vt:lpstr>
      <vt:lpstr>留意事項!Print_Area</vt:lpstr>
      <vt:lpstr>'入札附属書（電力の調達）'!Print_Titles</vt:lpstr>
      <vt:lpstr>留意事項!Print_Titles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2024-10-09T02:19:15Z</dcterms:created>
  <dcterms:modified xsi:type="dcterms:W3CDTF">2024-10-09T02:19:18Z</dcterms:modified>
</cp:coreProperties>
</file>