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 filterPrivacy="1"/>
  <bookViews>
    <workbookView windowHeight="12096" windowWidth="19200" xWindow="41460" yWindow="36"/>
  </bookViews>
  <sheets>
    <sheet r:id="rId1" name="駐車場の台数計算" sheetId="1"/>
    <sheet r:id="rId2" name="駐車場の台数計算 (共同住宅を含む複合用途建物の場合)" sheetId="5"/>
    <sheet r:id="rId3" name="（参考）旧基準建物の増築" sheetId="4"/>
    <sheet r:id="rId4" name="（参考）駐輪場の台数計算" sheetId="3"/>
  </sheets>
  <definedNames>
    <definedName localSheetId="2" name="_xlnm.Print_Area">'（参考）旧基準建物の増築'!$B$1:$I$18</definedName>
    <definedName localSheetId="3" name="_xlnm.Print_Area">'（参考）駐輪場の台数計算'!$B$1:$M$40</definedName>
    <definedName localSheetId="0" name="_xlnm.Print_Area">駐車場の台数計算!$A$3:$Q$68</definedName>
    <definedName localSheetId="1" name="_xlnm.Print_Area">'駐車場の台数計算 (共同住宅を含む複合用途建物の場合)'!$A$3:$Q$68</definedName>
  </definedNames>
  <calcPr calcId="162913"/>
</workbook>
</file>

<file path=xl/calcChain.xml><?xml version="1.0" encoding="utf-8"?>
<calcChain xmlns="http://schemas.openxmlformats.org/spreadsheetml/2006/main">
  <c r="F12" i="5" l="1"/>
  <c r="S12" i="5" s="1"/>
  <c r="B46" i="5"/>
  <c r="L48" i="5" s="1"/>
  <c r="B24" i="5"/>
  <c r="B19" i="5"/>
  <c r="S6" i="5"/>
  <c r="D48" i="5" l="1"/>
  <c r="F19" i="5"/>
  <c r="J24" i="5"/>
  <c r="S24" i="5"/>
  <c r="D51" i="5"/>
  <c r="B48" i="5"/>
  <c r="H48" i="5"/>
  <c r="P48" i="5" s="1"/>
  <c r="B51" i="5" s="1"/>
  <c r="F51" i="5" s="1"/>
  <c r="D12" i="5" s="1"/>
  <c r="H35" i="5"/>
  <c r="J40" i="5" s="1"/>
  <c r="L6" i="5"/>
  <c r="H41" i="5" l="1"/>
  <c r="U41" i="5" s="1"/>
  <c r="H39" i="5"/>
  <c r="F24" i="5"/>
  <c r="N24" i="5" s="1"/>
  <c r="B35" i="5"/>
  <c r="F35" i="5" s="1"/>
  <c r="B40" i="5" s="1"/>
  <c r="H12" i="5"/>
  <c r="J28" i="5" s="1"/>
  <c r="D19" i="5"/>
  <c r="J19" i="5" s="1"/>
  <c r="H30" i="5" s="1"/>
  <c r="S26" i="5"/>
  <c r="S48" i="5"/>
  <c r="S41" i="5" l="1"/>
  <c r="S27" i="5"/>
  <c r="S35" i="5"/>
  <c r="S40" i="5"/>
  <c r="U39" i="5"/>
  <c r="W40" i="5" s="1"/>
  <c r="S25" i="5"/>
  <c r="L30" i="5"/>
  <c r="S29" i="5" s="1"/>
  <c r="B29" i="5"/>
  <c r="L19" i="5"/>
  <c r="L18" i="5"/>
  <c r="L20" i="5"/>
  <c r="P24" i="5"/>
  <c r="N26" i="5" l="1"/>
  <c r="S30" i="5"/>
  <c r="N29" i="5"/>
  <c r="N32" i="5" s="1"/>
  <c r="S31" i="5"/>
  <c r="B57" i="5" l="1"/>
  <c r="B58" i="5" s="1"/>
  <c r="S57" i="5" l="1"/>
  <c r="W57" i="5" s="1"/>
  <c r="F59" i="5" s="1"/>
  <c r="N57" i="5"/>
  <c r="F61" i="5" s="1"/>
  <c r="J59" i="5"/>
  <c r="S12" i="1"/>
  <c r="F67" i="5" l="1"/>
  <c r="J61" i="5"/>
  <c r="B46" i="1"/>
  <c r="H67" i="5" l="1"/>
  <c r="J67" i="5" s="1"/>
  <c r="J64" i="5"/>
  <c r="R5" i="4"/>
  <c r="D10" i="4" s="1"/>
  <c r="H13" i="4" s="1"/>
  <c r="P10" i="4"/>
  <c r="F10" i="4" s="1"/>
  <c r="P11" i="4"/>
  <c r="F11" i="4" s="1"/>
  <c r="H15" i="4" l="1"/>
  <c r="F17" i="4" s="1"/>
  <c r="D51" i="1" l="1"/>
  <c r="S6" i="1"/>
  <c r="L6" i="1" l="1"/>
  <c r="D48" i="1"/>
  <c r="B48" i="1"/>
  <c r="J24" i="1"/>
  <c r="F33" i="3"/>
  <c r="F30" i="3"/>
  <c r="H26" i="3"/>
  <c r="D26" i="3"/>
  <c r="H23" i="3"/>
  <c r="D23" i="3"/>
  <c r="D19" i="3"/>
  <c r="D16" i="3"/>
  <c r="H6" i="3"/>
  <c r="H13" i="3" s="1"/>
  <c r="D13" i="3" l="1"/>
  <c r="J13" i="3" s="1"/>
  <c r="F19" i="3" l="1"/>
  <c r="H19" i="3" s="1"/>
  <c r="F16" i="3"/>
  <c r="H16" i="3" s="1"/>
  <c r="D30" i="3" l="1"/>
  <c r="J30" i="3" s="1"/>
  <c r="H37" i="3" s="1"/>
  <c r="F23" i="3"/>
  <c r="J23" i="3" s="1"/>
  <c r="D37" i="3" s="1"/>
  <c r="D33" i="3"/>
  <c r="J33" i="3" s="1"/>
  <c r="J37" i="3" s="1"/>
  <c r="F26" i="3"/>
  <c r="J26" i="3" s="1"/>
  <c r="F37" i="3" s="1"/>
  <c r="L37" i="3" l="1"/>
  <c r="F40" i="3" s="1"/>
  <c r="P37" i="3"/>
  <c r="L48" i="1"/>
  <c r="H48" i="1"/>
  <c r="F19" i="1"/>
  <c r="S26" i="1"/>
  <c r="P48" i="1" l="1"/>
  <c r="B51" i="1" s="1"/>
  <c r="F51" i="1" s="1"/>
  <c r="D12" i="1" s="1"/>
  <c r="S48" i="1"/>
  <c r="B35" i="1" l="1"/>
  <c r="H35" i="1" s="1"/>
  <c r="H12" i="1"/>
  <c r="B19" i="1"/>
  <c r="B24" i="1"/>
  <c r="L30" i="1" l="1"/>
  <c r="D19" i="1"/>
  <c r="J19" i="1" s="1"/>
  <c r="F24" i="1"/>
  <c r="H41" i="1"/>
  <c r="U41" i="1" s="1"/>
  <c r="H39" i="1"/>
  <c r="U39" i="1" s="1"/>
  <c r="S24" i="1"/>
  <c r="P24" i="1" l="1"/>
  <c r="L19" i="1"/>
  <c r="L20" i="1"/>
  <c r="L18" i="1"/>
  <c r="H30" i="1"/>
  <c r="J28" i="1"/>
  <c r="N24" i="1"/>
  <c r="F35" i="1"/>
  <c r="S25" i="1"/>
  <c r="S27" i="1"/>
  <c r="S35" i="1"/>
  <c r="W40" i="1"/>
  <c r="S40" i="1"/>
  <c r="B40" i="1" l="1"/>
  <c r="S41" i="1" s="1"/>
  <c r="S30" i="1"/>
  <c r="S29" i="1"/>
  <c r="B29" i="1"/>
  <c r="N29" i="1" s="1"/>
  <c r="J40" i="1" l="1"/>
  <c r="B57" i="1" s="1"/>
  <c r="B58" i="1" s="1"/>
  <c r="S31" i="1"/>
  <c r="J59" i="1" l="1"/>
  <c r="N57" i="1"/>
  <c r="S57" i="1"/>
  <c r="W57" i="1" s="1"/>
  <c r="F59" i="1" s="1"/>
  <c r="F61" i="1" l="1"/>
  <c r="F67" i="1" s="1"/>
  <c r="J61" i="1" l="1"/>
  <c r="H67" i="1" l="1"/>
  <c r="J67" i="1" s="1"/>
  <c r="J64" i="1"/>
</calcChain>
</file>

<file path=xl/sharedStrings.xml><?xml version="1.0" encoding="utf-8"?>
<sst xmlns="http://schemas.openxmlformats.org/spreadsheetml/2006/main" count="491" uniqueCount="182">
  <si>
    <t>①</t>
    <phoneticPr fontId="1"/>
  </si>
  <si>
    <t>②</t>
    <phoneticPr fontId="1"/>
  </si>
  <si>
    <t>③</t>
    <phoneticPr fontId="1"/>
  </si>
  <si>
    <t>⑥</t>
    <phoneticPr fontId="1"/>
  </si>
  <si>
    <t>←入力セル</t>
    <rPh sb="1" eb="3">
      <t>ニュウリョク</t>
    </rPh>
    <phoneticPr fontId="1"/>
  </si>
  <si>
    <t>＋</t>
    <phoneticPr fontId="1"/>
  </si>
  <si>
    <t>＝</t>
    <phoneticPr fontId="1"/>
  </si>
  <si>
    <t>⑦</t>
    <phoneticPr fontId="1"/>
  </si>
  <si>
    <t>×</t>
    <phoneticPr fontId="1"/>
  </si>
  <si>
    <t>3/4</t>
    <phoneticPr fontId="1"/>
  </si>
  <si>
    <t>④</t>
    <phoneticPr fontId="1"/>
  </si>
  <si>
    <t>⑤</t>
    <phoneticPr fontId="1"/>
  </si>
  <si>
    <t>途中計算の確認</t>
    <rPh sb="0" eb="2">
      <t>トチュウ</t>
    </rPh>
    <rPh sb="2" eb="4">
      <t>ケイサン</t>
    </rPh>
    <rPh sb="5" eb="7">
      <t>カクニン</t>
    </rPh>
    <phoneticPr fontId="1"/>
  </si>
  <si>
    <t>÷</t>
    <phoneticPr fontId="1"/>
  </si>
  <si>
    <t>≒</t>
    <phoneticPr fontId="1"/>
  </si>
  <si>
    <t>台</t>
    <rPh sb="0" eb="1">
      <t>ダイ</t>
    </rPh>
    <phoneticPr fontId="1"/>
  </si>
  <si>
    <t>切上げ</t>
    <rPh sb="0" eb="1">
      <t>キ</t>
    </rPh>
    <rPh sb="1" eb="2">
      <t>ア</t>
    </rPh>
    <phoneticPr fontId="1"/>
  </si>
  <si>
    <t>－</t>
    <phoneticPr fontId="1"/>
  </si>
  <si>
    <t>かっこ内</t>
    <rPh sb="3" eb="4">
      <t>ナイ</t>
    </rPh>
    <phoneticPr fontId="1"/>
  </si>
  <si>
    <t>⑨（①+②）</t>
    <phoneticPr fontId="1"/>
  </si>
  <si>
    <t>⑩</t>
    <phoneticPr fontId="1"/>
  </si>
  <si>
    <t>⑪</t>
    <phoneticPr fontId="1"/>
  </si>
  <si>
    <t>⑫</t>
    <phoneticPr fontId="1"/>
  </si>
  <si>
    <t>--------</t>
    <phoneticPr fontId="1"/>
  </si>
  <si>
    <t>=</t>
    <phoneticPr fontId="1"/>
  </si>
  <si>
    <t>⑬</t>
    <phoneticPr fontId="1"/>
  </si>
  <si>
    <t>－</t>
    <phoneticPr fontId="1"/>
  </si>
  <si>
    <t>＝</t>
    <phoneticPr fontId="1"/>
  </si>
  <si>
    <t>＋</t>
    <phoneticPr fontId="1"/>
  </si>
  <si>
    <t>×</t>
    <phoneticPr fontId="1"/>
  </si>
  <si>
    <t>≒</t>
    <phoneticPr fontId="1"/>
  </si>
  <si>
    <t>小数点以下四捨五入</t>
    <rPh sb="0" eb="3">
      <t>ショウスウテン</t>
    </rPh>
    <rPh sb="3" eb="5">
      <t>イカ</t>
    </rPh>
    <rPh sb="5" eb="9">
      <t>シシャゴニュウ</t>
    </rPh>
    <phoneticPr fontId="1"/>
  </si>
  <si>
    <t>＝</t>
    <phoneticPr fontId="1"/>
  </si>
  <si>
    <t>小数点以下第2位を四捨五入</t>
    <rPh sb="0" eb="3">
      <t>ショウスウテン</t>
    </rPh>
    <rPh sb="3" eb="5">
      <t>イカ</t>
    </rPh>
    <rPh sb="5" eb="6">
      <t>ダイ</t>
    </rPh>
    <rPh sb="7" eb="8">
      <t>イ</t>
    </rPh>
    <rPh sb="9" eb="13">
      <t>シシャゴニュウ</t>
    </rPh>
    <phoneticPr fontId="1"/>
  </si>
  <si>
    <t>用途1面積</t>
    <rPh sb="0" eb="2">
      <t>ヨウト</t>
    </rPh>
    <rPh sb="3" eb="5">
      <t>メンセキ</t>
    </rPh>
    <phoneticPr fontId="1"/>
  </si>
  <si>
    <t>用途2面積</t>
    <rPh sb="0" eb="2">
      <t>ヨウト</t>
    </rPh>
    <rPh sb="3" eb="5">
      <t>メンセキ</t>
    </rPh>
    <phoneticPr fontId="1"/>
  </si>
  <si>
    <t>(a)</t>
    <phoneticPr fontId="1"/>
  </si>
  <si>
    <t>÷</t>
    <phoneticPr fontId="1"/>
  </si>
  <si>
    <t>(b1)</t>
    <phoneticPr fontId="1"/>
  </si>
  <si>
    <t>(b2)</t>
    <phoneticPr fontId="1"/>
  </si>
  <si>
    <t>(c1)</t>
    <phoneticPr fontId="1"/>
  </si>
  <si>
    <t>(c2)</t>
    <phoneticPr fontId="1"/>
  </si>
  <si>
    <t>(d1)</t>
    <phoneticPr fontId="1"/>
  </si>
  <si>
    <t>(d2)</t>
    <phoneticPr fontId="1"/>
  </si>
  <si>
    <t>(e)</t>
    <phoneticPr fontId="1"/>
  </si>
  <si>
    <t>㎡</t>
    <phoneticPr fontId="1"/>
  </si>
  <si>
    <t>⑧</t>
    <phoneticPr fontId="1"/>
  </si>
  <si>
    <t>1万㎡～5万㎡の面積</t>
    <rPh sb="1" eb="2">
      <t>マン</t>
    </rPh>
    <rPh sb="5" eb="6">
      <t>マン</t>
    </rPh>
    <rPh sb="8" eb="10">
      <t>メンセキ</t>
    </rPh>
    <phoneticPr fontId="1"/>
  </si>
  <si>
    <t>5万㎡～10万㎡の面積</t>
    <rPh sb="1" eb="2">
      <t>マン</t>
    </rPh>
    <rPh sb="6" eb="7">
      <t>マン</t>
    </rPh>
    <rPh sb="9" eb="11">
      <t>メンセキ</t>
    </rPh>
    <phoneticPr fontId="1"/>
  </si>
  <si>
    <t>③：非特定用途の延べ面積</t>
    <phoneticPr fontId="1"/>
  </si>
  <si>
    <t>その他の特定用途</t>
    <rPh sb="2" eb="3">
      <t>タ</t>
    </rPh>
    <phoneticPr fontId="1"/>
  </si>
  <si>
    <t>緩和後事務所</t>
    <rPh sb="0" eb="2">
      <t>カンワ</t>
    </rPh>
    <rPh sb="2" eb="3">
      <t>ゴ</t>
    </rPh>
    <rPh sb="3" eb="5">
      <t>ジム</t>
    </rPh>
    <rPh sb="5" eb="6">
      <t>ショ</t>
    </rPh>
    <phoneticPr fontId="1"/>
  </si>
  <si>
    <t>附置義務台数</t>
    <rPh sb="0" eb="2">
      <t>フチ</t>
    </rPh>
    <rPh sb="2" eb="4">
      <t>ギム</t>
    </rPh>
    <rPh sb="4" eb="5">
      <t>ダイ</t>
    </rPh>
    <rPh sb="5" eb="6">
      <t>スウ</t>
    </rPh>
    <phoneticPr fontId="1"/>
  </si>
  <si>
    <t>（⑤⑧⑪⑫）</t>
    <phoneticPr fontId="1"/>
  </si>
  <si>
    <t>－</t>
    <phoneticPr fontId="1"/>
  </si>
  <si>
    <t>附置義務台数のうち</t>
    <rPh sb="0" eb="2">
      <t>フチ</t>
    </rPh>
    <rPh sb="2" eb="4">
      <t>ギム</t>
    </rPh>
    <rPh sb="4" eb="5">
      <t>ダイ</t>
    </rPh>
    <rPh sb="5" eb="6">
      <t>スウ</t>
    </rPh>
    <phoneticPr fontId="1"/>
  </si>
  <si>
    <t>機械式駐車装置で設ける台数</t>
    <rPh sb="0" eb="3">
      <t>キカイシキ</t>
    </rPh>
    <rPh sb="3" eb="5">
      <t>チュウシャ</t>
    </rPh>
    <rPh sb="5" eb="7">
      <t>ソウチ</t>
    </rPh>
    <rPh sb="8" eb="9">
      <t>モウ</t>
    </rPh>
    <rPh sb="11" eb="12">
      <t>ダイ</t>
    </rPh>
    <rPh sb="12" eb="13">
      <t>スウ</t>
    </rPh>
    <phoneticPr fontId="1"/>
  </si>
  <si>
    <t>⑭</t>
    <phoneticPr fontId="1"/>
  </si>
  <si>
    <t>・・・⑬</t>
    <phoneticPr fontId="1"/>
  </si>
  <si>
    <t>⑭のうち、車椅子対応 （3.5ｍ×6.0ｍ）･･･</t>
    <rPh sb="5" eb="6">
      <t>クルマ</t>
    </rPh>
    <rPh sb="6" eb="8">
      <t>イス</t>
    </rPh>
    <rPh sb="8" eb="10">
      <t>タイオウ</t>
    </rPh>
    <phoneticPr fontId="1"/>
  </si>
  <si>
    <t>平面駐車場で設ける台数</t>
    <rPh sb="0" eb="2">
      <t>ヘイメン</t>
    </rPh>
    <rPh sb="2" eb="4">
      <t>チュウシャ</t>
    </rPh>
    <rPh sb="4" eb="5">
      <t>ジョウ</t>
    </rPh>
    <rPh sb="6" eb="7">
      <t>モウ</t>
    </rPh>
    <rPh sb="9" eb="10">
      <t>ダイ</t>
    </rPh>
    <rPh sb="10" eb="11">
      <t>スウ</t>
    </rPh>
    <phoneticPr fontId="1"/>
  </si>
  <si>
    <t>普通車対応（2.5ｍ×6.0ｍ）･･･　</t>
    <phoneticPr fontId="1"/>
  </si>
  <si>
    <t>小型車対応（2.3ｍ×5.0ｍ）･･･　</t>
    <phoneticPr fontId="1"/>
  </si>
  <si>
    <t>・・・②</t>
    <phoneticPr fontId="1"/>
  </si>
  <si>
    <t>台</t>
    <rPh sb="0" eb="1">
      <t>ダイ</t>
    </rPh>
    <phoneticPr fontId="1"/>
  </si>
  <si>
    <t>遊技場</t>
    <rPh sb="0" eb="2">
      <t>ユウギ</t>
    </rPh>
    <rPh sb="2" eb="3">
      <t>ジョウ</t>
    </rPh>
    <phoneticPr fontId="1"/>
  </si>
  <si>
    <t>事務所</t>
    <rPh sb="0" eb="2">
      <t>ジム</t>
    </rPh>
    <rPh sb="2" eb="3">
      <t>ショ</t>
    </rPh>
    <phoneticPr fontId="1"/>
  </si>
  <si>
    <t>駐輪場整備促進策による</t>
    <rPh sb="0" eb="2">
      <t>チュウリン</t>
    </rPh>
    <rPh sb="2" eb="3">
      <t>ジョウ</t>
    </rPh>
    <rPh sb="3" eb="5">
      <t>セイビ</t>
    </rPh>
    <rPh sb="5" eb="8">
      <t>ソクシンサク</t>
    </rPh>
    <phoneticPr fontId="1"/>
  </si>
  <si>
    <t>駐車場緩和台数</t>
    <rPh sb="0" eb="2">
      <t>チュウシャ</t>
    </rPh>
    <rPh sb="2" eb="3">
      <t>ジョウ</t>
    </rPh>
    <rPh sb="3" eb="5">
      <t>カンワ</t>
    </rPh>
    <rPh sb="5" eb="6">
      <t>ダイ</t>
    </rPh>
    <rPh sb="6" eb="7">
      <t>スウ</t>
    </rPh>
    <phoneticPr fontId="1"/>
  </si>
  <si>
    <t>駐輪場附置義務台数確認シート</t>
    <rPh sb="0" eb="2">
      <t>チュウリン</t>
    </rPh>
    <rPh sb="2" eb="3">
      <t>ジョウ</t>
    </rPh>
    <rPh sb="3" eb="5">
      <t>フチ</t>
    </rPh>
    <rPh sb="5" eb="7">
      <t>ギム</t>
    </rPh>
    <rPh sb="7" eb="8">
      <t>ダイ</t>
    </rPh>
    <rPh sb="8" eb="9">
      <t>スウ</t>
    </rPh>
    <rPh sb="9" eb="11">
      <t>カクニン</t>
    </rPh>
    <phoneticPr fontId="1"/>
  </si>
  <si>
    <t>小数点以下、切り捨て</t>
    <rPh sb="0" eb="3">
      <t>ショウスウテン</t>
    </rPh>
    <rPh sb="3" eb="5">
      <t>イカ</t>
    </rPh>
    <rPh sb="6" eb="7">
      <t>キ</t>
    </rPh>
    <rPh sb="8" eb="9">
      <t>シャ</t>
    </rPh>
    <phoneticPr fontId="1"/>
  </si>
  <si>
    <t>④</t>
    <phoneticPr fontId="1"/>
  </si>
  <si>
    <t>←地区を選択</t>
    <rPh sb="1" eb="3">
      <t>チク</t>
    </rPh>
    <rPh sb="4" eb="6">
      <t>センタク</t>
    </rPh>
    <phoneticPr fontId="1"/>
  </si>
  <si>
    <t>駐車場整備地区、商業地域、近隣商業地域</t>
    <phoneticPr fontId="1"/>
  </si>
  <si>
    <t>周辺地区</t>
    <rPh sb="0" eb="2">
      <t>シュウヘン</t>
    </rPh>
    <rPh sb="2" eb="4">
      <t>チク</t>
    </rPh>
    <phoneticPr fontId="1"/>
  </si>
  <si>
    <t>⑥</t>
    <phoneticPr fontId="1"/>
  </si>
  <si>
    <t>×</t>
    <phoneticPr fontId="1"/>
  </si>
  <si>
    <t>=</t>
    <phoneticPr fontId="1"/>
  </si>
  <si>
    <t>附置義務台数の１０％（小数点以下四捨五入）</t>
    <rPh sb="0" eb="2">
      <t>フチ</t>
    </rPh>
    <rPh sb="2" eb="4">
      <t>ギム</t>
    </rPh>
    <rPh sb="4" eb="5">
      <t>ダイ</t>
    </rPh>
    <rPh sb="5" eb="6">
      <t>スウ</t>
    </rPh>
    <rPh sb="11" eb="14">
      <t>ショウスウテン</t>
    </rPh>
    <rPh sb="14" eb="16">
      <t>イカ</t>
    </rPh>
    <rPh sb="16" eb="20">
      <t>シシャゴニュウ</t>
    </rPh>
    <phoneticPr fontId="1"/>
  </si>
  <si>
    <t>対象面積(⑨)が6,000㎡未満の場合の緩和</t>
    <rPh sb="0" eb="2">
      <t>タイショウ</t>
    </rPh>
    <rPh sb="2" eb="4">
      <t>メンセキ</t>
    </rPh>
    <rPh sb="14" eb="16">
      <t>ミマン</t>
    </rPh>
    <rPh sb="17" eb="19">
      <t>バアイ</t>
    </rPh>
    <rPh sb="20" eb="22">
      <t>カンワ</t>
    </rPh>
    <phoneticPr fontId="1"/>
  </si>
  <si>
    <t>（１）駐車場整備地区、商業地域、近隣商業地域のとき</t>
    <rPh sb="3" eb="6">
      <t>チュウシャジョウ</t>
    </rPh>
    <rPh sb="6" eb="8">
      <t>セイビ</t>
    </rPh>
    <rPh sb="8" eb="10">
      <t>チク</t>
    </rPh>
    <rPh sb="11" eb="13">
      <t>ショウギョウ</t>
    </rPh>
    <rPh sb="13" eb="15">
      <t>チイキ</t>
    </rPh>
    <rPh sb="16" eb="18">
      <t>キンリン</t>
    </rPh>
    <rPh sb="18" eb="20">
      <t>ショウギョウ</t>
    </rPh>
    <rPh sb="20" eb="22">
      <t>チイキ</t>
    </rPh>
    <phoneticPr fontId="1"/>
  </si>
  <si>
    <t>（２）周辺地区のとき</t>
    <rPh sb="3" eb="5">
      <t>シュウヘン</t>
    </rPh>
    <rPh sb="5" eb="7">
      <t>チク</t>
    </rPh>
    <phoneticPr fontId="1"/>
  </si>
  <si>
    <t>（３）事務所用途部分の対象面積が10,000㎡を超える建築物の緩和</t>
    <rPh sb="3" eb="5">
      <t>ジム</t>
    </rPh>
    <rPh sb="5" eb="6">
      <t>ショ</t>
    </rPh>
    <rPh sb="6" eb="8">
      <t>ヨウト</t>
    </rPh>
    <rPh sb="8" eb="10">
      <t>ブブン</t>
    </rPh>
    <rPh sb="11" eb="13">
      <t>タイショウ</t>
    </rPh>
    <rPh sb="13" eb="15">
      <t>メンセキ</t>
    </rPh>
    <rPh sb="24" eb="25">
      <t>コ</t>
    </rPh>
    <rPh sb="27" eb="30">
      <t>ケンチクブツ</t>
    </rPh>
    <rPh sb="31" eb="32">
      <t>ユル</t>
    </rPh>
    <rPh sb="32" eb="33">
      <t>ワ</t>
    </rPh>
    <phoneticPr fontId="1"/>
  </si>
  <si>
    <t>（４）駐車マスの規模別設置割合</t>
    <rPh sb="3" eb="5">
      <t>チュウシャ</t>
    </rPh>
    <rPh sb="8" eb="11">
      <t>キボベツ</t>
    </rPh>
    <rPh sb="11" eb="13">
      <t>セッチ</t>
    </rPh>
    <rPh sb="13" eb="15">
      <t>ワリアイ</t>
    </rPh>
    <phoneticPr fontId="1"/>
  </si>
  <si>
    <t>※１</t>
    <phoneticPr fontId="1"/>
  </si>
  <si>
    <t>※２</t>
    <phoneticPr fontId="1"/>
  </si>
  <si>
    <t>※３</t>
    <phoneticPr fontId="1"/>
  </si>
  <si>
    <t>＜地区リスト＞</t>
    <phoneticPr fontId="1"/>
  </si>
  <si>
    <t>a</t>
    <phoneticPr fontId="1"/>
  </si>
  <si>
    <t>b</t>
    <phoneticPr fontId="1"/>
  </si>
  <si>
    <r>
      <t>かっこ内の１－</t>
    </r>
    <r>
      <rPr>
        <u/>
        <sz val="11"/>
        <color theme="0" tint="-0.34998626667073579"/>
        <rFont val="HGｺﾞｼｯｸM"/>
        <family val="3"/>
        <charset val="128"/>
      </rPr>
      <t>Ｘ</t>
    </r>
    <rPh sb="3" eb="4">
      <t>ナイ</t>
    </rPh>
    <phoneticPr fontId="1"/>
  </si>
  <si>
    <t>地区と延べ面積を確認してください。</t>
    <rPh sb="0" eb="2">
      <t>チク</t>
    </rPh>
    <rPh sb="3" eb="4">
      <t>ノベ</t>
    </rPh>
    <rPh sb="5" eb="7">
      <t>メンセキ</t>
    </rPh>
    <rPh sb="8" eb="10">
      <t>カクニン</t>
    </rPh>
    <phoneticPr fontId="1"/>
  </si>
  <si>
    <t>規模が小さいため、届出対象外です。</t>
    <rPh sb="9" eb="11">
      <t>トドケデ</t>
    </rPh>
    <phoneticPr fontId="1"/>
  </si>
  <si>
    <t>↑緩和限度</t>
    <rPh sb="1" eb="3">
      <t>カンワ</t>
    </rPh>
    <rPh sb="3" eb="5">
      <t>ゲンド</t>
    </rPh>
    <phoneticPr fontId="1"/>
  </si>
  <si>
    <t>「事務所」の延べ面積</t>
    <rPh sb="1" eb="3">
      <t>ジム</t>
    </rPh>
    <rPh sb="3" eb="4">
      <t>ショ</t>
    </rPh>
    <rPh sb="6" eb="7">
      <t>ノ</t>
    </rPh>
    <rPh sb="8" eb="10">
      <t>メンセキ</t>
    </rPh>
    <phoneticPr fontId="1"/>
  </si>
  <si>
    <t>「店舗・事務所」以外の特定用途の延べ面積</t>
    <rPh sb="1" eb="3">
      <t>テンポ</t>
    </rPh>
    <rPh sb="4" eb="6">
      <t>ジム</t>
    </rPh>
    <rPh sb="6" eb="7">
      <t>ショ</t>
    </rPh>
    <rPh sb="8" eb="10">
      <t>イガイ</t>
    </rPh>
    <rPh sb="11" eb="13">
      <t>トクテイ</t>
    </rPh>
    <rPh sb="13" eb="15">
      <t>ヨウト</t>
    </rPh>
    <rPh sb="16" eb="17">
      <t>ノ</t>
    </rPh>
    <rPh sb="18" eb="20">
      <t>メンセキ</t>
    </rPh>
    <phoneticPr fontId="1"/>
  </si>
  <si>
    <t>合計面積</t>
    <rPh sb="0" eb="2">
      <t>ゴウケイ</t>
    </rPh>
    <rPh sb="2" eb="4">
      <t>メンセキ</t>
    </rPh>
    <phoneticPr fontId="1"/>
  </si>
  <si>
    <t>（ｅ）附置義務台数</t>
    <rPh sb="3" eb="5">
      <t>フチ</t>
    </rPh>
    <rPh sb="5" eb="7">
      <t>ギム</t>
    </rPh>
    <rPh sb="7" eb="8">
      <t>ダイ</t>
    </rPh>
    <rPh sb="8" eb="9">
      <t>スウ</t>
    </rPh>
    <phoneticPr fontId="1"/>
  </si>
  <si>
    <t>端数処理前</t>
    <rPh sb="0" eb="2">
      <t>ハスウ</t>
    </rPh>
    <rPh sb="2" eb="4">
      <t>ショリ</t>
    </rPh>
    <rPh sb="4" eb="5">
      <t>マエ</t>
    </rPh>
    <phoneticPr fontId="1"/>
  </si>
  <si>
    <t>（ｃ）通常基準部分の計算</t>
    <rPh sb="3" eb="5">
      <t>ツウジョウ</t>
    </rPh>
    <rPh sb="5" eb="7">
      <t>キジュン</t>
    </rPh>
    <rPh sb="7" eb="9">
      <t>ブブン</t>
    </rPh>
    <rPh sb="10" eb="12">
      <t>ケイサン</t>
    </rPh>
    <phoneticPr fontId="1"/>
  </si>
  <si>
    <t>駐輪場附置台数 計算書</t>
    <rPh sb="0" eb="3">
      <t>チュウリンジョウ</t>
    </rPh>
    <rPh sb="3" eb="5">
      <t>フチ</t>
    </rPh>
    <rPh sb="5" eb="7">
      <t>ダイスウ</t>
    </rPh>
    <rPh sb="8" eb="11">
      <t>ケイサンショ</t>
    </rPh>
    <phoneticPr fontId="1"/>
  </si>
  <si>
    <t>⑦ ＞ 1500㎡ が対象です。</t>
    <rPh sb="11" eb="13">
      <t>タイショウ</t>
    </rPh>
    <phoneticPr fontId="1"/>
  </si>
  <si>
    <t>附置義務台数</t>
    <rPh sb="0" eb="2">
      <t>フチ</t>
    </rPh>
    <rPh sb="2" eb="4">
      <t>ギム</t>
    </rPh>
    <rPh sb="4" eb="6">
      <t>ダイスウ</t>
    </rPh>
    <phoneticPr fontId="1"/>
  </si>
  <si>
    <r>
      <t>（ａ・ｂ）緩和部分面積の算定</t>
    </r>
    <r>
      <rPr>
        <sz val="11"/>
        <color theme="1"/>
        <rFont val="HGｺﾞｼｯｸM"/>
        <family val="3"/>
        <charset val="128"/>
      </rPr>
      <t>（合計面積が5,000㎡を超える場合）</t>
    </r>
    <rPh sb="15" eb="17">
      <t>ゴウケイ</t>
    </rPh>
    <rPh sb="17" eb="19">
      <t>メンセキ</t>
    </rPh>
    <rPh sb="27" eb="28">
      <t>コ</t>
    </rPh>
    <rPh sb="30" eb="32">
      <t>バアイ</t>
    </rPh>
    <phoneticPr fontId="1"/>
  </si>
  <si>
    <t>百貨店、ｽｰﾊﾟｰﾏｰｹｯﾄその他の小売店舗</t>
    <rPh sb="0" eb="3">
      <t>ヒャッカテン</t>
    </rPh>
    <rPh sb="16" eb="17">
      <t>タ</t>
    </rPh>
    <rPh sb="18" eb="20">
      <t>コウリ</t>
    </rPh>
    <rPh sb="20" eb="22">
      <t>テンポ</t>
    </rPh>
    <phoneticPr fontId="1"/>
  </si>
  <si>
    <t>銀行その他の金融機関</t>
    <rPh sb="0" eb="2">
      <t>ギンコウ</t>
    </rPh>
    <rPh sb="4" eb="5">
      <t>タ</t>
    </rPh>
    <rPh sb="6" eb="8">
      <t>キンユウ</t>
    </rPh>
    <rPh sb="8" eb="10">
      <t>キカン</t>
    </rPh>
    <phoneticPr fontId="1"/>
  </si>
  <si>
    <t>専修学校又は各種学校</t>
    <rPh sb="0" eb="2">
      <t>センシュウ</t>
    </rPh>
    <rPh sb="2" eb="4">
      <t>ガッコウ</t>
    </rPh>
    <rPh sb="4" eb="5">
      <t>マタ</t>
    </rPh>
    <rPh sb="6" eb="8">
      <t>カクシュ</t>
    </rPh>
    <rPh sb="8" eb="10">
      <t>ガッコウ</t>
    </rPh>
    <phoneticPr fontId="1"/>
  </si>
  <si>
    <t>用途が３以上の場合は、別途計算してください。</t>
    <rPh sb="0" eb="2">
      <t>ヨウト</t>
    </rPh>
    <rPh sb="4" eb="6">
      <t>イジョウ</t>
    </rPh>
    <rPh sb="7" eb="9">
      <t>バアイ</t>
    </rPh>
    <rPh sb="11" eb="13">
      <t>ベット</t>
    </rPh>
    <rPh sb="13" eb="15">
      <t>ケイサン</t>
    </rPh>
    <phoneticPr fontId="1"/>
  </si>
  <si>
    <t>＝</t>
  </si>
  <si>
    <t>附置義務台数　＝　①　＋　②</t>
    <rPh sb="0" eb="2">
      <t>フチ</t>
    </rPh>
    <rPh sb="2" eb="4">
      <t>ギム</t>
    </rPh>
    <rPh sb="4" eb="5">
      <t>ダイ</t>
    </rPh>
    <rPh sb="5" eb="6">
      <t>スウ</t>
    </rPh>
    <phoneticPr fontId="1"/>
  </si>
  <si>
    <t>②　新基準施行期間に発生した附置義務台数　＝　(c)　－　(b)</t>
    <rPh sb="2" eb="5">
      <t>シンキジュン</t>
    </rPh>
    <rPh sb="5" eb="7">
      <t>セコウ</t>
    </rPh>
    <rPh sb="7" eb="9">
      <t>キカン</t>
    </rPh>
    <rPh sb="10" eb="12">
      <t>ハッセイ</t>
    </rPh>
    <rPh sb="14" eb="16">
      <t>フチ</t>
    </rPh>
    <rPh sb="16" eb="18">
      <t>ギム</t>
    </rPh>
    <rPh sb="18" eb="20">
      <t>ダイスウ</t>
    </rPh>
    <phoneticPr fontId="1"/>
  </si>
  <si>
    <t>①　旧基準施行期間に発生した附置義務台数　＝　(a)</t>
    <rPh sb="2" eb="5">
      <t>キュウキジュン</t>
    </rPh>
    <rPh sb="5" eb="7">
      <t>セコウ</t>
    </rPh>
    <rPh sb="7" eb="9">
      <t>キカン</t>
    </rPh>
    <rPh sb="10" eb="12">
      <t>ハッセイ</t>
    </rPh>
    <rPh sb="14" eb="16">
      <t>フチ</t>
    </rPh>
    <rPh sb="16" eb="18">
      <t>ギム</t>
    </rPh>
    <rPh sb="18" eb="20">
      <t>ダイスウ</t>
    </rPh>
    <phoneticPr fontId="1"/>
  </si>
  <si>
    <t>（c）　</t>
    <phoneticPr fontId="1"/>
  </si>
  <si>
    <t>台　(c)</t>
    <rPh sb="0" eb="1">
      <t>ダイ</t>
    </rPh>
    <phoneticPr fontId="1"/>
  </si>
  <si>
    <t>-</t>
    <phoneticPr fontId="1"/>
  </si>
  <si>
    <t>-</t>
    <phoneticPr fontId="1"/>
  </si>
  <si>
    <t>（b）　</t>
    <phoneticPr fontId="1"/>
  </si>
  <si>
    <t>台　(b)</t>
    <rPh sb="0" eb="1">
      <t>ダイ</t>
    </rPh>
    <phoneticPr fontId="1"/>
  </si>
  <si>
    <t>台　(a)</t>
    <rPh sb="0" eb="1">
      <t>ダイ</t>
    </rPh>
    <phoneticPr fontId="1"/>
  </si>
  <si>
    <t>基準値</t>
    <rPh sb="0" eb="3">
      <t>キジュンチ</t>
    </rPh>
    <phoneticPr fontId="1"/>
  </si>
  <si>
    <t>面積</t>
    <rPh sb="0" eb="2">
      <t>メンセキ</t>
    </rPh>
    <phoneticPr fontId="1"/>
  </si>
  <si>
    <t>＜新基準＞</t>
    <rPh sb="1" eb="2">
      <t>シン</t>
    </rPh>
    <phoneticPr fontId="1"/>
  </si>
  <si>
    <t>新基準での附置義務台数</t>
    <rPh sb="0" eb="3">
      <t>シンキジュン</t>
    </rPh>
    <rPh sb="5" eb="7">
      <t>フチ</t>
    </rPh>
    <rPh sb="7" eb="9">
      <t>ギム</t>
    </rPh>
    <rPh sb="9" eb="11">
      <t>ダイスウ</t>
    </rPh>
    <phoneticPr fontId="1"/>
  </si>
  <si>
    <t>旧基準での附置義務台数</t>
    <rPh sb="0" eb="3">
      <t>キュウキジュン</t>
    </rPh>
    <rPh sb="5" eb="7">
      <t>フチ</t>
    </rPh>
    <rPh sb="7" eb="9">
      <t>ギム</t>
    </rPh>
    <rPh sb="9" eb="11">
      <t>ダイスウ</t>
    </rPh>
    <phoneticPr fontId="1"/>
  </si>
  <si>
    <t>（a）　</t>
    <phoneticPr fontId="1"/>
  </si>
  <si>
    <t>2,000㎡増築するとした場合</t>
  </si>
  <si>
    <t>下限値</t>
    <rPh sb="0" eb="3">
      <t>カゲンチ</t>
    </rPh>
    <phoneticPr fontId="1"/>
  </si>
  <si>
    <t>＜旧基準＞</t>
    <phoneticPr fontId="1"/>
  </si>
  <si>
    <t>駐車場整備地区内で昭和60年に着工して新築した10,000㎡の百貨店を、</t>
    <rPh sb="0" eb="2">
      <t>チュウシャ</t>
    </rPh>
    <rPh sb="2" eb="3">
      <t>ジョウ</t>
    </rPh>
    <rPh sb="3" eb="5">
      <t>セイビ</t>
    </rPh>
    <rPh sb="5" eb="7">
      <t>チク</t>
    </rPh>
    <rPh sb="7" eb="8">
      <t>ナイ</t>
    </rPh>
    <rPh sb="9" eb="11">
      <t>ショウワ</t>
    </rPh>
    <rPh sb="13" eb="14">
      <t>ネン</t>
    </rPh>
    <rPh sb="15" eb="17">
      <t>チャッコウ</t>
    </rPh>
    <rPh sb="19" eb="21">
      <t>シンチク</t>
    </rPh>
    <rPh sb="31" eb="34">
      <t>ヒャッカテン</t>
    </rPh>
    <phoneticPr fontId="1"/>
  </si>
  <si>
    <t>例）</t>
    <rPh sb="0" eb="1">
      <t>レイ</t>
    </rPh>
    <phoneticPr fontId="1"/>
  </si>
  <si>
    <t>（参考）</t>
    <rPh sb="1" eb="3">
      <t>サンコウ</t>
    </rPh>
    <phoneticPr fontId="1"/>
  </si>
  <si>
    <t>駐車場附置義務</t>
    <rPh sb="0" eb="2">
      <t>チュウシャ</t>
    </rPh>
    <rPh sb="2" eb="3">
      <t>ジョウ</t>
    </rPh>
    <rPh sb="3" eb="5">
      <t>フチ</t>
    </rPh>
    <rPh sb="5" eb="7">
      <t>ギム</t>
    </rPh>
    <phoneticPr fontId="1"/>
  </si>
  <si>
    <t>事務所緩和なしの合計面積</t>
    <rPh sb="0" eb="2">
      <t>ジム</t>
    </rPh>
    <rPh sb="2" eb="3">
      <t>ショ</t>
    </rPh>
    <rPh sb="3" eb="5">
      <t>カンワ</t>
    </rPh>
    <rPh sb="8" eb="10">
      <t>ゴウケイ</t>
    </rPh>
    <rPh sb="10" eb="12">
      <t>メンセキ</t>
    </rPh>
    <phoneticPr fontId="1"/>
  </si>
  <si>
    <t>駐車場整備地区、商業地域、近隣商業地域</t>
  </si>
  <si>
    <t>②内訳</t>
    <rPh sb="1" eb="3">
      <t>ウチワケ</t>
    </rPh>
    <phoneticPr fontId="1"/>
  </si>
  <si>
    <t>（促進策概要）</t>
    <rPh sb="1" eb="4">
      <t>ソクシンサク</t>
    </rPh>
    <rPh sb="4" eb="6">
      <t>ガイヨウ</t>
    </rPh>
    <phoneticPr fontId="1"/>
  </si>
  <si>
    <t>対象面積</t>
    <rPh sb="0" eb="2">
      <t>タイショウ</t>
    </rPh>
    <rPh sb="2" eb="4">
      <t>メンセキ</t>
    </rPh>
    <phoneticPr fontId="1"/>
  </si>
  <si>
    <t>（共同住宅の共用部分やエレベーターの昇降路の部分等を含む。駐車場・駐輪場の部分は除く。）</t>
    <phoneticPr fontId="1"/>
  </si>
  <si>
    <t>駐車場附置義務台数</t>
    <rPh sb="0" eb="2">
      <t>チュウシャ</t>
    </rPh>
    <rPh sb="2" eb="3">
      <t>ジョウ</t>
    </rPh>
    <rPh sb="3" eb="5">
      <t>フチ</t>
    </rPh>
    <rPh sb="5" eb="7">
      <t>ギム</t>
    </rPh>
    <rPh sb="7" eb="8">
      <t>ダイ</t>
    </rPh>
    <rPh sb="8" eb="9">
      <t>スウ</t>
    </rPh>
    <phoneticPr fontId="1"/>
  </si>
  <si>
    <t>①＋② ＞ 2000㎡ が対象です。（周辺地区）</t>
    <rPh sb="13" eb="15">
      <t>タイショウ</t>
    </rPh>
    <phoneticPr fontId="1"/>
  </si>
  <si>
    <r>
      <t>＜駐輪場整備促進策による駐車場緩和台数の</t>
    </r>
    <r>
      <rPr>
        <b/>
        <sz val="11"/>
        <rFont val="HGｺﾞｼｯｸM"/>
        <family val="3"/>
        <charset val="128"/>
      </rPr>
      <t>限度</t>
    </r>
    <r>
      <rPr>
        <b/>
        <sz val="11"/>
        <color theme="1"/>
        <rFont val="HGｺﾞｼｯｸM"/>
        <family val="3"/>
        <charset val="128"/>
      </rPr>
      <t>＞</t>
    </r>
    <phoneticPr fontId="1"/>
  </si>
  <si>
    <r>
      <t>　</t>
    </r>
    <r>
      <rPr>
        <u/>
        <sz val="11"/>
        <rFont val="HGｺﾞｼｯｸM"/>
        <family val="3"/>
        <charset val="128"/>
      </rPr>
      <t>駐輪場</t>
    </r>
    <r>
      <rPr>
        <sz val="11"/>
        <rFont val="HGｺﾞｼｯｸM"/>
        <family val="3"/>
        <charset val="128"/>
      </rPr>
      <t>附置義務台数を超える</t>
    </r>
    <r>
      <rPr>
        <u/>
        <sz val="11"/>
        <rFont val="HGｺﾞｼｯｸM"/>
        <family val="3"/>
        <charset val="128"/>
      </rPr>
      <t>駐輪</t>
    </r>
    <r>
      <rPr>
        <sz val="11"/>
        <rFont val="HGｺﾞｼｯｸM"/>
        <family val="3"/>
        <charset val="128"/>
      </rPr>
      <t>区画を５台分設ける場合、</t>
    </r>
    <phoneticPr fontId="1"/>
  </si>
  <si>
    <t>駐車場附置義務台数を１台低減することができます。</t>
    <phoneticPr fontId="1"/>
  </si>
  <si>
    <t>　詳細は市ＨＰダウンロードの「内容のお知らせ」をご確認</t>
    <rPh sb="1" eb="3">
      <t>ショウサイ</t>
    </rPh>
    <rPh sb="4" eb="5">
      <t>シ</t>
    </rPh>
    <rPh sb="15" eb="17">
      <t>ナイヨウ</t>
    </rPh>
    <rPh sb="19" eb="20">
      <t>シ</t>
    </rPh>
    <rPh sb="25" eb="27">
      <t>カクニン</t>
    </rPh>
    <phoneticPr fontId="1"/>
  </si>
  <si>
    <t>ください。</t>
    <phoneticPr fontId="1"/>
  </si>
  <si>
    <t>対象外です。</t>
    <phoneticPr fontId="1"/>
  </si>
  <si>
    <r>
      <t>　ホテルや共同住宅等、</t>
    </r>
    <r>
      <rPr>
        <u/>
        <sz val="11"/>
        <color theme="1"/>
        <rFont val="HGｺﾞｼｯｸM"/>
        <family val="3"/>
        <charset val="128"/>
      </rPr>
      <t>駐輪場</t>
    </r>
    <r>
      <rPr>
        <sz val="11"/>
        <color theme="1"/>
        <rFont val="HGｺﾞｼｯｸM"/>
        <family val="3"/>
        <charset val="128"/>
      </rPr>
      <t>の附置義務がかからない建物は</t>
    </r>
    <rPh sb="5" eb="7">
      <t>キョウドウ</t>
    </rPh>
    <rPh sb="7" eb="10">
      <t>ジュウタクトウ</t>
    </rPh>
    <rPh sb="11" eb="13">
      <t>チュウリン</t>
    </rPh>
    <rPh sb="13" eb="14">
      <t>ジョウ</t>
    </rPh>
    <rPh sb="15" eb="17">
      <t>フチ</t>
    </rPh>
    <rPh sb="17" eb="19">
      <t>ギム</t>
    </rPh>
    <rPh sb="25" eb="27">
      <t>タテモノ</t>
    </rPh>
    <phoneticPr fontId="1"/>
  </si>
  <si>
    <t>台数基準1</t>
    <rPh sb="0" eb="1">
      <t>ダイ</t>
    </rPh>
    <rPh sb="1" eb="2">
      <t>スウ</t>
    </rPh>
    <rPh sb="2" eb="4">
      <t>キジュン</t>
    </rPh>
    <phoneticPr fontId="1"/>
  </si>
  <si>
    <t>台数基準2</t>
    <rPh sb="0" eb="1">
      <t>ダイ</t>
    </rPh>
    <rPh sb="1" eb="2">
      <t>スウ</t>
    </rPh>
    <rPh sb="2" eb="4">
      <t>キジュン</t>
    </rPh>
    <phoneticPr fontId="1"/>
  </si>
  <si>
    <t>台数基準により算定した台数の合計が20以上である場合、</t>
    <phoneticPr fontId="1"/>
  </si>
  <si>
    <t>複合用途の建物で、用途ごとの面積が面積基準を下回っていても、</t>
    <rPh sb="0" eb="2">
      <t>フクゴウ</t>
    </rPh>
    <rPh sb="2" eb="4">
      <t>ヨウト</t>
    </rPh>
    <rPh sb="5" eb="7">
      <t>タテモノ</t>
    </rPh>
    <rPh sb="9" eb="11">
      <t>ヨウト</t>
    </rPh>
    <rPh sb="14" eb="16">
      <t>メンセキ</t>
    </rPh>
    <rPh sb="17" eb="19">
      <t>メンセキ</t>
    </rPh>
    <rPh sb="19" eb="21">
      <t>キジュン</t>
    </rPh>
    <phoneticPr fontId="1"/>
  </si>
  <si>
    <t>届出が必要な建物となり、合計台数が附置義務台数となります。</t>
    <rPh sb="0" eb="2">
      <t>トドケデ</t>
    </rPh>
    <rPh sb="3" eb="5">
      <t>ヒツヨウ</t>
    </rPh>
    <rPh sb="6" eb="8">
      <t>タテモノ</t>
    </rPh>
    <rPh sb="12" eb="14">
      <t>ゴウケイ</t>
    </rPh>
    <rPh sb="14" eb="16">
      <t>ダイスウ</t>
    </rPh>
    <rPh sb="17" eb="19">
      <t>フチ</t>
    </rPh>
    <rPh sb="19" eb="21">
      <t>ギム</t>
    </rPh>
    <rPh sb="21" eb="22">
      <t>ダイ</t>
    </rPh>
    <rPh sb="22" eb="23">
      <t>スウ</t>
    </rPh>
    <phoneticPr fontId="1"/>
  </si>
  <si>
    <r>
      <t>（ｄ）緩和部分の計算</t>
    </r>
    <r>
      <rPr>
        <sz val="11"/>
        <color theme="1"/>
        <rFont val="HGｺﾞｼｯｸM"/>
        <family val="3"/>
        <charset val="128"/>
      </rPr>
      <t>（合計面積が5,000㎡を超える場合）</t>
    </r>
    <rPh sb="3" eb="5">
      <t>カンワ</t>
    </rPh>
    <rPh sb="5" eb="7">
      <t>ブブン</t>
    </rPh>
    <rPh sb="8" eb="10">
      <t>ケイサン</t>
    </rPh>
    <phoneticPr fontId="1"/>
  </si>
  <si>
    <t>・</t>
    <phoneticPr fontId="1"/>
  </si>
  <si>
    <t>台数基準（台/㎡）</t>
    <rPh sb="0" eb="1">
      <t>ダイ</t>
    </rPh>
    <rPh sb="1" eb="2">
      <t>スウ</t>
    </rPh>
    <rPh sb="2" eb="4">
      <t>キジュン</t>
    </rPh>
    <phoneticPr fontId="1"/>
  </si>
  <si>
    <t>面積基準（㎡）</t>
    <rPh sb="0" eb="2">
      <t>メンセキ</t>
    </rPh>
    <rPh sb="2" eb="4">
      <t>キジュン</t>
    </rPh>
    <phoneticPr fontId="1"/>
  </si>
  <si>
    <t>（㎡）</t>
    <phoneticPr fontId="1"/>
  </si>
  <si>
    <t>（台/㎡）</t>
    <phoneticPr fontId="1"/>
  </si>
  <si>
    <t>緩和率</t>
    <rPh sb="0" eb="2">
      <t>カンワ</t>
    </rPh>
    <rPh sb="2" eb="3">
      <t>リツ</t>
    </rPh>
    <phoneticPr fontId="1"/>
  </si>
  <si>
    <t>平成5年4月1日以前に着工した建物（旧基準建物）を増築する場合の計算例</t>
    <rPh sb="0" eb="2">
      <t>ヘイセイ</t>
    </rPh>
    <rPh sb="3" eb="4">
      <t>ネン</t>
    </rPh>
    <rPh sb="5" eb="6">
      <t>ガツ</t>
    </rPh>
    <rPh sb="7" eb="8">
      <t>ニチ</t>
    </rPh>
    <rPh sb="8" eb="10">
      <t>イゼン</t>
    </rPh>
    <rPh sb="11" eb="13">
      <t>チャッコウ</t>
    </rPh>
    <rPh sb="15" eb="17">
      <t>タテモノ</t>
    </rPh>
    <rPh sb="18" eb="19">
      <t>キュウ</t>
    </rPh>
    <rPh sb="19" eb="21">
      <t>キジュン</t>
    </rPh>
    <rPh sb="21" eb="23">
      <t>タテモノ</t>
    </rPh>
    <rPh sb="25" eb="27">
      <t>ゾウチク</t>
    </rPh>
    <rPh sb="29" eb="31">
      <t>バアイ</t>
    </rPh>
    <rPh sb="32" eb="34">
      <t>ケイサン</t>
    </rPh>
    <rPh sb="34" eb="35">
      <t>レイ</t>
    </rPh>
    <phoneticPr fontId="1"/>
  </si>
  <si>
    <t>駐車場附置義務台数確認シート</t>
    <rPh sb="0" eb="2">
      <t>チュウシャ</t>
    </rPh>
    <rPh sb="2" eb="3">
      <t>ジョウ</t>
    </rPh>
    <rPh sb="3" eb="5">
      <t>フチ</t>
    </rPh>
    <rPh sb="5" eb="7">
      <t>ギム</t>
    </rPh>
    <rPh sb="7" eb="8">
      <t>ダイ</t>
    </rPh>
    <rPh sb="8" eb="9">
      <t>スウ</t>
    </rPh>
    <rPh sb="9" eb="11">
      <t>カクニン</t>
    </rPh>
    <phoneticPr fontId="1"/>
  </si>
  <si>
    <t>「店舗・事務所」以外の特定用途</t>
    <rPh sb="1" eb="3">
      <t>テンポ</t>
    </rPh>
    <rPh sb="4" eb="6">
      <t>ジム</t>
    </rPh>
    <rPh sb="6" eb="7">
      <t>ショ</t>
    </rPh>
    <rPh sb="8" eb="10">
      <t>イガイ</t>
    </rPh>
    <rPh sb="11" eb="13">
      <t>トクテイ</t>
    </rPh>
    <rPh sb="13" eb="15">
      <t>ヨウト</t>
    </rPh>
    <phoneticPr fontId="1"/>
  </si>
  <si>
    <t>　・劇場 ・映画館 ・演芸場 ・観覧場 ・放送用スタジオ ・公会堂 ・集会場 ・展示場 ・結婚式場 ・斎場
　・旅館 ・ホテル ・料理店 ・飲食店 ・待合 ・キャバレー ・カフェー ・ナイトクラブ ・バー
　・舞踏場 ・遊技場 ・ボーリング場 ・体育館 ・病院 ・卸売市場 ・倉庫 ・工場</t>
    <phoneticPr fontId="1"/>
  </si>
  <si>
    <t>10万㎡を
超える面積</t>
    <rPh sb="2" eb="3">
      <t>マン</t>
    </rPh>
    <rPh sb="6" eb="7">
      <t>コ</t>
    </rPh>
    <rPh sb="9" eb="11">
      <t>メンセキ</t>
    </rPh>
    <phoneticPr fontId="1"/>
  </si>
  <si>
    <t>対象面積(⑥)が6,000㎡未満の場合の緩和</t>
    <rPh sb="0" eb="2">
      <t>タイショウ</t>
    </rPh>
    <rPh sb="2" eb="4">
      <t>メンセキ</t>
    </rPh>
    <rPh sb="14" eb="16">
      <t>ミマン</t>
    </rPh>
    <rPh sb="17" eb="19">
      <t>バアイ</t>
    </rPh>
    <rPh sb="20" eb="22">
      <t>カンワ</t>
    </rPh>
    <phoneticPr fontId="1"/>
  </si>
  <si>
    <t>事務所の延べ面積</t>
    <rPh sb="0" eb="2">
      <t>ジム</t>
    </rPh>
    <rPh sb="2" eb="3">
      <t>ショ</t>
    </rPh>
    <rPh sb="4" eb="5">
      <t>ノベ</t>
    </rPh>
    <rPh sb="6" eb="8">
      <t>メンセキ</t>
    </rPh>
    <phoneticPr fontId="1"/>
  </si>
  <si>
    <r>
      <t>②</t>
    </r>
    <r>
      <rPr>
        <sz val="10"/>
        <color theme="1"/>
        <rFont val="HGｺﾞｼｯｸM"/>
        <family val="3"/>
        <charset val="128"/>
      </rPr>
      <t>(緩和後)</t>
    </r>
    <rPh sb="2" eb="4">
      <t>カンワ</t>
    </rPh>
    <rPh sb="4" eb="5">
      <t>ゴ</t>
    </rPh>
    <phoneticPr fontId="1"/>
  </si>
  <si>
    <t>増築後の附置義務台数の確認</t>
    <rPh sb="0" eb="2">
      <t>ゾウチク</t>
    </rPh>
    <rPh sb="2" eb="3">
      <t>ゴ</t>
    </rPh>
    <rPh sb="4" eb="6">
      <t>フチ</t>
    </rPh>
    <rPh sb="6" eb="8">
      <t>ギム</t>
    </rPh>
    <rPh sb="8" eb="9">
      <t>ダイ</t>
    </rPh>
    <rPh sb="9" eb="10">
      <t>スウ</t>
    </rPh>
    <rPh sb="11" eb="13">
      <t>カクニン</t>
    </rPh>
    <phoneticPr fontId="1"/>
  </si>
  <si>
    <t>届出書様式２枚目の提出をこのシートの提出に代えることができます。【白黒印刷】</t>
    <rPh sb="0" eb="3">
      <t>トドケデショ</t>
    </rPh>
    <rPh sb="3" eb="5">
      <t>ヨウシキ</t>
    </rPh>
    <rPh sb="6" eb="8">
      <t>マイメ</t>
    </rPh>
    <rPh sb="9" eb="11">
      <t>テイシュツ</t>
    </rPh>
    <rPh sb="18" eb="20">
      <t>テイシュツ</t>
    </rPh>
    <rPh sb="21" eb="22">
      <t>カ</t>
    </rPh>
    <phoneticPr fontId="1"/>
  </si>
  <si>
    <t>⑫</t>
    <phoneticPr fontId="1"/>
  </si>
  <si>
    <t>新築時
10,000㎡</t>
    <rPh sb="0" eb="2">
      <t>シンチク</t>
    </rPh>
    <rPh sb="2" eb="3">
      <t>ジ</t>
    </rPh>
    <phoneticPr fontId="1"/>
  </si>
  <si>
    <t>増築後
12,000㎡</t>
    <rPh sb="0" eb="2">
      <t>ゾウチク</t>
    </rPh>
    <rPh sb="2" eb="3">
      <t>ゴ</t>
    </rPh>
    <phoneticPr fontId="1"/>
  </si>
  <si>
    <t>「共同住宅」の延べ面積</t>
    <rPh sb="1" eb="5">
      <t>キョウドウジュウタク</t>
    </rPh>
    <rPh sb="7" eb="8">
      <t>ノ</t>
    </rPh>
    <rPh sb="9" eb="11">
      <t>メンセキ</t>
    </rPh>
    <phoneticPr fontId="1"/>
  </si>
  <si>
    <t>「共同住宅」以外の非特定用途の延べ面積</t>
    <rPh sb="1" eb="5">
      <t>キョウドウジュウタク</t>
    </rPh>
    <rPh sb="6" eb="8">
      <t>イガイ</t>
    </rPh>
    <rPh sb="9" eb="10">
      <t>ヒ</t>
    </rPh>
    <rPh sb="10" eb="12">
      <t>トクテイ</t>
    </rPh>
    <rPh sb="12" eb="14">
      <t>ヨウト</t>
    </rPh>
    <rPh sb="15" eb="16">
      <t>ノ</t>
    </rPh>
    <rPh sb="17" eb="19">
      <t>メンセキ</t>
    </rPh>
    <phoneticPr fontId="1"/>
  </si>
  <si>
    <t>⑧のうち、共同住宅用･･･</t>
    <rPh sb="5" eb="9">
      <t>キョウドウジュウタク</t>
    </rPh>
    <rPh sb="9" eb="10">
      <t>ヨウ</t>
    </rPh>
    <phoneticPr fontId="1"/>
  </si>
  <si>
    <t>⑤のうち、共同住宅用･･･</t>
    <rPh sb="5" eb="9">
      <t>キョウドウジュウタク</t>
    </rPh>
    <rPh sb="9" eb="10">
      <t>ヨウ</t>
    </rPh>
    <phoneticPr fontId="1"/>
  </si>
  <si>
    <t>①：特定用途のうち「物販店舗」用途の延べ面積</t>
    <rPh sb="10" eb="12">
      <t>ブッパン</t>
    </rPh>
    <phoneticPr fontId="1"/>
  </si>
  <si>
    <t>②：特定用途のうち「物販店舗」用途を除く延べ面積</t>
    <rPh sb="15" eb="17">
      <t>ヨウト</t>
    </rPh>
    <phoneticPr fontId="1"/>
  </si>
  <si>
    <t>「物販店舗・事務所」以外の特定用途の延べ面積</t>
    <rPh sb="1" eb="3">
      <t>ブッパン</t>
    </rPh>
    <rPh sb="3" eb="5">
      <t>テンポ</t>
    </rPh>
    <rPh sb="6" eb="8">
      <t>ジム</t>
    </rPh>
    <rPh sb="8" eb="9">
      <t>ショ</t>
    </rPh>
    <rPh sb="10" eb="12">
      <t>イガイ</t>
    </rPh>
    <phoneticPr fontId="1"/>
  </si>
  <si>
    <t>「物販店舗・事務所」以外の特定用途</t>
    <rPh sb="1" eb="3">
      <t>ブッパン</t>
    </rPh>
    <rPh sb="3" eb="5">
      <t>テンポ</t>
    </rPh>
    <rPh sb="6" eb="8">
      <t>ジム</t>
    </rPh>
    <rPh sb="8" eb="9">
      <t>ショ</t>
    </rPh>
    <rPh sb="10" eb="12">
      <t>イガイ</t>
    </rPh>
    <rPh sb="13" eb="15">
      <t>トクテイ</t>
    </rPh>
    <rPh sb="15" eb="17">
      <t>ヨウト</t>
    </rPh>
    <phoneticPr fontId="1"/>
  </si>
  <si>
    <t>②：特定用途のうち「物販店舗」用途を除く延べ面積</t>
    <rPh sb="10" eb="12">
      <t>ブッパン</t>
    </rPh>
    <rPh sb="15" eb="17">
      <t>ヨウト</t>
    </rPh>
    <phoneticPr fontId="1"/>
  </si>
  <si>
    <t>駐車場附置義務台数（共同住宅を含む複合用途建物の場合）</t>
    <rPh sb="0" eb="2">
      <t>チュウシャ</t>
    </rPh>
    <rPh sb="2" eb="3">
      <t>ジョウ</t>
    </rPh>
    <rPh sb="3" eb="5">
      <t>フチ</t>
    </rPh>
    <rPh sb="5" eb="7">
      <t>ギム</t>
    </rPh>
    <rPh sb="7" eb="8">
      <t>ダイ</t>
    </rPh>
    <rPh sb="8" eb="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</si>
</sst>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0.000_ "/>
    <numFmt numFmtId="178" formatCode="#,##0.00_ ;[Red]\-#,##0.00\ "/>
    <numFmt numFmtId="179" formatCode="#,##0.0;[Red]\-#,##0.0"/>
    <numFmt numFmtId="180" formatCode="#,##0.000;[Red]\-#,##0.000"/>
    <numFmt numFmtId="181" formatCode="#,##0.0000;[Red]\-#,##0.0000"/>
    <numFmt numFmtId="182" formatCode="#,##0_ ;[Red]\-#,##0\ "/>
    <numFmt numFmtId="183" formatCode="#,##0.00_ "/>
    <numFmt numFmtId="184" formatCode="0.000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rgb="FF0033CC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1"/>
      <color theme="0" tint="-0.249977111117893"/>
      <name val="HGｺﾞｼｯｸM"/>
      <family val="3"/>
      <charset val="128"/>
    </font>
    <font>
      <sz val="11"/>
      <color theme="0" tint="-0.34998626667073579"/>
      <name val="HGｺﾞｼｯｸM"/>
      <family val="3"/>
      <charset val="128"/>
    </font>
    <font>
      <sz val="11"/>
      <color theme="0" tint="-0.499984740745262"/>
      <name val="HGｺﾞｼｯｸM"/>
      <family val="3"/>
      <charset val="128"/>
    </font>
    <font>
      <b/>
      <sz val="12"/>
      <color theme="0" tint="-0.499984740745262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u/>
      <sz val="11"/>
      <color theme="0" tint="-0.34998626667073579"/>
      <name val="HGｺﾞｼｯｸM"/>
      <family val="3"/>
      <charset val="128"/>
    </font>
    <font>
      <sz val="11"/>
      <color rgb="FFFF0000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HGP創英角ｺﾞｼｯｸUB"/>
      <family val="3"/>
      <charset val="128"/>
    </font>
    <font>
      <sz val="11"/>
      <name val="HGｺﾞｼｯｸM"/>
      <family val="3"/>
      <charset val="128"/>
    </font>
    <font>
      <u/>
      <sz val="11"/>
      <name val="HGｺﾞｼｯｸM"/>
      <family val="3"/>
      <charset val="128"/>
    </font>
    <font>
      <b/>
      <sz val="11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sz val="11"/>
      <color theme="1" tint="0.14999847407452621"/>
      <name val="ＭＳ Ｐゴシック"/>
      <family val="2"/>
      <charset val="128"/>
      <scheme val="minor"/>
    </font>
    <font>
      <sz val="11"/>
      <color theme="1" tint="0.1499984740745262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4"/>
      <color theme="1"/>
      <name val="HGｺﾞｼｯｸM"/>
      <family val="3"/>
      <charset val="128"/>
    </font>
    <font>
      <sz val="11"/>
      <color rgb="FF642F04"/>
      <name val="HGｺﾞｼｯｸM"/>
      <family val="3"/>
      <charset val="128"/>
    </font>
    <font>
      <b/>
      <sz val="11"/>
      <color rgb="FF642F04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180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80" fontId="4" fillId="0" borderId="0" xfId="1" applyNumberFormat="1" applyFont="1" applyFill="1" applyBorder="1" applyAlignment="1">
      <alignment horizontal="center" vertical="center" shrinkToFit="1"/>
    </xf>
    <xf numFmtId="180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horizontal="center" vertical="center"/>
    </xf>
    <xf numFmtId="38" fontId="0" fillId="0" borderId="0" xfId="1" applyNumberFormat="1" applyFont="1" applyAlignment="1">
      <alignment horizontal="center" vertical="center"/>
    </xf>
    <xf numFmtId="180" fontId="0" fillId="0" borderId="0" xfId="1" applyNumberFormat="1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38" fontId="3" fillId="0" borderId="0" xfId="1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40" fontId="3" fillId="0" borderId="2" xfId="1" applyNumberFormat="1" applyFont="1" applyBorder="1" applyAlignment="1" applyProtection="1">
      <alignment horizontal="center" vertical="center" shrinkToFit="1"/>
    </xf>
    <xf numFmtId="40" fontId="3" fillId="0" borderId="0" xfId="1" applyNumberFormat="1" applyFont="1" applyAlignment="1" applyProtection="1">
      <alignment horizontal="center" vertical="center" shrinkToFit="1"/>
    </xf>
    <xf numFmtId="38" fontId="3" fillId="0" borderId="0" xfId="1" applyFont="1" applyProtection="1">
      <alignment vertical="center"/>
    </xf>
    <xf numFmtId="38" fontId="3" fillId="0" borderId="0" xfId="1" applyFont="1" applyAlignment="1" applyProtection="1">
      <alignment vertical="center"/>
    </xf>
    <xf numFmtId="38" fontId="3" fillId="0" borderId="0" xfId="1" applyFont="1" applyAlignment="1" applyProtection="1">
      <alignment vertical="center" shrinkToFit="1"/>
    </xf>
    <xf numFmtId="38" fontId="3" fillId="0" borderId="0" xfId="1" applyFont="1" applyAlignment="1" applyProtection="1">
      <alignment horizontal="center" vertical="center"/>
    </xf>
    <xf numFmtId="0" fontId="3" fillId="0" borderId="0" xfId="0" quotePrefix="1" applyFont="1" applyAlignment="1" applyProtection="1">
      <alignment horizontal="center" vertical="center" shrinkToFit="1"/>
    </xf>
    <xf numFmtId="0" fontId="3" fillId="2" borderId="0" xfId="0" applyFont="1" applyFill="1" applyProtection="1">
      <alignment vertical="center"/>
    </xf>
    <xf numFmtId="0" fontId="3" fillId="0" borderId="0" xfId="0" applyFont="1" applyAlignment="1" applyProtection="1">
      <alignment vertical="center" shrinkToFit="1"/>
    </xf>
    <xf numFmtId="38" fontId="6" fillId="0" borderId="2" xfId="1" applyFont="1" applyBorder="1" applyAlignment="1" applyProtection="1">
      <alignment horizontal="center" vertical="center" shrinkToFit="1"/>
    </xf>
    <xf numFmtId="38" fontId="3" fillId="0" borderId="0" xfId="1" applyFont="1" applyAlignment="1" applyProtection="1">
      <alignment horizontal="left" vertical="center" shrinkToFit="1"/>
    </xf>
    <xf numFmtId="0" fontId="3" fillId="0" borderId="0" xfId="0" applyFont="1" applyAlignment="1" applyProtection="1">
      <alignment horizontal="right" vertical="center"/>
    </xf>
    <xf numFmtId="38" fontId="7" fillId="0" borderId="0" xfId="1" applyFont="1" applyAlignment="1" applyProtection="1">
      <alignment horizontal="right" vertical="top"/>
    </xf>
    <xf numFmtId="38" fontId="6" fillId="0" borderId="0" xfId="1" applyFont="1" applyProtection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10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38" fontId="3" fillId="0" borderId="0" xfId="0" applyNumberFormat="1" applyFont="1" applyAlignment="1" applyProtection="1">
      <alignment horizontal="center" vertical="center" shrinkToFit="1"/>
    </xf>
    <xf numFmtId="38" fontId="5" fillId="0" borderId="0" xfId="1" applyFont="1" applyFill="1" applyProtection="1">
      <alignment vertical="center"/>
    </xf>
    <xf numFmtId="0" fontId="3" fillId="0" borderId="0" xfId="0" applyFont="1" applyFill="1" applyProtection="1">
      <alignment vertical="center"/>
    </xf>
    <xf numFmtId="38" fontId="3" fillId="0" borderId="0" xfId="1" applyFont="1" applyFill="1" applyProtection="1">
      <alignment vertical="center"/>
    </xf>
    <xf numFmtId="38" fontId="3" fillId="0" borderId="0" xfId="1" applyFont="1" applyFill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179" fontId="3" fillId="0" borderId="0" xfId="1" applyNumberFormat="1" applyFont="1" applyAlignment="1" applyProtection="1">
      <alignment horizontal="center" vertical="center" shrinkToFit="1"/>
    </xf>
    <xf numFmtId="0" fontId="3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center" vertical="center" shrinkToFit="1"/>
    </xf>
    <xf numFmtId="0" fontId="3" fillId="3" borderId="0" xfId="0" applyFont="1" applyFill="1" applyAlignment="1" applyProtection="1">
      <alignment horizontal="center" vertical="center"/>
    </xf>
    <xf numFmtId="38" fontId="6" fillId="0" borderId="2" xfId="0" applyNumberFormat="1" applyFont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horizontal="left" vertical="center"/>
    </xf>
    <xf numFmtId="38" fontId="6" fillId="3" borderId="0" xfId="1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2" fillId="3" borderId="0" xfId="0" applyFont="1" applyFill="1" applyProtection="1">
      <alignment vertical="center"/>
    </xf>
    <xf numFmtId="0" fontId="13" fillId="3" borderId="0" xfId="0" applyFont="1" applyFill="1" applyProtection="1">
      <alignment vertical="center"/>
    </xf>
    <xf numFmtId="0" fontId="13" fillId="3" borderId="0" xfId="0" applyFont="1" applyFill="1" applyAlignment="1" applyProtection="1">
      <alignment horizontal="right" vertical="center"/>
    </xf>
    <xf numFmtId="0" fontId="14" fillId="3" borderId="0" xfId="0" applyFont="1" applyFill="1" applyProtection="1">
      <alignment vertical="center"/>
    </xf>
    <xf numFmtId="0" fontId="14" fillId="3" borderId="0" xfId="0" applyFont="1" applyFill="1" applyAlignment="1" applyProtection="1">
      <alignment horizontal="right" vertical="center"/>
    </xf>
    <xf numFmtId="38" fontId="14" fillId="3" borderId="0" xfId="0" applyNumberFormat="1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right" vertical="center"/>
    </xf>
    <xf numFmtId="40" fontId="13" fillId="3" borderId="0" xfId="1" applyNumberFormat="1" applyFont="1" applyFill="1" applyAlignment="1" applyProtection="1">
      <alignment horizontal="center" vertical="center" shrinkToFit="1"/>
    </xf>
    <xf numFmtId="177" fontId="13" fillId="3" borderId="0" xfId="0" applyNumberFormat="1" applyFont="1" applyFill="1" applyProtection="1">
      <alignment vertical="center"/>
    </xf>
    <xf numFmtId="176" fontId="13" fillId="3" borderId="0" xfId="0" applyNumberFormat="1" applyFont="1" applyFill="1" applyProtection="1">
      <alignment vertical="center"/>
    </xf>
    <xf numFmtId="178" fontId="13" fillId="3" borderId="0" xfId="0" applyNumberFormat="1" applyFont="1" applyFill="1" applyAlignment="1" applyProtection="1">
      <alignment horizontal="center" vertical="center" shrinkToFit="1"/>
    </xf>
    <xf numFmtId="0" fontId="13" fillId="3" borderId="0" xfId="0" quotePrefix="1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40" fontId="13" fillId="3" borderId="0" xfId="1" applyNumberFormat="1" applyFont="1" applyFill="1" applyAlignment="1" applyProtection="1">
      <alignment vertical="center" shrinkToFit="1"/>
    </xf>
    <xf numFmtId="0" fontId="0" fillId="0" borderId="0" xfId="0" applyProtection="1">
      <alignment vertical="center"/>
    </xf>
    <xf numFmtId="182" fontId="6" fillId="0" borderId="2" xfId="0" applyNumberFormat="1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38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83" fontId="13" fillId="3" borderId="0" xfId="0" applyNumberFormat="1" applyFont="1" applyFill="1" applyAlignment="1" applyProtection="1">
      <alignment horizontal="center" vertical="center" shrinkToFit="1"/>
    </xf>
    <xf numFmtId="0" fontId="20" fillId="0" borderId="0" xfId="0" applyFont="1" applyAlignment="1">
      <alignment horizontal="center" vertical="center"/>
    </xf>
    <xf numFmtId="40" fontId="21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7" xfId="0" applyFont="1" applyBorder="1">
      <alignment vertical="center"/>
    </xf>
    <xf numFmtId="0" fontId="23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22" fillId="0" borderId="0" xfId="1" applyFont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8" fontId="22" fillId="0" borderId="10" xfId="1" applyFont="1" applyBorder="1" applyAlignment="1">
      <alignment horizontal="center" vertical="center"/>
    </xf>
    <xf numFmtId="0" fontId="22" fillId="0" borderId="11" xfId="0" applyFont="1" applyBorder="1" applyAlignment="1">
      <alignment horizontal="right" vertical="center"/>
    </xf>
    <xf numFmtId="0" fontId="24" fillId="0" borderId="12" xfId="0" applyFont="1" applyBorder="1" applyAlignment="1">
      <alignment horizontal="left" vertical="center"/>
    </xf>
    <xf numFmtId="1" fontId="24" fillId="0" borderId="13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/>
    </xf>
    <xf numFmtId="0" fontId="24" fillId="0" borderId="14" xfId="0" applyFont="1" applyBorder="1" applyAlignment="1">
      <alignment horizontal="right" vertical="center"/>
    </xf>
    <xf numFmtId="0" fontId="22" fillId="0" borderId="15" xfId="0" applyFont="1" applyBorder="1" applyAlignment="1">
      <alignment horizontal="center" vertical="center" wrapText="1"/>
    </xf>
    <xf numFmtId="2" fontId="22" fillId="0" borderId="16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right" vertical="center"/>
    </xf>
    <xf numFmtId="0" fontId="24" fillId="0" borderId="18" xfId="0" applyFont="1" applyFill="1" applyBorder="1" applyAlignment="1">
      <alignment horizontal="left" vertical="center"/>
    </xf>
    <xf numFmtId="1" fontId="24" fillId="0" borderId="19" xfId="0" applyNumberFormat="1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left" vertical="center"/>
    </xf>
    <xf numFmtId="1" fontId="24" fillId="0" borderId="20" xfId="0" applyNumberFormat="1" applyFont="1" applyFill="1" applyBorder="1" applyAlignment="1">
      <alignment horizontal="right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3" fillId="0" borderId="24" xfId="0" applyFont="1" applyBorder="1" applyAlignment="1">
      <alignment vertical="top"/>
    </xf>
    <xf numFmtId="0" fontId="22" fillId="0" borderId="29" xfId="0" applyFont="1" applyBorder="1">
      <alignment vertical="center"/>
    </xf>
    <xf numFmtId="0" fontId="25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38" fontId="5" fillId="5" borderId="0" xfId="1" applyFont="1" applyFill="1" applyProtection="1">
      <alignment vertical="center"/>
    </xf>
    <xf numFmtId="0" fontId="3" fillId="5" borderId="0" xfId="0" applyFont="1" applyFill="1" applyProtection="1">
      <alignment vertical="center"/>
    </xf>
    <xf numFmtId="38" fontId="3" fillId="5" borderId="0" xfId="1" applyFont="1" applyFill="1" applyProtection="1">
      <alignment vertical="center"/>
    </xf>
    <xf numFmtId="38" fontId="3" fillId="5" borderId="0" xfId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40" fontId="4" fillId="2" borderId="1" xfId="1" applyNumberFormat="1" applyFont="1" applyFill="1" applyBorder="1" applyAlignment="1">
      <alignment horizontal="center" vertical="center" shrinkToFit="1"/>
    </xf>
    <xf numFmtId="0" fontId="18" fillId="4" borderId="0" xfId="0" applyFont="1" applyFill="1" applyAlignment="1" applyProtection="1">
      <alignment vertical="center"/>
    </xf>
    <xf numFmtId="38" fontId="28" fillId="0" borderId="0" xfId="1" applyFont="1" applyAlignment="1" applyProtection="1">
      <alignment horizontal="left" vertical="center"/>
    </xf>
    <xf numFmtId="0" fontId="28" fillId="4" borderId="0" xfId="0" applyFont="1" applyFill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38" fontId="29" fillId="3" borderId="0" xfId="0" applyNumberFormat="1" applyFont="1" applyFill="1" applyAlignment="1" applyProtection="1">
      <alignment horizontal="left" vertical="center"/>
    </xf>
    <xf numFmtId="0" fontId="29" fillId="3" borderId="0" xfId="0" applyFont="1" applyFill="1" applyProtection="1">
      <alignment vertical="center"/>
    </xf>
    <xf numFmtId="0" fontId="29" fillId="3" borderId="0" xfId="0" applyFont="1" applyFill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29" fillId="3" borderId="0" xfId="0" applyFont="1" applyFill="1" applyAlignment="1" applyProtection="1">
      <alignment vertical="center" wrapText="1"/>
    </xf>
    <xf numFmtId="0" fontId="10" fillId="3" borderId="0" xfId="0" applyFont="1" applyFill="1" applyProtection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38" fontId="34" fillId="0" borderId="0" xfId="0" applyNumberFormat="1" applyFont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38" fontId="34" fillId="0" borderId="0" xfId="0" applyNumberFormat="1" applyFont="1" applyFill="1" applyAlignment="1">
      <alignment horizontal="left" vertical="center"/>
    </xf>
    <xf numFmtId="0" fontId="34" fillId="0" borderId="0" xfId="0" applyFont="1" applyFill="1">
      <alignment vertical="center"/>
    </xf>
    <xf numFmtId="0" fontId="34" fillId="0" borderId="0" xfId="0" applyFont="1" applyAlignment="1">
      <alignment horizontal="center" vertical="center"/>
    </xf>
    <xf numFmtId="38" fontId="0" fillId="0" borderId="0" xfId="0" applyNumberFormat="1" applyAlignment="1">
      <alignment horizontal="left" vertical="center"/>
    </xf>
    <xf numFmtId="40" fontId="0" fillId="0" borderId="0" xfId="1" applyNumberFormat="1" applyFont="1" applyAlignment="1">
      <alignment horizontal="center" vertical="center"/>
    </xf>
    <xf numFmtId="0" fontId="33" fillId="0" borderId="0" xfId="0" applyFont="1">
      <alignment vertical="center"/>
    </xf>
    <xf numFmtId="38" fontId="34" fillId="0" borderId="0" xfId="1" applyFont="1" applyAlignment="1">
      <alignment horizontal="center" vertical="center"/>
    </xf>
    <xf numFmtId="38" fontId="33" fillId="0" borderId="0" xfId="1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40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38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29" fillId="3" borderId="0" xfId="0" applyFont="1" applyFill="1" applyAlignment="1" applyProtection="1"/>
    <xf numFmtId="0" fontId="3" fillId="9" borderId="0" xfId="0" applyFont="1" applyFill="1" applyProtection="1">
      <alignment vertical="center"/>
    </xf>
    <xf numFmtId="38" fontId="3" fillId="9" borderId="0" xfId="1" applyFont="1" applyFill="1" applyAlignment="1" applyProtection="1">
      <alignment horizontal="left" vertical="center"/>
    </xf>
    <xf numFmtId="38" fontId="3" fillId="9" borderId="0" xfId="1" applyFont="1" applyFill="1" applyAlignment="1" applyProtection="1">
      <alignment horizontal="center" vertical="center" shrinkToFit="1"/>
    </xf>
    <xf numFmtId="0" fontId="3" fillId="9" borderId="0" xfId="0" applyFont="1" applyFill="1" applyAlignment="1" applyProtection="1">
      <alignment vertical="center" shrinkToFit="1"/>
    </xf>
    <xf numFmtId="38" fontId="3" fillId="9" borderId="0" xfId="1" applyFont="1" applyFill="1" applyAlignment="1" applyProtection="1">
      <alignment horizontal="center" vertical="center"/>
    </xf>
    <xf numFmtId="40" fontId="3" fillId="9" borderId="2" xfId="1" applyNumberFormat="1" applyFont="1" applyFill="1" applyBorder="1" applyAlignment="1" applyProtection="1">
      <alignment horizontal="center" vertical="center" shrinkToFit="1"/>
    </xf>
    <xf numFmtId="40" fontId="3" fillId="9" borderId="0" xfId="1" applyNumberFormat="1" applyFont="1" applyFill="1" applyAlignment="1" applyProtection="1">
      <alignment horizontal="center" vertical="center" shrinkToFit="1"/>
    </xf>
    <xf numFmtId="0" fontId="0" fillId="9" borderId="0" xfId="0" applyFill="1" applyProtection="1">
      <alignment vertical="center"/>
    </xf>
    <xf numFmtId="38" fontId="3" fillId="9" borderId="0" xfId="1" applyFont="1" applyFill="1" applyAlignment="1" applyProtection="1">
      <alignment horizontal="left" vertical="center" shrinkToFit="1"/>
    </xf>
    <xf numFmtId="38" fontId="3" fillId="9" borderId="0" xfId="1" applyFont="1" applyFill="1" applyProtection="1">
      <alignment vertical="center"/>
    </xf>
    <xf numFmtId="38" fontId="8" fillId="9" borderId="0" xfId="1" applyFont="1" applyFill="1" applyAlignment="1" applyProtection="1">
      <alignment horizontal="center" wrapText="1"/>
    </xf>
    <xf numFmtId="38" fontId="8" fillId="9" borderId="0" xfId="1" applyFont="1" applyFill="1" applyProtection="1">
      <alignment vertical="center"/>
    </xf>
    <xf numFmtId="40" fontId="3" fillId="9" borderId="0" xfId="1" applyNumberFormat="1" applyFont="1" applyFill="1" applyAlignment="1" applyProtection="1">
      <alignment horizontal="center" vertical="center"/>
    </xf>
    <xf numFmtId="179" fontId="3" fillId="9" borderId="0" xfId="1" applyNumberFormat="1" applyFont="1" applyFill="1" applyAlignment="1" applyProtection="1">
      <alignment horizontal="center" vertical="center"/>
    </xf>
    <xf numFmtId="38" fontId="3" fillId="9" borderId="2" xfId="1" applyNumberFormat="1" applyFont="1" applyFill="1" applyBorder="1" applyAlignment="1" applyProtection="1">
      <alignment horizontal="center" vertical="center" shrinkToFit="1"/>
    </xf>
    <xf numFmtId="38" fontId="7" fillId="9" borderId="0" xfId="1" applyFont="1" applyFill="1" applyAlignment="1" applyProtection="1">
      <alignment horizontal="center" vertical="top"/>
    </xf>
    <xf numFmtId="38" fontId="7" fillId="9" borderId="0" xfId="1" applyFont="1" applyFill="1" applyAlignment="1" applyProtection="1">
      <alignment horizontal="right" vertical="top"/>
    </xf>
    <xf numFmtId="0" fontId="3" fillId="9" borderId="0" xfId="0" applyFont="1" applyFill="1" applyAlignment="1" applyProtection="1">
      <alignment horizontal="left" vertical="center"/>
    </xf>
    <xf numFmtId="0" fontId="3" fillId="9" borderId="0" xfId="0" applyFont="1" applyFill="1" applyAlignment="1" applyProtection="1">
      <alignment horizontal="center" vertical="center"/>
    </xf>
    <xf numFmtId="177" fontId="13" fillId="3" borderId="0" xfId="0" applyNumberFormat="1" applyFont="1" applyFill="1" applyAlignment="1" applyProtection="1">
      <alignment vertical="center" shrinkToFit="1"/>
    </xf>
    <xf numFmtId="40" fontId="38" fillId="6" borderId="1" xfId="1" applyNumberFormat="1" applyFont="1" applyFill="1" applyBorder="1" applyAlignment="1" applyProtection="1">
      <alignment horizontal="center" vertical="center" shrinkToFit="1"/>
      <protection hidden="1"/>
    </xf>
    <xf numFmtId="40" fontId="38" fillId="6" borderId="1" xfId="1" applyNumberFormat="1" applyFont="1" applyFill="1" applyBorder="1" applyAlignment="1" applyProtection="1">
      <alignment horizontal="center" vertical="center" shrinkToFit="1"/>
      <protection locked="0"/>
    </xf>
    <xf numFmtId="38" fontId="38" fillId="6" borderId="1" xfId="1" applyFont="1" applyFill="1" applyBorder="1" applyAlignment="1" applyProtection="1">
      <alignment horizontal="center" vertical="center" shrinkToFit="1"/>
      <protection locked="0"/>
    </xf>
    <xf numFmtId="38" fontId="23" fillId="10" borderId="10" xfId="1" applyFont="1" applyFill="1" applyBorder="1" applyAlignment="1">
      <alignment horizontal="center" vertical="center" shrinkToFit="1"/>
    </xf>
    <xf numFmtId="0" fontId="23" fillId="10" borderId="10" xfId="0" applyFont="1" applyFill="1" applyBorder="1" applyAlignment="1">
      <alignment horizontal="center" vertical="center" shrinkToFit="1"/>
    </xf>
    <xf numFmtId="0" fontId="23" fillId="10" borderId="0" xfId="0" applyFont="1" applyFill="1" applyBorder="1" applyAlignment="1">
      <alignment horizontal="center" vertical="center" shrinkToFit="1"/>
    </xf>
    <xf numFmtId="38" fontId="23" fillId="10" borderId="0" xfId="1" applyFont="1" applyFill="1" applyBorder="1" applyAlignment="1">
      <alignment horizontal="center" vertical="center" shrinkToFit="1"/>
    </xf>
    <xf numFmtId="40" fontId="38" fillId="0" borderId="0" xfId="1" applyNumberFormat="1" applyFont="1" applyFill="1" applyBorder="1" applyAlignment="1" applyProtection="1">
      <alignment horizontal="center" vertical="center" shrinkToFit="1"/>
      <protection locked="0"/>
    </xf>
    <xf numFmtId="38" fontId="3" fillId="0" borderId="0" xfId="1" applyFont="1" applyFill="1" applyAlignment="1" applyProtection="1">
      <alignment horizontal="center" vertical="center" shrinkToFit="1"/>
    </xf>
    <xf numFmtId="40" fontId="3" fillId="0" borderId="0" xfId="1" applyNumberFormat="1" applyFont="1" applyFill="1" applyBorder="1" applyAlignment="1" applyProtection="1">
      <alignment horizontal="center" vertical="center" shrinkToFit="1"/>
    </xf>
    <xf numFmtId="38" fontId="8" fillId="0" borderId="0" xfId="1" applyFont="1" applyFill="1" applyAlignment="1" applyProtection="1">
      <alignment horizontal="left" vertical="center"/>
    </xf>
    <xf numFmtId="0" fontId="8" fillId="0" borderId="0" xfId="0" applyFont="1" applyFill="1" applyProtection="1">
      <alignment vertical="center"/>
    </xf>
    <xf numFmtId="38" fontId="8" fillId="0" borderId="0" xfId="1" applyFont="1" applyFill="1" applyProtection="1">
      <alignment vertical="center"/>
    </xf>
    <xf numFmtId="38" fontId="8" fillId="0" borderId="0" xfId="1" applyFont="1" applyFill="1" applyAlignment="1" applyProtection="1">
      <alignment horizontal="center" vertical="center"/>
    </xf>
    <xf numFmtId="38" fontId="8" fillId="9" borderId="0" xfId="1" applyFont="1" applyFill="1" applyAlignment="1" applyProtection="1">
      <alignment horizontal="left" vertical="center"/>
    </xf>
    <xf numFmtId="0" fontId="22" fillId="0" borderId="0" xfId="0" applyFont="1" applyBorder="1" applyAlignment="1">
      <alignment horizontal="right" vertical="center"/>
    </xf>
    <xf numFmtId="38" fontId="22" fillId="0" borderId="0" xfId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2" fillId="0" borderId="10" xfId="0" applyFont="1" applyBorder="1">
      <alignment vertical="center"/>
    </xf>
    <xf numFmtId="38" fontId="23" fillId="10" borderId="0" xfId="1" applyNumberFormat="1" applyFont="1" applyFill="1" applyBorder="1" applyAlignment="1">
      <alignment horizontal="center" vertical="center" shrinkToFit="1"/>
    </xf>
    <xf numFmtId="38" fontId="23" fillId="10" borderId="10" xfId="1" applyNumberFormat="1" applyFont="1" applyFill="1" applyBorder="1" applyAlignment="1">
      <alignment horizontal="center" vertical="center" shrinkToFit="1"/>
    </xf>
    <xf numFmtId="0" fontId="29" fillId="3" borderId="0" xfId="0" applyFont="1" applyFill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/>
    </xf>
    <xf numFmtId="180" fontId="3" fillId="0" borderId="0" xfId="1" applyNumberFormat="1" applyFont="1" applyAlignment="1" applyProtection="1">
      <alignment horizontal="center" vertical="center"/>
    </xf>
    <xf numFmtId="180" fontId="3" fillId="0" borderId="0" xfId="1" applyNumberFormat="1" applyFont="1" applyProtection="1">
      <alignment vertical="center"/>
    </xf>
    <xf numFmtId="181" fontId="39" fillId="0" borderId="0" xfId="1" applyNumberFormat="1" applyFont="1" applyAlignment="1" applyProtection="1">
      <alignment horizontal="center" vertical="center"/>
    </xf>
    <xf numFmtId="181" fontId="39" fillId="0" borderId="0" xfId="1" applyNumberFormat="1" applyFont="1" applyProtection="1">
      <alignment vertical="center"/>
    </xf>
    <xf numFmtId="184" fontId="3" fillId="0" borderId="0" xfId="0" applyNumberFormat="1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38" fontId="3" fillId="0" borderId="0" xfId="0" applyNumberFormat="1" applyFont="1" applyFill="1" applyProtection="1">
      <alignment vertical="center"/>
    </xf>
    <xf numFmtId="1" fontId="3" fillId="0" borderId="0" xfId="0" applyNumberFormat="1" applyFont="1" applyFill="1" applyAlignment="1" applyProtection="1">
      <alignment horizontal="center" vertical="center"/>
    </xf>
    <xf numFmtId="40" fontId="29" fillId="0" borderId="2" xfId="1" applyNumberFormat="1" applyFont="1" applyFill="1" applyBorder="1" applyAlignment="1" applyProtection="1">
      <alignment horizontal="center" vertical="center" shrinkToFit="1"/>
    </xf>
    <xf numFmtId="2" fontId="3" fillId="0" borderId="0" xfId="0" applyNumberFormat="1" applyFont="1" applyAlignment="1" applyProtection="1">
      <alignment horizontal="center" vertical="center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2" xfId="1" applyNumberFormat="1" applyFont="1" applyFill="1" applyBorder="1" applyAlignment="1" applyProtection="1">
      <alignment horizontal="center" vertical="center" shrinkToFit="1"/>
    </xf>
    <xf numFmtId="38" fontId="29" fillId="0" borderId="0" xfId="1" applyNumberFormat="1" applyFont="1" applyFill="1" applyProtection="1">
      <alignment vertical="center"/>
    </xf>
    <xf numFmtId="38" fontId="29" fillId="0" borderId="0" xfId="1" applyNumberFormat="1" applyFont="1" applyFill="1" applyAlignment="1" applyProtection="1">
      <alignment horizontal="center" vertical="center"/>
    </xf>
    <xf numFmtId="0" fontId="9" fillId="7" borderId="0" xfId="0" applyFont="1" applyFill="1" applyAlignment="1" applyProtection="1">
      <alignment horizontal="center" vertical="center"/>
    </xf>
    <xf numFmtId="0" fontId="11" fillId="7" borderId="0" xfId="0" applyFont="1" applyFill="1" applyAlignment="1" applyProtection="1">
      <alignment horizontal="center" vertical="center"/>
    </xf>
    <xf numFmtId="40" fontId="29" fillId="3" borderId="0" xfId="1" applyNumberFormat="1" applyFont="1" applyFill="1" applyAlignment="1" applyProtection="1">
      <alignment horizontal="left" vertical="center" wrapText="1" shrinkToFit="1"/>
    </xf>
    <xf numFmtId="0" fontId="29" fillId="3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left"/>
    </xf>
    <xf numFmtId="0" fontId="6" fillId="4" borderId="3" xfId="0" applyFont="1" applyFill="1" applyBorder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40" fontId="37" fillId="6" borderId="4" xfId="1" applyNumberFormat="1" applyFont="1" applyFill="1" applyBorder="1" applyAlignment="1" applyProtection="1">
      <alignment horizontal="center" vertical="center" shrinkToFit="1"/>
      <protection locked="0"/>
    </xf>
    <xf numFmtId="40" fontId="37" fillId="6" borderId="5" xfId="1" applyNumberFormat="1" applyFont="1" applyFill="1" applyBorder="1" applyAlignment="1" applyProtection="1">
      <alignment horizontal="center" vertical="center" shrinkToFit="1"/>
      <protection locked="0"/>
    </xf>
    <xf numFmtId="40" fontId="37" fillId="6" borderId="6" xfId="1" applyNumberFormat="1" applyFont="1" applyFill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7" fillId="7" borderId="0" xfId="0" applyFont="1" applyFill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11" fillId="8" borderId="0" xfId="0" applyFont="1" applyFill="1" applyAlignment="1" applyProtection="1">
      <alignment horizontal="center" vertical="center"/>
    </xf>
    <xf numFmtId="38" fontId="5" fillId="2" borderId="0" xfId="1" applyFont="1" applyFill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42F04"/>
      <color rgb="FF793905"/>
      <color rgb="FFFEF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27</xdr:row>
      <xdr:rowOff>1</xdr:rowOff>
    </xdr:from>
    <xdr:to>
      <xdr:col>12</xdr:col>
      <xdr:colOff>56899</xdr:colOff>
      <xdr:row>30</xdr:row>
      <xdr:rowOff>5626</xdr:rowOff>
    </xdr:to>
    <xdr:sp macro="" textlink="">
      <xdr:nvSpPr>
        <xdr:cNvPr id="2" name="中かっこ 1"/>
        <xdr:cNvSpPr/>
      </xdr:nvSpPr>
      <xdr:spPr>
        <a:xfrm>
          <a:off x="1451723" y="5681383"/>
          <a:ext cx="5508000" cy="644361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28</xdr:row>
      <xdr:rowOff>95250</xdr:rowOff>
    </xdr:from>
    <xdr:to>
      <xdr:col>11</xdr:col>
      <xdr:colOff>704550</xdr:colOff>
      <xdr:row>28</xdr:row>
      <xdr:rowOff>96838</xdr:rowOff>
    </xdr:to>
    <xdr:cxnSp macro="">
      <xdr:nvCxnSpPr>
        <xdr:cNvPr id="3" name="直線コネクタ 2"/>
        <xdr:cNvCxnSpPr/>
      </xdr:nvCxnSpPr>
      <xdr:spPr>
        <a:xfrm>
          <a:off x="2400300" y="3667125"/>
          <a:ext cx="3924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28577</xdr:colOff>
      <xdr:row>38</xdr:row>
      <xdr:rowOff>1</xdr:rowOff>
    </xdr:from>
    <xdr:to>
      <xdr:col>8</xdr:col>
      <xdr:colOff>19051</xdr:colOff>
      <xdr:row>40</xdr:row>
      <xdr:rowOff>161101</xdr:rowOff>
    </xdr:to>
    <xdr:sp macro="" textlink="">
      <xdr:nvSpPr>
        <xdr:cNvPr id="4" name="中かっこ 3"/>
        <xdr:cNvSpPr/>
      </xdr:nvSpPr>
      <xdr:spPr>
        <a:xfrm>
          <a:off x="1304927" y="5953126"/>
          <a:ext cx="2962274" cy="6373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39</xdr:row>
      <xdr:rowOff>95250</xdr:rowOff>
    </xdr:from>
    <xdr:to>
      <xdr:col>7</xdr:col>
      <xdr:colOff>718350</xdr:colOff>
      <xdr:row>39</xdr:row>
      <xdr:rowOff>96838</xdr:rowOff>
    </xdr:to>
    <xdr:cxnSp macro="">
      <xdr:nvCxnSpPr>
        <xdr:cNvPr id="5" name="直線コネクタ 4"/>
        <xdr:cNvCxnSpPr/>
      </xdr:nvCxnSpPr>
      <xdr:spPr>
        <a:xfrm>
          <a:off x="2400300" y="6286500"/>
          <a:ext cx="17661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276226</xdr:colOff>
      <xdr:row>27</xdr:row>
      <xdr:rowOff>0</xdr:rowOff>
    </xdr:from>
    <xdr:to>
      <xdr:col>10</xdr:col>
      <xdr:colOff>9525</xdr:colOff>
      <xdr:row>28</xdr:row>
      <xdr:rowOff>8550</xdr:rowOff>
    </xdr:to>
    <xdr:sp macro="" textlink="">
      <xdr:nvSpPr>
        <xdr:cNvPr id="6" name="中かっこ 5"/>
        <xdr:cNvSpPr/>
      </xdr:nvSpPr>
      <xdr:spPr>
        <a:xfrm>
          <a:off x="3438526" y="3333750"/>
          <a:ext cx="1904999" cy="24667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123265</xdr:colOff>
      <xdr:row>13</xdr:row>
      <xdr:rowOff>11206</xdr:rowOff>
    </xdr:from>
    <xdr:to>
      <xdr:col>9</xdr:col>
      <xdr:colOff>748392</xdr:colOff>
      <xdr:row>16</xdr:row>
      <xdr:rowOff>56029</xdr:rowOff>
    </xdr:to>
    <xdr:sp macro="" textlink="">
      <xdr:nvSpPr>
        <xdr:cNvPr id="7" name="大かっこ 6"/>
        <xdr:cNvSpPr/>
      </xdr:nvSpPr>
      <xdr:spPr>
        <a:xfrm>
          <a:off x="1255059" y="2790265"/>
          <a:ext cx="4379098" cy="683558"/>
        </a:xfrm>
        <a:prstGeom prst="bracketPair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11</xdr:col>
      <xdr:colOff>96369</xdr:colOff>
      <xdr:row>58</xdr:row>
      <xdr:rowOff>79239</xdr:rowOff>
    </xdr:from>
    <xdr:ext cx="2570629" cy="1426031"/>
    <xdr:sp macro="" textlink="">
      <xdr:nvSpPr>
        <xdr:cNvPr id="8" name="テキスト ボックス 7"/>
        <xdr:cNvSpPr txBox="1"/>
      </xdr:nvSpPr>
      <xdr:spPr>
        <a:xfrm>
          <a:off x="6136340" y="12495357"/>
          <a:ext cx="2570629" cy="1426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36000" rtlCol="0" anchor="t">
          <a:spAutoFit/>
        </a:bodyPr>
        <a:lstStyle/>
        <a:p>
          <a:r>
            <a:rPr lang="en-US" altLang="ja-JP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１ 緩和を受ける場合、 自転車等駐車</a:t>
          </a:r>
          <a:endParaRPr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lang="ja-JP" altLang="en-US" sz="1000" b="0" i="0" u="none" strike="noStrike" baseline="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場設置届出書（副本）の写しを添付</a:t>
          </a:r>
          <a:endParaRPr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en-US" altLang="ja-JP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</a:t>
          </a:r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２ 機械式駐車装置で設ける場合、国土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交通省各地方整備局長の認定書の写し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及び構造図を添付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en-US" altLang="ja-JP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</a:t>
          </a:r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３ 特定用途を含む場合、１台以上必要</a:t>
          </a:r>
          <a:endParaRPr kumimoji="1" lang="ja-JP" altLang="en-US" sz="10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17</xdr:col>
      <xdr:colOff>156882</xdr:colOff>
      <xdr:row>53</xdr:row>
      <xdr:rowOff>134470</xdr:rowOff>
    </xdr:from>
    <xdr:to>
      <xdr:col>24</xdr:col>
      <xdr:colOff>22411</xdr:colOff>
      <xdr:row>67</xdr:row>
      <xdr:rowOff>201706</xdr:rowOff>
    </xdr:to>
    <xdr:sp macro="" textlink="">
      <xdr:nvSpPr>
        <xdr:cNvPr id="9" name="正方形/長方形 8"/>
        <xdr:cNvSpPr/>
      </xdr:nvSpPr>
      <xdr:spPr>
        <a:xfrm>
          <a:off x="9132794" y="11205882"/>
          <a:ext cx="4067735" cy="2835089"/>
        </a:xfrm>
        <a:prstGeom prst="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481852</xdr:colOff>
      <xdr:row>5</xdr:row>
      <xdr:rowOff>100852</xdr:rowOff>
    </xdr:from>
    <xdr:ext cx="4280647" cy="1492716"/>
    <xdr:sp macro="" textlink="">
      <xdr:nvSpPr>
        <xdr:cNvPr id="10" name="テキスト ボックス 9"/>
        <xdr:cNvSpPr txBox="1"/>
      </xdr:nvSpPr>
      <xdr:spPr>
        <a:xfrm>
          <a:off x="6521823" y="1232646"/>
          <a:ext cx="4280647" cy="149271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台数確認の流れ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  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非印刷ﾃｷｽﾄﾎﾞｯｸｽ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１　地区を選択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２　「①」と「②内訳」と「③」に、それぞれの延べ面積を入力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３　駐輪場整備促進策による緩和を受ける場合や機械式駐車装置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を設ける場合は、（４）にも入力</a:t>
          </a:r>
        </a:p>
      </xdr:txBody>
    </xdr:sp>
    <xdr:clientData fPrintsWithSheet="0"/>
  </xdr:oneCellAnchor>
  <xdr:oneCellAnchor>
    <xdr:from>
      <xdr:col>17</xdr:col>
      <xdr:colOff>134471</xdr:colOff>
      <xdr:row>27</xdr:row>
      <xdr:rowOff>44822</xdr:rowOff>
    </xdr:from>
    <xdr:ext cx="3092824" cy="617477"/>
    <xdr:sp macro="" textlink="">
      <xdr:nvSpPr>
        <xdr:cNvPr id="11" name="テキスト ボックス 10"/>
        <xdr:cNvSpPr txBox="1"/>
      </xdr:nvSpPr>
      <xdr:spPr>
        <a:xfrm>
          <a:off x="9110383" y="5771028"/>
          <a:ext cx="3092824" cy="61747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対象面積が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6,000㎡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未満の場合の緩和では、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計算結果（⑧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or⑫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）が附置義務台数です。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oneCellAnchor>
  <xdr:oneCellAnchor>
    <xdr:from>
      <xdr:col>17</xdr:col>
      <xdr:colOff>246529</xdr:colOff>
      <xdr:row>17</xdr:row>
      <xdr:rowOff>123264</xdr:rowOff>
    </xdr:from>
    <xdr:ext cx="3810000" cy="1142620"/>
    <xdr:sp macro="" textlink="">
      <xdr:nvSpPr>
        <xdr:cNvPr id="12" name="テキスト ボックス 11"/>
        <xdr:cNvSpPr txBox="1"/>
      </xdr:nvSpPr>
      <xdr:spPr>
        <a:xfrm>
          <a:off x="9222441" y="3720352"/>
          <a:ext cx="3810000" cy="11426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店舗やその他の特定用途に付随する廊下やエレベーター等の共用部の面積は、①②それぞれへ入れてください。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店舗と共同住宅の複合用途建物等で、廊下等を共同で使う場合は、面積按分等によりそれぞれの面積を算出してください。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27</xdr:row>
      <xdr:rowOff>1</xdr:rowOff>
    </xdr:from>
    <xdr:to>
      <xdr:col>12</xdr:col>
      <xdr:colOff>56899</xdr:colOff>
      <xdr:row>30</xdr:row>
      <xdr:rowOff>5626</xdr:rowOff>
    </xdr:to>
    <xdr:sp macro="" textlink="">
      <xdr:nvSpPr>
        <xdr:cNvPr id="2" name="中かっこ 1"/>
        <xdr:cNvSpPr/>
      </xdr:nvSpPr>
      <xdr:spPr>
        <a:xfrm>
          <a:off x="1293496" y="5562601"/>
          <a:ext cx="4912743" cy="62284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28</xdr:row>
      <xdr:rowOff>95250</xdr:rowOff>
    </xdr:from>
    <xdr:to>
      <xdr:col>11</xdr:col>
      <xdr:colOff>704550</xdr:colOff>
      <xdr:row>28</xdr:row>
      <xdr:rowOff>96838</xdr:rowOff>
    </xdr:to>
    <xdr:cxnSp macro="">
      <xdr:nvCxnSpPr>
        <xdr:cNvPr id="3" name="直線コネクタ 2"/>
        <xdr:cNvCxnSpPr/>
      </xdr:nvCxnSpPr>
      <xdr:spPr>
        <a:xfrm>
          <a:off x="2331720" y="5863590"/>
          <a:ext cx="37525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28577</xdr:colOff>
      <xdr:row>38</xdr:row>
      <xdr:rowOff>1</xdr:rowOff>
    </xdr:from>
    <xdr:to>
      <xdr:col>8</xdr:col>
      <xdr:colOff>19051</xdr:colOff>
      <xdr:row>40</xdr:row>
      <xdr:rowOff>161101</xdr:rowOff>
    </xdr:to>
    <xdr:sp macro="" textlink="">
      <xdr:nvSpPr>
        <xdr:cNvPr id="4" name="中かっこ 3"/>
        <xdr:cNvSpPr/>
      </xdr:nvSpPr>
      <xdr:spPr>
        <a:xfrm>
          <a:off x="1293497" y="7825741"/>
          <a:ext cx="2817494" cy="57258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39</xdr:row>
      <xdr:rowOff>95250</xdr:rowOff>
    </xdr:from>
    <xdr:to>
      <xdr:col>7</xdr:col>
      <xdr:colOff>718350</xdr:colOff>
      <xdr:row>39</xdr:row>
      <xdr:rowOff>96838</xdr:rowOff>
    </xdr:to>
    <xdr:cxnSp macro="">
      <xdr:nvCxnSpPr>
        <xdr:cNvPr id="5" name="直線コネクタ 4"/>
        <xdr:cNvCxnSpPr/>
      </xdr:nvCxnSpPr>
      <xdr:spPr>
        <a:xfrm>
          <a:off x="2331720" y="8126730"/>
          <a:ext cx="17089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276226</xdr:colOff>
      <xdr:row>27</xdr:row>
      <xdr:rowOff>0</xdr:rowOff>
    </xdr:from>
    <xdr:to>
      <xdr:col>10</xdr:col>
      <xdr:colOff>9525</xdr:colOff>
      <xdr:row>28</xdr:row>
      <xdr:rowOff>8550</xdr:rowOff>
    </xdr:to>
    <xdr:sp macro="" textlink="">
      <xdr:nvSpPr>
        <xdr:cNvPr id="6" name="中かっこ 5"/>
        <xdr:cNvSpPr/>
      </xdr:nvSpPr>
      <xdr:spPr>
        <a:xfrm>
          <a:off x="3324226" y="5562600"/>
          <a:ext cx="1805939" cy="21429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123266</xdr:colOff>
      <xdr:row>13</xdr:row>
      <xdr:rowOff>11206</xdr:rowOff>
    </xdr:from>
    <xdr:to>
      <xdr:col>15</xdr:col>
      <xdr:colOff>74706</xdr:colOff>
      <xdr:row>16</xdr:row>
      <xdr:rowOff>56029</xdr:rowOff>
    </xdr:to>
    <xdr:sp macro="" textlink="">
      <xdr:nvSpPr>
        <xdr:cNvPr id="7" name="大かっこ 6"/>
        <xdr:cNvSpPr/>
      </xdr:nvSpPr>
      <xdr:spPr>
        <a:xfrm>
          <a:off x="1131795" y="2723030"/>
          <a:ext cx="6137087" cy="672352"/>
        </a:xfrm>
        <a:prstGeom prst="bracketPair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11</xdr:col>
      <xdr:colOff>96369</xdr:colOff>
      <xdr:row>58</xdr:row>
      <xdr:rowOff>79239</xdr:rowOff>
    </xdr:from>
    <xdr:ext cx="2570629" cy="1426031"/>
    <xdr:sp macro="" textlink="">
      <xdr:nvSpPr>
        <xdr:cNvPr id="8" name="テキスト ボックス 7"/>
        <xdr:cNvSpPr txBox="1"/>
      </xdr:nvSpPr>
      <xdr:spPr>
        <a:xfrm>
          <a:off x="5476089" y="12118839"/>
          <a:ext cx="2570629" cy="1426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36000" rtlCol="0" anchor="t">
          <a:spAutoFit/>
        </a:bodyPr>
        <a:lstStyle/>
        <a:p>
          <a:r>
            <a:rPr lang="en-US" altLang="ja-JP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１ 緩和を受ける場合、 自転車等駐車</a:t>
          </a:r>
          <a:endParaRPr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lang="ja-JP" altLang="en-US" sz="1000" b="0" i="0" u="none" strike="noStrike" baseline="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場設置届出書（副本）の写しを添付</a:t>
          </a:r>
          <a:endParaRPr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en-US" altLang="ja-JP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</a:t>
          </a:r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２ 機械式駐車装置で設ける場合、国土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交通省各地方整備局長の認定書の写し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及び構造図を添付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en-US" altLang="ja-JP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</a:t>
          </a:r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３ 特定用途を含む場合、１台以上必要</a:t>
          </a:r>
          <a:endParaRPr kumimoji="1" lang="ja-JP" altLang="en-US" sz="10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17</xdr:col>
      <xdr:colOff>156882</xdr:colOff>
      <xdr:row>53</xdr:row>
      <xdr:rowOff>134470</xdr:rowOff>
    </xdr:from>
    <xdr:to>
      <xdr:col>24</xdr:col>
      <xdr:colOff>22411</xdr:colOff>
      <xdr:row>67</xdr:row>
      <xdr:rowOff>201706</xdr:rowOff>
    </xdr:to>
    <xdr:sp macro="" textlink="">
      <xdr:nvSpPr>
        <xdr:cNvPr id="9" name="正方形/長方形 8"/>
        <xdr:cNvSpPr/>
      </xdr:nvSpPr>
      <xdr:spPr>
        <a:xfrm>
          <a:off x="8165502" y="11145370"/>
          <a:ext cx="3614569" cy="2688516"/>
        </a:xfrm>
        <a:prstGeom prst="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481852</xdr:colOff>
      <xdr:row>5</xdr:row>
      <xdr:rowOff>100852</xdr:rowOff>
    </xdr:from>
    <xdr:ext cx="4464000" cy="1492716"/>
    <xdr:sp macro="" textlink="">
      <xdr:nvSpPr>
        <xdr:cNvPr id="10" name="テキスト ボックス 9"/>
        <xdr:cNvSpPr txBox="1"/>
      </xdr:nvSpPr>
      <xdr:spPr>
        <a:xfrm>
          <a:off x="5869640" y="1212476"/>
          <a:ext cx="4464000" cy="149271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台数確認の流れ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  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非印刷ﾃｷｽﾄﾎﾞｯｸｽ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１　地区を選択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２　「①」と「②内訳」と「③内訳」に、それぞれの延べ面積を入力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３　駐輪場整備促進策による緩和を受ける場合や機械式駐車装置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を設ける場合は、（４）にも入力</a:t>
          </a:r>
        </a:p>
      </xdr:txBody>
    </xdr:sp>
    <xdr:clientData fPrintsWithSheet="0"/>
  </xdr:oneCellAnchor>
  <xdr:oneCellAnchor>
    <xdr:from>
      <xdr:col>17</xdr:col>
      <xdr:colOff>134471</xdr:colOff>
      <xdr:row>27</xdr:row>
      <xdr:rowOff>44822</xdr:rowOff>
    </xdr:from>
    <xdr:ext cx="3092824" cy="617477"/>
    <xdr:sp macro="" textlink="">
      <xdr:nvSpPr>
        <xdr:cNvPr id="11" name="テキスト ボックス 10"/>
        <xdr:cNvSpPr txBox="1"/>
      </xdr:nvSpPr>
      <xdr:spPr>
        <a:xfrm>
          <a:off x="8143091" y="5607422"/>
          <a:ext cx="3092824" cy="61747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対象面積が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6,000㎡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未満の場合の緩和では、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計算結果（⑧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or⑫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）が附置義務台数です。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oneCellAnchor>
  <xdr:oneCellAnchor>
    <xdr:from>
      <xdr:col>17</xdr:col>
      <xdr:colOff>246529</xdr:colOff>
      <xdr:row>17</xdr:row>
      <xdr:rowOff>123264</xdr:rowOff>
    </xdr:from>
    <xdr:ext cx="3810000" cy="1142620"/>
    <xdr:sp macro="" textlink="">
      <xdr:nvSpPr>
        <xdr:cNvPr id="12" name="テキスト ボックス 11"/>
        <xdr:cNvSpPr txBox="1"/>
      </xdr:nvSpPr>
      <xdr:spPr>
        <a:xfrm>
          <a:off x="8269941" y="3628464"/>
          <a:ext cx="3810000" cy="11426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物販店舗やその他の特定用途に付随する廊下やエレベーター等の共用部の面積は、①②それぞれへ入れてください。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物販店舗と共同住宅の複合用途建物等で、廊下等を共同で使う場合は、面積按分等によりそれぞれの面積を算出してください。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oneCellAnchor>
  <xdr:twoCellAnchor>
    <xdr:from>
      <xdr:col>5</xdr:col>
      <xdr:colOff>769645</xdr:colOff>
      <xdr:row>11</xdr:row>
      <xdr:rowOff>203879</xdr:rowOff>
    </xdr:from>
    <xdr:to>
      <xdr:col>9</xdr:col>
      <xdr:colOff>0</xdr:colOff>
      <xdr:row>14</xdr:row>
      <xdr:rowOff>0</xdr:rowOff>
    </xdr:to>
    <xdr:cxnSp macro="">
      <xdr:nvCxnSpPr>
        <xdr:cNvPr id="14" name="直線コネクタ 13"/>
        <xdr:cNvCxnSpPr/>
      </xdr:nvCxnSpPr>
      <xdr:spPr>
        <a:xfrm flipH="1" flipV="1">
          <a:off x="3065839" y="2566334"/>
          <a:ext cx="1289539" cy="331305"/>
        </a:xfrm>
        <a:prstGeom prst="line">
          <a:avLst/>
        </a:prstGeom>
        <a:ln w="6350">
          <a:solidFill>
            <a:schemeClr val="tx1"/>
          </a:solidFill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12</xdr:row>
      <xdr:rowOff>3262</xdr:rowOff>
    </xdr:from>
    <xdr:to>
      <xdr:col>3</xdr:col>
      <xdr:colOff>2</xdr:colOff>
      <xdr:row>14</xdr:row>
      <xdr:rowOff>2548</xdr:rowOff>
    </xdr:to>
    <xdr:cxnSp macro="">
      <xdr:nvCxnSpPr>
        <xdr:cNvPr id="17" name="直線コネクタ 16"/>
        <xdr:cNvCxnSpPr/>
      </xdr:nvCxnSpPr>
      <xdr:spPr>
        <a:xfrm>
          <a:off x="1266604" y="2572145"/>
          <a:ext cx="0" cy="328042"/>
        </a:xfrm>
        <a:prstGeom prst="line">
          <a:avLst/>
        </a:prstGeom>
        <a:ln w="6350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48233</xdr:colOff>
      <xdr:row>4</xdr:row>
      <xdr:rowOff>87194</xdr:rowOff>
    </xdr:from>
    <xdr:to>
      <xdr:col>13</xdr:col>
      <xdr:colOff>607733</xdr:colOff>
      <xdr:row>4</xdr:row>
      <xdr:rowOff>303194</xdr:rowOff>
    </xdr:to>
    <xdr:sp macro="" textlink="">
      <xdr:nvSpPr>
        <xdr:cNvPr id="2" name="大かっこ 1"/>
        <xdr:cNvSpPr/>
      </xdr:nvSpPr>
      <xdr:spPr>
        <a:xfrm>
          <a:off x="7592033" y="772994"/>
          <a:ext cx="1931100" cy="82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89648</xdr:colOff>
      <xdr:row>11</xdr:row>
      <xdr:rowOff>210255</xdr:rowOff>
    </xdr:from>
    <xdr:to>
      <xdr:col>5</xdr:col>
      <xdr:colOff>891354</xdr:colOff>
      <xdr:row>12</xdr:row>
      <xdr:rowOff>268943</xdr:rowOff>
    </xdr:to>
    <xdr:sp macro="" textlink="">
      <xdr:nvSpPr>
        <xdr:cNvPr id="2" name="中かっこ 1"/>
        <xdr:cNvSpPr/>
      </xdr:nvSpPr>
      <xdr:spPr>
        <a:xfrm>
          <a:off x="708773" y="2248605"/>
          <a:ext cx="2125681" cy="268238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89648</xdr:colOff>
      <xdr:row>22</xdr:row>
      <xdr:rowOff>8549</xdr:rowOff>
    </xdr:from>
    <xdr:to>
      <xdr:col>5</xdr:col>
      <xdr:colOff>891354</xdr:colOff>
      <xdr:row>22</xdr:row>
      <xdr:rowOff>280147</xdr:rowOff>
    </xdr:to>
    <xdr:sp macro="" textlink="">
      <xdr:nvSpPr>
        <xdr:cNvPr id="3" name="中かっこ 2"/>
        <xdr:cNvSpPr/>
      </xdr:nvSpPr>
      <xdr:spPr>
        <a:xfrm>
          <a:off x="708773" y="4370999"/>
          <a:ext cx="2125681" cy="271598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89648</xdr:colOff>
      <xdr:row>25</xdr:row>
      <xdr:rowOff>8549</xdr:rowOff>
    </xdr:from>
    <xdr:to>
      <xdr:col>5</xdr:col>
      <xdr:colOff>891354</xdr:colOff>
      <xdr:row>25</xdr:row>
      <xdr:rowOff>280147</xdr:rowOff>
    </xdr:to>
    <xdr:sp macro="" textlink="">
      <xdr:nvSpPr>
        <xdr:cNvPr id="4" name="中かっこ 3"/>
        <xdr:cNvSpPr/>
      </xdr:nvSpPr>
      <xdr:spPr>
        <a:xfrm>
          <a:off x="708773" y="5075849"/>
          <a:ext cx="2125681" cy="271598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163285</xdr:colOff>
      <xdr:row>2</xdr:row>
      <xdr:rowOff>95250</xdr:rowOff>
    </xdr:from>
    <xdr:to>
      <xdr:col>21</xdr:col>
      <xdr:colOff>489857</xdr:colOff>
      <xdr:row>24</xdr:row>
      <xdr:rowOff>163286</xdr:rowOff>
    </xdr:to>
    <xdr:sp macro="" textlink="">
      <xdr:nvSpPr>
        <xdr:cNvPr id="5" name="正方形/長方形 4"/>
        <xdr:cNvSpPr/>
      </xdr:nvSpPr>
      <xdr:spPr>
        <a:xfrm>
          <a:off x="7579178" y="598714"/>
          <a:ext cx="5306786" cy="5184322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145676</xdr:colOff>
      <xdr:row>9</xdr:row>
      <xdr:rowOff>67236</xdr:rowOff>
    </xdr:from>
    <xdr:ext cx="4146177" cy="1667764"/>
    <xdr:sp macro="" textlink="">
      <xdr:nvSpPr>
        <xdr:cNvPr id="6" name="テキスト ボックス 5"/>
        <xdr:cNvSpPr txBox="1"/>
      </xdr:nvSpPr>
      <xdr:spPr>
        <a:xfrm>
          <a:off x="5838264" y="2218765"/>
          <a:ext cx="4146177" cy="166776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台数確認の流れ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非印刷ﾃｷｽﾄﾎﾞｯｸｽ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（対象用途が１の建物）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「用途１面積」へ対象の店舗等面積を入力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「台数基準１」へ対象の台数基準を入力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（対象用途が２の建物）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「用途１面積」と「用途２面積」へ対象の店舗等面積を入力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「台数基準１」と「台数基準２」へ対象の台数基準を入力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35"/>
  <sheetViews>
    <sheetView tabSelected="1" view="pageBreakPreview" zoomScale="85" zoomScaleNormal="85" zoomScaleSheetLayoutView="85" workbookViewId="0">
      <selection activeCell="A3" sqref="A3:Q3"/>
    </sheetView>
  </sheetViews>
  <sheetFormatPr defaultColWidth="9" defaultRowHeight="16.5" customHeight="1" x14ac:dyDescent="0.2"/>
  <cols>
    <col min="1" max="1" width="3.44140625" style="13" customWidth="1"/>
    <col min="2" max="2" width="11.21875" style="13" customWidth="1"/>
    <col min="3" max="3" width="3.77734375" style="13" customWidth="1"/>
    <col min="4" max="4" width="11.21875" style="14" customWidth="1"/>
    <col min="5" max="5" width="3.77734375" style="13" customWidth="1"/>
    <col min="6" max="6" width="11.21875" style="13" customWidth="1"/>
    <col min="7" max="7" width="3.77734375" style="13" customWidth="1"/>
    <col min="8" max="8" width="11.21875" style="14" customWidth="1"/>
    <col min="9" max="9" width="3.77734375" style="13" customWidth="1"/>
    <col min="10" max="10" width="11.21875" style="13" customWidth="1"/>
    <col min="11" max="11" width="3.77734375" style="13" customWidth="1"/>
    <col min="12" max="12" width="11.21875" style="14" customWidth="1"/>
    <col min="13" max="13" width="3.77734375" style="13" customWidth="1"/>
    <col min="14" max="14" width="7.44140625" style="13" customWidth="1"/>
    <col min="15" max="15" width="3.77734375" style="13" customWidth="1"/>
    <col min="16" max="16" width="7.44140625" style="13" customWidth="1"/>
    <col min="17" max="17" width="4.6640625" style="13" customWidth="1"/>
    <col min="18" max="18" width="4" style="13" customWidth="1"/>
    <col min="19" max="29" width="8.44140625" style="13" customWidth="1"/>
    <col min="30" max="32" width="9" style="13"/>
    <col min="33" max="45" width="9" style="38"/>
    <col min="46" max="16384" width="9" style="13"/>
  </cols>
  <sheetData>
    <row r="1" spans="1:42" ht="23.25" customHeight="1" x14ac:dyDescent="0.2">
      <c r="A1" s="208" t="s">
        <v>160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2" ht="23.25" customHeight="1" thickBot="1" x14ac:dyDescent="0.25">
      <c r="A2" s="207" t="s">
        <v>168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42" ht="18.75" customHeight="1" thickBot="1" x14ac:dyDescent="0.25">
      <c r="A3" s="211" t="s">
        <v>138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43"/>
      <c r="S3" s="166">
        <v>0</v>
      </c>
      <c r="T3" s="212" t="s">
        <v>4</v>
      </c>
      <c r="U3" s="21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</row>
    <row r="4" spans="1:42" ht="8.25" customHeight="1" thickBot="1" x14ac:dyDescent="0.25">
      <c r="R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</row>
    <row r="5" spans="1:42" ht="16.5" customHeight="1" thickBot="1" x14ac:dyDescent="0.25">
      <c r="B5" s="13" t="s">
        <v>136</v>
      </c>
      <c r="L5" s="214" t="s">
        <v>133</v>
      </c>
      <c r="M5" s="215"/>
      <c r="N5" s="215"/>
      <c r="O5" s="215"/>
      <c r="P5" s="215"/>
      <c r="Q5" s="216"/>
      <c r="R5" s="118" t="s">
        <v>72</v>
      </c>
      <c r="S5" s="116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2" ht="16.5" customHeight="1" x14ac:dyDescent="0.2">
      <c r="B6" s="15" t="s">
        <v>176</v>
      </c>
      <c r="C6" s="15"/>
      <c r="D6" s="13"/>
      <c r="L6" s="49" t="str">
        <f>IF(S6="エラー","↑地区を未選択です。","")</f>
        <v/>
      </c>
      <c r="R6" s="43"/>
      <c r="S6" s="64" t="str">
        <f>IF(L5="駐車場整備地区、商業地域、近隣商業地域","a",IF(L5="周辺地区","b","エラー"))</f>
        <v>a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</row>
    <row r="7" spans="1:42" ht="16.5" customHeight="1" x14ac:dyDescent="0.2">
      <c r="B7" s="15" t="s">
        <v>180</v>
      </c>
      <c r="C7" s="15"/>
      <c r="L7"/>
      <c r="R7" s="43"/>
      <c r="S7" s="43"/>
      <c r="T7" s="51" t="s">
        <v>87</v>
      </c>
      <c r="U7" s="51"/>
      <c r="V7" s="51"/>
      <c r="W7" s="51"/>
      <c r="X7" s="51"/>
      <c r="Y7" s="53"/>
      <c r="Z7" s="53"/>
      <c r="AA7" s="53"/>
      <c r="AB7" s="5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</row>
    <row r="8" spans="1:42" ht="16.5" customHeight="1" x14ac:dyDescent="0.2">
      <c r="B8" s="15" t="s">
        <v>49</v>
      </c>
      <c r="C8" s="15"/>
      <c r="R8" s="43"/>
      <c r="S8" s="52" t="s">
        <v>88</v>
      </c>
      <c r="T8" s="51" t="s">
        <v>73</v>
      </c>
      <c r="U8" s="51"/>
      <c r="V8" s="51"/>
      <c r="W8" s="51"/>
      <c r="X8" s="51"/>
      <c r="Y8" s="53"/>
      <c r="Z8" s="53"/>
      <c r="AA8" s="53"/>
      <c r="AB8" s="5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</row>
    <row r="9" spans="1:42" ht="16.5" customHeight="1" x14ac:dyDescent="0.2">
      <c r="B9" s="13" t="s">
        <v>137</v>
      </c>
      <c r="R9" s="43"/>
      <c r="S9" s="52" t="s">
        <v>89</v>
      </c>
      <c r="T9" s="51" t="s">
        <v>74</v>
      </c>
      <c r="U9" s="51"/>
      <c r="V9" s="51"/>
      <c r="W9" s="51"/>
      <c r="X9" s="51"/>
      <c r="Y9" s="53"/>
      <c r="Z9" s="53"/>
      <c r="AA9" s="53"/>
      <c r="AB9" s="5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</row>
    <row r="10" spans="1:42" ht="16.5" customHeight="1" x14ac:dyDescent="0.2">
      <c r="R10" s="43"/>
      <c r="S10" s="52"/>
      <c r="T10" s="51"/>
      <c r="U10" s="51"/>
      <c r="V10" s="51"/>
      <c r="W10" s="51"/>
      <c r="X10" s="51"/>
      <c r="Y10" s="53"/>
      <c r="Z10" s="53"/>
      <c r="AA10" s="53"/>
      <c r="AB10" s="5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</row>
    <row r="11" spans="1:42" ht="16.5" customHeight="1" thickBot="1" x14ac:dyDescent="0.25">
      <c r="B11" s="16" t="s">
        <v>0</v>
      </c>
      <c r="C11" s="17"/>
      <c r="D11" s="17" t="s">
        <v>166</v>
      </c>
      <c r="E11" s="17"/>
      <c r="F11" s="17" t="s">
        <v>2</v>
      </c>
      <c r="G11" s="17"/>
      <c r="H11" s="17" t="s">
        <v>75</v>
      </c>
      <c r="R11" s="43"/>
      <c r="S11" s="44"/>
      <c r="T11" s="51"/>
      <c r="U11" s="51"/>
      <c r="V11" s="51"/>
      <c r="W11" s="51"/>
      <c r="X11" s="51"/>
      <c r="Y11" s="53"/>
      <c r="Z11" s="53"/>
      <c r="AA11" s="53"/>
      <c r="AB11" s="5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</row>
    <row r="12" spans="1:42" ht="16.5" customHeight="1" thickBot="1" x14ac:dyDescent="0.25">
      <c r="B12" s="167">
        <v>0</v>
      </c>
      <c r="C12" s="16" t="s">
        <v>5</v>
      </c>
      <c r="D12" s="18">
        <f>IF(D15&gt;10000,F51,SUM(D15:D16))</f>
        <v>0</v>
      </c>
      <c r="E12" s="16" t="s">
        <v>5</v>
      </c>
      <c r="F12" s="167">
        <v>0</v>
      </c>
      <c r="G12" s="16" t="s">
        <v>6</v>
      </c>
      <c r="H12" s="19">
        <f>SUM(B12,D12,F12)</f>
        <v>0</v>
      </c>
      <c r="M12" s="20"/>
      <c r="N12" s="20"/>
      <c r="O12" s="20"/>
      <c r="P12" s="20"/>
      <c r="R12" s="52"/>
      <c r="S12" s="59">
        <f>SUM(D16,D15,B12,F12)</f>
        <v>0</v>
      </c>
      <c r="T12" s="51" t="s">
        <v>132</v>
      </c>
      <c r="U12" s="51"/>
      <c r="V12" s="51"/>
      <c r="W12" s="51"/>
      <c r="X12" s="51"/>
      <c r="Y12" s="53"/>
      <c r="Z12" s="53"/>
      <c r="AA12" s="5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ht="9.75" customHeight="1" x14ac:dyDescent="0.2">
      <c r="B13" s="173"/>
      <c r="C13" s="174"/>
      <c r="D13" s="175"/>
      <c r="E13" s="174"/>
      <c r="F13" s="173"/>
      <c r="G13" s="16"/>
      <c r="H13" s="19"/>
      <c r="M13" s="20"/>
      <c r="N13" s="20"/>
      <c r="O13" s="20"/>
      <c r="P13" s="20"/>
      <c r="R13" s="52"/>
      <c r="S13" s="59"/>
      <c r="T13" s="51"/>
      <c r="U13" s="51"/>
      <c r="V13" s="51"/>
      <c r="W13" s="51"/>
      <c r="X13" s="51"/>
      <c r="Y13" s="53"/>
      <c r="Z13" s="53"/>
      <c r="AA13" s="5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</row>
    <row r="14" spans="1:42" ht="16.5" customHeight="1" thickBot="1" x14ac:dyDescent="0.25">
      <c r="D14" s="14" t="s">
        <v>134</v>
      </c>
      <c r="F14" s="21"/>
      <c r="G14" s="22"/>
      <c r="H14" s="16"/>
      <c r="I14" s="22"/>
      <c r="J14" s="22"/>
      <c r="K14" s="22"/>
      <c r="L14" s="16"/>
      <c r="M14" s="20"/>
      <c r="N14" s="20"/>
      <c r="O14" s="20"/>
      <c r="P14" s="20"/>
      <c r="R14" s="53"/>
      <c r="S14" s="145" t="s">
        <v>161</v>
      </c>
      <c r="T14" s="51"/>
      <c r="U14" s="51"/>
      <c r="V14" s="51"/>
      <c r="W14" s="51"/>
      <c r="X14" s="51"/>
      <c r="Y14" s="53"/>
      <c r="Z14" s="53"/>
      <c r="AA14" s="5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</row>
    <row r="15" spans="1:42" ht="16.5" customHeight="1" thickBot="1" x14ac:dyDescent="0.25">
      <c r="D15" s="167">
        <v>0</v>
      </c>
      <c r="E15" s="15" t="s">
        <v>94</v>
      </c>
      <c r="F15" s="21"/>
      <c r="G15" s="22"/>
      <c r="H15" s="16"/>
      <c r="I15" s="22"/>
      <c r="J15" s="22"/>
      <c r="K15" s="22"/>
      <c r="L15" s="16"/>
      <c r="M15" s="20"/>
      <c r="N15" s="20"/>
      <c r="O15" s="20"/>
      <c r="P15" s="20"/>
      <c r="R15" s="53"/>
      <c r="S15" s="209" t="s">
        <v>162</v>
      </c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</row>
    <row r="16" spans="1:42" ht="16.5" customHeight="1" thickBot="1" x14ac:dyDescent="0.25">
      <c r="D16" s="167">
        <v>0</v>
      </c>
      <c r="E16" s="15" t="s">
        <v>95</v>
      </c>
      <c r="F16" s="21"/>
      <c r="G16" s="22"/>
      <c r="H16" s="16"/>
      <c r="I16" s="22"/>
      <c r="J16" s="22"/>
      <c r="K16" s="22"/>
      <c r="L16" s="16"/>
      <c r="M16" s="20"/>
      <c r="N16" s="20"/>
      <c r="O16" s="20"/>
      <c r="P16" s="20"/>
      <c r="R16" s="53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</row>
    <row r="17" spans="1:45" ht="16.5" customHeight="1" x14ac:dyDescent="0.2">
      <c r="B17" s="22"/>
      <c r="C17" s="22"/>
      <c r="D17" s="16"/>
      <c r="E17" s="22"/>
      <c r="F17" s="22"/>
      <c r="G17" s="22"/>
      <c r="H17" s="16"/>
      <c r="I17" s="22"/>
      <c r="J17" s="22"/>
      <c r="K17" s="20"/>
      <c r="L17" s="23"/>
      <c r="M17" s="20"/>
      <c r="N17" s="20"/>
      <c r="O17" s="20"/>
      <c r="P17" s="20"/>
      <c r="R17" s="53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</row>
    <row r="18" spans="1:45" ht="16.5" customHeight="1" x14ac:dyDescent="0.2">
      <c r="B18" s="16" t="s">
        <v>0</v>
      </c>
      <c r="C18" s="16"/>
      <c r="D18" s="16" t="s">
        <v>1</v>
      </c>
      <c r="E18" s="16"/>
      <c r="F18" s="16" t="s">
        <v>2</v>
      </c>
      <c r="G18" s="17"/>
      <c r="H18" s="17"/>
      <c r="I18" s="16"/>
      <c r="J18" s="16" t="s">
        <v>7</v>
      </c>
      <c r="K18" s="20"/>
      <c r="L18" s="117" t="str">
        <f>IF(S6="a",IF(J19&lt;=1500,U18,""),IF(S6="b",IF(B35&lt;=2000,U18,""),""))</f>
        <v>規模が小さいため、届出対象外です。</v>
      </c>
      <c r="M18" s="20"/>
      <c r="N18" s="20"/>
      <c r="O18" s="20"/>
      <c r="P18" s="20"/>
      <c r="R18" s="53"/>
      <c r="S18" s="53"/>
      <c r="T18" s="53"/>
      <c r="U18" s="51" t="s">
        <v>92</v>
      </c>
      <c r="V18" s="51"/>
      <c r="W18" s="51"/>
      <c r="X18" s="51"/>
      <c r="Y18" s="51"/>
      <c r="Z18" s="53"/>
      <c r="AA18" s="5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</row>
    <row r="19" spans="1:45" ht="16.5" customHeight="1" x14ac:dyDescent="0.2">
      <c r="B19" s="19">
        <f>B12</f>
        <v>0</v>
      </c>
      <c r="C19" s="16" t="s">
        <v>5</v>
      </c>
      <c r="D19" s="19">
        <f>D12</f>
        <v>0</v>
      </c>
      <c r="E19" s="16" t="s">
        <v>5</v>
      </c>
      <c r="F19" s="19">
        <f>F12</f>
        <v>0</v>
      </c>
      <c r="G19" s="17" t="s">
        <v>8</v>
      </c>
      <c r="H19" s="24" t="s">
        <v>9</v>
      </c>
      <c r="I19" s="16" t="s">
        <v>6</v>
      </c>
      <c r="J19" s="19">
        <f>ROUND(B19+D19+F19*3/4,2)</f>
        <v>0</v>
      </c>
      <c r="K19" s="20"/>
      <c r="L19" s="117" t="str">
        <f>IF(S6="a",IF(J19&lt;=1500,U19,""),IF(S6="b",IF(B35&lt;=2000,U19,""),""))</f>
        <v>地区と延べ面積を確認してください。</v>
      </c>
      <c r="M19" s="20"/>
      <c r="N19" s="20"/>
      <c r="O19" s="20"/>
      <c r="P19" s="20"/>
      <c r="R19" s="53"/>
      <c r="S19" s="53"/>
      <c r="T19" s="53"/>
      <c r="U19" s="51" t="s">
        <v>91</v>
      </c>
      <c r="V19" s="51"/>
      <c r="W19" s="51"/>
      <c r="X19" s="51"/>
      <c r="Y19" s="51"/>
      <c r="Z19" s="53"/>
      <c r="AA19" s="5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</row>
    <row r="20" spans="1:45" ht="16.5" customHeight="1" x14ac:dyDescent="0.2">
      <c r="B20" s="20"/>
      <c r="C20" s="20"/>
      <c r="D20" s="23"/>
      <c r="E20" s="20"/>
      <c r="F20" s="20"/>
      <c r="G20" s="20"/>
      <c r="H20" s="23"/>
      <c r="I20" s="20"/>
      <c r="J20" s="20"/>
      <c r="K20" s="20"/>
      <c r="L20" s="117" t="str">
        <f>IF(S6="a",IF(J19&lt;=1500,U20,""),IF(S6="b",IF(B35&lt;=2000,Y20,""),""))</f>
        <v>⑦ ＞ 1500㎡ が対象です。</v>
      </c>
      <c r="M20" s="20"/>
      <c r="N20" s="20"/>
      <c r="O20" s="20"/>
      <c r="P20" s="20"/>
      <c r="R20" s="53"/>
      <c r="S20" s="53"/>
      <c r="T20" s="53"/>
      <c r="U20" s="51" t="s">
        <v>101</v>
      </c>
      <c r="V20" s="51"/>
      <c r="W20" s="51"/>
      <c r="X20" s="51"/>
      <c r="Y20" s="51" t="s">
        <v>139</v>
      </c>
      <c r="Z20" s="53"/>
      <c r="AA20" s="5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</row>
    <row r="21" spans="1:45" ht="16.5" customHeight="1" x14ac:dyDescent="0.2">
      <c r="B21" s="20"/>
      <c r="C21" s="20"/>
      <c r="D21" s="23"/>
      <c r="E21" s="20"/>
      <c r="F21" s="20"/>
      <c r="G21" s="20"/>
      <c r="H21" s="23"/>
      <c r="I21" s="20"/>
      <c r="J21" s="20"/>
      <c r="K21" s="20"/>
      <c r="R21" s="43"/>
      <c r="S21" s="43"/>
      <c r="T21" s="43"/>
      <c r="U21" s="43"/>
      <c r="V21" s="43"/>
      <c r="W21" s="51"/>
      <c r="X21" s="51"/>
      <c r="Y21" s="43"/>
      <c r="Z21" s="53"/>
      <c r="AA21" s="5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</row>
    <row r="22" spans="1:45" s="25" customFormat="1" ht="16.5" customHeight="1" x14ac:dyDescent="0.2">
      <c r="A22" s="110" t="s">
        <v>80</v>
      </c>
      <c r="B22" s="111"/>
      <c r="C22" s="112"/>
      <c r="D22" s="113"/>
      <c r="E22" s="112"/>
      <c r="F22" s="112"/>
      <c r="G22" s="112"/>
      <c r="H22" s="113"/>
      <c r="I22" s="112"/>
      <c r="J22" s="112"/>
      <c r="K22" s="112"/>
      <c r="L22" s="113"/>
      <c r="M22" s="112"/>
      <c r="N22" s="112"/>
      <c r="O22" s="112"/>
      <c r="P22" s="112"/>
      <c r="Q22" s="111"/>
      <c r="R22" s="51"/>
      <c r="S22" s="51"/>
      <c r="T22" s="51"/>
      <c r="U22" s="51"/>
      <c r="V22" s="51"/>
      <c r="W22" s="51"/>
      <c r="X22" s="51"/>
      <c r="Y22" s="53"/>
      <c r="Z22" s="53"/>
      <c r="AA22" s="5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38"/>
      <c r="AR22" s="38"/>
      <c r="AS22" s="38"/>
    </row>
    <row r="23" spans="1:45" ht="16.5" customHeight="1" x14ac:dyDescent="0.2">
      <c r="B23" s="16" t="s">
        <v>0</v>
      </c>
      <c r="C23" s="16"/>
      <c r="D23" s="16"/>
      <c r="E23" s="16"/>
      <c r="F23" s="16" t="s">
        <v>1</v>
      </c>
      <c r="G23" s="16"/>
      <c r="H23" s="16"/>
      <c r="I23" s="16"/>
      <c r="J23" s="16" t="s">
        <v>2</v>
      </c>
      <c r="K23" s="16"/>
      <c r="L23" s="16"/>
      <c r="M23" s="16"/>
      <c r="N23" s="16" t="s">
        <v>10</v>
      </c>
      <c r="O23" s="16"/>
      <c r="P23" s="16" t="s">
        <v>11</v>
      </c>
      <c r="Q23" s="26"/>
      <c r="R23" s="51"/>
      <c r="S23" s="51" t="s">
        <v>12</v>
      </c>
      <c r="T23" s="51"/>
      <c r="U23" s="51"/>
      <c r="V23" s="51"/>
      <c r="W23" s="51"/>
      <c r="X23" s="51"/>
      <c r="Y23" s="53"/>
      <c r="Z23" s="53"/>
      <c r="AA23" s="5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</row>
    <row r="24" spans="1:45" ht="16.5" customHeight="1" x14ac:dyDescent="0.2">
      <c r="B24" s="19">
        <f>B$12</f>
        <v>0</v>
      </c>
      <c r="C24" s="16" t="s">
        <v>13</v>
      </c>
      <c r="D24" s="16">
        <v>150</v>
      </c>
      <c r="E24" s="16" t="s">
        <v>5</v>
      </c>
      <c r="F24" s="19">
        <f>D$12</f>
        <v>0</v>
      </c>
      <c r="G24" s="16" t="s">
        <v>13</v>
      </c>
      <c r="H24" s="16">
        <v>250</v>
      </c>
      <c r="I24" s="16" t="s">
        <v>5</v>
      </c>
      <c r="J24" s="19">
        <f>F$12</f>
        <v>0</v>
      </c>
      <c r="K24" s="16" t="s">
        <v>13</v>
      </c>
      <c r="L24" s="16">
        <v>450</v>
      </c>
      <c r="M24" s="16" t="s">
        <v>14</v>
      </c>
      <c r="N24" s="42">
        <f>ROUND(B24/D24+F24/H24+J24/L24,1)</f>
        <v>0</v>
      </c>
      <c r="O24" s="16" t="s">
        <v>14</v>
      </c>
      <c r="P24" s="27" t="str">
        <f>IF(S6="a",IF(J19&gt;1500,ROUNDUP(B24/D24+F24/H24+J24/L24,0),"―"),"―")</f>
        <v>―</v>
      </c>
      <c r="Q24" s="28" t="s">
        <v>15</v>
      </c>
      <c r="R24" s="52" t="s">
        <v>0</v>
      </c>
      <c r="S24" s="165">
        <f>B24/D24</f>
        <v>0</v>
      </c>
      <c r="T24" s="51"/>
      <c r="U24" s="51"/>
      <c r="V24" s="50"/>
      <c r="W24" s="50"/>
      <c r="X24" s="50"/>
      <c r="Y24" s="53"/>
      <c r="Z24" s="53"/>
      <c r="AA24" s="5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</row>
    <row r="25" spans="1:45" ht="16.5" customHeight="1" x14ac:dyDescent="0.2">
      <c r="B25" s="20"/>
      <c r="C25" s="20"/>
      <c r="D25" s="23"/>
      <c r="E25" s="20"/>
      <c r="F25" s="20"/>
      <c r="G25" s="20"/>
      <c r="H25" s="23"/>
      <c r="I25" s="20"/>
      <c r="J25" s="20"/>
      <c r="K25" s="20"/>
      <c r="L25" s="23"/>
      <c r="M25" s="20"/>
      <c r="N25" s="30" t="s">
        <v>33</v>
      </c>
      <c r="O25" s="20"/>
      <c r="P25" s="30" t="s">
        <v>16</v>
      </c>
      <c r="R25" s="52" t="s">
        <v>1</v>
      </c>
      <c r="S25" s="165">
        <f>F24/H24</f>
        <v>0</v>
      </c>
      <c r="T25" s="51"/>
      <c r="U25" s="51"/>
      <c r="V25" s="53"/>
      <c r="W25" s="53"/>
      <c r="X25" s="53"/>
      <c r="Y25" s="53"/>
      <c r="Z25" s="53"/>
      <c r="AA25" s="5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</row>
    <row r="26" spans="1:45" ht="16.5" customHeight="1" x14ac:dyDescent="0.2">
      <c r="B26" s="20"/>
      <c r="C26" s="20"/>
      <c r="D26" s="23"/>
      <c r="E26" s="20"/>
      <c r="F26" s="20"/>
      <c r="G26" s="20"/>
      <c r="H26" s="23"/>
      <c r="I26" s="20"/>
      <c r="J26" s="20"/>
      <c r="K26" s="20"/>
      <c r="L26" s="23"/>
      <c r="M26" s="20"/>
      <c r="N26" s="20"/>
      <c r="O26" s="20"/>
      <c r="P26" s="30"/>
      <c r="R26" s="52" t="s">
        <v>2</v>
      </c>
      <c r="S26" s="165">
        <f>J24/L24</f>
        <v>0</v>
      </c>
      <c r="T26" s="51"/>
      <c r="U26" s="51"/>
      <c r="V26" s="53"/>
      <c r="W26" s="53"/>
      <c r="X26" s="53"/>
      <c r="Y26" s="53"/>
      <c r="Z26" s="53"/>
      <c r="AA26" s="5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</row>
    <row r="27" spans="1:45" ht="16.5" customHeight="1" x14ac:dyDescent="0.2">
      <c r="B27" s="31" t="s">
        <v>164</v>
      </c>
      <c r="C27" s="20"/>
      <c r="D27" s="23"/>
      <c r="E27" s="20"/>
      <c r="F27" s="20"/>
      <c r="G27" s="20"/>
      <c r="H27" s="23"/>
      <c r="I27" s="20"/>
      <c r="J27" s="23" t="s">
        <v>3</v>
      </c>
      <c r="K27" s="20"/>
      <c r="L27" s="23"/>
      <c r="M27" s="20"/>
      <c r="N27" s="20"/>
      <c r="O27" s="20"/>
      <c r="P27" s="20"/>
      <c r="R27" s="52" t="s">
        <v>71</v>
      </c>
      <c r="S27" s="165">
        <f>+B24/D24+F24/H24+J24/L24</f>
        <v>0</v>
      </c>
      <c r="T27" s="51"/>
      <c r="U27" s="51"/>
      <c r="V27" s="53"/>
      <c r="W27" s="53"/>
      <c r="X27" s="53"/>
      <c r="Y27" s="53"/>
      <c r="Z27" s="53"/>
      <c r="AA27" s="5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</row>
    <row r="28" spans="1:45" ht="16.5" customHeight="1" x14ac:dyDescent="0.2">
      <c r="B28" s="16" t="s">
        <v>10</v>
      </c>
      <c r="C28" s="22"/>
      <c r="D28" s="16"/>
      <c r="E28" s="22"/>
      <c r="F28" s="16">
        <v>1500</v>
      </c>
      <c r="G28" s="16" t="s">
        <v>8</v>
      </c>
      <c r="H28" s="16">
        <v>6000</v>
      </c>
      <c r="I28" s="16" t="s">
        <v>17</v>
      </c>
      <c r="J28" s="19">
        <f>H12</f>
        <v>0</v>
      </c>
      <c r="K28" s="16"/>
      <c r="L28" s="16"/>
      <c r="M28" s="16"/>
      <c r="N28" s="16" t="s">
        <v>46</v>
      </c>
      <c r="O28" s="22"/>
      <c r="P28" s="20"/>
      <c r="R28" s="52"/>
      <c r="S28" s="61"/>
      <c r="T28" s="51"/>
      <c r="U28" s="51"/>
      <c r="V28" s="53"/>
      <c r="W28" s="53"/>
      <c r="X28" s="53"/>
      <c r="Y28" s="53"/>
      <c r="Z28" s="53"/>
      <c r="AA28" s="5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</row>
    <row r="29" spans="1:45" ht="16.5" customHeight="1" x14ac:dyDescent="0.2">
      <c r="B29" s="19">
        <f>N24</f>
        <v>0</v>
      </c>
      <c r="C29" s="16" t="s">
        <v>8</v>
      </c>
      <c r="D29" s="16">
        <v>1</v>
      </c>
      <c r="E29" s="16" t="s">
        <v>17</v>
      </c>
      <c r="F29" s="16"/>
      <c r="G29" s="16"/>
      <c r="H29" s="16"/>
      <c r="I29" s="16"/>
      <c r="J29" s="16"/>
      <c r="K29" s="16"/>
      <c r="L29" s="16"/>
      <c r="M29" s="16" t="s">
        <v>14</v>
      </c>
      <c r="N29" s="27" t="str">
        <f>IF(P24="―","―",IF(H12&gt;6000,"―",ROUNDUP(B29*(D29-F28*(H28-J28)/(F30*H30-J30*L30)),0)))</f>
        <v>―</v>
      </c>
      <c r="O29" s="28" t="s">
        <v>15</v>
      </c>
      <c r="P29" s="23"/>
      <c r="Q29" s="14"/>
      <c r="R29" s="52"/>
      <c r="S29" s="60" t="e">
        <f>1-F28*(H28-J28)/(F30*H30-J30*L30)</f>
        <v>#DIV/0!</v>
      </c>
      <c r="T29" s="51" t="s">
        <v>18</v>
      </c>
      <c r="U29" s="51"/>
      <c r="V29" s="53"/>
      <c r="W29" s="53"/>
      <c r="X29" s="53"/>
      <c r="Y29" s="53"/>
      <c r="Z29" s="53"/>
      <c r="AA29" s="5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</row>
    <row r="30" spans="1:45" ht="16.5" customHeight="1" x14ac:dyDescent="0.2">
      <c r="B30" s="16"/>
      <c r="C30" s="16"/>
      <c r="D30" s="16"/>
      <c r="E30" s="16"/>
      <c r="F30" s="16">
        <v>6000</v>
      </c>
      <c r="G30" s="16" t="s">
        <v>8</v>
      </c>
      <c r="H30" s="19">
        <f>J19</f>
        <v>0</v>
      </c>
      <c r="I30" s="16" t="s">
        <v>17</v>
      </c>
      <c r="J30" s="16">
        <v>1500</v>
      </c>
      <c r="K30" s="16" t="s">
        <v>8</v>
      </c>
      <c r="L30" s="19">
        <f>H12</f>
        <v>0</v>
      </c>
      <c r="M30" s="16"/>
      <c r="N30" s="30" t="s">
        <v>16</v>
      </c>
      <c r="O30" s="16"/>
      <c r="P30" s="23"/>
      <c r="Q30" s="14"/>
      <c r="R30" s="52"/>
      <c r="S30" s="60" t="e">
        <f>F28*(H28-J28)/(F30*H30-J30*L30)</f>
        <v>#DIV/0!</v>
      </c>
      <c r="T30" s="51" t="s">
        <v>90</v>
      </c>
      <c r="U30" s="51"/>
      <c r="V30" s="53"/>
      <c r="W30" s="53"/>
      <c r="X30" s="53"/>
      <c r="Y30" s="53"/>
      <c r="Z30" s="53"/>
      <c r="AA30" s="5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</row>
    <row r="31" spans="1:45" ht="16.5" customHeight="1" x14ac:dyDescent="0.2">
      <c r="B31" s="23"/>
      <c r="C31" s="23"/>
      <c r="D31" s="23"/>
      <c r="E31" s="23"/>
      <c r="F31" s="23"/>
      <c r="G31" s="23"/>
      <c r="H31" s="23" t="s">
        <v>7</v>
      </c>
      <c r="I31" s="23"/>
      <c r="J31" s="23"/>
      <c r="K31" s="23"/>
      <c r="L31" s="23" t="s">
        <v>3</v>
      </c>
      <c r="M31" s="23"/>
      <c r="N31" s="23"/>
      <c r="O31" s="23"/>
      <c r="P31" s="23"/>
      <c r="Q31" s="14"/>
      <c r="R31" s="52" t="s">
        <v>46</v>
      </c>
      <c r="S31" s="60" t="e">
        <f>IF(H12&gt;6000,"―",B29*(D29-F28*(H28-J28)/(F30*H30-J30*L30)))</f>
        <v>#DIV/0!</v>
      </c>
      <c r="T31" s="51"/>
      <c r="U31" s="51"/>
      <c r="V31" s="53"/>
      <c r="W31" s="53"/>
      <c r="X31" s="53"/>
      <c r="Y31" s="53"/>
      <c r="Z31" s="53"/>
      <c r="AA31" s="5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</row>
    <row r="32" spans="1:45" ht="16.5" customHeight="1" x14ac:dyDescent="0.2">
      <c r="B32" s="14"/>
      <c r="C32" s="14"/>
      <c r="E32" s="14"/>
      <c r="F32" s="14"/>
      <c r="G32" s="14"/>
      <c r="I32" s="14"/>
      <c r="J32" s="14"/>
      <c r="K32" s="14"/>
      <c r="M32" s="14"/>
      <c r="N32" s="14"/>
      <c r="O32" s="14"/>
      <c r="P32" s="14"/>
      <c r="Q32" s="14"/>
      <c r="R32" s="52"/>
      <c r="S32" s="51"/>
      <c r="T32" s="51"/>
      <c r="U32" s="51"/>
      <c r="V32" s="53"/>
      <c r="W32" s="53"/>
      <c r="X32" s="53"/>
      <c r="Y32" s="53"/>
      <c r="Z32" s="53"/>
      <c r="AA32" s="5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</row>
    <row r="33" spans="1:45" s="25" customFormat="1" ht="16.5" customHeight="1" x14ac:dyDescent="0.2">
      <c r="A33" s="110" t="s">
        <v>81</v>
      </c>
      <c r="B33" s="111"/>
      <c r="C33" s="112"/>
      <c r="D33" s="113"/>
      <c r="E33" s="112"/>
      <c r="F33" s="112"/>
      <c r="G33" s="112"/>
      <c r="H33" s="113"/>
      <c r="I33" s="112"/>
      <c r="J33" s="112"/>
      <c r="K33" s="112"/>
      <c r="L33" s="113"/>
      <c r="M33" s="112"/>
      <c r="N33" s="112"/>
      <c r="O33" s="112"/>
      <c r="P33" s="112"/>
      <c r="Q33" s="111"/>
      <c r="R33" s="52"/>
      <c r="S33" s="51"/>
      <c r="T33" s="51"/>
      <c r="U33" s="51"/>
      <c r="V33" s="51"/>
      <c r="W33" s="51"/>
      <c r="X33" s="51"/>
      <c r="Y33" s="53"/>
      <c r="Z33" s="53"/>
      <c r="AA33" s="5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38"/>
      <c r="AR33" s="38"/>
      <c r="AS33" s="38"/>
    </row>
    <row r="34" spans="1:45" ht="16.5" customHeight="1" x14ac:dyDescent="0.2">
      <c r="B34" s="16" t="s">
        <v>19</v>
      </c>
      <c r="C34" s="16"/>
      <c r="D34" s="16"/>
      <c r="E34" s="16"/>
      <c r="F34" s="16" t="s">
        <v>20</v>
      </c>
      <c r="G34" s="16"/>
      <c r="H34" s="16" t="s">
        <v>21</v>
      </c>
      <c r="I34" s="26"/>
      <c r="J34" s="23"/>
      <c r="K34" s="23"/>
      <c r="L34" s="23"/>
      <c r="R34" s="52"/>
      <c r="S34" s="51"/>
      <c r="T34" s="51"/>
      <c r="U34" s="51"/>
      <c r="V34" s="51"/>
      <c r="W34" s="51"/>
      <c r="X34" s="51"/>
      <c r="Y34" s="53"/>
      <c r="Z34" s="53"/>
      <c r="AA34" s="5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</row>
    <row r="35" spans="1:45" ht="16.5" customHeight="1" x14ac:dyDescent="0.2">
      <c r="B35" s="19">
        <f>B12+D12</f>
        <v>0</v>
      </c>
      <c r="C35" s="16" t="s">
        <v>13</v>
      </c>
      <c r="D35" s="16">
        <v>250</v>
      </c>
      <c r="E35" s="16" t="s">
        <v>14</v>
      </c>
      <c r="F35" s="19">
        <f>ROUND(B35/D35,1)</f>
        <v>0</v>
      </c>
      <c r="G35" s="16" t="s">
        <v>14</v>
      </c>
      <c r="H35" s="27" t="str">
        <f>IF(S6="b",IF(B35&lt;2000,"―",ROUNDUP(B35/D35,0)),"―")</f>
        <v>―</v>
      </c>
      <c r="I35" s="28" t="s">
        <v>15</v>
      </c>
      <c r="J35" s="23"/>
      <c r="K35" s="23"/>
      <c r="L35" s="23"/>
      <c r="R35" s="52" t="s">
        <v>20</v>
      </c>
      <c r="S35" s="60">
        <f>B35/D35</f>
        <v>0</v>
      </c>
      <c r="T35" s="51"/>
      <c r="U35" s="51"/>
      <c r="V35" s="51"/>
      <c r="W35" s="51"/>
      <c r="X35" s="51"/>
      <c r="Y35" s="53"/>
      <c r="Z35" s="53"/>
      <c r="AA35" s="5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</row>
    <row r="36" spans="1:45" ht="16.5" customHeight="1" x14ac:dyDescent="0.2">
      <c r="B36" s="20"/>
      <c r="C36" s="20"/>
      <c r="D36" s="23"/>
      <c r="E36" s="20"/>
      <c r="F36" s="30" t="s">
        <v>33</v>
      </c>
      <c r="G36" s="20"/>
      <c r="H36" s="30" t="s">
        <v>16</v>
      </c>
      <c r="I36" s="20"/>
      <c r="J36" s="20"/>
      <c r="K36" s="20"/>
      <c r="L36" s="23"/>
      <c r="M36" s="20"/>
      <c r="N36" s="20"/>
      <c r="O36" s="20"/>
      <c r="P36" s="20"/>
      <c r="R36" s="52"/>
      <c r="S36" s="51"/>
      <c r="T36" s="51"/>
      <c r="U36" s="51"/>
      <c r="V36" s="51"/>
      <c r="W36" s="51"/>
      <c r="X36" s="51"/>
      <c r="Y36" s="53"/>
      <c r="Z36" s="53"/>
      <c r="AA36" s="5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</row>
    <row r="37" spans="1:45" ht="16.5" customHeight="1" x14ac:dyDescent="0.2">
      <c r="B37" s="20"/>
      <c r="C37" s="20"/>
      <c r="D37" s="23"/>
      <c r="E37" s="20"/>
      <c r="F37" s="20"/>
      <c r="G37" s="20"/>
      <c r="H37" s="30"/>
      <c r="I37" s="20"/>
      <c r="J37" s="20"/>
      <c r="K37" s="20"/>
      <c r="L37" s="23"/>
      <c r="M37" s="20"/>
      <c r="N37" s="20"/>
      <c r="O37" s="20"/>
      <c r="P37" s="20"/>
      <c r="R37" s="52"/>
      <c r="S37" s="51"/>
      <c r="T37" s="51"/>
      <c r="U37" s="51"/>
      <c r="V37" s="51"/>
      <c r="W37" s="51"/>
      <c r="X37" s="51"/>
      <c r="Y37" s="53"/>
      <c r="Z37" s="53"/>
      <c r="AA37" s="5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</row>
    <row r="38" spans="1:45" ht="16.5" customHeight="1" x14ac:dyDescent="0.2">
      <c r="B38" s="31" t="s">
        <v>79</v>
      </c>
      <c r="C38" s="20"/>
      <c r="D38" s="23"/>
      <c r="E38" s="20"/>
      <c r="F38" s="23"/>
      <c r="G38" s="20"/>
      <c r="H38" s="23" t="s">
        <v>3</v>
      </c>
      <c r="K38" s="20"/>
      <c r="L38" s="23"/>
      <c r="M38" s="20"/>
      <c r="N38" s="20"/>
      <c r="O38" s="20"/>
      <c r="P38" s="20"/>
      <c r="R38" s="52"/>
      <c r="S38" s="51"/>
      <c r="T38" s="51"/>
      <c r="U38" s="51"/>
      <c r="V38" s="51"/>
      <c r="W38" s="51"/>
      <c r="X38" s="51"/>
      <c r="Y38" s="53"/>
      <c r="Z38" s="53"/>
      <c r="AA38" s="5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</row>
    <row r="39" spans="1:45" ht="16.5" customHeight="1" x14ac:dyDescent="0.2">
      <c r="B39" s="16" t="s">
        <v>20</v>
      </c>
      <c r="C39" s="22"/>
      <c r="D39" s="16"/>
      <c r="E39" s="22"/>
      <c r="F39" s="16">
        <v>6000</v>
      </c>
      <c r="G39" s="16" t="s">
        <v>17</v>
      </c>
      <c r="H39" s="19">
        <f>B12+D12</f>
        <v>0</v>
      </c>
      <c r="I39" s="16"/>
      <c r="J39" s="16" t="s">
        <v>169</v>
      </c>
      <c r="K39" s="22"/>
      <c r="L39" s="23"/>
      <c r="P39" s="20"/>
      <c r="R39" s="52"/>
      <c r="S39" s="51"/>
      <c r="T39" s="51"/>
      <c r="U39" s="74">
        <f>F39-H39</f>
        <v>6000</v>
      </c>
      <c r="V39" s="51"/>
      <c r="W39" s="51"/>
      <c r="X39" s="51"/>
      <c r="Y39" s="53"/>
      <c r="Z39" s="53"/>
      <c r="AA39" s="5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</row>
    <row r="40" spans="1:45" ht="16.5" customHeight="1" x14ac:dyDescent="0.2">
      <c r="B40" s="19">
        <f>F35</f>
        <v>0</v>
      </c>
      <c r="C40" s="16" t="s">
        <v>8</v>
      </c>
      <c r="D40" s="16">
        <v>1</v>
      </c>
      <c r="E40" s="16" t="s">
        <v>17</v>
      </c>
      <c r="F40" s="16"/>
      <c r="G40" s="16"/>
      <c r="H40" s="16"/>
      <c r="I40" s="16" t="s">
        <v>14</v>
      </c>
      <c r="J40" s="27" t="str">
        <f>IF(H35="―","―",IF(B35&gt;6000,"―",ROUNDUP(B40*(D40-(F39-H39)/(F41*H41)),0)))</f>
        <v>―</v>
      </c>
      <c r="K40" s="28" t="s">
        <v>15</v>
      </c>
      <c r="L40" s="23"/>
      <c r="P40" s="23"/>
      <c r="Q40" s="14"/>
      <c r="R40" s="51"/>
      <c r="S40" s="61" t="e">
        <f>1-(F39-H39)/(F41*H41)</f>
        <v>#DIV/0!</v>
      </c>
      <c r="T40" s="52" t="s">
        <v>18</v>
      </c>
      <c r="U40" s="63" t="s">
        <v>23</v>
      </c>
      <c r="V40" s="64" t="s">
        <v>24</v>
      </c>
      <c r="W40" s="60" t="e">
        <f>U39/U41</f>
        <v>#DIV/0!</v>
      </c>
      <c r="X40" s="51"/>
      <c r="Y40" s="53"/>
      <c r="Z40" s="53"/>
      <c r="AA40" s="5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</row>
    <row r="41" spans="1:45" ht="16.5" customHeight="1" x14ac:dyDescent="0.2">
      <c r="B41" s="16"/>
      <c r="C41" s="16"/>
      <c r="D41" s="16"/>
      <c r="E41" s="16"/>
      <c r="F41" s="16">
        <v>2</v>
      </c>
      <c r="G41" s="16" t="s">
        <v>8</v>
      </c>
      <c r="H41" s="19">
        <f>B12+D12</f>
        <v>0</v>
      </c>
      <c r="I41" s="16"/>
      <c r="J41" s="30" t="s">
        <v>16</v>
      </c>
      <c r="K41" s="16"/>
      <c r="L41" s="23"/>
      <c r="M41" s="23"/>
      <c r="N41" s="23"/>
      <c r="O41" s="23"/>
      <c r="P41" s="23"/>
      <c r="Q41" s="14"/>
      <c r="R41" s="52" t="s">
        <v>22</v>
      </c>
      <c r="S41" s="61" t="e">
        <f>B40*(D40-(F39-H39)/(F41*H41))</f>
        <v>#DIV/0!</v>
      </c>
      <c r="T41" s="51"/>
      <c r="U41" s="62">
        <f>F41*H41</f>
        <v>0</v>
      </c>
      <c r="V41" s="51"/>
      <c r="W41" s="51"/>
      <c r="X41" s="51"/>
      <c r="Y41" s="53"/>
      <c r="Z41" s="53"/>
      <c r="AA41" s="5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</row>
    <row r="42" spans="1:45" ht="16.5" customHeight="1" x14ac:dyDescent="0.2">
      <c r="B42" s="23"/>
      <c r="C42" s="23"/>
      <c r="D42" s="23"/>
      <c r="E42" s="23"/>
      <c r="F42" s="23"/>
      <c r="G42" s="23"/>
      <c r="H42" s="23" t="s">
        <v>3</v>
      </c>
      <c r="I42" s="23"/>
      <c r="J42" s="23"/>
      <c r="K42" s="23"/>
      <c r="L42" s="23"/>
      <c r="M42" s="23"/>
      <c r="N42" s="23"/>
      <c r="O42" s="23"/>
      <c r="P42" s="23"/>
      <c r="Q42" s="14"/>
      <c r="R42" s="51"/>
      <c r="S42" s="51"/>
      <c r="T42" s="51"/>
      <c r="U42" s="51"/>
      <c r="V42" s="51"/>
      <c r="W42" s="51"/>
      <c r="X42" s="51"/>
      <c r="Y42" s="53"/>
      <c r="Z42" s="53"/>
      <c r="AA42" s="5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</row>
    <row r="43" spans="1:45" ht="16.5" customHeight="1" x14ac:dyDescent="0.2">
      <c r="R43" s="51"/>
      <c r="S43" s="51"/>
      <c r="T43" s="51"/>
      <c r="U43" s="51"/>
      <c r="V43" s="51"/>
      <c r="W43" s="51"/>
      <c r="X43" s="51"/>
      <c r="Y43" s="53"/>
      <c r="Z43" s="53"/>
      <c r="AA43" s="5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</row>
    <row r="44" spans="1:45" s="25" customFormat="1" ht="16.5" customHeight="1" x14ac:dyDescent="0.2">
      <c r="A44" s="110" t="s">
        <v>82</v>
      </c>
      <c r="B44" s="111"/>
      <c r="C44" s="112"/>
      <c r="D44" s="113"/>
      <c r="E44" s="112"/>
      <c r="F44" s="112"/>
      <c r="G44" s="112"/>
      <c r="H44" s="113"/>
      <c r="I44" s="112"/>
      <c r="J44" s="112"/>
      <c r="K44" s="112"/>
      <c r="L44" s="113"/>
      <c r="M44" s="112"/>
      <c r="N44" s="112"/>
      <c r="O44" s="112"/>
      <c r="P44" s="112"/>
      <c r="Q44" s="111"/>
      <c r="R44" s="52"/>
      <c r="S44" s="51"/>
      <c r="T44" s="51"/>
      <c r="U44" s="51"/>
      <c r="V44" s="51"/>
      <c r="W44" s="51"/>
      <c r="X44" s="51"/>
      <c r="Y44" s="53"/>
      <c r="Z44" s="53"/>
      <c r="AA44" s="5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38"/>
      <c r="AR44" s="38"/>
      <c r="AS44" s="38"/>
    </row>
    <row r="45" spans="1:45" ht="16.5" customHeight="1" x14ac:dyDescent="0.2">
      <c r="A45" s="146"/>
      <c r="B45" s="147" t="s">
        <v>165</v>
      </c>
      <c r="C45" s="148"/>
      <c r="D45" s="148"/>
      <c r="E45" s="148"/>
      <c r="F45" s="148"/>
      <c r="G45" s="148"/>
      <c r="H45" s="148"/>
      <c r="I45" s="149"/>
      <c r="J45" s="150"/>
      <c r="K45" s="150"/>
      <c r="L45" s="150"/>
      <c r="M45" s="146"/>
      <c r="N45" s="146"/>
      <c r="O45" s="146"/>
      <c r="P45" s="146"/>
      <c r="Q45" s="146"/>
      <c r="R45" s="52"/>
      <c r="S45" s="51"/>
      <c r="T45" s="51"/>
      <c r="U45" s="51"/>
      <c r="V45" s="51"/>
      <c r="W45" s="51"/>
      <c r="X45" s="51"/>
      <c r="Y45" s="53"/>
      <c r="Z45" s="53"/>
      <c r="AA45" s="5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</row>
    <row r="46" spans="1:45" ht="16.5" customHeight="1" x14ac:dyDescent="0.2">
      <c r="A46" s="146"/>
      <c r="B46" s="151">
        <f>D15</f>
        <v>0</v>
      </c>
      <c r="C46" s="148" t="s">
        <v>45</v>
      </c>
      <c r="D46" s="148"/>
      <c r="E46" s="148"/>
      <c r="F46" s="152"/>
      <c r="G46" s="148"/>
      <c r="H46" s="153"/>
      <c r="I46" s="154"/>
      <c r="J46" s="150"/>
      <c r="K46" s="150"/>
      <c r="L46" s="150"/>
      <c r="M46" s="146"/>
      <c r="N46" s="146"/>
      <c r="O46" s="146"/>
      <c r="P46" s="146"/>
      <c r="Q46" s="146"/>
      <c r="R46" s="51"/>
      <c r="S46" s="51"/>
      <c r="T46" s="51"/>
      <c r="U46" s="51"/>
      <c r="V46" s="51"/>
      <c r="W46" s="51"/>
      <c r="X46" s="51"/>
      <c r="Y46" s="53"/>
      <c r="Z46" s="53"/>
      <c r="AA46" s="5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</row>
    <row r="47" spans="1:45" ht="24" x14ac:dyDescent="0.15">
      <c r="A47" s="146"/>
      <c r="B47" s="155"/>
      <c r="C47" s="155"/>
      <c r="D47" s="156" t="s">
        <v>47</v>
      </c>
      <c r="E47" s="157"/>
      <c r="F47" s="157"/>
      <c r="G47" s="157"/>
      <c r="H47" s="156" t="s">
        <v>48</v>
      </c>
      <c r="I47" s="157"/>
      <c r="J47" s="157"/>
      <c r="K47" s="157"/>
      <c r="L47" s="156" t="s">
        <v>163</v>
      </c>
      <c r="M47" s="157"/>
      <c r="N47" s="155"/>
      <c r="O47" s="155"/>
      <c r="P47" s="150"/>
      <c r="Q47" s="146"/>
      <c r="R47" s="52"/>
      <c r="S47" s="51"/>
      <c r="T47" s="51"/>
      <c r="U47" s="51"/>
      <c r="V47" s="51"/>
      <c r="W47" s="51"/>
      <c r="X47" s="51"/>
      <c r="Y47" s="53"/>
      <c r="Z47" s="53"/>
      <c r="AA47" s="5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</row>
    <row r="48" spans="1:45" ht="16.5" customHeight="1" x14ac:dyDescent="0.2">
      <c r="A48" s="146"/>
      <c r="B48" s="158">
        <f>IF(B46&gt;10000,10000,B46)</f>
        <v>0</v>
      </c>
      <c r="C48" s="150" t="s">
        <v>28</v>
      </c>
      <c r="D48" s="158">
        <f>IF(B46&gt;50000,40000,IF(B46&lt;10000,0,B46-10000))</f>
        <v>0</v>
      </c>
      <c r="E48" s="150" t="s">
        <v>29</v>
      </c>
      <c r="F48" s="159">
        <v>0.7</v>
      </c>
      <c r="G48" s="159" t="s">
        <v>28</v>
      </c>
      <c r="H48" s="158">
        <f>IF(B46&gt;100000,50000,IF(B46&lt;50000,0,B46-50000))</f>
        <v>0</v>
      </c>
      <c r="I48" s="159" t="s">
        <v>29</v>
      </c>
      <c r="J48" s="159">
        <v>0.6</v>
      </c>
      <c r="K48" s="159" t="s">
        <v>28</v>
      </c>
      <c r="L48" s="152">
        <f>IF(B46&gt;100000,B46-100000,0)</f>
        <v>0</v>
      </c>
      <c r="M48" s="159" t="s">
        <v>29</v>
      </c>
      <c r="N48" s="159">
        <v>0.5</v>
      </c>
      <c r="O48" s="150" t="s">
        <v>30</v>
      </c>
      <c r="P48" s="160" t="str">
        <f>IF(B46&gt;10000,ROUND(B48+D48*F48+H48*J48+L48*N48,0),"―")</f>
        <v>―</v>
      </c>
      <c r="Q48" s="146"/>
      <c r="R48" s="52" t="s">
        <v>20</v>
      </c>
      <c r="S48" s="68">
        <f>B48+D48*F48+H48*J48+L48*N48</f>
        <v>0</v>
      </c>
      <c r="T48" s="51"/>
      <c r="U48" s="51"/>
      <c r="V48" s="51"/>
      <c r="W48" s="51"/>
      <c r="X48" s="51"/>
      <c r="Y48" s="53"/>
      <c r="Z48" s="53"/>
      <c r="AA48" s="5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</row>
    <row r="49" spans="1:45" ht="16.5" customHeight="1" x14ac:dyDescent="0.2">
      <c r="A49" s="146"/>
      <c r="B49" s="150"/>
      <c r="C49" s="150"/>
      <c r="D49" s="150"/>
      <c r="E49" s="150"/>
      <c r="F49" s="150"/>
      <c r="G49" s="150"/>
      <c r="H49" s="161"/>
      <c r="I49" s="150"/>
      <c r="J49" s="150"/>
      <c r="K49" s="150"/>
      <c r="L49" s="150"/>
      <c r="M49" s="150"/>
      <c r="N49" s="150"/>
      <c r="O49" s="150"/>
      <c r="P49" s="162" t="s">
        <v>31</v>
      </c>
      <c r="Q49" s="146"/>
      <c r="R49" s="52"/>
      <c r="S49" s="51"/>
      <c r="T49" s="51"/>
      <c r="U49" s="51"/>
      <c r="V49" s="51"/>
      <c r="W49" s="51"/>
      <c r="X49" s="51"/>
      <c r="Y49" s="53"/>
      <c r="Z49" s="53"/>
      <c r="AA49" s="5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</row>
    <row r="50" spans="1:45" ht="16.5" customHeight="1" x14ac:dyDescent="0.2">
      <c r="A50" s="146"/>
      <c r="B50" s="150" t="s">
        <v>51</v>
      </c>
      <c r="C50" s="150"/>
      <c r="D50" s="180" t="s">
        <v>50</v>
      </c>
      <c r="E50" s="150"/>
      <c r="F50" s="150"/>
      <c r="G50" s="150"/>
      <c r="H50" s="161"/>
      <c r="I50" s="150"/>
      <c r="J50" s="150"/>
      <c r="K50" s="150"/>
      <c r="L50" s="150"/>
      <c r="M50" s="150"/>
      <c r="N50" s="150"/>
      <c r="O50" s="150"/>
      <c r="P50" s="155"/>
      <c r="Q50" s="146"/>
      <c r="R50" s="52"/>
      <c r="S50" s="51"/>
      <c r="T50" s="51"/>
      <c r="U50" s="51"/>
      <c r="V50" s="51"/>
      <c r="W50" s="51"/>
      <c r="X50" s="51"/>
      <c r="Y50" s="53"/>
      <c r="Z50" s="53"/>
      <c r="AA50" s="5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</row>
    <row r="51" spans="1:45" ht="16.5" customHeight="1" x14ac:dyDescent="0.2">
      <c r="A51" s="146"/>
      <c r="B51" s="160" t="str">
        <f>P48</f>
        <v>―</v>
      </c>
      <c r="C51" s="150" t="s">
        <v>28</v>
      </c>
      <c r="D51" s="151" t="str">
        <f>IF(B46&gt;10000,D16,"―")</f>
        <v>―</v>
      </c>
      <c r="E51" s="150" t="s">
        <v>32</v>
      </c>
      <c r="F51" s="151" t="str">
        <f>IF(B46&gt;10000,SUM(D51,B51),"―")</f>
        <v>―</v>
      </c>
      <c r="G51" s="150" t="s">
        <v>45</v>
      </c>
      <c r="H51" s="163" t="s">
        <v>63</v>
      </c>
      <c r="I51" s="150"/>
      <c r="J51" s="150"/>
      <c r="K51" s="150"/>
      <c r="L51" s="150"/>
      <c r="M51" s="150"/>
      <c r="N51" s="150"/>
      <c r="O51" s="150"/>
      <c r="P51" s="155"/>
      <c r="Q51" s="146"/>
      <c r="R51" s="52"/>
      <c r="S51" s="51"/>
      <c r="T51" s="51"/>
      <c r="U51" s="51"/>
      <c r="V51" s="51"/>
      <c r="W51" s="51"/>
      <c r="X51" s="51"/>
      <c r="Y51" s="53"/>
      <c r="Z51" s="53"/>
      <c r="AA51" s="5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</row>
    <row r="52" spans="1:45" ht="16.5" customHeight="1" x14ac:dyDescent="0.2">
      <c r="A52" s="146"/>
      <c r="B52" s="146"/>
      <c r="C52" s="146"/>
      <c r="D52" s="164"/>
      <c r="E52" s="146"/>
      <c r="F52" s="164"/>
      <c r="G52" s="146"/>
      <c r="H52" s="164"/>
      <c r="I52" s="146"/>
      <c r="J52" s="146"/>
      <c r="K52" s="146"/>
      <c r="L52" s="164"/>
      <c r="M52" s="146"/>
      <c r="N52" s="146"/>
      <c r="O52" s="146"/>
      <c r="P52" s="146"/>
      <c r="Q52" s="146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</row>
    <row r="53" spans="1:45" ht="16.5" customHeight="1" x14ac:dyDescent="0.2">
      <c r="B53" s="14"/>
      <c r="C53" s="14"/>
      <c r="E53" s="14"/>
      <c r="F53" s="14"/>
      <c r="G53" s="14"/>
      <c r="I53" s="14"/>
      <c r="J53" s="14"/>
      <c r="K53" s="14"/>
      <c r="M53" s="14"/>
      <c r="N53" s="14"/>
      <c r="O53" s="14"/>
      <c r="P53" s="14"/>
      <c r="Q53" s="14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</row>
    <row r="54" spans="1:45" s="25" customFormat="1" ht="16.5" customHeight="1" x14ac:dyDescent="0.2">
      <c r="A54" s="110" t="s">
        <v>83</v>
      </c>
      <c r="B54" s="111"/>
      <c r="C54" s="112"/>
      <c r="D54" s="113"/>
      <c r="E54" s="112"/>
      <c r="F54" s="112"/>
      <c r="G54" s="112"/>
      <c r="H54" s="113"/>
      <c r="I54" s="112"/>
      <c r="J54" s="112"/>
      <c r="K54" s="112"/>
      <c r="L54" s="113"/>
      <c r="M54" s="112"/>
      <c r="N54" s="112"/>
      <c r="O54" s="112"/>
      <c r="P54" s="112"/>
      <c r="Q54" s="111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38"/>
      <c r="AR54" s="38"/>
      <c r="AS54" s="38"/>
    </row>
    <row r="55" spans="1:45" s="38" customFormat="1" ht="16.5" customHeight="1" x14ac:dyDescent="0.2">
      <c r="A55" s="37"/>
      <c r="B55" s="38" t="s">
        <v>52</v>
      </c>
      <c r="C55" s="39"/>
      <c r="F55" s="176" t="s">
        <v>67</v>
      </c>
      <c r="G55" s="177"/>
      <c r="H55" s="177"/>
      <c r="I55" s="177"/>
      <c r="J55" s="176" t="s">
        <v>55</v>
      </c>
      <c r="K55" s="178"/>
      <c r="L55" s="179"/>
      <c r="M55" s="39"/>
      <c r="N55" s="178" t="s">
        <v>55</v>
      </c>
      <c r="O55" s="39"/>
      <c r="P55" s="40"/>
      <c r="R55" s="53"/>
      <c r="S55" s="48" t="s">
        <v>140</v>
      </c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</row>
    <row r="56" spans="1:45" s="38" customFormat="1" ht="16.5" customHeight="1" thickBot="1" x14ac:dyDescent="0.25">
      <c r="A56" s="37"/>
      <c r="B56" s="38" t="s">
        <v>53</v>
      </c>
      <c r="C56" s="39"/>
      <c r="F56" s="176" t="s">
        <v>68</v>
      </c>
      <c r="G56" s="177"/>
      <c r="H56" s="177"/>
      <c r="I56" s="177"/>
      <c r="J56" s="176" t="s">
        <v>56</v>
      </c>
      <c r="K56" s="178"/>
      <c r="L56" s="179"/>
      <c r="M56" s="39"/>
      <c r="N56" s="178" t="s">
        <v>60</v>
      </c>
      <c r="O56" s="39"/>
      <c r="P56" s="40"/>
      <c r="R56" s="53"/>
      <c r="S56" s="47" t="s">
        <v>78</v>
      </c>
      <c r="T56" s="43"/>
      <c r="U56" s="45"/>
      <c r="V56" s="45"/>
      <c r="W56" s="45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</row>
    <row r="57" spans="1:45" s="38" customFormat="1" ht="16.5" customHeight="1" thickBot="1" x14ac:dyDescent="0.25">
      <c r="A57" s="37"/>
      <c r="B57" s="46">
        <f>MIN(P24,N29,H35,J40)</f>
        <v>0</v>
      </c>
      <c r="C57" s="38" t="s">
        <v>64</v>
      </c>
      <c r="D57" s="40" t="s">
        <v>54</v>
      </c>
      <c r="F57" s="168">
        <v>0</v>
      </c>
      <c r="H57" s="40" t="s">
        <v>54</v>
      </c>
      <c r="J57" s="168">
        <v>0</v>
      </c>
      <c r="K57" s="38" t="s">
        <v>64</v>
      </c>
      <c r="L57" s="17" t="s">
        <v>6</v>
      </c>
      <c r="M57" s="39"/>
      <c r="N57" s="27">
        <f>IF(B57-F57-J57&lt;0,"エラー",B57-F57-J57)</f>
        <v>0</v>
      </c>
      <c r="O57" s="38" t="s">
        <v>64</v>
      </c>
      <c r="P57" s="39" t="s">
        <v>58</v>
      </c>
      <c r="R57" s="54"/>
      <c r="S57" s="46">
        <f>B57</f>
        <v>0</v>
      </c>
      <c r="T57" s="45" t="s">
        <v>76</v>
      </c>
      <c r="U57" s="45">
        <v>0.1</v>
      </c>
      <c r="V57" s="45" t="s">
        <v>77</v>
      </c>
      <c r="W57" s="46">
        <f>ROUND(S57*U57,0)</f>
        <v>0</v>
      </c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</row>
    <row r="58" spans="1:45" ht="16.5" customHeight="1" x14ac:dyDescent="0.2">
      <c r="B58" s="119" t="str">
        <f>IF(B57=P24,"",IF(B57=N29,"",IF(B57=H35,"",IF(B57=J40,"","ERROR"))))</f>
        <v>ERROR</v>
      </c>
      <c r="D58" s="13"/>
      <c r="F58" s="58" t="s">
        <v>84</v>
      </c>
      <c r="J58" s="58" t="s">
        <v>85</v>
      </c>
      <c r="R58" s="54"/>
      <c r="S58" s="43"/>
      <c r="T58" s="43"/>
      <c r="U58" s="43"/>
      <c r="V58" s="43"/>
      <c r="W58" s="126" t="s">
        <v>93</v>
      </c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</row>
    <row r="59" spans="1:45" ht="16.5" customHeight="1" x14ac:dyDescent="0.2">
      <c r="B59" s="33"/>
      <c r="D59" s="13"/>
      <c r="F59" s="123" t="str">
        <f>IF(F57&gt;W57,"↑緩和の上限を超えています。","")</f>
        <v/>
      </c>
      <c r="G59" s="67"/>
      <c r="H59" s="67"/>
      <c r="I59" s="67"/>
      <c r="J59" s="124" t="str">
        <f>IF(B57&lt;F57,"",IF(B57-F57&lt;J57,"↑附置義務台数を超えています。",""))</f>
        <v/>
      </c>
      <c r="K59" s="65"/>
      <c r="L59" s="66"/>
      <c r="R59" s="54"/>
      <c r="S59" s="55"/>
      <c r="T59" s="43"/>
      <c r="U59" s="45"/>
      <c r="V59" s="45"/>
      <c r="W59" s="45"/>
      <c r="X59" s="45"/>
      <c r="Y59" s="45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</row>
    <row r="60" spans="1:45" ht="16.5" customHeight="1" x14ac:dyDescent="0.2">
      <c r="F60" s="17" t="s">
        <v>25</v>
      </c>
      <c r="G60" s="26"/>
      <c r="H60" s="17"/>
      <c r="I60" s="26"/>
      <c r="J60" s="17" t="s">
        <v>57</v>
      </c>
      <c r="K60" s="26"/>
      <c r="L60" s="69"/>
      <c r="R60" s="54"/>
      <c r="S60" s="120" t="s">
        <v>135</v>
      </c>
      <c r="T60" s="121"/>
      <c r="U60" s="122"/>
      <c r="V60" s="122"/>
      <c r="W60" s="122"/>
      <c r="X60" s="122"/>
      <c r="Y60" s="45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</row>
    <row r="61" spans="1:45" ht="16.5" customHeight="1" x14ac:dyDescent="0.2">
      <c r="D61" s="29"/>
      <c r="E61" s="29" t="s">
        <v>61</v>
      </c>
      <c r="F61" s="36">
        <f>N57</f>
        <v>0</v>
      </c>
      <c r="G61" s="17" t="s">
        <v>8</v>
      </c>
      <c r="H61" s="17">
        <v>0.3</v>
      </c>
      <c r="I61" s="17" t="s">
        <v>14</v>
      </c>
      <c r="J61" s="27">
        <f>ROUNDUP(F61*H61,0)</f>
        <v>0</v>
      </c>
      <c r="K61" s="32" t="s">
        <v>15</v>
      </c>
      <c r="L61" s="69"/>
      <c r="R61" s="56"/>
      <c r="S61" s="210" t="s">
        <v>141</v>
      </c>
      <c r="T61" s="210"/>
      <c r="U61" s="210"/>
      <c r="V61" s="210"/>
      <c r="W61" s="210"/>
      <c r="X61" s="210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</row>
    <row r="62" spans="1:45" ht="16.5" customHeight="1" x14ac:dyDescent="0.2">
      <c r="H62" s="13"/>
      <c r="J62" s="30" t="s">
        <v>16</v>
      </c>
      <c r="L62" s="69"/>
      <c r="R62" s="43"/>
      <c r="S62" s="210" t="s">
        <v>142</v>
      </c>
      <c r="T62" s="210"/>
      <c r="U62" s="210"/>
      <c r="V62" s="210"/>
      <c r="W62" s="210"/>
      <c r="X62" s="210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</row>
    <row r="63" spans="1:45" ht="6.75" customHeight="1" x14ac:dyDescent="0.2">
      <c r="H63" s="13"/>
      <c r="J63" s="30"/>
      <c r="L63" s="69"/>
      <c r="R63" s="43"/>
      <c r="S63" s="125"/>
      <c r="T63" s="125"/>
      <c r="U63" s="125"/>
      <c r="V63" s="125"/>
      <c r="W63" s="125"/>
      <c r="X63" s="125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</row>
    <row r="64" spans="1:45" ht="16.5" customHeight="1" x14ac:dyDescent="0.2">
      <c r="I64" s="29" t="s">
        <v>59</v>
      </c>
      <c r="J64" s="34">
        <f>IF(J61&gt;0,IF(B12+D12&gt;0,1,0),0)</f>
        <v>0</v>
      </c>
      <c r="K64" s="15" t="s">
        <v>15</v>
      </c>
      <c r="L64" s="57"/>
      <c r="R64" s="43"/>
      <c r="S64" s="210" t="s">
        <v>143</v>
      </c>
      <c r="T64" s="210"/>
      <c r="U64" s="210"/>
      <c r="V64" s="210"/>
      <c r="W64" s="210"/>
      <c r="X64" s="210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</row>
    <row r="65" spans="1:42" ht="16.5" customHeight="1" x14ac:dyDescent="0.2">
      <c r="F65" s="35"/>
      <c r="G65" s="15"/>
      <c r="H65" s="13"/>
      <c r="J65" s="58" t="s">
        <v>86</v>
      </c>
      <c r="R65" s="43"/>
      <c r="S65" s="43" t="s">
        <v>144</v>
      </c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</row>
    <row r="66" spans="1:42" ht="16.5" customHeight="1" x14ac:dyDescent="0.2">
      <c r="F66" s="17" t="s">
        <v>25</v>
      </c>
      <c r="G66" s="26"/>
      <c r="H66" s="17" t="s">
        <v>57</v>
      </c>
      <c r="I66" s="26"/>
      <c r="J66" s="26"/>
      <c r="K66" s="26"/>
      <c r="R66" s="43"/>
      <c r="S66" s="43" t="s">
        <v>146</v>
      </c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</row>
    <row r="67" spans="1:42" ht="16.5" customHeight="1" x14ac:dyDescent="0.2">
      <c r="E67" s="29" t="s">
        <v>62</v>
      </c>
      <c r="F67" s="36">
        <f>F61</f>
        <v>0</v>
      </c>
      <c r="G67" s="17" t="s">
        <v>26</v>
      </c>
      <c r="H67" s="36">
        <f>J61</f>
        <v>0</v>
      </c>
      <c r="I67" s="17" t="s">
        <v>27</v>
      </c>
      <c r="J67" s="27">
        <f>SUM(F67,-H67)</f>
        <v>0</v>
      </c>
      <c r="K67" s="32" t="s">
        <v>15</v>
      </c>
      <c r="R67" s="43"/>
      <c r="S67" s="43" t="s">
        <v>145</v>
      </c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</row>
    <row r="68" spans="1:42" ht="5.25" customHeight="1" x14ac:dyDescent="0.2">
      <c r="A68" s="38"/>
      <c r="B68" s="38"/>
      <c r="C68" s="38"/>
      <c r="D68" s="114"/>
      <c r="E68" s="38"/>
      <c r="F68" s="38"/>
      <c r="G68" s="38"/>
      <c r="H68" s="114"/>
      <c r="I68" s="38"/>
      <c r="J68" s="38"/>
      <c r="K68" s="38"/>
      <c r="L68" s="114"/>
      <c r="M68" s="38"/>
      <c r="N68" s="38"/>
      <c r="O68" s="38"/>
      <c r="P68" s="38"/>
      <c r="Q68" s="38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</row>
    <row r="69" spans="1:42" ht="16.5" customHeight="1" x14ac:dyDescent="0.2">
      <c r="A69" s="43"/>
      <c r="B69" s="43"/>
      <c r="C69" s="43"/>
      <c r="D69" s="45"/>
      <c r="E69" s="43"/>
      <c r="F69" s="43"/>
      <c r="G69" s="43"/>
      <c r="H69" s="45"/>
      <c r="I69" s="43"/>
      <c r="J69" s="43"/>
      <c r="K69" s="43"/>
      <c r="L69" s="45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</row>
    <row r="70" spans="1:42" ht="16.5" customHeight="1" x14ac:dyDescent="0.2">
      <c r="A70" s="207" t="s">
        <v>168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</row>
    <row r="71" spans="1:42" ht="16.5" customHeight="1" x14ac:dyDescent="0.2">
      <c r="A71" s="43"/>
      <c r="B71" s="43"/>
      <c r="C71" s="43"/>
      <c r="D71" s="45"/>
      <c r="E71" s="43"/>
      <c r="F71" s="43"/>
      <c r="G71" s="43"/>
      <c r="H71" s="45"/>
      <c r="I71" s="43"/>
      <c r="J71" s="43"/>
      <c r="K71" s="43"/>
      <c r="L71" s="45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</row>
    <row r="72" spans="1:42" ht="16.5" customHeight="1" x14ac:dyDescent="0.2">
      <c r="A72" s="43"/>
      <c r="B72" s="43"/>
      <c r="C72" s="43"/>
      <c r="D72" s="45"/>
      <c r="E72" s="43"/>
      <c r="F72" s="43"/>
      <c r="G72" s="43"/>
      <c r="H72" s="45"/>
      <c r="I72" s="43"/>
      <c r="J72" s="43"/>
      <c r="K72" s="43"/>
      <c r="L72" s="45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</row>
    <row r="73" spans="1:42" ht="16.5" customHeight="1" x14ac:dyDescent="0.2">
      <c r="A73" s="43"/>
      <c r="B73" s="43"/>
      <c r="C73" s="43"/>
      <c r="D73" s="45"/>
      <c r="E73" s="43"/>
      <c r="F73" s="43"/>
      <c r="G73" s="43"/>
      <c r="H73" s="45"/>
      <c r="I73" s="43"/>
      <c r="J73" s="43"/>
      <c r="K73" s="43"/>
      <c r="L73" s="45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</row>
    <row r="74" spans="1:42" ht="16.5" customHeight="1" x14ac:dyDescent="0.2">
      <c r="A74" s="43"/>
      <c r="B74" s="43"/>
      <c r="C74" s="43"/>
      <c r="D74" s="45"/>
      <c r="E74" s="43"/>
      <c r="F74" s="43"/>
      <c r="G74" s="43"/>
      <c r="H74" s="45"/>
      <c r="I74" s="43"/>
      <c r="J74" s="43"/>
      <c r="K74" s="43"/>
      <c r="L74" s="45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</row>
    <row r="75" spans="1:42" ht="16.5" customHeight="1" x14ac:dyDescent="0.2">
      <c r="A75" s="43"/>
      <c r="B75" s="43"/>
      <c r="C75" s="43"/>
      <c r="D75" s="45"/>
      <c r="E75" s="43"/>
      <c r="F75" s="43"/>
      <c r="G75" s="43"/>
      <c r="H75" s="45"/>
      <c r="I75" s="43"/>
      <c r="J75" s="43"/>
      <c r="K75" s="43"/>
      <c r="L75" s="45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</row>
    <row r="76" spans="1:42" ht="16.5" customHeight="1" x14ac:dyDescent="0.2">
      <c r="A76" s="43"/>
      <c r="B76" s="43"/>
      <c r="C76" s="43"/>
      <c r="D76" s="45"/>
      <c r="E76" s="43"/>
      <c r="F76" s="43"/>
      <c r="G76" s="43"/>
      <c r="H76" s="45"/>
      <c r="I76" s="43"/>
      <c r="J76" s="43"/>
      <c r="K76" s="43"/>
      <c r="L76" s="45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</row>
    <row r="77" spans="1:42" ht="16.5" customHeight="1" x14ac:dyDescent="0.2">
      <c r="A77" s="43"/>
      <c r="B77" s="43"/>
      <c r="C77" s="43"/>
      <c r="D77" s="45"/>
      <c r="E77" s="43"/>
      <c r="F77" s="43"/>
      <c r="G77" s="43"/>
      <c r="H77" s="45"/>
      <c r="I77" s="43"/>
      <c r="J77" s="43"/>
      <c r="K77" s="43"/>
      <c r="L77" s="45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</row>
    <row r="78" spans="1:42" ht="16.5" customHeight="1" x14ac:dyDescent="0.2">
      <c r="A78" s="43"/>
      <c r="B78" s="43"/>
      <c r="C78" s="43"/>
      <c r="D78" s="45"/>
      <c r="E78" s="43"/>
      <c r="F78" s="43"/>
      <c r="G78" s="43"/>
      <c r="H78" s="45"/>
      <c r="I78" s="43"/>
      <c r="J78" s="43"/>
      <c r="K78" s="43"/>
      <c r="L78" s="45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</row>
    <row r="79" spans="1:42" ht="16.5" customHeight="1" x14ac:dyDescent="0.2">
      <c r="A79" s="43"/>
      <c r="B79" s="43"/>
      <c r="C79" s="43"/>
      <c r="D79" s="45"/>
      <c r="E79" s="43"/>
      <c r="F79" s="43"/>
      <c r="G79" s="43"/>
      <c r="H79" s="45"/>
      <c r="I79" s="43"/>
      <c r="J79" s="43"/>
      <c r="K79" s="43"/>
      <c r="L79" s="45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</row>
    <row r="80" spans="1:42" ht="16.5" customHeight="1" x14ac:dyDescent="0.2">
      <c r="A80" s="43"/>
      <c r="B80" s="43"/>
      <c r="C80" s="43"/>
      <c r="D80" s="45"/>
      <c r="E80" s="43"/>
      <c r="F80" s="43"/>
      <c r="G80" s="43"/>
      <c r="H80" s="45"/>
      <c r="I80" s="43"/>
      <c r="J80" s="43"/>
      <c r="K80" s="43"/>
      <c r="L80" s="45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</row>
    <row r="81" spans="1:42" ht="16.5" customHeight="1" x14ac:dyDescent="0.2">
      <c r="A81" s="43"/>
      <c r="B81" s="43"/>
      <c r="C81" s="43"/>
      <c r="D81" s="45"/>
      <c r="E81" s="43"/>
      <c r="F81" s="43"/>
      <c r="G81" s="43"/>
      <c r="H81" s="45"/>
      <c r="I81" s="43"/>
      <c r="J81" s="43"/>
      <c r="K81" s="43"/>
      <c r="L81" s="45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</row>
    <row r="82" spans="1:42" ht="16.5" customHeight="1" x14ac:dyDescent="0.2">
      <c r="A82" s="43"/>
      <c r="B82" s="43"/>
      <c r="C82" s="43"/>
      <c r="D82" s="45"/>
      <c r="E82" s="43"/>
      <c r="F82" s="43"/>
      <c r="G82" s="43"/>
      <c r="H82" s="45"/>
      <c r="I82" s="43"/>
      <c r="J82" s="43"/>
      <c r="K82" s="43"/>
      <c r="L82" s="45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</row>
    <row r="83" spans="1:42" ht="16.5" customHeight="1" x14ac:dyDescent="0.2">
      <c r="A83" s="43"/>
      <c r="B83" s="43"/>
      <c r="C83" s="43"/>
      <c r="D83" s="45"/>
      <c r="E83" s="43"/>
      <c r="F83" s="43"/>
      <c r="G83" s="43"/>
      <c r="H83" s="45"/>
      <c r="I83" s="43"/>
      <c r="J83" s="43"/>
      <c r="K83" s="43"/>
      <c r="L83" s="45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</row>
    <row r="84" spans="1:42" ht="16.5" customHeight="1" x14ac:dyDescent="0.2">
      <c r="A84" s="43"/>
      <c r="B84" s="43"/>
      <c r="C84" s="43"/>
      <c r="D84" s="45"/>
      <c r="E84" s="43"/>
      <c r="F84" s="43"/>
      <c r="G84" s="43"/>
      <c r="H84" s="45"/>
      <c r="I84" s="43"/>
      <c r="J84" s="43"/>
      <c r="K84" s="43"/>
      <c r="L84" s="45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</row>
    <row r="85" spans="1:42" ht="16.5" customHeight="1" x14ac:dyDescent="0.2">
      <c r="A85" s="43"/>
      <c r="B85" s="43"/>
      <c r="C85" s="43"/>
      <c r="D85" s="45"/>
      <c r="E85" s="43"/>
      <c r="F85" s="43"/>
      <c r="G85" s="43"/>
      <c r="H85" s="45"/>
      <c r="I85" s="43"/>
      <c r="J85" s="43"/>
      <c r="K85" s="43"/>
      <c r="L85" s="45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</row>
    <row r="86" spans="1:42" ht="16.5" customHeight="1" x14ac:dyDescent="0.2">
      <c r="A86" s="43"/>
      <c r="B86" s="43"/>
      <c r="C86" s="43"/>
      <c r="D86" s="45"/>
      <c r="E86" s="43"/>
      <c r="F86" s="43"/>
      <c r="G86" s="43"/>
      <c r="H86" s="45"/>
      <c r="I86" s="43"/>
      <c r="J86" s="43"/>
      <c r="K86" s="43"/>
      <c r="L86" s="45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</row>
    <row r="87" spans="1:42" ht="16.5" customHeight="1" x14ac:dyDescent="0.2">
      <c r="A87" s="43"/>
      <c r="B87" s="43"/>
      <c r="C87" s="43"/>
      <c r="D87" s="45"/>
      <c r="E87" s="43"/>
      <c r="F87" s="43"/>
      <c r="G87" s="43"/>
      <c r="H87" s="45"/>
      <c r="I87" s="43"/>
      <c r="J87" s="43"/>
      <c r="K87" s="43"/>
      <c r="L87" s="45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</row>
    <row r="88" spans="1:42" ht="16.5" customHeight="1" x14ac:dyDescent="0.2">
      <c r="A88" s="43"/>
      <c r="B88" s="43"/>
      <c r="C88" s="43"/>
      <c r="D88" s="45"/>
      <c r="E88" s="43"/>
      <c r="F88" s="43"/>
      <c r="G88" s="43"/>
      <c r="H88" s="45"/>
      <c r="I88" s="43"/>
      <c r="J88" s="43"/>
      <c r="K88" s="43"/>
      <c r="L88" s="45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</row>
    <row r="89" spans="1:42" ht="16.5" customHeight="1" x14ac:dyDescent="0.2">
      <c r="A89" s="43"/>
      <c r="B89" s="43"/>
      <c r="C89" s="43"/>
      <c r="D89" s="45"/>
      <c r="E89" s="43"/>
      <c r="F89" s="43"/>
      <c r="G89" s="43"/>
      <c r="H89" s="45"/>
      <c r="I89" s="43"/>
      <c r="J89" s="43"/>
      <c r="K89" s="43"/>
      <c r="L89" s="45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</row>
    <row r="90" spans="1:42" ht="16.5" customHeight="1" x14ac:dyDescent="0.2">
      <c r="A90" s="43"/>
      <c r="B90" s="43"/>
      <c r="C90" s="43"/>
      <c r="D90" s="45"/>
      <c r="E90" s="43"/>
      <c r="F90" s="43"/>
      <c r="G90" s="43"/>
      <c r="H90" s="45"/>
      <c r="I90" s="43"/>
      <c r="J90" s="43"/>
      <c r="K90" s="43"/>
      <c r="L90" s="45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</row>
    <row r="91" spans="1:42" ht="16.5" customHeight="1" x14ac:dyDescent="0.2">
      <c r="A91" s="43"/>
      <c r="B91" s="43"/>
      <c r="C91" s="43"/>
      <c r="D91" s="45"/>
      <c r="E91" s="43"/>
      <c r="F91" s="43"/>
      <c r="G91" s="43"/>
      <c r="H91" s="45"/>
      <c r="I91" s="43"/>
      <c r="J91" s="43"/>
      <c r="K91" s="43"/>
      <c r="L91" s="45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</row>
    <row r="92" spans="1:42" ht="16.5" customHeight="1" x14ac:dyDescent="0.2">
      <c r="A92" s="43"/>
      <c r="B92" s="43"/>
      <c r="C92" s="43"/>
      <c r="D92" s="45"/>
      <c r="E92" s="43"/>
      <c r="F92" s="43"/>
      <c r="G92" s="43"/>
      <c r="H92" s="45"/>
      <c r="I92" s="43"/>
      <c r="J92" s="43"/>
      <c r="K92" s="43"/>
      <c r="L92" s="45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</row>
    <row r="93" spans="1:42" ht="16.5" customHeight="1" x14ac:dyDescent="0.2">
      <c r="A93" s="43"/>
      <c r="B93" s="43"/>
      <c r="C93" s="43"/>
      <c r="D93" s="45"/>
      <c r="E93" s="43"/>
      <c r="F93" s="43"/>
      <c r="G93" s="43"/>
      <c r="H93" s="45"/>
      <c r="I93" s="43"/>
      <c r="J93" s="43"/>
      <c r="K93" s="43"/>
      <c r="L93" s="45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</row>
    <row r="94" spans="1:42" ht="16.5" customHeight="1" x14ac:dyDescent="0.2">
      <c r="A94" s="43"/>
      <c r="B94" s="43"/>
      <c r="C94" s="43"/>
      <c r="D94" s="45"/>
      <c r="E94" s="43"/>
      <c r="F94" s="43"/>
      <c r="G94" s="43"/>
      <c r="H94" s="45"/>
      <c r="I94" s="43"/>
      <c r="J94" s="43"/>
      <c r="K94" s="43"/>
      <c r="L94" s="45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</row>
    <row r="95" spans="1:42" ht="16.5" customHeight="1" x14ac:dyDescent="0.2">
      <c r="A95" s="43"/>
      <c r="B95" s="43"/>
      <c r="C95" s="43"/>
      <c r="D95" s="45"/>
      <c r="E95" s="43"/>
      <c r="F95" s="43"/>
      <c r="G95" s="43"/>
      <c r="H95" s="45"/>
      <c r="I95" s="43"/>
      <c r="J95" s="43"/>
      <c r="K95" s="43"/>
      <c r="L95" s="45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</row>
    <row r="96" spans="1:42" ht="16.5" customHeight="1" x14ac:dyDescent="0.2">
      <c r="A96" s="43"/>
      <c r="B96" s="43"/>
      <c r="C96" s="43"/>
      <c r="D96" s="45"/>
      <c r="E96" s="43"/>
      <c r="F96" s="43"/>
      <c r="G96" s="43"/>
      <c r="H96" s="45"/>
      <c r="I96" s="43"/>
      <c r="J96" s="43"/>
      <c r="K96" s="43"/>
      <c r="L96" s="45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</row>
    <row r="97" spans="1:42" ht="16.5" customHeight="1" x14ac:dyDescent="0.2">
      <c r="A97" s="43"/>
      <c r="B97" s="43"/>
      <c r="C97" s="43"/>
      <c r="D97" s="45"/>
      <c r="E97" s="43"/>
      <c r="F97" s="43"/>
      <c r="G97" s="43"/>
      <c r="H97" s="45"/>
      <c r="I97" s="43"/>
      <c r="J97" s="43"/>
      <c r="K97" s="43"/>
      <c r="L97" s="45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</row>
    <row r="98" spans="1:42" ht="16.5" customHeight="1" x14ac:dyDescent="0.2">
      <c r="A98" s="43"/>
      <c r="B98" s="43"/>
      <c r="C98" s="43"/>
      <c r="D98" s="45"/>
      <c r="E98" s="43"/>
      <c r="F98" s="43"/>
      <c r="G98" s="43"/>
      <c r="H98" s="45"/>
      <c r="I98" s="43"/>
      <c r="J98" s="43"/>
      <c r="K98" s="43"/>
      <c r="L98" s="45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</row>
    <row r="99" spans="1:42" ht="16.5" customHeight="1" x14ac:dyDescent="0.2">
      <c r="A99" s="43"/>
      <c r="B99" s="43"/>
      <c r="C99" s="43"/>
      <c r="D99" s="45"/>
      <c r="E99" s="43"/>
      <c r="F99" s="43"/>
      <c r="G99" s="43"/>
      <c r="H99" s="45"/>
      <c r="I99" s="43"/>
      <c r="J99" s="43"/>
      <c r="K99" s="43"/>
      <c r="L99" s="45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</row>
    <row r="100" spans="1:42" ht="16.5" customHeight="1" x14ac:dyDescent="0.2">
      <c r="A100" s="43"/>
      <c r="B100" s="43"/>
      <c r="C100" s="43"/>
      <c r="D100" s="45"/>
      <c r="E100" s="43"/>
      <c r="F100" s="43"/>
      <c r="G100" s="43"/>
      <c r="H100" s="45"/>
      <c r="I100" s="43"/>
      <c r="J100" s="43"/>
      <c r="K100" s="43"/>
      <c r="L100" s="45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</row>
    <row r="101" spans="1:42" ht="16.5" customHeight="1" x14ac:dyDescent="0.2">
      <c r="A101" s="43"/>
      <c r="B101" s="43"/>
      <c r="C101" s="43"/>
      <c r="D101" s="45"/>
      <c r="E101" s="43"/>
      <c r="F101" s="43"/>
      <c r="G101" s="43"/>
      <c r="H101" s="45"/>
      <c r="I101" s="43"/>
      <c r="J101" s="43"/>
      <c r="K101" s="43"/>
      <c r="L101" s="45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</row>
    <row r="102" spans="1:42" ht="16.5" customHeight="1" x14ac:dyDescent="0.2">
      <c r="A102" s="43"/>
      <c r="B102" s="43"/>
      <c r="C102" s="43"/>
      <c r="D102" s="45"/>
      <c r="E102" s="43"/>
      <c r="F102" s="43"/>
      <c r="G102" s="43"/>
      <c r="H102" s="45"/>
      <c r="I102" s="43"/>
      <c r="J102" s="43"/>
      <c r="K102" s="43"/>
      <c r="L102" s="45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</row>
    <row r="103" spans="1:42" ht="16.5" customHeight="1" x14ac:dyDescent="0.2">
      <c r="A103" s="43"/>
      <c r="B103" s="43"/>
      <c r="C103" s="43"/>
      <c r="D103" s="45"/>
      <c r="E103" s="43"/>
      <c r="F103" s="43"/>
      <c r="G103" s="43"/>
      <c r="H103" s="45"/>
      <c r="I103" s="43"/>
      <c r="J103" s="43"/>
      <c r="K103" s="43"/>
      <c r="L103" s="45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</row>
    <row r="104" spans="1:42" ht="16.5" customHeight="1" x14ac:dyDescent="0.2">
      <c r="A104" s="43"/>
      <c r="B104" s="43"/>
      <c r="C104" s="43"/>
      <c r="D104" s="45"/>
      <c r="E104" s="43"/>
      <c r="F104" s="43"/>
      <c r="G104" s="43"/>
      <c r="H104" s="45"/>
      <c r="I104" s="43"/>
      <c r="J104" s="43"/>
      <c r="K104" s="43"/>
      <c r="L104" s="45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</row>
    <row r="105" spans="1:42" ht="16.5" customHeight="1" x14ac:dyDescent="0.2">
      <c r="A105" s="43"/>
      <c r="B105" s="43"/>
      <c r="C105" s="43"/>
      <c r="D105" s="45"/>
      <c r="E105" s="43"/>
      <c r="F105" s="43"/>
      <c r="G105" s="43"/>
      <c r="H105" s="45"/>
      <c r="I105" s="43"/>
      <c r="J105" s="43"/>
      <c r="K105" s="43"/>
      <c r="L105" s="45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</row>
    <row r="106" spans="1:42" ht="16.5" customHeight="1" x14ac:dyDescent="0.2">
      <c r="A106" s="43"/>
      <c r="B106" s="43"/>
      <c r="C106" s="43"/>
      <c r="D106" s="45"/>
      <c r="E106" s="43"/>
      <c r="F106" s="43"/>
      <c r="G106" s="43"/>
      <c r="H106" s="45"/>
      <c r="I106" s="43"/>
      <c r="J106" s="43"/>
      <c r="K106" s="43"/>
      <c r="L106" s="45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</row>
    <row r="107" spans="1:42" ht="16.5" customHeight="1" x14ac:dyDescent="0.2">
      <c r="A107" s="43"/>
      <c r="B107" s="43"/>
      <c r="C107" s="43"/>
      <c r="D107" s="45"/>
      <c r="E107" s="43"/>
      <c r="F107" s="43"/>
      <c r="G107" s="43"/>
      <c r="H107" s="45"/>
      <c r="I107" s="43"/>
      <c r="J107" s="43"/>
      <c r="K107" s="43"/>
      <c r="L107" s="45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</row>
    <row r="108" spans="1:42" ht="16.5" customHeight="1" x14ac:dyDescent="0.2">
      <c r="A108" s="43"/>
      <c r="B108" s="43"/>
      <c r="C108" s="43"/>
      <c r="D108" s="45"/>
      <c r="E108" s="43"/>
      <c r="F108" s="43"/>
      <c r="G108" s="43"/>
      <c r="H108" s="45"/>
      <c r="I108" s="43"/>
      <c r="J108" s="43"/>
      <c r="K108" s="43"/>
      <c r="L108" s="45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</row>
    <row r="109" spans="1:42" ht="16.5" customHeight="1" x14ac:dyDescent="0.2">
      <c r="A109" s="43"/>
      <c r="B109" s="43"/>
      <c r="C109" s="43"/>
      <c r="D109" s="45"/>
      <c r="E109" s="43"/>
      <c r="F109" s="43"/>
      <c r="G109" s="43"/>
      <c r="H109" s="45"/>
      <c r="I109" s="43"/>
      <c r="J109" s="43"/>
      <c r="K109" s="43"/>
      <c r="L109" s="45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</row>
    <row r="110" spans="1:42" ht="16.5" customHeight="1" x14ac:dyDescent="0.2">
      <c r="A110" s="43"/>
      <c r="B110" s="43"/>
      <c r="C110" s="43"/>
      <c r="D110" s="45"/>
      <c r="E110" s="43"/>
      <c r="F110" s="43"/>
      <c r="G110" s="43"/>
      <c r="H110" s="45"/>
      <c r="I110" s="43"/>
      <c r="J110" s="43"/>
      <c r="K110" s="43"/>
      <c r="L110" s="45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</row>
    <row r="111" spans="1:42" ht="16.5" customHeight="1" x14ac:dyDescent="0.2">
      <c r="A111" s="43"/>
      <c r="B111" s="43"/>
      <c r="C111" s="43"/>
      <c r="D111" s="45"/>
      <c r="E111" s="43"/>
      <c r="F111" s="43"/>
      <c r="G111" s="43"/>
      <c r="H111" s="45"/>
      <c r="I111" s="43"/>
      <c r="J111" s="43"/>
      <c r="K111" s="43"/>
      <c r="L111" s="45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</row>
    <row r="112" spans="1:42" ht="16.5" customHeight="1" x14ac:dyDescent="0.2">
      <c r="A112" s="43"/>
      <c r="B112" s="43"/>
      <c r="C112" s="43"/>
      <c r="D112" s="45"/>
      <c r="E112" s="43"/>
      <c r="F112" s="43"/>
      <c r="G112" s="43"/>
      <c r="H112" s="45"/>
      <c r="I112" s="43"/>
      <c r="J112" s="43"/>
      <c r="K112" s="43"/>
      <c r="L112" s="45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</row>
    <row r="113" spans="1:42" ht="16.5" customHeight="1" x14ac:dyDescent="0.2">
      <c r="A113" s="43"/>
      <c r="B113" s="43"/>
      <c r="C113" s="43"/>
      <c r="D113" s="45"/>
      <c r="E113" s="43"/>
      <c r="F113" s="43"/>
      <c r="G113" s="43"/>
      <c r="H113" s="45"/>
      <c r="I113" s="43"/>
      <c r="J113" s="43"/>
      <c r="K113" s="43"/>
      <c r="L113" s="45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</row>
    <row r="114" spans="1:42" ht="16.5" customHeight="1" x14ac:dyDescent="0.2">
      <c r="A114" s="43"/>
      <c r="B114" s="43"/>
      <c r="C114" s="43"/>
      <c r="D114" s="45"/>
      <c r="E114" s="43"/>
      <c r="F114" s="43"/>
      <c r="G114" s="43"/>
      <c r="H114" s="45"/>
      <c r="I114" s="43"/>
      <c r="J114" s="43"/>
      <c r="K114" s="43"/>
      <c r="L114" s="45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</row>
    <row r="115" spans="1:42" ht="16.5" customHeight="1" x14ac:dyDescent="0.2">
      <c r="A115" s="43"/>
      <c r="B115" s="43"/>
      <c r="C115" s="43"/>
      <c r="D115" s="45"/>
      <c r="E115" s="43"/>
      <c r="F115" s="43"/>
      <c r="G115" s="43"/>
      <c r="H115" s="45"/>
      <c r="I115" s="43"/>
      <c r="J115" s="43"/>
      <c r="K115" s="43"/>
      <c r="L115" s="45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</row>
    <row r="116" spans="1:42" ht="16.5" customHeight="1" x14ac:dyDescent="0.2">
      <c r="A116" s="43"/>
      <c r="B116" s="43"/>
      <c r="C116" s="43"/>
      <c r="D116" s="45"/>
      <c r="E116" s="43"/>
      <c r="F116" s="43"/>
      <c r="G116" s="43"/>
      <c r="H116" s="45"/>
      <c r="I116" s="43"/>
      <c r="J116" s="43"/>
      <c r="K116" s="43"/>
      <c r="L116" s="45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</row>
    <row r="117" spans="1:42" ht="16.5" customHeight="1" x14ac:dyDescent="0.2">
      <c r="A117" s="43"/>
      <c r="B117" s="43"/>
      <c r="C117" s="43"/>
      <c r="D117" s="45"/>
      <c r="E117" s="43"/>
      <c r="F117" s="43"/>
      <c r="G117" s="43"/>
      <c r="H117" s="45"/>
      <c r="I117" s="43"/>
      <c r="J117" s="43"/>
      <c r="K117" s="43"/>
      <c r="L117" s="45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</row>
    <row r="118" spans="1:42" ht="16.5" customHeight="1" x14ac:dyDescent="0.2">
      <c r="A118" s="43"/>
      <c r="B118" s="43"/>
      <c r="C118" s="43"/>
      <c r="D118" s="45"/>
      <c r="E118" s="43"/>
      <c r="F118" s="43"/>
      <c r="G118" s="43"/>
      <c r="H118" s="45"/>
      <c r="I118" s="43"/>
      <c r="J118" s="43"/>
      <c r="K118" s="43"/>
      <c r="L118" s="45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</row>
    <row r="119" spans="1:42" ht="16.5" customHeight="1" x14ac:dyDescent="0.2">
      <c r="A119" s="43"/>
      <c r="B119" s="43"/>
      <c r="C119" s="43"/>
      <c r="D119" s="45"/>
      <c r="E119" s="43"/>
      <c r="F119" s="43"/>
      <c r="G119" s="43"/>
      <c r="H119" s="45"/>
      <c r="I119" s="43"/>
      <c r="J119" s="43"/>
      <c r="K119" s="43"/>
      <c r="L119" s="45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</row>
    <row r="120" spans="1:42" ht="16.5" customHeight="1" x14ac:dyDescent="0.2">
      <c r="A120" s="43"/>
      <c r="B120" s="43"/>
      <c r="C120" s="43"/>
      <c r="D120" s="45"/>
      <c r="E120" s="43"/>
      <c r="F120" s="43"/>
      <c r="G120" s="43"/>
      <c r="H120" s="45"/>
      <c r="I120" s="43"/>
      <c r="J120" s="43"/>
      <c r="K120" s="43"/>
      <c r="L120" s="45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</row>
    <row r="121" spans="1:42" ht="16.5" customHeight="1" x14ac:dyDescent="0.2">
      <c r="A121" s="43"/>
      <c r="B121" s="43"/>
      <c r="C121" s="43"/>
      <c r="D121" s="45"/>
      <c r="E121" s="43"/>
      <c r="F121" s="43"/>
      <c r="G121" s="43"/>
      <c r="H121" s="45"/>
      <c r="I121" s="43"/>
      <c r="J121" s="43"/>
      <c r="K121" s="43"/>
      <c r="L121" s="45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</row>
    <row r="122" spans="1:42" ht="16.5" customHeight="1" x14ac:dyDescent="0.2">
      <c r="A122" s="43"/>
      <c r="B122" s="43"/>
      <c r="C122" s="43"/>
      <c r="D122" s="45"/>
      <c r="E122" s="43"/>
      <c r="F122" s="43"/>
      <c r="G122" s="43"/>
      <c r="H122" s="45"/>
      <c r="I122" s="43"/>
      <c r="J122" s="43"/>
      <c r="K122" s="43"/>
      <c r="L122" s="45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</row>
    <row r="123" spans="1:42" ht="16.5" customHeight="1" x14ac:dyDescent="0.2">
      <c r="A123" s="43"/>
      <c r="B123" s="43"/>
      <c r="C123" s="43"/>
      <c r="D123" s="45"/>
      <c r="E123" s="43"/>
      <c r="F123" s="43"/>
      <c r="G123" s="43"/>
      <c r="H123" s="45"/>
      <c r="I123" s="43"/>
      <c r="J123" s="43"/>
      <c r="K123" s="43"/>
      <c r="L123" s="45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</row>
    <row r="124" spans="1:42" ht="16.5" customHeight="1" x14ac:dyDescent="0.2">
      <c r="A124" s="43"/>
      <c r="B124" s="43"/>
      <c r="C124" s="43"/>
      <c r="D124" s="45"/>
      <c r="E124" s="43"/>
      <c r="F124" s="43"/>
      <c r="G124" s="43"/>
      <c r="H124" s="45"/>
      <c r="I124" s="43"/>
      <c r="J124" s="43"/>
      <c r="K124" s="43"/>
      <c r="L124" s="45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</row>
    <row r="125" spans="1:42" ht="16.5" customHeight="1" x14ac:dyDescent="0.2">
      <c r="A125" s="43"/>
      <c r="B125" s="43"/>
      <c r="C125" s="43"/>
      <c r="D125" s="45"/>
      <c r="E125" s="43"/>
      <c r="F125" s="43"/>
      <c r="G125" s="43"/>
      <c r="H125" s="45"/>
      <c r="I125" s="43"/>
      <c r="J125" s="43"/>
      <c r="K125" s="43"/>
      <c r="L125" s="45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</row>
    <row r="126" spans="1:42" ht="16.5" customHeight="1" x14ac:dyDescent="0.2">
      <c r="A126" s="43"/>
      <c r="B126" s="43"/>
      <c r="C126" s="43"/>
      <c r="D126" s="45"/>
      <c r="E126" s="43"/>
      <c r="F126" s="43"/>
      <c r="G126" s="43"/>
      <c r="H126" s="45"/>
      <c r="I126" s="43"/>
      <c r="J126" s="43"/>
      <c r="K126" s="43"/>
      <c r="L126" s="45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</row>
    <row r="127" spans="1:42" ht="16.5" customHeight="1" x14ac:dyDescent="0.2">
      <c r="A127" s="43"/>
      <c r="B127" s="43"/>
      <c r="C127" s="43"/>
      <c r="D127" s="45"/>
      <c r="E127" s="43"/>
      <c r="F127" s="43"/>
      <c r="G127" s="43"/>
      <c r="H127" s="45"/>
      <c r="I127" s="43"/>
      <c r="J127" s="43"/>
      <c r="K127" s="43"/>
      <c r="L127" s="45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</row>
    <row r="128" spans="1:42" ht="16.5" customHeight="1" x14ac:dyDescent="0.2">
      <c r="A128" s="43"/>
      <c r="B128" s="43"/>
      <c r="C128" s="43"/>
      <c r="D128" s="45"/>
      <c r="E128" s="43"/>
      <c r="F128" s="43"/>
      <c r="G128" s="43"/>
      <c r="H128" s="45"/>
      <c r="I128" s="43"/>
      <c r="J128" s="43"/>
      <c r="K128" s="43"/>
      <c r="L128" s="45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</row>
    <row r="129" spans="1:42" ht="16.5" customHeight="1" x14ac:dyDescent="0.2">
      <c r="A129" s="43"/>
      <c r="B129" s="43"/>
      <c r="C129" s="43"/>
      <c r="D129" s="45"/>
      <c r="E129" s="43"/>
      <c r="F129" s="43"/>
      <c r="G129" s="43"/>
      <c r="H129" s="45"/>
      <c r="I129" s="43"/>
      <c r="J129" s="43"/>
      <c r="K129" s="43"/>
      <c r="L129" s="45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</row>
    <row r="130" spans="1:42" ht="16.5" customHeight="1" x14ac:dyDescent="0.2">
      <c r="A130" s="43"/>
      <c r="B130" s="43"/>
      <c r="C130" s="43"/>
      <c r="D130" s="45"/>
      <c r="E130" s="43"/>
      <c r="F130" s="43"/>
      <c r="G130" s="43"/>
      <c r="H130" s="45"/>
      <c r="I130" s="43"/>
      <c r="J130" s="43"/>
      <c r="K130" s="43"/>
      <c r="L130" s="45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</row>
    <row r="131" spans="1:42" ht="16.5" customHeight="1" x14ac:dyDescent="0.2">
      <c r="A131" s="43"/>
      <c r="B131" s="43"/>
      <c r="C131" s="43"/>
      <c r="D131" s="45"/>
      <c r="E131" s="43"/>
      <c r="F131" s="43"/>
      <c r="G131" s="43"/>
      <c r="H131" s="45"/>
      <c r="I131" s="43"/>
      <c r="J131" s="43"/>
      <c r="K131" s="43"/>
      <c r="L131" s="45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</row>
    <row r="132" spans="1:42" ht="16.5" customHeight="1" x14ac:dyDescent="0.2">
      <c r="A132" s="43"/>
      <c r="B132" s="43"/>
      <c r="C132" s="43"/>
      <c r="D132" s="45"/>
      <c r="E132" s="43"/>
      <c r="F132" s="43"/>
      <c r="G132" s="43"/>
      <c r="H132" s="45"/>
      <c r="I132" s="43"/>
      <c r="J132" s="43"/>
      <c r="K132" s="43"/>
      <c r="L132" s="45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</row>
    <row r="133" spans="1:42" ht="16.5" customHeight="1" x14ac:dyDescent="0.2">
      <c r="A133" s="43"/>
      <c r="B133" s="43"/>
      <c r="C133" s="43"/>
      <c r="D133" s="45"/>
      <c r="E133" s="43"/>
      <c r="F133" s="43"/>
      <c r="G133" s="43"/>
      <c r="H133" s="45"/>
      <c r="I133" s="43"/>
      <c r="J133" s="43"/>
      <c r="K133" s="43"/>
      <c r="L133" s="45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</row>
    <row r="134" spans="1:42" ht="16.5" customHeight="1" x14ac:dyDescent="0.2">
      <c r="A134" s="43"/>
      <c r="B134" s="43"/>
      <c r="C134" s="43"/>
      <c r="D134" s="45"/>
      <c r="E134" s="43"/>
      <c r="F134" s="43"/>
      <c r="G134" s="43"/>
      <c r="H134" s="45"/>
      <c r="I134" s="43"/>
      <c r="J134" s="43"/>
      <c r="K134" s="43"/>
      <c r="L134" s="45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</row>
    <row r="135" spans="1:42" ht="16.5" customHeight="1" x14ac:dyDescent="0.2">
      <c r="A135" s="43"/>
      <c r="B135" s="43"/>
      <c r="C135" s="43"/>
      <c r="D135" s="45"/>
      <c r="E135" s="43"/>
      <c r="F135" s="43"/>
      <c r="G135" s="43"/>
      <c r="H135" s="45"/>
      <c r="I135" s="43"/>
      <c r="J135" s="43"/>
      <c r="K135" s="43"/>
      <c r="L135" s="45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</row>
  </sheetData>
  <sheetProtection sheet="1" objects="1" scenarios="1"/>
  <mergeCells count="10">
    <mergeCell ref="A70:Q70"/>
    <mergeCell ref="A1:Q1"/>
    <mergeCell ref="S15:AD17"/>
    <mergeCell ref="S64:X64"/>
    <mergeCell ref="A3:Q3"/>
    <mergeCell ref="T3:U3"/>
    <mergeCell ref="A2:Q2"/>
    <mergeCell ref="L5:Q5"/>
    <mergeCell ref="S61:X61"/>
    <mergeCell ref="S62:X62"/>
  </mergeCells>
  <phoneticPr fontId="1"/>
  <dataValidations count="3">
    <dataValidation imeMode="off" allowBlank="1" showInputMessage="1" showErrorMessage="1" sqref="D12:D13 D51 B46 B12:B13 D15:D16 F12:F13"/>
    <dataValidation type="whole" imeMode="off" operator="greaterThanOrEqual" allowBlank="1" showInputMessage="1" showErrorMessage="1" sqref="F57 J57">
      <formula1>0</formula1>
    </dataValidation>
    <dataValidation type="list" allowBlank="1" showErrorMessage="1" sqref="L5">
      <formula1>$T$8:$T$9</formula1>
    </dataValidation>
  </dataValidations>
  <printOptions horizontalCentered="1"/>
  <pageMargins left="0.70866141732283472" right="0.70866141732283472" top="0.70866141732283472" bottom="0.62992125984251968" header="0.31496062992125984" footer="0.31496062992125984"/>
  <pageSetup paperSize="9" scale="7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35"/>
  <sheetViews>
    <sheetView view="pageBreakPreview" zoomScale="85" zoomScaleNormal="85" zoomScaleSheetLayoutView="85" workbookViewId="0">
      <selection activeCell="A3" sqref="A3:Q3"/>
    </sheetView>
  </sheetViews>
  <sheetFormatPr defaultColWidth="9" defaultRowHeight="16.5" customHeight="1" x14ac:dyDescent="0.2"/>
  <cols>
    <col min="1" max="1" width="3.44140625" style="13" customWidth="1"/>
    <col min="2" max="2" width="11.21875" style="13" customWidth="1"/>
    <col min="3" max="3" width="3.77734375" style="13" customWidth="1"/>
    <col min="4" max="4" width="11.21875" style="14" customWidth="1"/>
    <col min="5" max="5" width="3.77734375" style="13" customWidth="1"/>
    <col min="6" max="6" width="11.21875" style="13" customWidth="1"/>
    <col min="7" max="7" width="3.77734375" style="13" customWidth="1"/>
    <col min="8" max="8" width="11.21875" style="14" customWidth="1"/>
    <col min="9" max="9" width="3.77734375" style="13" customWidth="1"/>
    <col min="10" max="10" width="11.21875" style="13" customWidth="1"/>
    <col min="11" max="11" width="3.77734375" style="13" customWidth="1"/>
    <col min="12" max="12" width="11.21875" style="14" customWidth="1"/>
    <col min="13" max="13" width="3.77734375" style="13" customWidth="1"/>
    <col min="14" max="14" width="7.44140625" style="13" customWidth="1"/>
    <col min="15" max="15" width="3.77734375" style="13" customWidth="1"/>
    <col min="16" max="16" width="7.44140625" style="13" customWidth="1"/>
    <col min="17" max="17" width="4.6640625" style="13" customWidth="1"/>
    <col min="18" max="18" width="4" style="13" customWidth="1"/>
    <col min="19" max="29" width="8.44140625" style="13" customWidth="1"/>
    <col min="30" max="32" width="9" style="13"/>
    <col min="33" max="45" width="9" style="38"/>
    <col min="46" max="16384" width="9" style="13"/>
  </cols>
  <sheetData>
    <row r="1" spans="1:42" ht="23.25" customHeight="1" x14ac:dyDescent="0.2">
      <c r="A1" s="208" t="s">
        <v>160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2" ht="23.25" customHeight="1" thickBot="1" x14ac:dyDescent="0.25">
      <c r="A2" s="207" t="s">
        <v>168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42" ht="18.75" customHeight="1" thickBot="1" x14ac:dyDescent="0.25">
      <c r="A3" s="211" t="s">
        <v>181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43"/>
      <c r="S3" s="166">
        <v>0</v>
      </c>
      <c r="T3" s="212" t="s">
        <v>4</v>
      </c>
      <c r="U3" s="21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</row>
    <row r="4" spans="1:42" ht="8.25" customHeight="1" thickBot="1" x14ac:dyDescent="0.25">
      <c r="R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</row>
    <row r="5" spans="1:42" ht="16.5" customHeight="1" thickBot="1" x14ac:dyDescent="0.25">
      <c r="B5" s="13" t="s">
        <v>136</v>
      </c>
      <c r="L5" s="214" t="s">
        <v>133</v>
      </c>
      <c r="M5" s="215"/>
      <c r="N5" s="215"/>
      <c r="O5" s="215"/>
      <c r="P5" s="215"/>
      <c r="Q5" s="216"/>
      <c r="R5" s="118" t="s">
        <v>72</v>
      </c>
      <c r="S5" s="116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2" ht="16.5" customHeight="1" x14ac:dyDescent="0.2">
      <c r="B6" s="15" t="s">
        <v>176</v>
      </c>
      <c r="C6" s="15"/>
      <c r="D6" s="13"/>
      <c r="L6" s="49" t="str">
        <f>IF(S6="エラー","↑地区を未選択です。","")</f>
        <v/>
      </c>
      <c r="R6" s="43"/>
      <c r="S6" s="64" t="str">
        <f>IF(L5="駐車場整備地区、商業地域、近隣商業地域","a",IF(L5="周辺地区","b","エラー"))</f>
        <v>a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</row>
    <row r="7" spans="1:42" ht="16.5" customHeight="1" x14ac:dyDescent="0.2">
      <c r="B7" s="15" t="s">
        <v>177</v>
      </c>
      <c r="C7" s="15"/>
      <c r="L7"/>
      <c r="R7" s="43"/>
      <c r="S7" s="43"/>
      <c r="T7" s="51" t="s">
        <v>87</v>
      </c>
      <c r="U7" s="51"/>
      <c r="V7" s="51"/>
      <c r="W7" s="51"/>
      <c r="X7" s="51"/>
      <c r="Y7" s="53"/>
      <c r="Z7" s="53"/>
      <c r="AA7" s="53"/>
      <c r="AB7" s="5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</row>
    <row r="8" spans="1:42" ht="16.5" customHeight="1" x14ac:dyDescent="0.2">
      <c r="B8" s="15" t="s">
        <v>49</v>
      </c>
      <c r="C8" s="15"/>
      <c r="R8" s="43"/>
      <c r="S8" s="52" t="s">
        <v>88</v>
      </c>
      <c r="T8" s="51" t="s">
        <v>73</v>
      </c>
      <c r="U8" s="51"/>
      <c r="V8" s="51"/>
      <c r="W8" s="51"/>
      <c r="X8" s="51"/>
      <c r="Y8" s="53"/>
      <c r="Z8" s="53"/>
      <c r="AA8" s="53"/>
      <c r="AB8" s="5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</row>
    <row r="9" spans="1:42" ht="16.5" customHeight="1" x14ac:dyDescent="0.2">
      <c r="B9" s="13" t="s">
        <v>137</v>
      </c>
      <c r="R9" s="43"/>
      <c r="S9" s="52" t="s">
        <v>89</v>
      </c>
      <c r="T9" s="51" t="s">
        <v>74</v>
      </c>
      <c r="U9" s="51"/>
      <c r="V9" s="51"/>
      <c r="W9" s="51"/>
      <c r="X9" s="51"/>
      <c r="Y9" s="53"/>
      <c r="Z9" s="53"/>
      <c r="AA9" s="53"/>
      <c r="AB9" s="5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</row>
    <row r="10" spans="1:42" ht="16.5" customHeight="1" x14ac:dyDescent="0.2">
      <c r="R10" s="43"/>
      <c r="S10" s="52"/>
      <c r="T10" s="51"/>
      <c r="U10" s="51"/>
      <c r="V10" s="51"/>
      <c r="W10" s="51"/>
      <c r="X10" s="51"/>
      <c r="Y10" s="53"/>
      <c r="Z10" s="53"/>
      <c r="AA10" s="53"/>
      <c r="AB10" s="5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</row>
    <row r="11" spans="1:42" ht="16.5" customHeight="1" thickBot="1" x14ac:dyDescent="0.25">
      <c r="B11" s="16" t="s">
        <v>0</v>
      </c>
      <c r="C11" s="17"/>
      <c r="D11" s="17" t="s">
        <v>166</v>
      </c>
      <c r="E11" s="17"/>
      <c r="F11" s="17" t="s">
        <v>2</v>
      </c>
      <c r="G11" s="17"/>
      <c r="H11" s="17" t="s">
        <v>3</v>
      </c>
      <c r="R11" s="43"/>
      <c r="S11" s="44"/>
      <c r="T11" s="51"/>
      <c r="U11" s="51"/>
      <c r="V11" s="51"/>
      <c r="W11" s="51"/>
      <c r="X11" s="51"/>
      <c r="Y11" s="53"/>
      <c r="Z11" s="53"/>
      <c r="AA11" s="53"/>
      <c r="AB11" s="5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</row>
    <row r="12" spans="1:42" ht="16.5" customHeight="1" thickBot="1" x14ac:dyDescent="0.25">
      <c r="B12" s="167">
        <v>0</v>
      </c>
      <c r="C12" s="16" t="s">
        <v>5</v>
      </c>
      <c r="D12" s="18">
        <f>IF(D15&gt;10000,F51,SUM(D15:D16))</f>
        <v>0</v>
      </c>
      <c r="E12" s="16" t="s">
        <v>5</v>
      </c>
      <c r="F12" s="201">
        <f>SUM(J15:J16)</f>
        <v>0</v>
      </c>
      <c r="G12" s="16" t="s">
        <v>6</v>
      </c>
      <c r="H12" s="19">
        <f>SUM(B12,D12,F12)</f>
        <v>0</v>
      </c>
      <c r="M12" s="20"/>
      <c r="N12" s="20"/>
      <c r="O12" s="20"/>
      <c r="P12" s="20"/>
      <c r="R12" s="52"/>
      <c r="S12" s="59">
        <f>SUM(D16,D15,B12,F12)</f>
        <v>0</v>
      </c>
      <c r="T12" s="51" t="s">
        <v>132</v>
      </c>
      <c r="U12" s="51"/>
      <c r="V12" s="51"/>
      <c r="W12" s="51"/>
      <c r="X12" s="51"/>
      <c r="Y12" s="53"/>
      <c r="Z12" s="53"/>
      <c r="AA12" s="5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ht="9.75" customHeight="1" x14ac:dyDescent="0.2">
      <c r="B13" s="173"/>
      <c r="C13" s="174"/>
      <c r="D13" s="175"/>
      <c r="E13" s="174"/>
      <c r="F13" s="173"/>
      <c r="G13" s="16"/>
      <c r="H13" s="19"/>
      <c r="M13" s="20"/>
      <c r="N13" s="20"/>
      <c r="O13" s="20"/>
      <c r="P13" s="20"/>
      <c r="R13" s="52"/>
      <c r="S13" s="59"/>
      <c r="T13" s="51"/>
      <c r="U13" s="51"/>
      <c r="V13" s="51"/>
      <c r="W13" s="51"/>
      <c r="X13" s="51"/>
      <c r="Y13" s="53"/>
      <c r="Z13" s="53"/>
      <c r="AA13" s="5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</row>
    <row r="14" spans="1:42" ht="16.5" customHeight="1" thickBot="1" x14ac:dyDescent="0.25">
      <c r="D14" s="14" t="s">
        <v>134</v>
      </c>
      <c r="H14" s="16"/>
      <c r="I14" s="22"/>
      <c r="J14" s="14"/>
      <c r="K14" s="22"/>
      <c r="L14" s="16"/>
      <c r="M14" s="20"/>
      <c r="N14" s="20"/>
      <c r="O14" s="20"/>
      <c r="P14" s="20"/>
      <c r="R14" s="53"/>
      <c r="S14" s="145" t="s">
        <v>179</v>
      </c>
      <c r="T14" s="51"/>
      <c r="U14" s="51"/>
      <c r="V14" s="51"/>
      <c r="W14" s="51"/>
      <c r="X14" s="51"/>
      <c r="Y14" s="53"/>
      <c r="Z14" s="53"/>
      <c r="AA14" s="5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</row>
    <row r="15" spans="1:42" ht="16.5" customHeight="1" thickBot="1" x14ac:dyDescent="0.25">
      <c r="D15" s="167">
        <v>0</v>
      </c>
      <c r="E15" s="15" t="s">
        <v>94</v>
      </c>
      <c r="H15" s="16"/>
      <c r="I15" s="22"/>
      <c r="J15" s="167">
        <v>0</v>
      </c>
      <c r="K15" s="15" t="s">
        <v>172</v>
      </c>
      <c r="L15" s="16"/>
      <c r="M15" s="20"/>
      <c r="N15" s="20"/>
      <c r="O15" s="20"/>
      <c r="P15" s="20"/>
      <c r="R15" s="53"/>
      <c r="S15" s="209" t="s">
        <v>162</v>
      </c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</row>
    <row r="16" spans="1:42" ht="16.5" customHeight="1" thickBot="1" x14ac:dyDescent="0.25">
      <c r="D16" s="167">
        <v>0</v>
      </c>
      <c r="E16" s="198" t="s">
        <v>178</v>
      </c>
      <c r="F16" s="196"/>
      <c r="G16" s="196"/>
      <c r="H16" s="196"/>
      <c r="I16" s="197"/>
      <c r="J16" s="167">
        <v>0</v>
      </c>
      <c r="K16" s="195" t="s">
        <v>173</v>
      </c>
      <c r="L16" s="16"/>
      <c r="M16" s="20"/>
      <c r="N16" s="20"/>
      <c r="O16" s="20"/>
      <c r="P16" s="20"/>
      <c r="R16" s="53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</row>
    <row r="17" spans="1:45" ht="16.5" customHeight="1" x14ac:dyDescent="0.2">
      <c r="B17" s="22"/>
      <c r="C17" s="22"/>
      <c r="D17" s="16"/>
      <c r="E17" s="21"/>
      <c r="F17" s="22"/>
      <c r="G17" s="22"/>
      <c r="H17" s="16"/>
      <c r="I17" s="22"/>
      <c r="J17" s="22"/>
      <c r="K17" s="20"/>
      <c r="L17" s="23"/>
      <c r="M17" s="20"/>
      <c r="N17" s="20"/>
      <c r="O17" s="20"/>
      <c r="P17" s="20"/>
      <c r="R17" s="53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</row>
    <row r="18" spans="1:45" ht="16.5" customHeight="1" x14ac:dyDescent="0.2">
      <c r="B18" s="16" t="s">
        <v>0</v>
      </c>
      <c r="C18" s="16"/>
      <c r="D18" s="16" t="s">
        <v>1</v>
      </c>
      <c r="E18" s="16"/>
      <c r="F18" s="16" t="s">
        <v>2</v>
      </c>
      <c r="G18" s="17"/>
      <c r="H18" s="17"/>
      <c r="I18" s="16"/>
      <c r="J18" s="16" t="s">
        <v>7</v>
      </c>
      <c r="K18" s="20"/>
      <c r="L18" s="117" t="str">
        <f>IF(S6="a",IF(J19&lt;=1500,U18,""),IF(S6="b",IF(B35&lt;=2000,U18,""),""))</f>
        <v>規模が小さいため、届出対象外です。</v>
      </c>
      <c r="M18" s="20"/>
      <c r="N18" s="20"/>
      <c r="O18" s="20"/>
      <c r="P18" s="20"/>
      <c r="R18" s="53"/>
      <c r="S18" s="53"/>
      <c r="T18" s="53"/>
      <c r="U18" s="51" t="s">
        <v>92</v>
      </c>
      <c r="V18" s="51"/>
      <c r="W18" s="51"/>
      <c r="X18" s="51"/>
      <c r="Y18" s="51"/>
      <c r="Z18" s="53"/>
      <c r="AA18" s="5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</row>
    <row r="19" spans="1:45" ht="16.5" customHeight="1" x14ac:dyDescent="0.2">
      <c r="B19" s="19">
        <f>B12</f>
        <v>0</v>
      </c>
      <c r="C19" s="16" t="s">
        <v>5</v>
      </c>
      <c r="D19" s="19">
        <f>D12</f>
        <v>0</v>
      </c>
      <c r="E19" s="16" t="s">
        <v>5</v>
      </c>
      <c r="F19" s="19">
        <f>F12</f>
        <v>0</v>
      </c>
      <c r="G19" s="17" t="s">
        <v>8</v>
      </c>
      <c r="H19" s="24" t="s">
        <v>9</v>
      </c>
      <c r="I19" s="16" t="s">
        <v>6</v>
      </c>
      <c r="J19" s="19">
        <f>ROUND(B19+D19+F19*3/4,2)</f>
        <v>0</v>
      </c>
      <c r="K19" s="20"/>
      <c r="L19" s="117" t="str">
        <f>IF(S6="a",IF(J19&lt;=1500,U19,""),IF(S6="b",IF(B35&lt;=2000,U19,""),""))</f>
        <v>地区と延べ面積を確認してください。</v>
      </c>
      <c r="M19" s="20"/>
      <c r="N19" s="20"/>
      <c r="O19" s="20"/>
      <c r="P19" s="20"/>
      <c r="R19" s="53"/>
      <c r="S19" s="53"/>
      <c r="T19" s="53"/>
      <c r="U19" s="51" t="s">
        <v>91</v>
      </c>
      <c r="V19" s="51"/>
      <c r="W19" s="51"/>
      <c r="X19" s="51"/>
      <c r="Y19" s="51"/>
      <c r="Z19" s="53"/>
      <c r="AA19" s="5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</row>
    <row r="20" spans="1:45" ht="16.5" customHeight="1" x14ac:dyDescent="0.2">
      <c r="B20" s="20"/>
      <c r="C20" s="20"/>
      <c r="D20" s="23"/>
      <c r="E20" s="20"/>
      <c r="F20" s="20"/>
      <c r="G20" s="20"/>
      <c r="H20" s="23"/>
      <c r="I20" s="20"/>
      <c r="J20" s="20"/>
      <c r="K20" s="20"/>
      <c r="L20" s="117" t="str">
        <f>IF(S6="a",IF(J19&lt;=1500,U20,""),IF(S6="b",IF(B35&lt;=2000,Y20,""),""))</f>
        <v>⑦ ＞ 1500㎡ が対象です。</v>
      </c>
      <c r="M20" s="20"/>
      <c r="N20" s="20"/>
      <c r="O20" s="20"/>
      <c r="P20" s="20"/>
      <c r="R20" s="53"/>
      <c r="S20" s="53"/>
      <c r="T20" s="53"/>
      <c r="U20" s="51" t="s">
        <v>101</v>
      </c>
      <c r="V20" s="51"/>
      <c r="W20" s="51"/>
      <c r="X20" s="51"/>
      <c r="Y20" s="51" t="s">
        <v>139</v>
      </c>
      <c r="Z20" s="53"/>
      <c r="AA20" s="5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</row>
    <row r="21" spans="1:45" ht="16.5" customHeight="1" x14ac:dyDescent="0.2">
      <c r="B21" s="20"/>
      <c r="C21" s="20"/>
      <c r="D21" s="23"/>
      <c r="E21" s="20"/>
      <c r="F21" s="20"/>
      <c r="G21" s="20"/>
      <c r="H21" s="23"/>
      <c r="I21" s="20"/>
      <c r="J21" s="20"/>
      <c r="K21" s="20"/>
      <c r="R21" s="43"/>
      <c r="S21" s="43"/>
      <c r="T21" s="43"/>
      <c r="U21" s="43"/>
      <c r="V21" s="43"/>
      <c r="W21" s="51"/>
      <c r="X21" s="51"/>
      <c r="Y21" s="43"/>
      <c r="Z21" s="53"/>
      <c r="AA21" s="5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</row>
    <row r="22" spans="1:45" s="25" customFormat="1" ht="16.5" customHeight="1" x14ac:dyDescent="0.2">
      <c r="A22" s="110" t="s">
        <v>80</v>
      </c>
      <c r="B22" s="111"/>
      <c r="C22" s="112"/>
      <c r="D22" s="113"/>
      <c r="E22" s="112"/>
      <c r="F22" s="112"/>
      <c r="G22" s="112"/>
      <c r="H22" s="113"/>
      <c r="I22" s="112"/>
      <c r="J22" s="112"/>
      <c r="K22" s="112"/>
      <c r="L22" s="113"/>
      <c r="M22" s="112"/>
      <c r="N22" s="112"/>
      <c r="O22" s="112"/>
      <c r="P22" s="112"/>
      <c r="Q22" s="111"/>
      <c r="R22" s="51"/>
      <c r="S22" s="51"/>
      <c r="T22" s="51"/>
      <c r="U22" s="51"/>
      <c r="V22" s="51"/>
      <c r="W22" s="51"/>
      <c r="X22" s="51"/>
      <c r="Y22" s="53"/>
      <c r="Z22" s="53"/>
      <c r="AA22" s="5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38"/>
      <c r="AR22" s="38"/>
      <c r="AS22" s="38"/>
    </row>
    <row r="23" spans="1:45" ht="16.5" customHeight="1" x14ac:dyDescent="0.2">
      <c r="B23" s="16" t="s">
        <v>0</v>
      </c>
      <c r="C23" s="16"/>
      <c r="D23" s="16"/>
      <c r="E23" s="16"/>
      <c r="F23" s="16" t="s">
        <v>1</v>
      </c>
      <c r="G23" s="16"/>
      <c r="H23" s="16"/>
      <c r="I23" s="16"/>
      <c r="J23" s="16" t="s">
        <v>2</v>
      </c>
      <c r="K23" s="16"/>
      <c r="L23" s="16"/>
      <c r="M23" s="16"/>
      <c r="N23" s="16" t="s">
        <v>10</v>
      </c>
      <c r="O23" s="16"/>
      <c r="P23" s="16" t="s">
        <v>11</v>
      </c>
      <c r="Q23" s="26"/>
      <c r="R23" s="51"/>
      <c r="S23" s="51" t="s">
        <v>12</v>
      </c>
      <c r="T23" s="51"/>
      <c r="U23" s="51"/>
      <c r="V23" s="51"/>
      <c r="W23" s="51"/>
      <c r="X23" s="51"/>
      <c r="Y23" s="53"/>
      <c r="Z23" s="53"/>
      <c r="AA23" s="5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</row>
    <row r="24" spans="1:45" ht="16.5" customHeight="1" x14ac:dyDescent="0.2">
      <c r="B24" s="19">
        <f>B$12</f>
        <v>0</v>
      </c>
      <c r="C24" s="16" t="s">
        <v>13</v>
      </c>
      <c r="D24" s="16">
        <v>150</v>
      </c>
      <c r="E24" s="16" t="s">
        <v>5</v>
      </c>
      <c r="F24" s="19">
        <f>D$12</f>
        <v>0</v>
      </c>
      <c r="G24" s="16" t="s">
        <v>13</v>
      </c>
      <c r="H24" s="16">
        <v>250</v>
      </c>
      <c r="I24" s="16" t="s">
        <v>5</v>
      </c>
      <c r="J24" s="19">
        <f>F$12</f>
        <v>0</v>
      </c>
      <c r="K24" s="16" t="s">
        <v>13</v>
      </c>
      <c r="L24" s="16">
        <v>450</v>
      </c>
      <c r="M24" s="16" t="s">
        <v>14</v>
      </c>
      <c r="N24" s="42">
        <f>ROUND(B24/D24+F24/H24+J24/L24,1)</f>
        <v>0</v>
      </c>
      <c r="O24" s="16" t="s">
        <v>14</v>
      </c>
      <c r="P24" s="203" t="str">
        <f>IF(S6="a",IF(J19&gt;1500,ROUNDUP(B24/D24+F24/H24+J24/L24,0),"―"),"―")</f>
        <v>―</v>
      </c>
      <c r="Q24" s="28" t="s">
        <v>15</v>
      </c>
      <c r="R24" s="52" t="s">
        <v>0</v>
      </c>
      <c r="S24" s="165">
        <f>B24/D24</f>
        <v>0</v>
      </c>
      <c r="T24" s="51"/>
      <c r="U24" s="51"/>
      <c r="V24" s="50"/>
      <c r="W24" s="50"/>
      <c r="X24" s="50"/>
      <c r="Y24" s="53"/>
      <c r="Z24" s="53"/>
      <c r="AA24" s="5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</row>
    <row r="25" spans="1:45" ht="16.5" customHeight="1" x14ac:dyDescent="0.2">
      <c r="B25" s="20"/>
      <c r="C25" s="20"/>
      <c r="D25" s="23"/>
      <c r="E25" s="20"/>
      <c r="F25" s="20"/>
      <c r="G25" s="20"/>
      <c r="H25" s="23"/>
      <c r="I25" s="20"/>
      <c r="J25" s="20"/>
      <c r="K25" s="20"/>
      <c r="L25" s="23"/>
      <c r="M25" s="20"/>
      <c r="N25" s="30" t="s">
        <v>33</v>
      </c>
      <c r="O25" s="20"/>
      <c r="P25" s="30" t="s">
        <v>16</v>
      </c>
      <c r="R25" s="52" t="s">
        <v>1</v>
      </c>
      <c r="S25" s="165">
        <f>F24/H24</f>
        <v>0</v>
      </c>
      <c r="T25" s="51"/>
      <c r="U25" s="51"/>
      <c r="V25" s="53"/>
      <c r="W25" s="53"/>
      <c r="X25" s="53"/>
      <c r="Y25" s="53"/>
      <c r="Z25" s="53"/>
      <c r="AA25" s="5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</row>
    <row r="26" spans="1:45" ht="16.5" customHeight="1" x14ac:dyDescent="0.2">
      <c r="B26" s="20"/>
      <c r="C26" s="20"/>
      <c r="D26" s="23"/>
      <c r="E26" s="20"/>
      <c r="F26" s="20"/>
      <c r="G26" s="20"/>
      <c r="H26" s="23"/>
      <c r="I26" s="20"/>
      <c r="J26" s="20"/>
      <c r="K26" s="20"/>
      <c r="L26" s="23"/>
      <c r="M26" s="29" t="s">
        <v>175</v>
      </c>
      <c r="N26" s="189" t="str">
        <f>IF(P24="―","―",P24-IF(ROUND(B24/D24+F24/H24+J16/L24,1)&lt;1,ROUNDUP(ROUND(B24/D24+F24/H24+J16/L24,1),0),ROUND(ROUND(B24/D24+F24/H24+J16/L24,1),0)))</f>
        <v>―</v>
      </c>
      <c r="O26" s="28" t="s">
        <v>15</v>
      </c>
      <c r="P26" s="194"/>
      <c r="Q26" s="200"/>
      <c r="R26" s="52" t="s">
        <v>2</v>
      </c>
      <c r="S26" s="165">
        <f>J24/L24</f>
        <v>0</v>
      </c>
      <c r="T26" s="51"/>
      <c r="U26" s="51"/>
      <c r="V26" s="53"/>
      <c r="W26" s="53"/>
      <c r="X26" s="53"/>
      <c r="Y26" s="53"/>
      <c r="Z26" s="53"/>
      <c r="AA26" s="5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</row>
    <row r="27" spans="1:45" ht="16.5" customHeight="1" x14ac:dyDescent="0.2">
      <c r="B27" s="31" t="s">
        <v>164</v>
      </c>
      <c r="C27" s="20"/>
      <c r="D27" s="23"/>
      <c r="E27" s="20"/>
      <c r="F27" s="20"/>
      <c r="G27" s="20"/>
      <c r="H27" s="23"/>
      <c r="I27" s="20"/>
      <c r="J27" s="23" t="s">
        <v>3</v>
      </c>
      <c r="K27" s="20"/>
      <c r="L27" s="23"/>
      <c r="M27" s="20"/>
      <c r="N27" s="205"/>
      <c r="O27" s="39"/>
      <c r="P27" s="191"/>
      <c r="Q27" s="200"/>
      <c r="R27" s="52"/>
      <c r="S27" s="165">
        <f>+B24/D24+F24/H24+J24/L24</f>
        <v>0</v>
      </c>
      <c r="T27" s="51"/>
      <c r="U27" s="51"/>
      <c r="V27" s="53"/>
      <c r="W27" s="53"/>
      <c r="X27" s="53"/>
      <c r="Y27" s="53"/>
      <c r="Z27" s="53"/>
      <c r="AA27" s="5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</row>
    <row r="28" spans="1:45" ht="16.5" customHeight="1" x14ac:dyDescent="0.2">
      <c r="B28" s="16" t="s">
        <v>10</v>
      </c>
      <c r="C28" s="22"/>
      <c r="D28" s="16"/>
      <c r="E28" s="22"/>
      <c r="F28" s="16">
        <v>1500</v>
      </c>
      <c r="G28" s="16" t="s">
        <v>8</v>
      </c>
      <c r="H28" s="16">
        <v>6000</v>
      </c>
      <c r="I28" s="16" t="s">
        <v>17</v>
      </c>
      <c r="J28" s="19">
        <f>H12</f>
        <v>0</v>
      </c>
      <c r="K28" s="16"/>
      <c r="L28" s="16"/>
      <c r="M28" s="16"/>
      <c r="N28" s="16" t="s">
        <v>46</v>
      </c>
      <c r="O28" s="22"/>
      <c r="P28" s="193"/>
      <c r="Q28" s="199"/>
      <c r="R28" s="52"/>
      <c r="S28" s="61"/>
      <c r="T28" s="51"/>
      <c r="U28" s="51"/>
      <c r="V28" s="53"/>
      <c r="W28" s="53"/>
      <c r="X28" s="53"/>
      <c r="Y28" s="53"/>
      <c r="Z28" s="53"/>
      <c r="AA28" s="5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</row>
    <row r="29" spans="1:45" ht="16.5" customHeight="1" x14ac:dyDescent="0.2">
      <c r="B29" s="19">
        <f>N24</f>
        <v>0</v>
      </c>
      <c r="C29" s="16" t="s">
        <v>8</v>
      </c>
      <c r="D29" s="16">
        <v>1</v>
      </c>
      <c r="E29" s="16" t="s">
        <v>17</v>
      </c>
      <c r="F29" s="16"/>
      <c r="G29" s="16"/>
      <c r="H29" s="16"/>
      <c r="I29" s="16"/>
      <c r="J29" s="16"/>
      <c r="K29" s="16"/>
      <c r="L29" s="16"/>
      <c r="M29" s="16" t="s">
        <v>14</v>
      </c>
      <c r="N29" s="204" t="str">
        <f>IF(P24="―","―",IF(H12&gt;=6000,"―",ROUNDUP(B29*(D29-F28*(H28-J28)/(F30*H30-J30*L30)),0)))</f>
        <v>―</v>
      </c>
      <c r="O29" s="28" t="s">
        <v>15</v>
      </c>
      <c r="P29" s="190"/>
      <c r="Q29" s="38"/>
      <c r="R29" s="52"/>
      <c r="S29" s="60" t="e">
        <f>1-F28*(H28-J28)/(F30*H30-J30*L30)</f>
        <v>#DIV/0!</v>
      </c>
      <c r="T29" s="51" t="s">
        <v>18</v>
      </c>
      <c r="U29" s="51"/>
      <c r="V29" s="53"/>
      <c r="W29" s="53"/>
      <c r="X29" s="53"/>
      <c r="Y29" s="53"/>
      <c r="Z29" s="53"/>
      <c r="AA29" s="5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</row>
    <row r="30" spans="1:45" ht="16.5" customHeight="1" x14ac:dyDescent="0.2">
      <c r="B30" s="16"/>
      <c r="C30" s="16"/>
      <c r="D30" s="16"/>
      <c r="E30" s="16"/>
      <c r="F30" s="16">
        <v>6000</v>
      </c>
      <c r="G30" s="16" t="s">
        <v>8</v>
      </c>
      <c r="H30" s="19">
        <f>J19</f>
        <v>0</v>
      </c>
      <c r="I30" s="16" t="s">
        <v>17</v>
      </c>
      <c r="J30" s="16">
        <v>1500</v>
      </c>
      <c r="K30" s="16" t="s">
        <v>8</v>
      </c>
      <c r="L30" s="19">
        <f>H12</f>
        <v>0</v>
      </c>
      <c r="M30" s="16"/>
      <c r="N30" s="30" t="s">
        <v>16</v>
      </c>
      <c r="O30" s="16"/>
      <c r="P30" s="192"/>
      <c r="Q30" s="199"/>
      <c r="R30" s="52"/>
      <c r="S30" s="60" t="e">
        <f>F28*(H28-J28)/(F30*H30-J30*L30)</f>
        <v>#DIV/0!</v>
      </c>
      <c r="T30" s="51" t="s">
        <v>90</v>
      </c>
      <c r="U30" s="51"/>
      <c r="V30" s="53"/>
      <c r="W30" s="53"/>
      <c r="X30" s="53"/>
      <c r="Y30" s="53"/>
      <c r="Z30" s="53"/>
      <c r="AA30" s="5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</row>
    <row r="31" spans="1:45" ht="16.5" customHeight="1" x14ac:dyDescent="0.2">
      <c r="B31" s="23"/>
      <c r="C31" s="23"/>
      <c r="D31" s="23"/>
      <c r="E31" s="23"/>
      <c r="F31" s="23"/>
      <c r="G31" s="23"/>
      <c r="H31" s="23" t="s">
        <v>7</v>
      </c>
      <c r="I31" s="23"/>
      <c r="J31" s="23"/>
      <c r="K31" s="23"/>
      <c r="L31" s="23" t="s">
        <v>3</v>
      </c>
      <c r="M31" s="23"/>
      <c r="N31" s="206"/>
      <c r="O31" s="40"/>
      <c r="P31" s="202"/>
      <c r="Q31" s="200"/>
      <c r="R31" s="52" t="s">
        <v>46</v>
      </c>
      <c r="S31" s="60" t="e">
        <f>IF(H12&gt;6000,"―",B29*(D29-F28*(H28-J28)/(F30*H30-J30*L30)))</f>
        <v>#DIV/0!</v>
      </c>
      <c r="T31" s="51"/>
      <c r="U31" s="51"/>
      <c r="V31" s="53"/>
      <c r="W31" s="53"/>
      <c r="X31" s="53"/>
      <c r="Y31" s="53"/>
      <c r="Z31" s="53"/>
      <c r="AA31" s="5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</row>
    <row r="32" spans="1:45" ht="16.5" customHeight="1" x14ac:dyDescent="0.2">
      <c r="B32" s="14"/>
      <c r="C32" s="14"/>
      <c r="E32" s="14"/>
      <c r="F32" s="14"/>
      <c r="G32" s="14"/>
      <c r="I32" s="14"/>
      <c r="J32" s="14"/>
      <c r="K32" s="14"/>
      <c r="M32" s="29" t="s">
        <v>174</v>
      </c>
      <c r="N32" s="189" t="str">
        <f>IF(P24="―","―",IF(H12&gt;=6000,"―",N29-IF(ROUNDUP(ROUND(B24/D24+F24/H24+J16/L24,1)*(D29-F28*(H28-J28)/(F30*H30-J30*L30)),2)&lt;1,ROUNDUP(ROUNDUP(ROUND(B24/D24+F24/H24+J16/L24,1)*(D29-F28*(H28-J28)/(F30*H30-J30*L30)),2),0),ROUND(ROUNDUP(ROUND(B24/D24+F24/H24+J16/L24,1)*(D29-F28*(H28-J28)/(F30*H30-J30*L30)),2),0))))</f>
        <v>―</v>
      </c>
      <c r="O32" s="28" t="s">
        <v>15</v>
      </c>
      <c r="P32" s="14"/>
      <c r="Q32" s="200"/>
      <c r="R32" s="52"/>
      <c r="S32" s="51"/>
      <c r="T32" s="51"/>
      <c r="U32" s="51"/>
      <c r="V32" s="53"/>
      <c r="W32" s="53"/>
      <c r="X32" s="53"/>
      <c r="Y32" s="53"/>
      <c r="Z32" s="53"/>
      <c r="AA32" s="5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</row>
    <row r="33" spans="1:45" s="25" customFormat="1" ht="16.5" customHeight="1" x14ac:dyDescent="0.2">
      <c r="A33" s="110" t="s">
        <v>81</v>
      </c>
      <c r="B33" s="111"/>
      <c r="C33" s="112"/>
      <c r="D33" s="113"/>
      <c r="E33" s="112"/>
      <c r="F33" s="112"/>
      <c r="G33" s="112"/>
      <c r="H33" s="113"/>
      <c r="I33" s="112"/>
      <c r="J33" s="112"/>
      <c r="K33" s="112"/>
      <c r="L33" s="113"/>
      <c r="M33" s="112"/>
      <c r="N33" s="112"/>
      <c r="O33" s="112"/>
      <c r="P33" s="112"/>
      <c r="Q33" s="111"/>
      <c r="R33" s="52"/>
      <c r="S33" s="51"/>
      <c r="T33" s="51"/>
      <c r="U33" s="51"/>
      <c r="V33" s="51"/>
      <c r="W33" s="51"/>
      <c r="X33" s="51"/>
      <c r="Y33" s="53"/>
      <c r="Z33" s="53"/>
      <c r="AA33" s="5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38"/>
      <c r="AR33" s="38"/>
      <c r="AS33" s="38"/>
    </row>
    <row r="34" spans="1:45" ht="16.5" customHeight="1" x14ac:dyDescent="0.2">
      <c r="B34" s="16" t="s">
        <v>19</v>
      </c>
      <c r="C34" s="16"/>
      <c r="D34" s="16"/>
      <c r="E34" s="16"/>
      <c r="F34" s="16" t="s">
        <v>20</v>
      </c>
      <c r="G34" s="16"/>
      <c r="H34" s="16" t="s">
        <v>21</v>
      </c>
      <c r="I34" s="26"/>
      <c r="J34" s="23"/>
      <c r="K34" s="23"/>
      <c r="L34" s="23"/>
      <c r="R34" s="52"/>
      <c r="S34" s="51"/>
      <c r="T34" s="51"/>
      <c r="U34" s="51"/>
      <c r="V34" s="51"/>
      <c r="W34" s="51"/>
      <c r="X34" s="51"/>
      <c r="Y34" s="53"/>
      <c r="Z34" s="53"/>
      <c r="AA34" s="5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</row>
    <row r="35" spans="1:45" ht="16.5" customHeight="1" x14ac:dyDescent="0.2">
      <c r="B35" s="19">
        <f>B12+D12</f>
        <v>0</v>
      </c>
      <c r="C35" s="16" t="s">
        <v>13</v>
      </c>
      <c r="D35" s="16">
        <v>250</v>
      </c>
      <c r="E35" s="16" t="s">
        <v>14</v>
      </c>
      <c r="F35" s="19">
        <f>ROUND(B35/D35,1)</f>
        <v>0</v>
      </c>
      <c r="G35" s="16" t="s">
        <v>14</v>
      </c>
      <c r="H35" s="27" t="str">
        <f>IF(S6="b",IF(B35&lt;2000,"―",ROUNDUP(B35/D35,0)),"―")</f>
        <v>―</v>
      </c>
      <c r="I35" s="28" t="s">
        <v>15</v>
      </c>
      <c r="J35" s="23"/>
      <c r="K35" s="23"/>
      <c r="L35" s="23"/>
      <c r="R35" s="52" t="s">
        <v>20</v>
      </c>
      <c r="S35" s="60">
        <f>B35/D35</f>
        <v>0</v>
      </c>
      <c r="T35" s="51"/>
      <c r="U35" s="51"/>
      <c r="V35" s="51"/>
      <c r="W35" s="51"/>
      <c r="X35" s="51"/>
      <c r="Y35" s="53"/>
      <c r="Z35" s="53"/>
      <c r="AA35" s="5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</row>
    <row r="36" spans="1:45" ht="16.5" customHeight="1" x14ac:dyDescent="0.2">
      <c r="B36" s="20"/>
      <c r="C36" s="20"/>
      <c r="D36" s="23"/>
      <c r="E36" s="20"/>
      <c r="F36" s="30" t="s">
        <v>33</v>
      </c>
      <c r="G36" s="20"/>
      <c r="H36" s="30" t="s">
        <v>16</v>
      </c>
      <c r="I36" s="20"/>
      <c r="J36" s="20"/>
      <c r="K36" s="20"/>
      <c r="L36" s="23"/>
      <c r="M36" s="20"/>
      <c r="N36" s="20"/>
      <c r="O36" s="20"/>
      <c r="P36" s="20"/>
      <c r="R36" s="52"/>
      <c r="S36" s="51"/>
      <c r="T36" s="51"/>
      <c r="U36" s="51"/>
      <c r="V36" s="51"/>
      <c r="W36" s="51"/>
      <c r="X36" s="51"/>
      <c r="Y36" s="53"/>
      <c r="Z36" s="53"/>
      <c r="AA36" s="5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</row>
    <row r="37" spans="1:45" ht="16.5" customHeight="1" x14ac:dyDescent="0.2">
      <c r="B37" s="20"/>
      <c r="C37" s="20"/>
      <c r="D37" s="23"/>
      <c r="E37" s="20"/>
      <c r="F37" s="20"/>
      <c r="G37" s="20"/>
      <c r="H37" s="30"/>
      <c r="I37" s="20"/>
      <c r="J37" s="20"/>
      <c r="K37" s="20"/>
      <c r="L37" s="23"/>
      <c r="M37" s="20"/>
      <c r="N37" s="20"/>
      <c r="O37" s="20"/>
      <c r="P37" s="20"/>
      <c r="R37" s="52"/>
      <c r="S37" s="51"/>
      <c r="T37" s="51"/>
      <c r="U37" s="51"/>
      <c r="V37" s="51"/>
      <c r="W37" s="51"/>
      <c r="X37" s="51"/>
      <c r="Y37" s="53"/>
      <c r="Z37" s="53"/>
      <c r="AA37" s="5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</row>
    <row r="38" spans="1:45" ht="16.5" customHeight="1" x14ac:dyDescent="0.2">
      <c r="B38" s="31" t="s">
        <v>79</v>
      </c>
      <c r="C38" s="20"/>
      <c r="D38" s="23"/>
      <c r="E38" s="20"/>
      <c r="F38" s="23"/>
      <c r="G38" s="20"/>
      <c r="H38" s="23" t="s">
        <v>3</v>
      </c>
      <c r="K38" s="20"/>
      <c r="L38" s="23"/>
      <c r="M38" s="20"/>
      <c r="N38" s="20"/>
      <c r="O38" s="20"/>
      <c r="P38" s="20"/>
      <c r="R38" s="52"/>
      <c r="S38" s="51"/>
      <c r="T38" s="51"/>
      <c r="U38" s="51"/>
      <c r="V38" s="51"/>
      <c r="W38" s="51"/>
      <c r="X38" s="51"/>
      <c r="Y38" s="53"/>
      <c r="Z38" s="53"/>
      <c r="AA38" s="5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</row>
    <row r="39" spans="1:45" ht="16.5" customHeight="1" x14ac:dyDescent="0.2">
      <c r="B39" s="16" t="s">
        <v>20</v>
      </c>
      <c r="C39" s="22"/>
      <c r="D39" s="16"/>
      <c r="E39" s="22"/>
      <c r="F39" s="16">
        <v>6000</v>
      </c>
      <c r="G39" s="16" t="s">
        <v>17</v>
      </c>
      <c r="H39" s="19">
        <f>B12+D12</f>
        <v>0</v>
      </c>
      <c r="I39" s="16"/>
      <c r="J39" s="16" t="s">
        <v>22</v>
      </c>
      <c r="K39" s="22"/>
      <c r="L39" s="23"/>
      <c r="P39" s="20"/>
      <c r="R39" s="52"/>
      <c r="S39" s="51"/>
      <c r="T39" s="51"/>
      <c r="U39" s="74">
        <f>F39-H39</f>
        <v>6000</v>
      </c>
      <c r="V39" s="51"/>
      <c r="W39" s="51"/>
      <c r="X39" s="51"/>
      <c r="Y39" s="53"/>
      <c r="Z39" s="53"/>
      <c r="AA39" s="5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</row>
    <row r="40" spans="1:45" ht="16.5" customHeight="1" x14ac:dyDescent="0.2">
      <c r="B40" s="19">
        <f>F35</f>
        <v>0</v>
      </c>
      <c r="C40" s="16" t="s">
        <v>8</v>
      </c>
      <c r="D40" s="16">
        <v>1</v>
      </c>
      <c r="E40" s="16" t="s">
        <v>17</v>
      </c>
      <c r="F40" s="16"/>
      <c r="G40" s="16"/>
      <c r="H40" s="16"/>
      <c r="I40" s="16" t="s">
        <v>14</v>
      </c>
      <c r="J40" s="27" t="str">
        <f>IF(H35="―","―",IF(B35&gt;=6000,"―",ROUNDUP(B40*(D40-(F39-H39)/(F41*H41)),0)))</f>
        <v>―</v>
      </c>
      <c r="K40" s="28" t="s">
        <v>15</v>
      </c>
      <c r="L40" s="23"/>
      <c r="P40" s="23"/>
      <c r="Q40" s="14"/>
      <c r="R40" s="51"/>
      <c r="S40" s="61" t="e">
        <f>1-(F39-H39)/(F41*H41)</f>
        <v>#DIV/0!</v>
      </c>
      <c r="T40" s="52" t="s">
        <v>18</v>
      </c>
      <c r="U40" s="63" t="s">
        <v>23</v>
      </c>
      <c r="V40" s="64" t="s">
        <v>24</v>
      </c>
      <c r="W40" s="60" t="e">
        <f>U39/U41</f>
        <v>#DIV/0!</v>
      </c>
      <c r="X40" s="51"/>
      <c r="Y40" s="53"/>
      <c r="Z40" s="53"/>
      <c r="AA40" s="5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</row>
    <row r="41" spans="1:45" ht="16.5" customHeight="1" x14ac:dyDescent="0.2">
      <c r="B41" s="16"/>
      <c r="C41" s="16"/>
      <c r="D41" s="16"/>
      <c r="E41" s="16"/>
      <c r="F41" s="16">
        <v>2</v>
      </c>
      <c r="G41" s="16" t="s">
        <v>8</v>
      </c>
      <c r="H41" s="19">
        <f>B12+D12</f>
        <v>0</v>
      </c>
      <c r="I41" s="16"/>
      <c r="J41" s="30" t="s">
        <v>16</v>
      </c>
      <c r="K41" s="16"/>
      <c r="L41" s="23"/>
      <c r="M41" s="23"/>
      <c r="N41" s="23"/>
      <c r="O41" s="23"/>
      <c r="P41" s="23"/>
      <c r="Q41" s="14"/>
      <c r="R41" s="52" t="s">
        <v>22</v>
      </c>
      <c r="S41" s="61" t="e">
        <f>B40*(D40-(F39-H39)/(F41*H41))</f>
        <v>#DIV/0!</v>
      </c>
      <c r="T41" s="51"/>
      <c r="U41" s="62">
        <f>F41*H41</f>
        <v>0</v>
      </c>
      <c r="V41" s="51"/>
      <c r="W41" s="51"/>
      <c r="X41" s="51"/>
      <c r="Y41" s="53"/>
      <c r="Z41" s="53"/>
      <c r="AA41" s="5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</row>
    <row r="42" spans="1:45" ht="16.5" customHeight="1" x14ac:dyDescent="0.2">
      <c r="B42" s="23"/>
      <c r="C42" s="23"/>
      <c r="D42" s="23"/>
      <c r="E42" s="23"/>
      <c r="F42" s="23"/>
      <c r="G42" s="23"/>
      <c r="H42" s="23" t="s">
        <v>3</v>
      </c>
      <c r="I42" s="23"/>
      <c r="J42" s="23"/>
      <c r="K42" s="23"/>
      <c r="L42" s="23"/>
      <c r="M42" s="23"/>
      <c r="N42" s="23"/>
      <c r="O42" s="23"/>
      <c r="P42" s="23"/>
      <c r="Q42" s="14"/>
      <c r="R42" s="51"/>
      <c r="S42" s="51"/>
      <c r="T42" s="51"/>
      <c r="U42" s="51"/>
      <c r="V42" s="51"/>
      <c r="W42" s="51"/>
      <c r="X42" s="51"/>
      <c r="Y42" s="53"/>
      <c r="Z42" s="53"/>
      <c r="AA42" s="5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</row>
    <row r="43" spans="1:45" ht="16.5" customHeight="1" x14ac:dyDescent="0.2">
      <c r="R43" s="51"/>
      <c r="S43" s="51"/>
      <c r="T43" s="51"/>
      <c r="U43" s="51"/>
      <c r="V43" s="51"/>
      <c r="W43" s="51"/>
      <c r="X43" s="51"/>
      <c r="Y43" s="53"/>
      <c r="Z43" s="53"/>
      <c r="AA43" s="5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</row>
    <row r="44" spans="1:45" s="25" customFormat="1" ht="16.5" customHeight="1" x14ac:dyDescent="0.2">
      <c r="A44" s="110" t="s">
        <v>82</v>
      </c>
      <c r="B44" s="111"/>
      <c r="C44" s="112"/>
      <c r="D44" s="113"/>
      <c r="E44" s="112"/>
      <c r="F44" s="112"/>
      <c r="G44" s="112"/>
      <c r="H44" s="113"/>
      <c r="I44" s="112"/>
      <c r="J44" s="112"/>
      <c r="K44" s="112"/>
      <c r="L44" s="113"/>
      <c r="M44" s="112"/>
      <c r="N44" s="112"/>
      <c r="O44" s="112"/>
      <c r="P44" s="112"/>
      <c r="Q44" s="111"/>
      <c r="R44" s="52"/>
      <c r="S44" s="51"/>
      <c r="T44" s="51"/>
      <c r="U44" s="51"/>
      <c r="V44" s="51"/>
      <c r="W44" s="51"/>
      <c r="X44" s="51"/>
      <c r="Y44" s="53"/>
      <c r="Z44" s="53"/>
      <c r="AA44" s="5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38"/>
      <c r="AR44" s="38"/>
      <c r="AS44" s="38"/>
    </row>
    <row r="45" spans="1:45" ht="16.5" customHeight="1" x14ac:dyDescent="0.2">
      <c r="A45" s="146"/>
      <c r="B45" s="147" t="s">
        <v>165</v>
      </c>
      <c r="C45" s="148"/>
      <c r="D45" s="148"/>
      <c r="E45" s="148"/>
      <c r="F45" s="148"/>
      <c r="G45" s="148"/>
      <c r="H45" s="148"/>
      <c r="I45" s="149"/>
      <c r="J45" s="150"/>
      <c r="K45" s="150"/>
      <c r="L45" s="150"/>
      <c r="M45" s="146"/>
      <c r="N45" s="146"/>
      <c r="O45" s="146"/>
      <c r="P45" s="146"/>
      <c r="Q45" s="146"/>
      <c r="R45" s="52"/>
      <c r="S45" s="51"/>
      <c r="T45" s="51"/>
      <c r="U45" s="51"/>
      <c r="V45" s="51"/>
      <c r="W45" s="51"/>
      <c r="X45" s="51"/>
      <c r="Y45" s="53"/>
      <c r="Z45" s="53"/>
      <c r="AA45" s="5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</row>
    <row r="46" spans="1:45" ht="16.5" customHeight="1" x14ac:dyDescent="0.2">
      <c r="A46" s="146"/>
      <c r="B46" s="151">
        <f>D15</f>
        <v>0</v>
      </c>
      <c r="C46" s="148" t="s">
        <v>45</v>
      </c>
      <c r="D46" s="148"/>
      <c r="E46" s="148"/>
      <c r="F46" s="152"/>
      <c r="G46" s="148"/>
      <c r="H46" s="153"/>
      <c r="I46" s="154"/>
      <c r="J46" s="150"/>
      <c r="K46" s="150"/>
      <c r="L46" s="150"/>
      <c r="M46" s="146"/>
      <c r="N46" s="146"/>
      <c r="O46" s="146"/>
      <c r="P46" s="146"/>
      <c r="Q46" s="146"/>
      <c r="R46" s="51"/>
      <c r="S46" s="51"/>
      <c r="T46" s="51"/>
      <c r="U46" s="51"/>
      <c r="V46" s="51"/>
      <c r="W46" s="51"/>
      <c r="X46" s="51"/>
      <c r="Y46" s="53"/>
      <c r="Z46" s="53"/>
      <c r="AA46" s="5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</row>
    <row r="47" spans="1:45" ht="24" x14ac:dyDescent="0.15">
      <c r="A47" s="146"/>
      <c r="B47" s="155"/>
      <c r="C47" s="155"/>
      <c r="D47" s="156" t="s">
        <v>47</v>
      </c>
      <c r="E47" s="157"/>
      <c r="F47" s="157"/>
      <c r="G47" s="157"/>
      <c r="H47" s="156" t="s">
        <v>48</v>
      </c>
      <c r="I47" s="157"/>
      <c r="J47" s="157"/>
      <c r="K47" s="157"/>
      <c r="L47" s="156" t="s">
        <v>163</v>
      </c>
      <c r="M47" s="157"/>
      <c r="N47" s="155"/>
      <c r="O47" s="155"/>
      <c r="P47" s="150"/>
      <c r="Q47" s="146"/>
      <c r="R47" s="52"/>
      <c r="S47" s="51"/>
      <c r="T47" s="51"/>
      <c r="U47" s="51"/>
      <c r="V47" s="51"/>
      <c r="W47" s="51"/>
      <c r="X47" s="51"/>
      <c r="Y47" s="53"/>
      <c r="Z47" s="53"/>
      <c r="AA47" s="5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</row>
    <row r="48" spans="1:45" ht="16.5" customHeight="1" x14ac:dyDescent="0.2">
      <c r="A48" s="146"/>
      <c r="B48" s="158">
        <f>IF(B46&gt;10000,10000,B46)</f>
        <v>0</v>
      </c>
      <c r="C48" s="150" t="s">
        <v>5</v>
      </c>
      <c r="D48" s="158">
        <f>IF(B46&gt;50000,40000,IF(B46&lt;10000,0,B46-10000))</f>
        <v>0</v>
      </c>
      <c r="E48" s="150" t="s">
        <v>8</v>
      </c>
      <c r="F48" s="159">
        <v>0.7</v>
      </c>
      <c r="G48" s="159" t="s">
        <v>5</v>
      </c>
      <c r="H48" s="158">
        <f>IF(B46&gt;100000,50000,IF(B46&lt;50000,0,B46-50000))</f>
        <v>0</v>
      </c>
      <c r="I48" s="159" t="s">
        <v>8</v>
      </c>
      <c r="J48" s="159">
        <v>0.6</v>
      </c>
      <c r="K48" s="159" t="s">
        <v>5</v>
      </c>
      <c r="L48" s="152">
        <f>IF(B46&gt;100000,B46-100000,0)</f>
        <v>0</v>
      </c>
      <c r="M48" s="159" t="s">
        <v>8</v>
      </c>
      <c r="N48" s="159">
        <v>0.5</v>
      </c>
      <c r="O48" s="150" t="s">
        <v>14</v>
      </c>
      <c r="P48" s="160" t="str">
        <f>IF(B46&gt;10000,ROUND(B48+D48*F48+H48*J48+L48*N48,0),"―")</f>
        <v>―</v>
      </c>
      <c r="Q48" s="146"/>
      <c r="R48" s="52" t="s">
        <v>20</v>
      </c>
      <c r="S48" s="68">
        <f>B48+D48*F48+H48*J48+L48*N48</f>
        <v>0</v>
      </c>
      <c r="T48" s="51"/>
      <c r="U48" s="51"/>
      <c r="V48" s="51"/>
      <c r="W48" s="51"/>
      <c r="X48" s="51"/>
      <c r="Y48" s="53"/>
      <c r="Z48" s="53"/>
      <c r="AA48" s="5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</row>
    <row r="49" spans="1:45" ht="16.5" customHeight="1" x14ac:dyDescent="0.2">
      <c r="A49" s="146"/>
      <c r="B49" s="150"/>
      <c r="C49" s="150"/>
      <c r="D49" s="150"/>
      <c r="E49" s="150"/>
      <c r="F49" s="150"/>
      <c r="G49" s="150"/>
      <c r="H49" s="161"/>
      <c r="I49" s="150"/>
      <c r="J49" s="150"/>
      <c r="K49" s="150"/>
      <c r="L49" s="150"/>
      <c r="M49" s="150"/>
      <c r="N49" s="150"/>
      <c r="O49" s="150"/>
      <c r="P49" s="162" t="s">
        <v>31</v>
      </c>
      <c r="Q49" s="146"/>
      <c r="R49" s="52"/>
      <c r="S49" s="51"/>
      <c r="T49" s="51"/>
      <c r="U49" s="51"/>
      <c r="V49" s="51"/>
      <c r="W49" s="51"/>
      <c r="X49" s="51"/>
      <c r="Y49" s="53"/>
      <c r="Z49" s="53"/>
      <c r="AA49" s="5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</row>
    <row r="50" spans="1:45" ht="16.5" customHeight="1" x14ac:dyDescent="0.2">
      <c r="A50" s="146"/>
      <c r="B50" s="150" t="s">
        <v>51</v>
      </c>
      <c r="C50" s="150"/>
      <c r="D50" s="180" t="s">
        <v>50</v>
      </c>
      <c r="E50" s="150"/>
      <c r="F50" s="150"/>
      <c r="G50" s="150"/>
      <c r="H50" s="161"/>
      <c r="I50" s="150"/>
      <c r="J50" s="150"/>
      <c r="K50" s="150"/>
      <c r="L50" s="150"/>
      <c r="M50" s="150"/>
      <c r="N50" s="150"/>
      <c r="O50" s="150"/>
      <c r="P50" s="155"/>
      <c r="Q50" s="146"/>
      <c r="R50" s="52"/>
      <c r="S50" s="51"/>
      <c r="T50" s="51"/>
      <c r="U50" s="51"/>
      <c r="V50" s="51"/>
      <c r="W50" s="51"/>
      <c r="X50" s="51"/>
      <c r="Y50" s="53"/>
      <c r="Z50" s="53"/>
      <c r="AA50" s="5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</row>
    <row r="51" spans="1:45" ht="16.5" customHeight="1" x14ac:dyDescent="0.2">
      <c r="A51" s="146"/>
      <c r="B51" s="160" t="str">
        <f>P48</f>
        <v>―</v>
      </c>
      <c r="C51" s="150" t="s">
        <v>5</v>
      </c>
      <c r="D51" s="151" t="str">
        <f>IF(B46&gt;10000,D16,"―")</f>
        <v>―</v>
      </c>
      <c r="E51" s="150" t="s">
        <v>6</v>
      </c>
      <c r="F51" s="151" t="str">
        <f>IF(B46&gt;10000,SUM(D51,B51),"―")</f>
        <v>―</v>
      </c>
      <c r="G51" s="150" t="s">
        <v>45</v>
      </c>
      <c r="H51" s="163" t="s">
        <v>63</v>
      </c>
      <c r="I51" s="150"/>
      <c r="J51" s="150"/>
      <c r="K51" s="150"/>
      <c r="L51" s="150"/>
      <c r="M51" s="150"/>
      <c r="N51" s="150"/>
      <c r="O51" s="150"/>
      <c r="P51" s="155"/>
      <c r="Q51" s="146"/>
      <c r="R51" s="52"/>
      <c r="S51" s="51"/>
      <c r="T51" s="51"/>
      <c r="U51" s="51"/>
      <c r="V51" s="51"/>
      <c r="W51" s="51"/>
      <c r="X51" s="51"/>
      <c r="Y51" s="53"/>
      <c r="Z51" s="53"/>
      <c r="AA51" s="5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</row>
    <row r="52" spans="1:45" ht="16.5" customHeight="1" x14ac:dyDescent="0.2">
      <c r="A52" s="146"/>
      <c r="B52" s="146"/>
      <c r="C52" s="146"/>
      <c r="D52" s="164"/>
      <c r="E52" s="146"/>
      <c r="F52" s="164"/>
      <c r="G52" s="146"/>
      <c r="H52" s="164"/>
      <c r="I52" s="146"/>
      <c r="J52" s="146"/>
      <c r="K52" s="146"/>
      <c r="L52" s="164"/>
      <c r="M52" s="146"/>
      <c r="N52" s="146"/>
      <c r="O52" s="146"/>
      <c r="P52" s="146"/>
      <c r="Q52" s="146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</row>
    <row r="53" spans="1:45" ht="16.5" customHeight="1" x14ac:dyDescent="0.2">
      <c r="B53" s="14"/>
      <c r="C53" s="14"/>
      <c r="E53" s="14"/>
      <c r="F53" s="14"/>
      <c r="G53" s="14"/>
      <c r="I53" s="14"/>
      <c r="J53" s="14"/>
      <c r="K53" s="14"/>
      <c r="M53" s="14"/>
      <c r="N53" s="14"/>
      <c r="O53" s="14"/>
      <c r="P53" s="14"/>
      <c r="Q53" s="14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</row>
    <row r="54" spans="1:45" s="25" customFormat="1" ht="16.5" customHeight="1" x14ac:dyDescent="0.2">
      <c r="A54" s="110" t="s">
        <v>83</v>
      </c>
      <c r="B54" s="111"/>
      <c r="C54" s="112"/>
      <c r="D54" s="113"/>
      <c r="E54" s="112"/>
      <c r="F54" s="112"/>
      <c r="G54" s="112"/>
      <c r="H54" s="113"/>
      <c r="I54" s="112"/>
      <c r="J54" s="112"/>
      <c r="K54" s="112"/>
      <c r="L54" s="113"/>
      <c r="M54" s="112"/>
      <c r="N54" s="112"/>
      <c r="O54" s="112"/>
      <c r="P54" s="112"/>
      <c r="Q54" s="111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38"/>
      <c r="AR54" s="38"/>
      <c r="AS54" s="38"/>
    </row>
    <row r="55" spans="1:45" s="38" customFormat="1" ht="16.5" customHeight="1" x14ac:dyDescent="0.2">
      <c r="A55" s="37"/>
      <c r="B55" s="38" t="s">
        <v>52</v>
      </c>
      <c r="C55" s="39"/>
      <c r="F55" s="176" t="s">
        <v>67</v>
      </c>
      <c r="G55" s="177"/>
      <c r="H55" s="177"/>
      <c r="I55" s="177"/>
      <c r="J55" s="176" t="s">
        <v>55</v>
      </c>
      <c r="K55" s="178"/>
      <c r="L55" s="179"/>
      <c r="M55" s="39"/>
      <c r="N55" s="178" t="s">
        <v>55</v>
      </c>
      <c r="O55" s="39"/>
      <c r="P55" s="40"/>
      <c r="R55" s="53"/>
      <c r="S55" s="48" t="s">
        <v>140</v>
      </c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</row>
    <row r="56" spans="1:45" s="38" customFormat="1" ht="16.5" customHeight="1" thickBot="1" x14ac:dyDescent="0.25">
      <c r="A56" s="37"/>
      <c r="B56" s="38" t="s">
        <v>53</v>
      </c>
      <c r="C56" s="39"/>
      <c r="F56" s="176" t="s">
        <v>68</v>
      </c>
      <c r="G56" s="177"/>
      <c r="H56" s="177"/>
      <c r="I56" s="177"/>
      <c r="J56" s="176" t="s">
        <v>56</v>
      </c>
      <c r="K56" s="178"/>
      <c r="L56" s="179"/>
      <c r="M56" s="39"/>
      <c r="N56" s="178" t="s">
        <v>60</v>
      </c>
      <c r="O56" s="39"/>
      <c r="P56" s="40"/>
      <c r="R56" s="53"/>
      <c r="S56" s="47" t="s">
        <v>78</v>
      </c>
      <c r="T56" s="43"/>
      <c r="U56" s="45"/>
      <c r="V56" s="45"/>
      <c r="W56" s="45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</row>
    <row r="57" spans="1:45" s="38" customFormat="1" ht="16.5" customHeight="1" thickBot="1" x14ac:dyDescent="0.25">
      <c r="A57" s="37"/>
      <c r="B57" s="46">
        <f>MIN(P24,N29,H35,J40)</f>
        <v>0</v>
      </c>
      <c r="C57" s="38" t="s">
        <v>15</v>
      </c>
      <c r="D57" s="40" t="s">
        <v>17</v>
      </c>
      <c r="F57" s="168">
        <v>0</v>
      </c>
      <c r="H57" s="40" t="s">
        <v>17</v>
      </c>
      <c r="J57" s="168">
        <v>0</v>
      </c>
      <c r="K57" s="38" t="s">
        <v>15</v>
      </c>
      <c r="L57" s="17" t="s">
        <v>6</v>
      </c>
      <c r="M57" s="39"/>
      <c r="N57" s="27">
        <f>IF(B57-F57-J57&lt;0,"エラー",B57-F57-J57)</f>
        <v>0</v>
      </c>
      <c r="O57" s="38" t="s">
        <v>15</v>
      </c>
      <c r="P57" s="39" t="s">
        <v>58</v>
      </c>
      <c r="R57" s="54"/>
      <c r="S57" s="46">
        <f>B57</f>
        <v>0</v>
      </c>
      <c r="T57" s="45" t="s">
        <v>8</v>
      </c>
      <c r="U57" s="45">
        <v>0.1</v>
      </c>
      <c r="V57" s="45" t="s">
        <v>24</v>
      </c>
      <c r="W57" s="46">
        <f>ROUND(S57*U57,0)</f>
        <v>0</v>
      </c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</row>
    <row r="58" spans="1:45" ht="16.5" customHeight="1" x14ac:dyDescent="0.2">
      <c r="B58" s="119" t="str">
        <f>IF(B57=P24,"",IF(B57=N29,"",IF(B57=H35,"",IF(B57=J40,"","ERROR"))))</f>
        <v>ERROR</v>
      </c>
      <c r="D58" s="13"/>
      <c r="F58" s="58" t="s">
        <v>84</v>
      </c>
      <c r="J58" s="58" t="s">
        <v>85</v>
      </c>
      <c r="R58" s="54"/>
      <c r="S58" s="43"/>
      <c r="T58" s="43"/>
      <c r="U58" s="43"/>
      <c r="V58" s="43"/>
      <c r="W58" s="126" t="s">
        <v>93</v>
      </c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</row>
    <row r="59" spans="1:45" ht="16.5" customHeight="1" x14ac:dyDescent="0.2">
      <c r="B59" s="33"/>
      <c r="D59" s="13"/>
      <c r="F59" s="123" t="str">
        <f>IF(F57&gt;W57,"↑緩和の上限を超えています。","")</f>
        <v/>
      </c>
      <c r="G59" s="67"/>
      <c r="H59" s="67"/>
      <c r="I59" s="67"/>
      <c r="J59" s="124" t="str">
        <f>IF(B57&lt;F57,"",IF(B57-F57&lt;J57,"↑附置義務台数を超えています。",""))</f>
        <v/>
      </c>
      <c r="K59" s="65"/>
      <c r="L59" s="66"/>
      <c r="R59" s="54"/>
      <c r="S59" s="55"/>
      <c r="T59" s="43"/>
      <c r="U59" s="45"/>
      <c r="V59" s="45"/>
      <c r="W59" s="45"/>
      <c r="X59" s="45"/>
      <c r="Y59" s="45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</row>
    <row r="60" spans="1:45" ht="16.5" customHeight="1" x14ac:dyDescent="0.2">
      <c r="F60" s="17" t="s">
        <v>25</v>
      </c>
      <c r="G60" s="26"/>
      <c r="H60" s="17"/>
      <c r="I60" s="26"/>
      <c r="J60" s="17" t="s">
        <v>57</v>
      </c>
      <c r="K60" s="26"/>
      <c r="L60" s="69"/>
      <c r="R60" s="54"/>
      <c r="S60" s="120" t="s">
        <v>135</v>
      </c>
      <c r="T60" s="121"/>
      <c r="U60" s="122"/>
      <c r="V60" s="122"/>
      <c r="W60" s="122"/>
      <c r="X60" s="122"/>
      <c r="Y60" s="45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</row>
    <row r="61" spans="1:45" ht="16.5" customHeight="1" x14ac:dyDescent="0.2">
      <c r="D61" s="29"/>
      <c r="E61" s="29" t="s">
        <v>61</v>
      </c>
      <c r="F61" s="36">
        <f>N57</f>
        <v>0</v>
      </c>
      <c r="G61" s="17" t="s">
        <v>8</v>
      </c>
      <c r="H61" s="17">
        <v>0.3</v>
      </c>
      <c r="I61" s="17" t="s">
        <v>14</v>
      </c>
      <c r="J61" s="27">
        <f>ROUNDUP(F61*H61,0)</f>
        <v>0</v>
      </c>
      <c r="K61" s="32" t="s">
        <v>15</v>
      </c>
      <c r="L61" s="69"/>
      <c r="R61" s="56"/>
      <c r="S61" s="210" t="s">
        <v>141</v>
      </c>
      <c r="T61" s="210"/>
      <c r="U61" s="210"/>
      <c r="V61" s="210"/>
      <c r="W61" s="210"/>
      <c r="X61" s="210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</row>
    <row r="62" spans="1:45" ht="16.5" customHeight="1" x14ac:dyDescent="0.2">
      <c r="H62" s="13"/>
      <c r="J62" s="30" t="s">
        <v>16</v>
      </c>
      <c r="L62" s="69"/>
      <c r="R62" s="43"/>
      <c r="S62" s="210" t="s">
        <v>142</v>
      </c>
      <c r="T62" s="210"/>
      <c r="U62" s="210"/>
      <c r="V62" s="210"/>
      <c r="W62" s="210"/>
      <c r="X62" s="210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</row>
    <row r="63" spans="1:45" ht="6.75" customHeight="1" x14ac:dyDescent="0.2">
      <c r="H63" s="13"/>
      <c r="J63" s="30"/>
      <c r="L63" s="69"/>
      <c r="R63" s="43"/>
      <c r="S63" s="188"/>
      <c r="T63" s="188"/>
      <c r="U63" s="188"/>
      <c r="V63" s="188"/>
      <c r="W63" s="188"/>
      <c r="X63" s="188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</row>
    <row r="64" spans="1:45" ht="16.5" customHeight="1" x14ac:dyDescent="0.2">
      <c r="I64" s="29" t="s">
        <v>59</v>
      </c>
      <c r="J64" s="34">
        <f>IF(J61&gt;0,IF(B12+D12&gt;0,1,0),0)</f>
        <v>0</v>
      </c>
      <c r="K64" s="15" t="s">
        <v>15</v>
      </c>
      <c r="L64" s="57"/>
      <c r="R64" s="43"/>
      <c r="S64" s="210" t="s">
        <v>143</v>
      </c>
      <c r="T64" s="210"/>
      <c r="U64" s="210"/>
      <c r="V64" s="210"/>
      <c r="W64" s="210"/>
      <c r="X64" s="210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</row>
    <row r="65" spans="1:42" ht="16.5" customHeight="1" x14ac:dyDescent="0.2">
      <c r="F65" s="35"/>
      <c r="G65" s="15"/>
      <c r="H65" s="13"/>
      <c r="J65" s="58" t="s">
        <v>86</v>
      </c>
      <c r="R65" s="43"/>
      <c r="S65" s="43" t="s">
        <v>144</v>
      </c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</row>
    <row r="66" spans="1:42" ht="16.5" customHeight="1" x14ac:dyDescent="0.2">
      <c r="F66" s="17" t="s">
        <v>25</v>
      </c>
      <c r="G66" s="26"/>
      <c r="H66" s="17" t="s">
        <v>57</v>
      </c>
      <c r="I66" s="26"/>
      <c r="J66" s="26"/>
      <c r="K66" s="26"/>
      <c r="R66" s="43"/>
      <c r="S66" s="43" t="s">
        <v>146</v>
      </c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</row>
    <row r="67" spans="1:42" ht="16.5" customHeight="1" x14ac:dyDescent="0.2">
      <c r="E67" s="29" t="s">
        <v>62</v>
      </c>
      <c r="F67" s="36">
        <f>F61</f>
        <v>0</v>
      </c>
      <c r="G67" s="17" t="s">
        <v>17</v>
      </c>
      <c r="H67" s="36">
        <f>J61</f>
        <v>0</v>
      </c>
      <c r="I67" s="17" t="s">
        <v>6</v>
      </c>
      <c r="J67" s="27">
        <f>SUM(F67,-H67)</f>
        <v>0</v>
      </c>
      <c r="K67" s="32" t="s">
        <v>15</v>
      </c>
      <c r="R67" s="43"/>
      <c r="S67" s="43" t="s">
        <v>145</v>
      </c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</row>
    <row r="68" spans="1:42" ht="5.25" customHeight="1" x14ac:dyDescent="0.2">
      <c r="A68" s="38"/>
      <c r="B68" s="38"/>
      <c r="C68" s="38"/>
      <c r="D68" s="114"/>
      <c r="E68" s="38"/>
      <c r="F68" s="38"/>
      <c r="G68" s="38"/>
      <c r="H68" s="114"/>
      <c r="I68" s="38"/>
      <c r="J68" s="38"/>
      <c r="K68" s="38"/>
      <c r="L68" s="114"/>
      <c r="M68" s="38"/>
      <c r="N68" s="38"/>
      <c r="O68" s="38"/>
      <c r="P68" s="38"/>
      <c r="Q68" s="38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</row>
    <row r="69" spans="1:42" ht="16.5" customHeight="1" x14ac:dyDescent="0.2">
      <c r="A69" s="43"/>
      <c r="B69" s="43"/>
      <c r="C69" s="43"/>
      <c r="D69" s="45"/>
      <c r="E69" s="43"/>
      <c r="F69" s="43"/>
      <c r="G69" s="43"/>
      <c r="H69" s="45"/>
      <c r="I69" s="43"/>
      <c r="J69" s="43"/>
      <c r="K69" s="43"/>
      <c r="L69" s="45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</row>
    <row r="70" spans="1:42" ht="16.5" customHeight="1" x14ac:dyDescent="0.2">
      <c r="A70" s="207" t="s">
        <v>168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</row>
    <row r="71" spans="1:42" ht="16.5" customHeight="1" x14ac:dyDescent="0.2">
      <c r="A71" s="43"/>
      <c r="B71" s="43"/>
      <c r="C71" s="43"/>
      <c r="D71" s="45"/>
      <c r="E71" s="43"/>
      <c r="F71" s="43"/>
      <c r="G71" s="43"/>
      <c r="H71" s="45"/>
      <c r="I71" s="43"/>
      <c r="J71" s="43"/>
      <c r="K71" s="43"/>
      <c r="L71" s="45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</row>
    <row r="72" spans="1:42" ht="16.5" customHeight="1" x14ac:dyDescent="0.2">
      <c r="A72" s="43"/>
      <c r="B72" s="43"/>
      <c r="C72" s="43"/>
      <c r="D72" s="45"/>
      <c r="E72" s="43"/>
      <c r="F72" s="43"/>
      <c r="G72" s="43"/>
      <c r="H72" s="45"/>
      <c r="I72" s="43"/>
      <c r="J72" s="43"/>
      <c r="K72" s="43"/>
      <c r="L72" s="45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</row>
    <row r="73" spans="1:42" ht="16.5" customHeight="1" x14ac:dyDescent="0.2">
      <c r="A73" s="43"/>
      <c r="B73" s="43"/>
      <c r="C73" s="43"/>
      <c r="D73" s="45"/>
      <c r="E73" s="43"/>
      <c r="F73" s="43"/>
      <c r="G73" s="43"/>
      <c r="H73" s="45"/>
      <c r="I73" s="43"/>
      <c r="J73" s="43"/>
      <c r="K73" s="43"/>
      <c r="L73" s="45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</row>
    <row r="74" spans="1:42" ht="16.5" customHeight="1" x14ac:dyDescent="0.2">
      <c r="A74" s="43"/>
      <c r="B74" s="43"/>
      <c r="C74" s="43"/>
      <c r="D74" s="45"/>
      <c r="E74" s="43"/>
      <c r="F74" s="43"/>
      <c r="G74" s="43"/>
      <c r="H74" s="45"/>
      <c r="I74" s="43"/>
      <c r="J74" s="43"/>
      <c r="K74" s="43"/>
      <c r="L74" s="45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</row>
    <row r="75" spans="1:42" ht="16.5" customHeight="1" x14ac:dyDescent="0.2">
      <c r="A75" s="43"/>
      <c r="B75" s="43"/>
      <c r="C75" s="43"/>
      <c r="D75" s="45"/>
      <c r="E75" s="43"/>
      <c r="F75" s="43"/>
      <c r="G75" s="43"/>
      <c r="H75" s="45"/>
      <c r="I75" s="43"/>
      <c r="J75" s="43"/>
      <c r="K75" s="43"/>
      <c r="L75" s="45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</row>
    <row r="76" spans="1:42" ht="16.5" customHeight="1" x14ac:dyDescent="0.2">
      <c r="A76" s="43"/>
      <c r="B76" s="43"/>
      <c r="C76" s="43"/>
      <c r="D76" s="45"/>
      <c r="E76" s="43"/>
      <c r="F76" s="43"/>
      <c r="G76" s="43"/>
      <c r="H76" s="45"/>
      <c r="I76" s="43"/>
      <c r="J76" s="43"/>
      <c r="K76" s="43"/>
      <c r="L76" s="45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</row>
    <row r="77" spans="1:42" ht="16.5" customHeight="1" x14ac:dyDescent="0.2">
      <c r="A77" s="43"/>
      <c r="B77" s="43"/>
      <c r="C77" s="43"/>
      <c r="D77" s="45"/>
      <c r="E77" s="43"/>
      <c r="F77" s="43"/>
      <c r="G77" s="43"/>
      <c r="H77" s="45"/>
      <c r="I77" s="43"/>
      <c r="J77" s="43"/>
      <c r="K77" s="43"/>
      <c r="L77" s="45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</row>
    <row r="78" spans="1:42" ht="16.5" customHeight="1" x14ac:dyDescent="0.2">
      <c r="A78" s="43"/>
      <c r="B78" s="43"/>
      <c r="C78" s="43"/>
      <c r="D78" s="45"/>
      <c r="E78" s="43"/>
      <c r="F78" s="43"/>
      <c r="G78" s="43"/>
      <c r="H78" s="45"/>
      <c r="I78" s="43"/>
      <c r="J78" s="43"/>
      <c r="K78" s="43"/>
      <c r="L78" s="45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</row>
    <row r="79" spans="1:42" ht="16.5" customHeight="1" x14ac:dyDescent="0.2">
      <c r="A79" s="43"/>
      <c r="B79" s="43"/>
      <c r="C79" s="43"/>
      <c r="D79" s="45"/>
      <c r="E79" s="43"/>
      <c r="F79" s="43"/>
      <c r="G79" s="43"/>
      <c r="H79" s="45"/>
      <c r="I79" s="43"/>
      <c r="J79" s="43"/>
      <c r="K79" s="43"/>
      <c r="L79" s="45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</row>
    <row r="80" spans="1:42" ht="16.5" customHeight="1" x14ac:dyDescent="0.2">
      <c r="A80" s="43"/>
      <c r="B80" s="43"/>
      <c r="C80" s="43"/>
      <c r="D80" s="45"/>
      <c r="E80" s="43"/>
      <c r="F80" s="43"/>
      <c r="G80" s="43"/>
      <c r="H80" s="45"/>
      <c r="I80" s="43"/>
      <c r="J80" s="43"/>
      <c r="K80" s="43"/>
      <c r="L80" s="45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</row>
    <row r="81" spans="1:42" ht="16.5" customHeight="1" x14ac:dyDescent="0.2">
      <c r="A81" s="43"/>
      <c r="B81" s="43"/>
      <c r="C81" s="43"/>
      <c r="D81" s="45"/>
      <c r="E81" s="43"/>
      <c r="F81" s="43"/>
      <c r="G81" s="43"/>
      <c r="H81" s="45"/>
      <c r="I81" s="43"/>
      <c r="J81" s="43"/>
      <c r="K81" s="43"/>
      <c r="L81" s="45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</row>
    <row r="82" spans="1:42" ht="16.5" customHeight="1" x14ac:dyDescent="0.2">
      <c r="A82" s="43"/>
      <c r="B82" s="43"/>
      <c r="C82" s="43"/>
      <c r="D82" s="45"/>
      <c r="E82" s="43"/>
      <c r="F82" s="43"/>
      <c r="G82" s="43"/>
      <c r="H82" s="45"/>
      <c r="I82" s="43"/>
      <c r="J82" s="43"/>
      <c r="K82" s="43"/>
      <c r="L82" s="45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</row>
    <row r="83" spans="1:42" ht="16.5" customHeight="1" x14ac:dyDescent="0.2">
      <c r="A83" s="43"/>
      <c r="B83" s="43"/>
      <c r="C83" s="43"/>
      <c r="D83" s="45"/>
      <c r="E83" s="43"/>
      <c r="F83" s="43"/>
      <c r="G83" s="43"/>
      <c r="H83" s="45"/>
      <c r="I83" s="43"/>
      <c r="J83" s="43"/>
      <c r="K83" s="43"/>
      <c r="L83" s="45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</row>
    <row r="84" spans="1:42" ht="16.5" customHeight="1" x14ac:dyDescent="0.2">
      <c r="A84" s="43"/>
      <c r="B84" s="43"/>
      <c r="C84" s="43"/>
      <c r="D84" s="45"/>
      <c r="E84" s="43"/>
      <c r="F84" s="43"/>
      <c r="G84" s="43"/>
      <c r="H84" s="45"/>
      <c r="I84" s="43"/>
      <c r="J84" s="43"/>
      <c r="K84" s="43"/>
      <c r="L84" s="45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</row>
    <row r="85" spans="1:42" ht="16.5" customHeight="1" x14ac:dyDescent="0.2">
      <c r="A85" s="43"/>
      <c r="B85" s="43"/>
      <c r="C85" s="43"/>
      <c r="D85" s="45"/>
      <c r="E85" s="43"/>
      <c r="F85" s="43"/>
      <c r="G85" s="43"/>
      <c r="H85" s="45"/>
      <c r="I85" s="43"/>
      <c r="J85" s="43"/>
      <c r="K85" s="43"/>
      <c r="L85" s="45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</row>
    <row r="86" spans="1:42" ht="16.5" customHeight="1" x14ac:dyDescent="0.2">
      <c r="A86" s="43"/>
      <c r="B86" s="43"/>
      <c r="C86" s="43"/>
      <c r="D86" s="45"/>
      <c r="E86" s="43"/>
      <c r="F86" s="43"/>
      <c r="G86" s="43"/>
      <c r="H86" s="45"/>
      <c r="I86" s="43"/>
      <c r="J86" s="43"/>
      <c r="K86" s="43"/>
      <c r="L86" s="45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</row>
    <row r="87" spans="1:42" ht="16.5" customHeight="1" x14ac:dyDescent="0.2">
      <c r="A87" s="43"/>
      <c r="B87" s="43"/>
      <c r="C87" s="43"/>
      <c r="D87" s="45"/>
      <c r="E87" s="43"/>
      <c r="F87" s="43"/>
      <c r="G87" s="43"/>
      <c r="H87" s="45"/>
      <c r="I87" s="43"/>
      <c r="J87" s="43"/>
      <c r="K87" s="43"/>
      <c r="L87" s="45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</row>
    <row r="88" spans="1:42" ht="16.5" customHeight="1" x14ac:dyDescent="0.2">
      <c r="A88" s="43"/>
      <c r="B88" s="43"/>
      <c r="C88" s="43"/>
      <c r="D88" s="45"/>
      <c r="E88" s="43"/>
      <c r="F88" s="43"/>
      <c r="G88" s="43"/>
      <c r="H88" s="45"/>
      <c r="I88" s="43"/>
      <c r="J88" s="43"/>
      <c r="K88" s="43"/>
      <c r="L88" s="45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</row>
    <row r="89" spans="1:42" ht="16.5" customHeight="1" x14ac:dyDescent="0.2">
      <c r="A89" s="43"/>
      <c r="B89" s="43"/>
      <c r="C89" s="43"/>
      <c r="D89" s="45"/>
      <c r="E89" s="43"/>
      <c r="F89" s="43"/>
      <c r="G89" s="43"/>
      <c r="H89" s="45"/>
      <c r="I89" s="43"/>
      <c r="J89" s="43"/>
      <c r="K89" s="43"/>
      <c r="L89" s="45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</row>
    <row r="90" spans="1:42" ht="16.5" customHeight="1" x14ac:dyDescent="0.2">
      <c r="A90" s="43"/>
      <c r="B90" s="43"/>
      <c r="C90" s="43"/>
      <c r="D90" s="45"/>
      <c r="E90" s="43"/>
      <c r="F90" s="43"/>
      <c r="G90" s="43"/>
      <c r="H90" s="45"/>
      <c r="I90" s="43"/>
      <c r="J90" s="43"/>
      <c r="K90" s="43"/>
      <c r="L90" s="45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</row>
    <row r="91" spans="1:42" ht="16.5" customHeight="1" x14ac:dyDescent="0.2">
      <c r="A91" s="43"/>
      <c r="B91" s="43"/>
      <c r="C91" s="43"/>
      <c r="D91" s="45"/>
      <c r="E91" s="43"/>
      <c r="F91" s="43"/>
      <c r="G91" s="43"/>
      <c r="H91" s="45"/>
      <c r="I91" s="43"/>
      <c r="J91" s="43"/>
      <c r="K91" s="43"/>
      <c r="L91" s="45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</row>
    <row r="92" spans="1:42" ht="16.5" customHeight="1" x14ac:dyDescent="0.2">
      <c r="A92" s="43"/>
      <c r="B92" s="43"/>
      <c r="C92" s="43"/>
      <c r="D92" s="45"/>
      <c r="E92" s="43"/>
      <c r="F92" s="43"/>
      <c r="G92" s="43"/>
      <c r="H92" s="45"/>
      <c r="I92" s="43"/>
      <c r="J92" s="43"/>
      <c r="K92" s="43"/>
      <c r="L92" s="45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</row>
    <row r="93" spans="1:42" ht="16.5" customHeight="1" x14ac:dyDescent="0.2">
      <c r="A93" s="43"/>
      <c r="B93" s="43"/>
      <c r="C93" s="43"/>
      <c r="D93" s="45"/>
      <c r="E93" s="43"/>
      <c r="F93" s="43"/>
      <c r="G93" s="43"/>
      <c r="H93" s="45"/>
      <c r="I93" s="43"/>
      <c r="J93" s="43"/>
      <c r="K93" s="43"/>
      <c r="L93" s="45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</row>
    <row r="94" spans="1:42" ht="16.5" customHeight="1" x14ac:dyDescent="0.2">
      <c r="A94" s="43"/>
      <c r="B94" s="43"/>
      <c r="C94" s="43"/>
      <c r="D94" s="45"/>
      <c r="E94" s="43"/>
      <c r="F94" s="43"/>
      <c r="G94" s="43"/>
      <c r="H94" s="45"/>
      <c r="I94" s="43"/>
      <c r="J94" s="43"/>
      <c r="K94" s="43"/>
      <c r="L94" s="45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</row>
    <row r="95" spans="1:42" ht="16.5" customHeight="1" x14ac:dyDescent="0.2">
      <c r="A95" s="43"/>
      <c r="B95" s="43"/>
      <c r="C95" s="43"/>
      <c r="D95" s="45"/>
      <c r="E95" s="43"/>
      <c r="F95" s="43"/>
      <c r="G95" s="43"/>
      <c r="H95" s="45"/>
      <c r="I95" s="43"/>
      <c r="J95" s="43"/>
      <c r="K95" s="43"/>
      <c r="L95" s="45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</row>
    <row r="96" spans="1:42" ht="16.5" customHeight="1" x14ac:dyDescent="0.2">
      <c r="A96" s="43"/>
      <c r="B96" s="43"/>
      <c r="C96" s="43"/>
      <c r="D96" s="45"/>
      <c r="E96" s="43"/>
      <c r="F96" s="43"/>
      <c r="G96" s="43"/>
      <c r="H96" s="45"/>
      <c r="I96" s="43"/>
      <c r="J96" s="43"/>
      <c r="K96" s="43"/>
      <c r="L96" s="45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</row>
    <row r="97" spans="1:42" ht="16.5" customHeight="1" x14ac:dyDescent="0.2">
      <c r="A97" s="43"/>
      <c r="B97" s="43"/>
      <c r="C97" s="43"/>
      <c r="D97" s="45"/>
      <c r="E97" s="43"/>
      <c r="F97" s="43"/>
      <c r="G97" s="43"/>
      <c r="H97" s="45"/>
      <c r="I97" s="43"/>
      <c r="J97" s="43"/>
      <c r="K97" s="43"/>
      <c r="L97" s="45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</row>
    <row r="98" spans="1:42" ht="16.5" customHeight="1" x14ac:dyDescent="0.2">
      <c r="A98" s="43"/>
      <c r="B98" s="43"/>
      <c r="C98" s="43"/>
      <c r="D98" s="45"/>
      <c r="E98" s="43"/>
      <c r="F98" s="43"/>
      <c r="G98" s="43"/>
      <c r="H98" s="45"/>
      <c r="I98" s="43"/>
      <c r="J98" s="43"/>
      <c r="K98" s="43"/>
      <c r="L98" s="45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</row>
    <row r="99" spans="1:42" ht="16.5" customHeight="1" x14ac:dyDescent="0.2">
      <c r="A99" s="43"/>
      <c r="B99" s="43"/>
      <c r="C99" s="43"/>
      <c r="D99" s="45"/>
      <c r="E99" s="43"/>
      <c r="F99" s="43"/>
      <c r="G99" s="43"/>
      <c r="H99" s="45"/>
      <c r="I99" s="43"/>
      <c r="J99" s="43"/>
      <c r="K99" s="43"/>
      <c r="L99" s="45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</row>
    <row r="100" spans="1:42" ht="16.5" customHeight="1" x14ac:dyDescent="0.2">
      <c r="A100" s="43"/>
      <c r="B100" s="43"/>
      <c r="C100" s="43"/>
      <c r="D100" s="45"/>
      <c r="E100" s="43"/>
      <c r="F100" s="43"/>
      <c r="G100" s="43"/>
      <c r="H100" s="45"/>
      <c r="I100" s="43"/>
      <c r="J100" s="43"/>
      <c r="K100" s="43"/>
      <c r="L100" s="45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</row>
    <row r="101" spans="1:42" ht="16.5" customHeight="1" x14ac:dyDescent="0.2">
      <c r="A101" s="43"/>
      <c r="B101" s="43"/>
      <c r="C101" s="43"/>
      <c r="D101" s="45"/>
      <c r="E101" s="43"/>
      <c r="F101" s="43"/>
      <c r="G101" s="43"/>
      <c r="H101" s="45"/>
      <c r="I101" s="43"/>
      <c r="J101" s="43"/>
      <c r="K101" s="43"/>
      <c r="L101" s="45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</row>
    <row r="102" spans="1:42" ht="16.5" customHeight="1" x14ac:dyDescent="0.2">
      <c r="A102" s="43"/>
      <c r="B102" s="43"/>
      <c r="C102" s="43"/>
      <c r="D102" s="45"/>
      <c r="E102" s="43"/>
      <c r="F102" s="43"/>
      <c r="G102" s="43"/>
      <c r="H102" s="45"/>
      <c r="I102" s="43"/>
      <c r="J102" s="43"/>
      <c r="K102" s="43"/>
      <c r="L102" s="45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</row>
    <row r="103" spans="1:42" ht="16.5" customHeight="1" x14ac:dyDescent="0.2">
      <c r="A103" s="43"/>
      <c r="B103" s="43"/>
      <c r="C103" s="43"/>
      <c r="D103" s="45"/>
      <c r="E103" s="43"/>
      <c r="F103" s="43"/>
      <c r="G103" s="43"/>
      <c r="H103" s="45"/>
      <c r="I103" s="43"/>
      <c r="J103" s="43"/>
      <c r="K103" s="43"/>
      <c r="L103" s="45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</row>
    <row r="104" spans="1:42" ht="16.5" customHeight="1" x14ac:dyDescent="0.2">
      <c r="A104" s="43"/>
      <c r="B104" s="43"/>
      <c r="C104" s="43"/>
      <c r="D104" s="45"/>
      <c r="E104" s="43"/>
      <c r="F104" s="43"/>
      <c r="G104" s="43"/>
      <c r="H104" s="45"/>
      <c r="I104" s="43"/>
      <c r="J104" s="43"/>
      <c r="K104" s="43"/>
      <c r="L104" s="45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</row>
    <row r="105" spans="1:42" ht="16.5" customHeight="1" x14ac:dyDescent="0.2">
      <c r="A105" s="43"/>
      <c r="B105" s="43"/>
      <c r="C105" s="43"/>
      <c r="D105" s="45"/>
      <c r="E105" s="43"/>
      <c r="F105" s="43"/>
      <c r="G105" s="43"/>
      <c r="H105" s="45"/>
      <c r="I105" s="43"/>
      <c r="J105" s="43"/>
      <c r="K105" s="43"/>
      <c r="L105" s="45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</row>
    <row r="106" spans="1:42" ht="16.5" customHeight="1" x14ac:dyDescent="0.2">
      <c r="A106" s="43"/>
      <c r="B106" s="43"/>
      <c r="C106" s="43"/>
      <c r="D106" s="45"/>
      <c r="E106" s="43"/>
      <c r="F106" s="43"/>
      <c r="G106" s="43"/>
      <c r="H106" s="45"/>
      <c r="I106" s="43"/>
      <c r="J106" s="43"/>
      <c r="K106" s="43"/>
      <c r="L106" s="45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</row>
    <row r="107" spans="1:42" ht="16.5" customHeight="1" x14ac:dyDescent="0.2">
      <c r="A107" s="43"/>
      <c r="B107" s="43"/>
      <c r="C107" s="43"/>
      <c r="D107" s="45"/>
      <c r="E107" s="43"/>
      <c r="F107" s="43"/>
      <c r="G107" s="43"/>
      <c r="H107" s="45"/>
      <c r="I107" s="43"/>
      <c r="J107" s="43"/>
      <c r="K107" s="43"/>
      <c r="L107" s="45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</row>
    <row r="108" spans="1:42" ht="16.5" customHeight="1" x14ac:dyDescent="0.2">
      <c r="A108" s="43"/>
      <c r="B108" s="43"/>
      <c r="C108" s="43"/>
      <c r="D108" s="45"/>
      <c r="E108" s="43"/>
      <c r="F108" s="43"/>
      <c r="G108" s="43"/>
      <c r="H108" s="45"/>
      <c r="I108" s="43"/>
      <c r="J108" s="43"/>
      <c r="K108" s="43"/>
      <c r="L108" s="45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</row>
    <row r="109" spans="1:42" ht="16.5" customHeight="1" x14ac:dyDescent="0.2">
      <c r="A109" s="43"/>
      <c r="B109" s="43"/>
      <c r="C109" s="43"/>
      <c r="D109" s="45"/>
      <c r="E109" s="43"/>
      <c r="F109" s="43"/>
      <c r="G109" s="43"/>
      <c r="H109" s="45"/>
      <c r="I109" s="43"/>
      <c r="J109" s="43"/>
      <c r="K109" s="43"/>
      <c r="L109" s="45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</row>
    <row r="110" spans="1:42" ht="16.5" customHeight="1" x14ac:dyDescent="0.2">
      <c r="A110" s="43"/>
      <c r="B110" s="43"/>
      <c r="C110" s="43"/>
      <c r="D110" s="45"/>
      <c r="E110" s="43"/>
      <c r="F110" s="43"/>
      <c r="G110" s="43"/>
      <c r="H110" s="45"/>
      <c r="I110" s="43"/>
      <c r="J110" s="43"/>
      <c r="K110" s="43"/>
      <c r="L110" s="45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</row>
    <row r="111" spans="1:42" ht="16.5" customHeight="1" x14ac:dyDescent="0.2">
      <c r="A111" s="43"/>
      <c r="B111" s="43"/>
      <c r="C111" s="43"/>
      <c r="D111" s="45"/>
      <c r="E111" s="43"/>
      <c r="F111" s="43"/>
      <c r="G111" s="43"/>
      <c r="H111" s="45"/>
      <c r="I111" s="43"/>
      <c r="J111" s="43"/>
      <c r="K111" s="43"/>
      <c r="L111" s="45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</row>
    <row r="112" spans="1:42" ht="16.5" customHeight="1" x14ac:dyDescent="0.2">
      <c r="A112" s="43"/>
      <c r="B112" s="43"/>
      <c r="C112" s="43"/>
      <c r="D112" s="45"/>
      <c r="E112" s="43"/>
      <c r="F112" s="43"/>
      <c r="G112" s="43"/>
      <c r="H112" s="45"/>
      <c r="I112" s="43"/>
      <c r="J112" s="43"/>
      <c r="K112" s="43"/>
      <c r="L112" s="45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</row>
    <row r="113" spans="1:42" ht="16.5" customHeight="1" x14ac:dyDescent="0.2">
      <c r="A113" s="43"/>
      <c r="B113" s="43"/>
      <c r="C113" s="43"/>
      <c r="D113" s="45"/>
      <c r="E113" s="43"/>
      <c r="F113" s="43"/>
      <c r="G113" s="43"/>
      <c r="H113" s="45"/>
      <c r="I113" s="43"/>
      <c r="J113" s="43"/>
      <c r="K113" s="43"/>
      <c r="L113" s="45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</row>
    <row r="114" spans="1:42" ht="16.5" customHeight="1" x14ac:dyDescent="0.2">
      <c r="A114" s="43"/>
      <c r="B114" s="43"/>
      <c r="C114" s="43"/>
      <c r="D114" s="45"/>
      <c r="E114" s="43"/>
      <c r="F114" s="43"/>
      <c r="G114" s="43"/>
      <c r="H114" s="45"/>
      <c r="I114" s="43"/>
      <c r="J114" s="43"/>
      <c r="K114" s="43"/>
      <c r="L114" s="45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</row>
    <row r="115" spans="1:42" ht="16.5" customHeight="1" x14ac:dyDescent="0.2">
      <c r="A115" s="43"/>
      <c r="B115" s="43"/>
      <c r="C115" s="43"/>
      <c r="D115" s="45"/>
      <c r="E115" s="43"/>
      <c r="F115" s="43"/>
      <c r="G115" s="43"/>
      <c r="H115" s="45"/>
      <c r="I115" s="43"/>
      <c r="J115" s="43"/>
      <c r="K115" s="43"/>
      <c r="L115" s="45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</row>
    <row r="116" spans="1:42" ht="16.5" customHeight="1" x14ac:dyDescent="0.2">
      <c r="A116" s="43"/>
      <c r="B116" s="43"/>
      <c r="C116" s="43"/>
      <c r="D116" s="45"/>
      <c r="E116" s="43"/>
      <c r="F116" s="43"/>
      <c r="G116" s="43"/>
      <c r="H116" s="45"/>
      <c r="I116" s="43"/>
      <c r="J116" s="43"/>
      <c r="K116" s="43"/>
      <c r="L116" s="45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</row>
    <row r="117" spans="1:42" ht="16.5" customHeight="1" x14ac:dyDescent="0.2">
      <c r="A117" s="43"/>
      <c r="B117" s="43"/>
      <c r="C117" s="43"/>
      <c r="D117" s="45"/>
      <c r="E117" s="43"/>
      <c r="F117" s="43"/>
      <c r="G117" s="43"/>
      <c r="H117" s="45"/>
      <c r="I117" s="43"/>
      <c r="J117" s="43"/>
      <c r="K117" s="43"/>
      <c r="L117" s="45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</row>
    <row r="118" spans="1:42" ht="16.5" customHeight="1" x14ac:dyDescent="0.2">
      <c r="A118" s="43"/>
      <c r="B118" s="43"/>
      <c r="C118" s="43"/>
      <c r="D118" s="45"/>
      <c r="E118" s="43"/>
      <c r="F118" s="43"/>
      <c r="G118" s="43"/>
      <c r="H118" s="45"/>
      <c r="I118" s="43"/>
      <c r="J118" s="43"/>
      <c r="K118" s="43"/>
      <c r="L118" s="45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</row>
    <row r="119" spans="1:42" ht="16.5" customHeight="1" x14ac:dyDescent="0.2">
      <c r="A119" s="43"/>
      <c r="B119" s="43"/>
      <c r="C119" s="43"/>
      <c r="D119" s="45"/>
      <c r="E119" s="43"/>
      <c r="F119" s="43"/>
      <c r="G119" s="43"/>
      <c r="H119" s="45"/>
      <c r="I119" s="43"/>
      <c r="J119" s="43"/>
      <c r="K119" s="43"/>
      <c r="L119" s="45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</row>
    <row r="120" spans="1:42" ht="16.5" customHeight="1" x14ac:dyDescent="0.2">
      <c r="A120" s="43"/>
      <c r="B120" s="43"/>
      <c r="C120" s="43"/>
      <c r="D120" s="45"/>
      <c r="E120" s="43"/>
      <c r="F120" s="43"/>
      <c r="G120" s="43"/>
      <c r="H120" s="45"/>
      <c r="I120" s="43"/>
      <c r="J120" s="43"/>
      <c r="K120" s="43"/>
      <c r="L120" s="45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</row>
    <row r="121" spans="1:42" ht="16.5" customHeight="1" x14ac:dyDescent="0.2">
      <c r="A121" s="43"/>
      <c r="B121" s="43"/>
      <c r="C121" s="43"/>
      <c r="D121" s="45"/>
      <c r="E121" s="43"/>
      <c r="F121" s="43"/>
      <c r="G121" s="43"/>
      <c r="H121" s="45"/>
      <c r="I121" s="43"/>
      <c r="J121" s="43"/>
      <c r="K121" s="43"/>
      <c r="L121" s="45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</row>
    <row r="122" spans="1:42" ht="16.5" customHeight="1" x14ac:dyDescent="0.2">
      <c r="A122" s="43"/>
      <c r="B122" s="43"/>
      <c r="C122" s="43"/>
      <c r="D122" s="45"/>
      <c r="E122" s="43"/>
      <c r="F122" s="43"/>
      <c r="G122" s="43"/>
      <c r="H122" s="45"/>
      <c r="I122" s="43"/>
      <c r="J122" s="43"/>
      <c r="K122" s="43"/>
      <c r="L122" s="45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</row>
    <row r="123" spans="1:42" ht="16.5" customHeight="1" x14ac:dyDescent="0.2">
      <c r="A123" s="43"/>
      <c r="B123" s="43"/>
      <c r="C123" s="43"/>
      <c r="D123" s="45"/>
      <c r="E123" s="43"/>
      <c r="F123" s="43"/>
      <c r="G123" s="43"/>
      <c r="H123" s="45"/>
      <c r="I123" s="43"/>
      <c r="J123" s="43"/>
      <c r="K123" s="43"/>
      <c r="L123" s="45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</row>
    <row r="124" spans="1:42" ht="16.5" customHeight="1" x14ac:dyDescent="0.2">
      <c r="A124" s="43"/>
      <c r="B124" s="43"/>
      <c r="C124" s="43"/>
      <c r="D124" s="45"/>
      <c r="E124" s="43"/>
      <c r="F124" s="43"/>
      <c r="G124" s="43"/>
      <c r="H124" s="45"/>
      <c r="I124" s="43"/>
      <c r="J124" s="43"/>
      <c r="K124" s="43"/>
      <c r="L124" s="45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</row>
    <row r="125" spans="1:42" ht="16.5" customHeight="1" x14ac:dyDescent="0.2">
      <c r="A125" s="43"/>
      <c r="B125" s="43"/>
      <c r="C125" s="43"/>
      <c r="D125" s="45"/>
      <c r="E125" s="43"/>
      <c r="F125" s="43"/>
      <c r="G125" s="43"/>
      <c r="H125" s="45"/>
      <c r="I125" s="43"/>
      <c r="J125" s="43"/>
      <c r="K125" s="43"/>
      <c r="L125" s="45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</row>
    <row r="126" spans="1:42" ht="16.5" customHeight="1" x14ac:dyDescent="0.2">
      <c r="A126" s="43"/>
      <c r="B126" s="43"/>
      <c r="C126" s="43"/>
      <c r="D126" s="45"/>
      <c r="E126" s="43"/>
      <c r="F126" s="43"/>
      <c r="G126" s="43"/>
      <c r="H126" s="45"/>
      <c r="I126" s="43"/>
      <c r="J126" s="43"/>
      <c r="K126" s="43"/>
      <c r="L126" s="45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</row>
    <row r="127" spans="1:42" ht="16.5" customHeight="1" x14ac:dyDescent="0.2">
      <c r="A127" s="43"/>
      <c r="B127" s="43"/>
      <c r="C127" s="43"/>
      <c r="D127" s="45"/>
      <c r="E127" s="43"/>
      <c r="F127" s="43"/>
      <c r="G127" s="43"/>
      <c r="H127" s="45"/>
      <c r="I127" s="43"/>
      <c r="J127" s="43"/>
      <c r="K127" s="43"/>
      <c r="L127" s="45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</row>
    <row r="128" spans="1:42" ht="16.5" customHeight="1" x14ac:dyDescent="0.2">
      <c r="A128" s="43"/>
      <c r="B128" s="43"/>
      <c r="C128" s="43"/>
      <c r="D128" s="45"/>
      <c r="E128" s="43"/>
      <c r="F128" s="43"/>
      <c r="G128" s="43"/>
      <c r="H128" s="45"/>
      <c r="I128" s="43"/>
      <c r="J128" s="43"/>
      <c r="K128" s="43"/>
      <c r="L128" s="45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</row>
    <row r="129" spans="1:42" ht="16.5" customHeight="1" x14ac:dyDescent="0.2">
      <c r="A129" s="43"/>
      <c r="B129" s="43"/>
      <c r="C129" s="43"/>
      <c r="D129" s="45"/>
      <c r="E129" s="43"/>
      <c r="F129" s="43"/>
      <c r="G129" s="43"/>
      <c r="H129" s="45"/>
      <c r="I129" s="43"/>
      <c r="J129" s="43"/>
      <c r="K129" s="43"/>
      <c r="L129" s="45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</row>
    <row r="130" spans="1:42" ht="16.5" customHeight="1" x14ac:dyDescent="0.2">
      <c r="A130" s="43"/>
      <c r="B130" s="43"/>
      <c r="C130" s="43"/>
      <c r="D130" s="45"/>
      <c r="E130" s="43"/>
      <c r="F130" s="43"/>
      <c r="G130" s="43"/>
      <c r="H130" s="45"/>
      <c r="I130" s="43"/>
      <c r="J130" s="43"/>
      <c r="K130" s="43"/>
      <c r="L130" s="45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</row>
    <row r="131" spans="1:42" ht="16.5" customHeight="1" x14ac:dyDescent="0.2">
      <c r="A131" s="43"/>
      <c r="B131" s="43"/>
      <c r="C131" s="43"/>
      <c r="D131" s="45"/>
      <c r="E131" s="43"/>
      <c r="F131" s="43"/>
      <c r="G131" s="43"/>
      <c r="H131" s="45"/>
      <c r="I131" s="43"/>
      <c r="J131" s="43"/>
      <c r="K131" s="43"/>
      <c r="L131" s="45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</row>
    <row r="132" spans="1:42" ht="16.5" customHeight="1" x14ac:dyDescent="0.2">
      <c r="A132" s="43"/>
      <c r="B132" s="43"/>
      <c r="C132" s="43"/>
      <c r="D132" s="45"/>
      <c r="E132" s="43"/>
      <c r="F132" s="43"/>
      <c r="G132" s="43"/>
      <c r="H132" s="45"/>
      <c r="I132" s="43"/>
      <c r="J132" s="43"/>
      <c r="K132" s="43"/>
      <c r="L132" s="45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</row>
    <row r="133" spans="1:42" ht="16.5" customHeight="1" x14ac:dyDescent="0.2">
      <c r="A133" s="43"/>
      <c r="B133" s="43"/>
      <c r="C133" s="43"/>
      <c r="D133" s="45"/>
      <c r="E133" s="43"/>
      <c r="F133" s="43"/>
      <c r="G133" s="43"/>
      <c r="H133" s="45"/>
      <c r="I133" s="43"/>
      <c r="J133" s="43"/>
      <c r="K133" s="43"/>
      <c r="L133" s="45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</row>
    <row r="134" spans="1:42" ht="16.5" customHeight="1" x14ac:dyDescent="0.2">
      <c r="A134" s="43"/>
      <c r="B134" s="43"/>
      <c r="C134" s="43"/>
      <c r="D134" s="45"/>
      <c r="E134" s="43"/>
      <c r="F134" s="43"/>
      <c r="G134" s="43"/>
      <c r="H134" s="45"/>
      <c r="I134" s="43"/>
      <c r="J134" s="43"/>
      <c r="K134" s="43"/>
      <c r="L134" s="45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</row>
    <row r="135" spans="1:42" ht="16.5" customHeight="1" x14ac:dyDescent="0.2">
      <c r="A135" s="43"/>
      <c r="B135" s="43"/>
      <c r="C135" s="43"/>
      <c r="D135" s="45"/>
      <c r="E135" s="43"/>
      <c r="F135" s="43"/>
      <c r="G135" s="43"/>
      <c r="H135" s="45"/>
      <c r="I135" s="43"/>
      <c r="J135" s="43"/>
      <c r="K135" s="43"/>
      <c r="L135" s="45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</row>
  </sheetData>
  <sheetProtection sheet="1" objects="1" scenarios="1"/>
  <mergeCells count="10">
    <mergeCell ref="S61:X61"/>
    <mergeCell ref="S62:X62"/>
    <mergeCell ref="S64:X64"/>
    <mergeCell ref="A70:Q70"/>
    <mergeCell ref="A1:Q1"/>
    <mergeCell ref="A2:Q2"/>
    <mergeCell ref="A3:Q3"/>
    <mergeCell ref="T3:U3"/>
    <mergeCell ref="L5:Q5"/>
    <mergeCell ref="S15:AD17"/>
  </mergeCells>
  <phoneticPr fontId="1"/>
  <dataValidations count="3">
    <dataValidation type="list" allowBlank="1" showErrorMessage="1" sqref="L5">
      <formula1>$T$8:$T$9</formula1>
    </dataValidation>
    <dataValidation type="whole" imeMode="off" operator="greaterThanOrEqual" allowBlank="1" showInputMessage="1" showErrorMessage="1" sqref="F57 J57">
      <formula1>0</formula1>
    </dataValidation>
    <dataValidation imeMode="off" allowBlank="1" showInputMessage="1" showErrorMessage="1" sqref="D12:D13 D51 B46 B12:B13 D15:D16 F12:F13 J15:J16"/>
  </dataValidations>
  <printOptions horizontalCentered="1"/>
  <pageMargins left="0.70866141732283472" right="0.70866141732283472" top="0.70866141732283472" bottom="0.62992125984251968" header="0.31496062992125984" footer="0.31496062992125984"/>
  <pageSetup paperSize="9" scale="7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9"/>
  <sheetViews>
    <sheetView view="pageBreakPreview" zoomScale="85" zoomScaleNormal="70" zoomScaleSheetLayoutView="85" workbookViewId="0">
      <selection activeCell="H6" sqref="H6"/>
    </sheetView>
  </sheetViews>
  <sheetFormatPr defaultRowHeight="27.75" customHeight="1" outlineLevelRow="1" x14ac:dyDescent="0.2"/>
  <cols>
    <col min="1" max="1" width="2.88671875" customWidth="1"/>
    <col min="2" max="2" width="9.6640625" bestFit="1" customWidth="1"/>
    <col min="3" max="3" width="16" customWidth="1"/>
    <col min="4" max="4" width="17.109375" customWidth="1"/>
    <col min="5" max="5" width="8.44140625" customWidth="1"/>
    <col min="6" max="6" width="17.109375" customWidth="1"/>
    <col min="7" max="7" width="8.44140625" customWidth="1"/>
    <col min="8" max="8" width="16" customWidth="1"/>
    <col min="9" max="9" width="8.44140625" customWidth="1"/>
    <col min="10" max="10" width="4.44140625" customWidth="1"/>
    <col min="11" max="11" width="13.33203125" bestFit="1" customWidth="1"/>
    <col min="13" max="13" width="3.44140625" customWidth="1"/>
    <col min="15" max="15" width="3.44140625" customWidth="1"/>
    <col min="17" max="17" width="3.44140625" customWidth="1"/>
    <col min="19" max="19" width="3.44140625" customWidth="1"/>
    <col min="21" max="21" width="3.44140625" customWidth="1"/>
  </cols>
  <sheetData>
    <row r="1" spans="2:19" ht="27.75" customHeight="1" outlineLevel="1" x14ac:dyDescent="0.2">
      <c r="B1" s="221" t="s">
        <v>131</v>
      </c>
      <c r="C1" s="221"/>
      <c r="D1" s="221"/>
      <c r="E1" s="221"/>
      <c r="F1" s="221"/>
      <c r="G1" s="221"/>
      <c r="H1" s="221"/>
      <c r="I1" s="221"/>
    </row>
    <row r="2" spans="2:19" ht="27.75" customHeight="1" outlineLevel="1" x14ac:dyDescent="0.2">
      <c r="B2" s="109" t="s">
        <v>130</v>
      </c>
      <c r="C2" s="108" t="s">
        <v>159</v>
      </c>
      <c r="L2" s="107"/>
      <c r="M2" s="107"/>
      <c r="N2" s="107"/>
      <c r="O2" s="107"/>
      <c r="P2" s="107"/>
      <c r="Q2" s="107"/>
      <c r="R2" s="107"/>
    </row>
    <row r="3" spans="2:19" ht="27.75" customHeight="1" outlineLevel="1" x14ac:dyDescent="0.2">
      <c r="L3" s="107"/>
      <c r="M3" s="107"/>
      <c r="N3" s="107"/>
      <c r="O3" s="107"/>
      <c r="P3" s="107"/>
      <c r="Q3" s="107"/>
      <c r="R3" s="106"/>
    </row>
    <row r="4" spans="2:19" ht="27.75" customHeight="1" outlineLevel="1" x14ac:dyDescent="0.2">
      <c r="B4" s="105" t="s">
        <v>129</v>
      </c>
      <c r="C4" s="77" t="s">
        <v>128</v>
      </c>
      <c r="D4" s="77"/>
      <c r="E4" s="77"/>
      <c r="F4" s="77"/>
      <c r="G4" s="77"/>
      <c r="H4" s="77"/>
      <c r="I4" s="77"/>
      <c r="K4" s="103" t="s">
        <v>127</v>
      </c>
      <c r="L4" s="102" t="s">
        <v>120</v>
      </c>
      <c r="M4" s="102"/>
      <c r="N4" s="102" t="s">
        <v>126</v>
      </c>
      <c r="O4" s="102"/>
      <c r="P4" s="102" t="s">
        <v>119</v>
      </c>
      <c r="Q4" s="101"/>
      <c r="R4" s="100"/>
    </row>
    <row r="5" spans="2:19" ht="27.75" customHeight="1" outlineLevel="1" x14ac:dyDescent="0.2">
      <c r="B5" s="77"/>
      <c r="C5" s="77" t="s">
        <v>125</v>
      </c>
      <c r="D5" s="77"/>
      <c r="E5" s="77"/>
      <c r="F5" s="77"/>
      <c r="G5" s="77"/>
      <c r="H5" s="77"/>
      <c r="I5" s="77"/>
      <c r="K5" s="86" t="s">
        <v>124</v>
      </c>
      <c r="L5" s="169">
        <v>10000</v>
      </c>
      <c r="M5" s="85" t="s">
        <v>114</v>
      </c>
      <c r="N5" s="169">
        <v>2000</v>
      </c>
      <c r="O5" s="84" t="s">
        <v>13</v>
      </c>
      <c r="P5" s="170">
        <v>300</v>
      </c>
      <c r="Q5" s="84" t="s">
        <v>6</v>
      </c>
      <c r="R5" s="83">
        <f>(L5-N5)/P5</f>
        <v>26.666666666666668</v>
      </c>
      <c r="S5" s="1"/>
    </row>
    <row r="6" spans="2:19" ht="27.75" customHeight="1" x14ac:dyDescent="0.2">
      <c r="B6" s="77"/>
      <c r="C6" s="77"/>
      <c r="D6" s="77"/>
      <c r="E6" s="77"/>
      <c r="F6" s="77"/>
      <c r="G6" s="77"/>
      <c r="H6" s="77"/>
      <c r="I6" s="77"/>
      <c r="K6" s="181"/>
      <c r="L6" s="172"/>
      <c r="M6" s="182"/>
      <c r="N6" s="172"/>
      <c r="O6" s="93"/>
      <c r="P6" s="171"/>
      <c r="Q6" s="93"/>
      <c r="R6" s="183"/>
      <c r="S6" s="1"/>
    </row>
    <row r="7" spans="2:19" ht="27.75" customHeight="1" x14ac:dyDescent="0.2">
      <c r="B7" s="77"/>
      <c r="C7" s="77" t="s">
        <v>167</v>
      </c>
      <c r="D7" s="77"/>
      <c r="E7" s="77"/>
      <c r="F7" s="77"/>
      <c r="G7" s="77"/>
      <c r="H7" s="77"/>
      <c r="I7" s="77"/>
      <c r="K7" s="181"/>
      <c r="L7" s="107"/>
      <c r="M7" s="107"/>
      <c r="N7" s="107"/>
      <c r="O7" s="107"/>
      <c r="P7" s="107"/>
      <c r="Q7" s="93"/>
      <c r="R7" s="183"/>
      <c r="S7" s="1"/>
    </row>
    <row r="8" spans="2:19" ht="27.75" customHeight="1" x14ac:dyDescent="0.2">
      <c r="B8" s="77"/>
      <c r="C8" s="77"/>
      <c r="D8" s="77"/>
      <c r="E8" s="77"/>
      <c r="F8" s="77"/>
      <c r="G8" s="77"/>
      <c r="H8" s="77"/>
      <c r="I8" s="77"/>
      <c r="J8" s="1"/>
      <c r="K8" s="77"/>
      <c r="L8" s="184"/>
      <c r="M8" s="184"/>
      <c r="N8" s="184"/>
      <c r="O8" s="184"/>
      <c r="P8" s="185"/>
      <c r="Q8" s="77"/>
      <c r="R8" s="77"/>
      <c r="S8" s="1"/>
    </row>
    <row r="9" spans="2:19" ht="27.75" customHeight="1" x14ac:dyDescent="0.2">
      <c r="B9" s="77"/>
      <c r="C9" s="104"/>
      <c r="D9" s="217" t="s">
        <v>123</v>
      </c>
      <c r="E9" s="218"/>
      <c r="F9" s="219" t="s">
        <v>122</v>
      </c>
      <c r="G9" s="220"/>
      <c r="H9" s="77"/>
      <c r="I9" s="77"/>
      <c r="K9" s="103" t="s">
        <v>121</v>
      </c>
      <c r="L9" s="102" t="s">
        <v>120</v>
      </c>
      <c r="M9" s="102"/>
      <c r="N9" s="102" t="s">
        <v>119</v>
      </c>
      <c r="O9" s="101"/>
      <c r="P9" s="100"/>
      <c r="Q9" s="80"/>
      <c r="R9" s="80"/>
      <c r="S9" s="1"/>
    </row>
    <row r="10" spans="2:19" ht="41.25" customHeight="1" x14ac:dyDescent="0.2">
      <c r="B10" s="77"/>
      <c r="C10" s="99" t="s">
        <v>170</v>
      </c>
      <c r="D10" s="98">
        <f>ROUNDUP(R5,0)</f>
        <v>27</v>
      </c>
      <c r="E10" s="97" t="s">
        <v>118</v>
      </c>
      <c r="F10" s="96">
        <f>ROUNDUP(P10,0)</f>
        <v>67</v>
      </c>
      <c r="G10" s="95" t="s">
        <v>117</v>
      </c>
      <c r="H10" s="77"/>
      <c r="I10" s="77"/>
      <c r="K10" s="94" t="s">
        <v>116</v>
      </c>
      <c r="L10" s="186">
        <v>10000</v>
      </c>
      <c r="M10" s="93" t="s">
        <v>13</v>
      </c>
      <c r="N10" s="171">
        <v>150</v>
      </c>
      <c r="O10" s="93" t="s">
        <v>6</v>
      </c>
      <c r="P10" s="92">
        <f>L10/N10</f>
        <v>66.666666666666671</v>
      </c>
      <c r="Q10" s="82"/>
      <c r="R10" s="82"/>
      <c r="S10" s="1"/>
    </row>
    <row r="11" spans="2:19" ht="41.25" customHeight="1" x14ac:dyDescent="0.2">
      <c r="B11" s="77"/>
      <c r="C11" s="91" t="s">
        <v>171</v>
      </c>
      <c r="D11" s="90" t="s">
        <v>115</v>
      </c>
      <c r="E11" s="89"/>
      <c r="F11" s="88">
        <f>ROUNDUP(P11,0)</f>
        <v>80</v>
      </c>
      <c r="G11" s="87" t="s">
        <v>113</v>
      </c>
      <c r="H11" s="77"/>
      <c r="I11" s="77"/>
      <c r="K11" s="86" t="s">
        <v>112</v>
      </c>
      <c r="L11" s="187">
        <v>12000</v>
      </c>
      <c r="M11" s="84" t="s">
        <v>13</v>
      </c>
      <c r="N11" s="170">
        <v>150</v>
      </c>
      <c r="O11" s="84" t="s">
        <v>6</v>
      </c>
      <c r="P11" s="83">
        <f>L11/N11</f>
        <v>80</v>
      </c>
      <c r="Q11" s="82"/>
      <c r="R11" s="82"/>
      <c r="S11" s="1"/>
    </row>
    <row r="12" spans="2:19" ht="27.75" customHeight="1" x14ac:dyDescent="0.2">
      <c r="B12" s="77"/>
      <c r="C12" s="77"/>
      <c r="D12" s="77"/>
      <c r="E12" s="77"/>
      <c r="F12" s="77"/>
      <c r="G12" s="77"/>
      <c r="H12" s="77"/>
      <c r="I12" s="77"/>
      <c r="L12" s="81"/>
      <c r="M12" s="81"/>
      <c r="N12" s="81"/>
      <c r="O12" s="81"/>
      <c r="P12" s="81"/>
      <c r="Q12" s="81"/>
      <c r="R12" s="81"/>
      <c r="S12" s="1"/>
    </row>
    <row r="13" spans="2:19" ht="27.75" customHeight="1" x14ac:dyDescent="0.2">
      <c r="B13" s="77"/>
      <c r="C13" s="77" t="s">
        <v>111</v>
      </c>
      <c r="D13" s="77"/>
      <c r="E13" s="77"/>
      <c r="F13" s="77"/>
      <c r="G13" s="80" t="s">
        <v>108</v>
      </c>
      <c r="H13" s="80">
        <f>D10</f>
        <v>27</v>
      </c>
      <c r="I13" s="77" t="s">
        <v>15</v>
      </c>
      <c r="K13" s="1"/>
      <c r="L13" s="81"/>
      <c r="M13" s="81"/>
      <c r="N13" s="81"/>
      <c r="O13" s="81"/>
      <c r="P13" s="81"/>
      <c r="Q13" s="81"/>
      <c r="R13" s="81"/>
      <c r="S13" s="1"/>
    </row>
    <row r="14" spans="2:19" ht="27.75" customHeight="1" x14ac:dyDescent="0.2">
      <c r="B14" s="77"/>
      <c r="C14" s="77"/>
      <c r="D14" s="77"/>
      <c r="E14" s="77"/>
      <c r="F14" s="77"/>
      <c r="G14" s="80"/>
      <c r="H14" s="80"/>
      <c r="I14" s="77"/>
      <c r="K14" s="1"/>
      <c r="L14" s="1"/>
      <c r="M14" s="1"/>
      <c r="N14" s="1"/>
      <c r="O14" s="1"/>
      <c r="P14" s="1"/>
      <c r="Q14" s="1"/>
      <c r="R14" s="1"/>
      <c r="S14" s="1"/>
    </row>
    <row r="15" spans="2:19" ht="27.75" customHeight="1" x14ac:dyDescent="0.2">
      <c r="B15" s="77"/>
      <c r="C15" s="77" t="s">
        <v>110</v>
      </c>
      <c r="D15" s="77"/>
      <c r="E15" s="77"/>
      <c r="F15" s="77"/>
      <c r="G15" s="80" t="s">
        <v>108</v>
      </c>
      <c r="H15" s="80">
        <f>F11-F10</f>
        <v>13</v>
      </c>
      <c r="I15" s="77" t="s">
        <v>15</v>
      </c>
      <c r="K15" s="1"/>
      <c r="L15" s="1"/>
      <c r="M15" s="1"/>
      <c r="N15" s="1"/>
      <c r="O15" s="1"/>
      <c r="P15" s="1"/>
      <c r="Q15" s="1"/>
      <c r="R15" s="1"/>
      <c r="S15" s="1"/>
    </row>
    <row r="16" spans="2:19" ht="35.25" customHeight="1" x14ac:dyDescent="0.2">
      <c r="B16" s="77"/>
      <c r="C16" s="77"/>
      <c r="D16" s="77"/>
      <c r="E16" s="77"/>
      <c r="F16" s="77"/>
      <c r="G16" s="77"/>
      <c r="H16" s="77"/>
      <c r="I16" s="77"/>
      <c r="K16" s="1"/>
      <c r="L16" s="1"/>
      <c r="M16" s="1"/>
      <c r="N16" s="1"/>
      <c r="O16" s="1"/>
      <c r="P16" s="1"/>
      <c r="Q16" s="1"/>
      <c r="R16" s="1"/>
      <c r="S16" s="1"/>
    </row>
    <row r="17" spans="2:19" ht="27.75" customHeight="1" x14ac:dyDescent="0.2">
      <c r="B17" s="77"/>
      <c r="C17" s="77" t="s">
        <v>109</v>
      </c>
      <c r="D17" s="77"/>
      <c r="E17" s="80" t="s">
        <v>108</v>
      </c>
      <c r="F17" s="79">
        <f>+H13+H15</f>
        <v>40</v>
      </c>
      <c r="G17" s="78" t="s">
        <v>15</v>
      </c>
      <c r="H17" s="77"/>
      <c r="I17" s="77"/>
      <c r="K17" s="1"/>
      <c r="L17" s="1"/>
      <c r="M17" s="1"/>
      <c r="N17" s="1"/>
      <c r="O17" s="1"/>
      <c r="P17" s="1"/>
      <c r="Q17" s="1"/>
      <c r="R17" s="1"/>
      <c r="S17" s="1"/>
    </row>
    <row r="18" spans="2:19" ht="27.75" customHeight="1" x14ac:dyDescent="0.2">
      <c r="B18" s="77"/>
      <c r="C18" s="77"/>
      <c r="D18" s="77"/>
      <c r="E18" s="77"/>
      <c r="F18" s="77"/>
      <c r="G18" s="77"/>
      <c r="H18" s="77"/>
      <c r="I18" s="77"/>
    </row>
    <row r="19" spans="2:19" ht="27.75" customHeight="1" x14ac:dyDescent="0.2">
      <c r="B19" s="77"/>
      <c r="C19" s="77"/>
      <c r="D19" s="77"/>
      <c r="E19" s="77"/>
      <c r="F19" s="77"/>
      <c r="G19" s="77"/>
      <c r="H19" s="77"/>
      <c r="I19" s="77"/>
    </row>
  </sheetData>
  <mergeCells count="3">
    <mergeCell ref="D9:E9"/>
    <mergeCell ref="F9:G9"/>
    <mergeCell ref="B1:I1"/>
  </mergeCells>
  <phoneticPr fontId="1"/>
  <pageMargins left="0.70866141732283472" right="0.5118110236220472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view="pageBreakPreview" zoomScale="85" zoomScaleNormal="85" zoomScaleSheetLayoutView="85" workbookViewId="0">
      <selection activeCell="J9" sqref="J9"/>
    </sheetView>
  </sheetViews>
  <sheetFormatPr defaultRowHeight="16.5" customHeight="1" x14ac:dyDescent="0.2"/>
  <cols>
    <col min="1" max="1" width="1.6640625" customWidth="1"/>
    <col min="2" max="2" width="3.33203125" customWidth="1"/>
    <col min="3" max="3" width="4.77734375" customWidth="1"/>
    <col min="4" max="4" width="13" customWidth="1"/>
    <col min="5" max="5" width="4.33203125" customWidth="1"/>
    <col min="6" max="6" width="13" customWidth="1"/>
    <col min="7" max="7" width="4.33203125" customWidth="1"/>
    <col min="8" max="8" width="13" customWidth="1"/>
    <col min="9" max="9" width="4.33203125" customWidth="1"/>
    <col min="10" max="10" width="13" customWidth="1"/>
    <col min="11" max="11" width="4.33203125" customWidth="1"/>
    <col min="12" max="12" width="13" customWidth="1"/>
    <col min="13" max="13" width="4.44140625" customWidth="1"/>
    <col min="14" max="14" width="4.21875" customWidth="1"/>
    <col min="15" max="15" width="7.44140625" style="1" bestFit="1" customWidth="1"/>
  </cols>
  <sheetData>
    <row r="1" spans="2:20" s="13" customFormat="1" ht="23.25" customHeight="1" thickBot="1" x14ac:dyDescent="0.25">
      <c r="B1" s="223" t="s">
        <v>69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41"/>
      <c r="O1" s="43"/>
      <c r="P1" s="41"/>
      <c r="Q1" s="41"/>
    </row>
    <row r="2" spans="2:20" ht="16.5" customHeight="1" thickBot="1" x14ac:dyDescent="0.25">
      <c r="O2" s="115">
        <v>0</v>
      </c>
      <c r="P2" s="212" t="s">
        <v>4</v>
      </c>
      <c r="Q2" s="213"/>
    </row>
    <row r="3" spans="2:20" ht="16.5" customHeight="1" x14ac:dyDescent="0.2">
      <c r="C3" s="2" t="s">
        <v>100</v>
      </c>
    </row>
    <row r="4" spans="2:20" ht="16.5" customHeight="1" x14ac:dyDescent="0.2">
      <c r="D4" s="2"/>
      <c r="O4" s="142" t="s">
        <v>154</v>
      </c>
      <c r="P4" s="128"/>
      <c r="Q4" s="128"/>
      <c r="R4" s="128"/>
      <c r="S4" s="128"/>
      <c r="T4" s="128"/>
    </row>
    <row r="5" spans="2:20" ht="16.5" customHeight="1" thickBot="1" x14ac:dyDescent="0.25">
      <c r="D5" s="1" t="s">
        <v>34</v>
      </c>
      <c r="E5" s="1"/>
      <c r="F5" s="1" t="s">
        <v>35</v>
      </c>
      <c r="H5" s="1" t="s">
        <v>96</v>
      </c>
      <c r="O5" s="127">
        <v>20</v>
      </c>
      <c r="P5" s="129" t="s">
        <v>104</v>
      </c>
      <c r="Q5" s="128"/>
      <c r="R5" s="128"/>
      <c r="S5" s="128"/>
      <c r="T5" s="128"/>
    </row>
    <row r="6" spans="2:20" ht="22.5" customHeight="1" thickBot="1" x14ac:dyDescent="0.25">
      <c r="D6" s="143">
        <v>0</v>
      </c>
      <c r="E6" s="3" t="s">
        <v>5</v>
      </c>
      <c r="F6" s="143">
        <v>0</v>
      </c>
      <c r="G6" s="4" t="s">
        <v>6</v>
      </c>
      <c r="H6" s="12">
        <f>+D6+F6</f>
        <v>0</v>
      </c>
      <c r="I6" s="135" t="s">
        <v>156</v>
      </c>
      <c r="K6" s="4"/>
      <c r="L6" s="4"/>
      <c r="M6" s="4"/>
      <c r="O6" s="127">
        <v>25</v>
      </c>
      <c r="P6" s="130" t="s">
        <v>105</v>
      </c>
      <c r="Q6" s="128"/>
      <c r="R6" s="128"/>
      <c r="S6" s="128"/>
      <c r="T6" s="128"/>
    </row>
    <row r="7" spans="2:20" s="5" customFormat="1" ht="16.5" customHeight="1" x14ac:dyDescent="0.2">
      <c r="D7" s="6"/>
      <c r="E7" s="7"/>
      <c r="F7" s="6"/>
      <c r="G7" s="8"/>
      <c r="H7" s="7"/>
      <c r="I7" s="8"/>
      <c r="J7" s="8"/>
      <c r="K7" s="8"/>
      <c r="L7" s="8"/>
      <c r="M7" s="8"/>
      <c r="O7" s="131">
        <v>15</v>
      </c>
      <c r="P7" s="132" t="s">
        <v>65</v>
      </c>
      <c r="Q7" s="133"/>
      <c r="R7" s="133"/>
      <c r="S7" s="133"/>
      <c r="T7" s="133"/>
    </row>
    <row r="8" spans="2:20" ht="16.5" customHeight="1" thickBot="1" x14ac:dyDescent="0.25">
      <c r="D8" s="9" t="s">
        <v>147</v>
      </c>
      <c r="E8" s="4"/>
      <c r="F8" s="9" t="s">
        <v>148</v>
      </c>
      <c r="G8" s="4"/>
      <c r="H8" s="4"/>
      <c r="I8" s="4"/>
      <c r="J8" s="4"/>
      <c r="K8" s="4"/>
      <c r="L8" s="4"/>
      <c r="M8" s="4"/>
      <c r="O8" s="131">
        <v>20</v>
      </c>
      <c r="P8" s="130" t="s">
        <v>106</v>
      </c>
      <c r="Q8" s="128"/>
      <c r="R8" s="128"/>
      <c r="S8" s="128"/>
      <c r="T8" s="128"/>
    </row>
    <row r="9" spans="2:20" ht="22.5" customHeight="1" thickBot="1" x14ac:dyDescent="0.25">
      <c r="D9" s="144"/>
      <c r="E9" s="4"/>
      <c r="F9" s="144"/>
      <c r="G9" s="135" t="s">
        <v>157</v>
      </c>
      <c r="I9" s="4"/>
      <c r="J9" s="4"/>
      <c r="K9" s="4"/>
      <c r="L9" s="4"/>
      <c r="M9" s="4"/>
      <c r="O9" s="131">
        <v>100</v>
      </c>
      <c r="P9" s="130" t="s">
        <v>66</v>
      </c>
      <c r="Q9" s="128"/>
      <c r="R9" s="128"/>
      <c r="S9" s="128"/>
      <c r="T9" s="128"/>
    </row>
    <row r="10" spans="2:20" ht="16.5" customHeight="1" x14ac:dyDescent="0.2">
      <c r="D10" s="9"/>
      <c r="E10" s="4"/>
      <c r="F10" s="4"/>
      <c r="G10" s="4"/>
      <c r="H10" s="4"/>
      <c r="I10" s="4"/>
      <c r="J10" s="4"/>
      <c r="K10" s="4"/>
      <c r="L10" s="4"/>
      <c r="M10" s="4"/>
      <c r="N10" s="72"/>
      <c r="O10" s="131"/>
      <c r="P10" s="129"/>
      <c r="Q10" s="128"/>
      <c r="R10" s="128"/>
      <c r="S10" s="128"/>
      <c r="T10" s="128"/>
    </row>
    <row r="11" spans="2:20" ht="21.75" customHeight="1" x14ac:dyDescent="0.2">
      <c r="B11" s="224" t="s">
        <v>103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72"/>
      <c r="O11" s="129" t="s">
        <v>155</v>
      </c>
      <c r="P11" s="137"/>
      <c r="Q11" s="128"/>
      <c r="R11" s="128"/>
      <c r="S11" s="128"/>
      <c r="T11" s="128"/>
    </row>
    <row r="12" spans="2:20" ht="16.5" customHeight="1" x14ac:dyDescent="0.2">
      <c r="D12" s="1" t="s">
        <v>96</v>
      </c>
      <c r="E12" s="4"/>
      <c r="F12" s="4"/>
      <c r="G12" s="4"/>
      <c r="H12" s="1" t="s">
        <v>96</v>
      </c>
      <c r="I12" s="4"/>
      <c r="J12" s="4"/>
      <c r="K12" s="4"/>
      <c r="L12" s="4"/>
      <c r="M12" s="4"/>
      <c r="N12" s="72"/>
      <c r="O12" s="138">
        <v>400</v>
      </c>
      <c r="P12" s="129" t="s">
        <v>104</v>
      </c>
      <c r="Q12" s="128"/>
      <c r="R12" s="128"/>
      <c r="S12" s="128"/>
      <c r="T12" s="128"/>
    </row>
    <row r="13" spans="2:20" ht="22.5" customHeight="1" x14ac:dyDescent="0.2">
      <c r="C13" s="1" t="s">
        <v>36</v>
      </c>
      <c r="D13" s="136">
        <f>H6</f>
        <v>0</v>
      </c>
      <c r="E13" s="4" t="s">
        <v>17</v>
      </c>
      <c r="F13" s="4">
        <v>5000</v>
      </c>
      <c r="G13" s="4" t="s">
        <v>37</v>
      </c>
      <c r="H13" s="12">
        <f>H6</f>
        <v>0</v>
      </c>
      <c r="I13" s="4" t="s">
        <v>6</v>
      </c>
      <c r="J13" s="11" t="str">
        <f>IF(D13&gt;5000,(D13-F13)/H13,"-")</f>
        <v>-</v>
      </c>
      <c r="K13" s="4"/>
      <c r="L13" s="4"/>
      <c r="M13" s="4"/>
      <c r="N13" s="72"/>
      <c r="O13" s="139">
        <v>500</v>
      </c>
      <c r="P13" s="130" t="s">
        <v>105</v>
      </c>
      <c r="Q13" s="128"/>
      <c r="R13" s="128"/>
      <c r="S13" s="128"/>
      <c r="T13" s="128"/>
    </row>
    <row r="14" spans="2:20" ht="16.5" customHeight="1" x14ac:dyDescent="0.2">
      <c r="C14" s="1"/>
      <c r="D14" s="9"/>
      <c r="E14" s="4"/>
      <c r="F14" s="4"/>
      <c r="G14" s="4"/>
      <c r="H14" s="4"/>
      <c r="I14" s="4"/>
      <c r="J14" s="4"/>
      <c r="K14" s="4"/>
      <c r="L14" s="4"/>
      <c r="M14" s="4"/>
      <c r="N14" s="72"/>
      <c r="O14" s="138">
        <v>300</v>
      </c>
      <c r="P14" s="132" t="s">
        <v>65</v>
      </c>
      <c r="Q14" s="128"/>
      <c r="R14" s="128"/>
      <c r="S14" s="128"/>
      <c r="T14" s="128"/>
    </row>
    <row r="15" spans="2:20" ht="16.5" customHeight="1" x14ac:dyDescent="0.2">
      <c r="D15" s="1" t="s">
        <v>34</v>
      </c>
      <c r="F15" s="1" t="s">
        <v>36</v>
      </c>
      <c r="H15" s="1"/>
      <c r="J15" s="1"/>
      <c r="N15" s="71"/>
      <c r="O15" s="138">
        <v>400</v>
      </c>
      <c r="P15" s="130" t="s">
        <v>106</v>
      </c>
      <c r="Q15" s="128"/>
      <c r="R15" s="128"/>
      <c r="S15" s="128"/>
      <c r="T15" s="128"/>
    </row>
    <row r="16" spans="2:20" ht="22.5" customHeight="1" x14ac:dyDescent="0.2">
      <c r="C16" s="1" t="s">
        <v>38</v>
      </c>
      <c r="D16" s="136">
        <f>D6</f>
        <v>0</v>
      </c>
      <c r="E16" s="4" t="s">
        <v>8</v>
      </c>
      <c r="F16" s="11" t="str">
        <f>J$13</f>
        <v>-</v>
      </c>
      <c r="G16" s="4" t="s">
        <v>6</v>
      </c>
      <c r="H16" s="12">
        <f>IF(F16="-",0,D16*F16)</f>
        <v>0</v>
      </c>
      <c r="I16" s="4"/>
      <c r="J16" s="4"/>
      <c r="K16" s="4"/>
      <c r="L16" s="4"/>
      <c r="M16" s="4"/>
      <c r="N16" s="72"/>
      <c r="O16" s="139">
        <v>2000</v>
      </c>
      <c r="P16" s="130" t="s">
        <v>66</v>
      </c>
      <c r="Q16" s="128"/>
      <c r="R16" s="128"/>
      <c r="S16" s="128"/>
      <c r="T16" s="128"/>
    </row>
    <row r="17" spans="2:20" ht="16.5" customHeight="1" x14ac:dyDescent="0.2">
      <c r="C17" s="1"/>
      <c r="D17" s="4"/>
      <c r="E17" s="4"/>
      <c r="F17" s="4"/>
      <c r="G17" s="4"/>
      <c r="H17" s="4"/>
      <c r="I17" s="4"/>
      <c r="J17" s="4"/>
      <c r="K17" s="4"/>
      <c r="L17" s="4"/>
      <c r="M17" s="4"/>
      <c r="N17" s="72"/>
      <c r="O17" s="131"/>
      <c r="P17" s="137"/>
      <c r="Q17" s="128"/>
      <c r="R17" s="128"/>
      <c r="S17" s="128"/>
      <c r="T17" s="128"/>
    </row>
    <row r="18" spans="2:20" ht="16.5" customHeight="1" x14ac:dyDescent="0.2">
      <c r="D18" s="1" t="s">
        <v>35</v>
      </c>
      <c r="F18" s="1" t="s">
        <v>36</v>
      </c>
      <c r="H18" s="1"/>
      <c r="J18" s="1"/>
      <c r="N18" s="71"/>
      <c r="O18" s="141" t="s">
        <v>153</v>
      </c>
      <c r="P18" s="137" t="s">
        <v>150</v>
      </c>
      <c r="Q18" s="128"/>
      <c r="R18" s="128"/>
      <c r="S18" s="128"/>
      <c r="T18" s="128"/>
    </row>
    <row r="19" spans="2:20" ht="22.5" customHeight="1" x14ac:dyDescent="0.2">
      <c r="C19" s="1" t="s">
        <v>39</v>
      </c>
      <c r="D19" s="136">
        <f>F6</f>
        <v>0</v>
      </c>
      <c r="E19" s="4" t="s">
        <v>8</v>
      </c>
      <c r="F19" s="11" t="str">
        <f>J$13</f>
        <v>-</v>
      </c>
      <c r="G19" s="4" t="s">
        <v>6</v>
      </c>
      <c r="H19" s="12">
        <f>IF(F19="-",0,D19*F19)</f>
        <v>0</v>
      </c>
      <c r="I19" s="4"/>
      <c r="J19" s="4"/>
      <c r="K19" s="4"/>
      <c r="L19" s="4"/>
      <c r="M19" s="4"/>
      <c r="N19" s="72"/>
      <c r="O19" s="134"/>
      <c r="P19" s="137" t="s">
        <v>149</v>
      </c>
      <c r="Q19" s="128"/>
      <c r="R19" s="128"/>
      <c r="S19" s="128"/>
      <c r="T19" s="128"/>
    </row>
    <row r="20" spans="2:20" ht="16.5" customHeight="1" x14ac:dyDescent="0.2">
      <c r="C20" s="1"/>
      <c r="D20" s="4"/>
      <c r="E20" s="4"/>
      <c r="F20" s="4"/>
      <c r="G20" s="4"/>
      <c r="H20" s="4"/>
      <c r="I20" s="4"/>
      <c r="J20" s="4"/>
      <c r="K20" s="4"/>
      <c r="L20" s="4"/>
      <c r="M20" s="4"/>
      <c r="N20" s="72"/>
      <c r="O20" s="127"/>
      <c r="P20" s="137" t="s">
        <v>151</v>
      </c>
      <c r="Q20" s="128"/>
      <c r="R20" s="128"/>
      <c r="S20" s="128"/>
      <c r="T20" s="128"/>
    </row>
    <row r="21" spans="2:20" ht="21.75" customHeight="1" x14ac:dyDescent="0.2">
      <c r="B21" s="224" t="s">
        <v>99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72"/>
      <c r="O21" s="134"/>
      <c r="P21" s="137"/>
      <c r="Q21" s="128"/>
      <c r="R21" s="128"/>
      <c r="S21" s="128"/>
      <c r="T21" s="128"/>
    </row>
    <row r="22" spans="2:20" ht="16.5" customHeight="1" x14ac:dyDescent="0.2">
      <c r="D22" s="1" t="s">
        <v>34</v>
      </c>
      <c r="F22" s="1" t="s">
        <v>38</v>
      </c>
      <c r="H22" s="1" t="s">
        <v>147</v>
      </c>
      <c r="J22" s="1"/>
      <c r="N22" s="71"/>
      <c r="O22" s="141" t="s">
        <v>153</v>
      </c>
      <c r="P22" s="129" t="s">
        <v>107</v>
      </c>
      <c r="Q22" s="128"/>
    </row>
    <row r="23" spans="2:20" ht="22.5" customHeight="1" x14ac:dyDescent="0.2">
      <c r="C23" s="1" t="s">
        <v>40</v>
      </c>
      <c r="D23" s="136">
        <f>D6</f>
        <v>0</v>
      </c>
      <c r="E23" s="4" t="s">
        <v>17</v>
      </c>
      <c r="F23" s="12">
        <f>+H16</f>
        <v>0</v>
      </c>
      <c r="G23" s="4" t="s">
        <v>37</v>
      </c>
      <c r="H23" s="4">
        <f>+D9</f>
        <v>0</v>
      </c>
      <c r="I23" s="4" t="s">
        <v>6</v>
      </c>
      <c r="J23" s="12" t="e">
        <f>(D23-F23)/H23</f>
        <v>#DIV/0!</v>
      </c>
      <c r="K23" s="4"/>
      <c r="L23" s="4"/>
      <c r="M23" s="4"/>
      <c r="N23" s="72"/>
    </row>
    <row r="24" spans="2:20" ht="16.5" customHeight="1" x14ac:dyDescent="0.2">
      <c r="C24" s="1"/>
      <c r="D24" s="4"/>
      <c r="E24" s="4"/>
      <c r="F24" s="4"/>
      <c r="G24" s="4"/>
      <c r="H24" s="4"/>
      <c r="I24" s="4"/>
      <c r="J24" s="12"/>
      <c r="K24" s="4"/>
      <c r="L24" s="4"/>
      <c r="M24" s="4"/>
      <c r="N24" s="72"/>
    </row>
    <row r="25" spans="2:20" ht="16.5" customHeight="1" x14ac:dyDescent="0.2">
      <c r="D25" s="1" t="s">
        <v>35</v>
      </c>
      <c r="F25" s="1" t="s">
        <v>39</v>
      </c>
      <c r="H25" s="1" t="s">
        <v>148</v>
      </c>
      <c r="J25" s="1"/>
      <c r="N25" s="71"/>
      <c r="O25" s="75"/>
      <c r="P25" s="71"/>
    </row>
    <row r="26" spans="2:20" ht="22.5" customHeight="1" x14ac:dyDescent="0.2">
      <c r="C26" s="1" t="s">
        <v>41</v>
      </c>
      <c r="D26" s="136">
        <f>F6</f>
        <v>0</v>
      </c>
      <c r="E26" s="4" t="s">
        <v>17</v>
      </c>
      <c r="F26" s="12">
        <f>+H19</f>
        <v>0</v>
      </c>
      <c r="G26" s="4" t="s">
        <v>37</v>
      </c>
      <c r="H26" s="4">
        <f>+F9</f>
        <v>0</v>
      </c>
      <c r="I26" s="4" t="s">
        <v>6</v>
      </c>
      <c r="J26" s="12" t="e">
        <f>(D26-F26)/H26</f>
        <v>#DIV/0!</v>
      </c>
      <c r="K26" s="4"/>
      <c r="L26" s="4"/>
      <c r="M26" s="4"/>
      <c r="N26" s="72"/>
      <c r="O26" s="73"/>
      <c r="P26" s="71"/>
    </row>
    <row r="27" spans="2:20" ht="16.5" customHeight="1" x14ac:dyDescent="0.2">
      <c r="C27" s="1"/>
      <c r="D27" s="1"/>
      <c r="E27" s="1"/>
      <c r="F27" s="1"/>
      <c r="G27" s="1"/>
      <c r="H27" s="1"/>
      <c r="I27" s="1"/>
      <c r="J27" s="12"/>
      <c r="K27" s="1"/>
      <c r="L27" s="1"/>
      <c r="M27" s="1"/>
      <c r="N27" s="73"/>
      <c r="O27" s="73"/>
      <c r="P27" s="71"/>
    </row>
    <row r="28" spans="2:20" ht="21.75" customHeight="1" x14ac:dyDescent="0.2">
      <c r="B28" s="224" t="s">
        <v>152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73"/>
      <c r="O28" s="73"/>
      <c r="P28" s="71"/>
    </row>
    <row r="29" spans="2:20" ht="16.5" customHeight="1" x14ac:dyDescent="0.2">
      <c r="D29" s="1" t="s">
        <v>38</v>
      </c>
      <c r="F29" s="1" t="s">
        <v>147</v>
      </c>
      <c r="H29" s="1" t="s">
        <v>158</v>
      </c>
      <c r="J29" s="1"/>
      <c r="N29" s="71"/>
      <c r="O29" s="75"/>
      <c r="P29" s="71"/>
    </row>
    <row r="30" spans="2:20" ht="22.5" customHeight="1" x14ac:dyDescent="0.2">
      <c r="C30" s="1" t="s">
        <v>42</v>
      </c>
      <c r="D30" s="136">
        <f>H16</f>
        <v>0</v>
      </c>
      <c r="E30" s="4" t="s">
        <v>37</v>
      </c>
      <c r="F30" s="4">
        <f>D9</f>
        <v>0</v>
      </c>
      <c r="G30" s="4" t="s">
        <v>37</v>
      </c>
      <c r="H30" s="4">
        <v>2</v>
      </c>
      <c r="I30" s="4" t="s">
        <v>6</v>
      </c>
      <c r="J30" s="12" t="e">
        <f>D30/F30/H30</f>
        <v>#DIV/0!</v>
      </c>
      <c r="K30" s="1"/>
      <c r="L30" s="1"/>
      <c r="M30" s="1"/>
      <c r="N30" s="73"/>
      <c r="O30" s="73"/>
      <c r="P30" s="71"/>
    </row>
    <row r="31" spans="2:20" ht="16.5" customHeight="1" x14ac:dyDescent="0.2">
      <c r="C31" s="1"/>
      <c r="D31" s="4"/>
      <c r="E31" s="4"/>
      <c r="F31" s="4"/>
      <c r="G31" s="4"/>
      <c r="H31" s="4"/>
      <c r="I31" s="4"/>
      <c r="J31" s="12"/>
      <c r="N31" s="71"/>
      <c r="O31" s="75"/>
      <c r="P31" s="71"/>
    </row>
    <row r="32" spans="2:20" ht="16.5" customHeight="1" x14ac:dyDescent="0.2">
      <c r="D32" s="1" t="s">
        <v>39</v>
      </c>
      <c r="F32" s="1" t="s">
        <v>148</v>
      </c>
      <c r="H32" s="1" t="s">
        <v>158</v>
      </c>
      <c r="J32" s="1"/>
      <c r="N32" s="71"/>
      <c r="O32" s="75"/>
      <c r="P32" s="71"/>
    </row>
    <row r="33" spans="2:16" ht="22.5" customHeight="1" x14ac:dyDescent="0.2">
      <c r="C33" s="1" t="s">
        <v>43</v>
      </c>
      <c r="D33" s="136">
        <f>H19</f>
        <v>0</v>
      </c>
      <c r="E33" s="4" t="s">
        <v>37</v>
      </c>
      <c r="F33" s="4">
        <f>F9</f>
        <v>0</v>
      </c>
      <c r="G33" s="4" t="s">
        <v>37</v>
      </c>
      <c r="H33" s="4">
        <v>2</v>
      </c>
      <c r="I33" s="4" t="s">
        <v>6</v>
      </c>
      <c r="J33" s="12" t="e">
        <f>D33/F33/H33</f>
        <v>#DIV/0!</v>
      </c>
      <c r="N33" s="71"/>
      <c r="O33" s="75"/>
      <c r="P33" s="71"/>
    </row>
    <row r="34" spans="2:16" ht="16.5" customHeight="1" x14ac:dyDescent="0.2">
      <c r="C34" s="1"/>
      <c r="D34" s="10"/>
      <c r="E34" s="4"/>
      <c r="F34" s="4"/>
      <c r="G34" s="4"/>
      <c r="H34" s="4"/>
      <c r="I34" s="4"/>
      <c r="J34" s="12"/>
      <c r="N34" s="71"/>
      <c r="O34" s="75"/>
      <c r="P34" s="71"/>
    </row>
    <row r="35" spans="2:16" ht="21.75" customHeight="1" x14ac:dyDescent="0.2">
      <c r="B35" s="224" t="s">
        <v>97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73"/>
      <c r="O35" s="73"/>
      <c r="P35" s="71"/>
    </row>
    <row r="36" spans="2:16" ht="16.5" customHeight="1" x14ac:dyDescent="0.2">
      <c r="D36" s="1" t="s">
        <v>40</v>
      </c>
      <c r="F36" s="1" t="s">
        <v>41</v>
      </c>
      <c r="H36" s="1" t="s">
        <v>42</v>
      </c>
      <c r="J36" s="1" t="s">
        <v>43</v>
      </c>
      <c r="L36" s="1" t="s">
        <v>102</v>
      </c>
      <c r="N36" s="71"/>
      <c r="P36" s="75" t="s">
        <v>98</v>
      </c>
    </row>
    <row r="37" spans="2:16" ht="22.5" customHeight="1" x14ac:dyDescent="0.2">
      <c r="C37" s="1" t="s">
        <v>44</v>
      </c>
      <c r="D37" s="12" t="e">
        <f>J23</f>
        <v>#DIV/0!</v>
      </c>
      <c r="E37" s="3" t="s">
        <v>5</v>
      </c>
      <c r="F37" s="12" t="e">
        <f>J26</f>
        <v>#DIV/0!</v>
      </c>
      <c r="G37" s="3" t="s">
        <v>5</v>
      </c>
      <c r="H37" s="12" t="e">
        <f>J30</f>
        <v>#DIV/0!</v>
      </c>
      <c r="I37" s="3" t="s">
        <v>5</v>
      </c>
      <c r="J37" s="12" t="e">
        <f>J33</f>
        <v>#DIV/0!</v>
      </c>
      <c r="K37" s="4" t="s">
        <v>6</v>
      </c>
      <c r="L37" s="70">
        <f>ROUNDDOWN(SUMIF(D37:J37,"&gt;0",D37:J37),0)</f>
        <v>0</v>
      </c>
      <c r="M37" s="1" t="s">
        <v>15</v>
      </c>
      <c r="N37" s="71"/>
      <c r="P37" s="76" t="e">
        <f>SUM(D37:J37)</f>
        <v>#DIV/0!</v>
      </c>
    </row>
    <row r="38" spans="2:16" ht="16.5" customHeight="1" x14ac:dyDescent="0.2">
      <c r="C38" s="1"/>
      <c r="D38" s="1"/>
      <c r="E38" s="1"/>
      <c r="F38" s="1"/>
      <c r="G38" s="1"/>
      <c r="H38" s="1"/>
      <c r="I38" s="1"/>
      <c r="J38" s="1"/>
      <c r="K38" s="1"/>
      <c r="L38" s="1" t="s">
        <v>70</v>
      </c>
      <c r="M38" s="1"/>
    </row>
    <row r="39" spans="2:16" ht="16.5" customHeight="1" x14ac:dyDescent="0.2">
      <c r="C39" s="1"/>
      <c r="D39" s="1"/>
      <c r="E39" s="1"/>
      <c r="F39" s="1"/>
      <c r="G39" s="1"/>
      <c r="H39" s="140"/>
      <c r="I39" s="140"/>
      <c r="J39" s="140"/>
      <c r="K39" s="140"/>
      <c r="L39" s="140"/>
      <c r="M39" s="140"/>
    </row>
    <row r="40" spans="2:16" ht="16.5" customHeight="1" x14ac:dyDescent="0.2">
      <c r="F40" s="222" t="str">
        <f>IF(L37&gt;=20,"","附置義務台数が20台未満のため届出対象建物ではありません。")</f>
        <v>附置義務台数が20台未満のため届出対象建物ではありません。</v>
      </c>
      <c r="G40" s="222"/>
      <c r="H40" s="222"/>
      <c r="I40" s="222"/>
      <c r="J40" s="222"/>
      <c r="K40" s="222"/>
      <c r="L40" s="222"/>
      <c r="M40" s="222"/>
    </row>
  </sheetData>
  <sheetProtection sheet="1" objects="1" scenarios="1"/>
  <mergeCells count="7">
    <mergeCell ref="F40:M40"/>
    <mergeCell ref="B1:M1"/>
    <mergeCell ref="P2:Q2"/>
    <mergeCell ref="B21:M21"/>
    <mergeCell ref="B28:M28"/>
    <mergeCell ref="B35:M35"/>
    <mergeCell ref="B11:M11"/>
  </mergeCells>
  <phoneticPr fontId="1"/>
  <dataValidations count="1">
    <dataValidation type="list" allowBlank="1" showInputMessage="1" showErrorMessage="1" sqref="D9 F9">
      <formula1>$O$5:$O$10</formula1>
    </dataValidation>
  </dataValidation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baseType="lpstr" size="8">
      <vt:lpstr>駐車場の台数計算</vt:lpstr>
      <vt:lpstr>駐車場の台数計算 (共同住宅を含む複合用途建物の場合)</vt:lpstr>
      <vt:lpstr>（参考）旧基準建物の増築</vt:lpstr>
      <vt:lpstr>（参考）駐輪場の台数計算</vt:lpstr>
      <vt:lpstr>'（参考）旧基準建物の増築'!Print_Area</vt:lpstr>
      <vt:lpstr>'（参考）駐輪場の台数計算'!Print_Area</vt:lpstr>
      <vt:lpstr>駐車場の台数計算!Print_Area</vt:lpstr>
      <vt:lpstr>'駐車場の台数計算 (共同住宅を含む複合用途建物の場合)'!Print_Area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2006-09-13T11:12:02Z</dcterms:created>
  <dcterms:modified xsi:type="dcterms:W3CDTF">2025-03-30T10:07:26Z</dcterms:modified>
</cp:coreProperties>
</file>