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EBA94917-4228-4A9A-A561-9296F197D62F}" revIDLastSave="0" xr10:uidLastSave="{00000000-0000-0000-0000-000000000000}"/>
  <bookViews>
    <workbookView xr2:uid="{00000000-000D-0000-FFFF-FFFF00000000}" windowHeight="13896" windowWidth="23256" xWindow="-108" yWindow="-108"/>
  </bookViews>
  <sheets>
    <sheet r:id="rId1" name="二酸化炭素排出量算定書" sheetId="1"/>
    <sheet r:id="rId2" name="変更履歴" sheetId="2" state="hidden"/>
  </sheets>
  <definedNames>
    <definedName localSheetId="0" name="_xlnm.Print_Area">二酸化炭素排出量算定書!$U$6:$AF$91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6" i="1" l="1"/>
  <c r="AL67" i="1"/>
  <c r="AE72" i="1" l="1"/>
  <c r="AF70" i="1"/>
  <c r="C45" i="1" l="1"/>
  <c r="C44" i="1" l="1"/>
  <c r="W67" i="1" l="1"/>
  <c r="AE70" i="1"/>
  <c r="Z70" i="1" s="1"/>
  <c r="AE69" i="1"/>
  <c r="Z69" i="1" s="1"/>
  <c r="AE68" i="1"/>
  <c r="Z68" i="1" s="1"/>
  <c r="AC64" i="1" l="1"/>
  <c r="Z64" i="1"/>
  <c r="AE47" i="1" l="1"/>
  <c r="Z47" i="1" s="1"/>
  <c r="AE46" i="1"/>
  <c r="AC46" i="1" s="1"/>
  <c r="AE45" i="1"/>
  <c r="AC45" i="1"/>
  <c r="AE44" i="1"/>
  <c r="Z44" i="1" s="1"/>
  <c r="AF54" i="1"/>
  <c r="AE54" i="1"/>
  <c r="Z54" i="1" s="1"/>
  <c r="AC54" i="1"/>
  <c r="AF53" i="1"/>
  <c r="AE53" i="1"/>
  <c r="AC53" i="1" s="1"/>
  <c r="AD53" i="1"/>
  <c r="AF52" i="1"/>
  <c r="AE52" i="1"/>
  <c r="AA52" i="1" s="1"/>
  <c r="AD52" i="1"/>
  <c r="AC52" i="1"/>
  <c r="AF51" i="1"/>
  <c r="AE51" i="1"/>
  <c r="Z51" i="1" s="1"/>
  <c r="AD51" i="1"/>
  <c r="AC51" i="1"/>
  <c r="AF50" i="1"/>
  <c r="AE50" i="1"/>
  <c r="Z50" i="1" s="1"/>
  <c r="AD50" i="1"/>
  <c r="AC50" i="1"/>
  <c r="AF49" i="1"/>
  <c r="AE49" i="1"/>
  <c r="AD49" i="1"/>
  <c r="AC49" i="1"/>
  <c r="Z49" i="1"/>
  <c r="AE48" i="1"/>
  <c r="Z48" i="1" s="1"/>
  <c r="AC48" i="1"/>
  <c r="AE43" i="1"/>
  <c r="AC43" i="1" s="1"/>
  <c r="AE58" i="1"/>
  <c r="Z58" i="1" s="1"/>
  <c r="AC58" i="1"/>
  <c r="AE57" i="1"/>
  <c r="Z57" i="1" s="1"/>
  <c r="AC57" i="1"/>
  <c r="AE56" i="1"/>
  <c r="AC56" i="1" s="1"/>
  <c r="AE55" i="1"/>
  <c r="Z55" i="1" s="1"/>
  <c r="AE42" i="1"/>
  <c r="Z42" i="1" s="1"/>
  <c r="AC42" i="1"/>
  <c r="AC59" i="1"/>
  <c r="Z59" i="1"/>
  <c r="AF38" i="1"/>
  <c r="AA38" i="1" s="1"/>
  <c r="AE38" i="1"/>
  <c r="Z38" i="1" s="1"/>
  <c r="AD38" i="1"/>
  <c r="AC38" i="1"/>
  <c r="AC39" i="1"/>
  <c r="AD39" i="1"/>
  <c r="AE39" i="1"/>
  <c r="Z39" i="1" s="1"/>
  <c r="AF39" i="1"/>
  <c r="W40" i="1"/>
  <c r="AE40" i="1"/>
  <c r="Z40" i="1" s="1"/>
  <c r="AF40" i="1"/>
  <c r="Z41" i="1"/>
  <c r="AC41" i="1"/>
  <c r="W60" i="1"/>
  <c r="AE60" i="1"/>
  <c r="AC60" i="1" s="1"/>
  <c r="W61" i="1"/>
  <c r="AE61" i="1"/>
  <c r="AC61" i="1" s="1"/>
  <c r="W62" i="1"/>
  <c r="AE62" i="1"/>
  <c r="Z62" i="1" s="1"/>
  <c r="W63" i="1"/>
  <c r="AC63" i="1"/>
  <c r="AE63" i="1"/>
  <c r="Z63" i="1" s="1"/>
  <c r="W66" i="1"/>
  <c r="AE66" i="1"/>
  <c r="Z66" i="1" s="1"/>
  <c r="AF66" i="1"/>
  <c r="AA66" i="1" s="1"/>
  <c r="AE67" i="1"/>
  <c r="Z67" i="1" s="1"/>
  <c r="AE71" i="1"/>
  <c r="Z71" i="1" s="1"/>
  <c r="AC72" i="1"/>
  <c r="AC73" i="1" s="1"/>
  <c r="Y73" i="1"/>
  <c r="AB73" i="1"/>
  <c r="AF32" i="1"/>
  <c r="AE32" i="1"/>
  <c r="Z32" i="1" s="1"/>
  <c r="AD32" i="1"/>
  <c r="AC32" i="1"/>
  <c r="AF30" i="1"/>
  <c r="AE30" i="1"/>
  <c r="AC30" i="1" s="1"/>
  <c r="AD30" i="1"/>
  <c r="Z30" i="1"/>
  <c r="AF29" i="1"/>
  <c r="AE29" i="1"/>
  <c r="AC29" i="1" s="1"/>
  <c r="AD29" i="1"/>
  <c r="AF17" i="1"/>
  <c r="AD17" i="1" s="1"/>
  <c r="AE17" i="1"/>
  <c r="AC17" i="1"/>
  <c r="Z43" i="1" l="1"/>
  <c r="Z46" i="1"/>
  <c r="AA49" i="1"/>
  <c r="Z52" i="1"/>
  <c r="Z61" i="1"/>
  <c r="AC40" i="1"/>
  <c r="AC55" i="1"/>
  <c r="AD54" i="1"/>
  <c r="Z53" i="1"/>
  <c r="AC62" i="1"/>
  <c r="AA39" i="1"/>
  <c r="Z56" i="1"/>
  <c r="AA53" i="1"/>
  <c r="AC47" i="1"/>
  <c r="AA40" i="1"/>
  <c r="AD40" i="1"/>
  <c r="AA17" i="1"/>
  <c r="Z29" i="1"/>
  <c r="AA29" i="1"/>
  <c r="AA30" i="1"/>
  <c r="AC44" i="1"/>
  <c r="AA51" i="1"/>
  <c r="AA32" i="1"/>
  <c r="AA50" i="1"/>
  <c r="AA54" i="1"/>
  <c r="Z17" i="1"/>
  <c r="Z60" i="1"/>
  <c r="Z45" i="1"/>
  <c r="Z73" i="1"/>
  <c r="AF67" i="1"/>
  <c r="AA67" i="1" s="1"/>
  <c r="AA73" i="1" s="1"/>
  <c r="U6" i="1"/>
  <c r="U7" i="1"/>
  <c r="Y7" i="1"/>
  <c r="Z8" i="1"/>
  <c r="J10" i="1"/>
  <c r="AE13" i="1"/>
  <c r="AD13" i="1" s="1"/>
  <c r="AC13" i="1"/>
  <c r="AF13" i="1"/>
  <c r="AE14" i="1"/>
  <c r="AC14" i="1" s="1"/>
  <c r="AF14" i="1"/>
  <c r="AE15" i="1"/>
  <c r="Z15" i="1" s="1"/>
  <c r="AF15" i="1"/>
  <c r="AE16" i="1"/>
  <c r="Z16" i="1" s="1"/>
  <c r="AF16" i="1"/>
  <c r="AE18" i="1"/>
  <c r="AF18" i="1"/>
  <c r="AA18" i="1" s="1"/>
  <c r="AE19" i="1"/>
  <c r="AD19" i="1" s="1"/>
  <c r="AF19" i="1"/>
  <c r="AE20" i="1"/>
  <c r="AC20" i="1" s="1"/>
  <c r="AF20" i="1"/>
  <c r="AE21" i="1"/>
  <c r="AD21" i="1" s="1"/>
  <c r="AF21" i="1"/>
  <c r="AE22" i="1"/>
  <c r="AD22" i="1" s="1"/>
  <c r="AF22" i="1"/>
  <c r="AE23" i="1"/>
  <c r="AD23" i="1" s="1"/>
  <c r="AA23" i="1"/>
  <c r="AF23" i="1"/>
  <c r="AE24" i="1"/>
  <c r="Z24" i="1" s="1"/>
  <c r="AC24" i="1"/>
  <c r="AF24" i="1"/>
  <c r="AE25" i="1"/>
  <c r="AF25" i="1"/>
  <c r="AA25" i="1" s="1"/>
  <c r="AD25" i="1"/>
  <c r="AE26" i="1"/>
  <c r="Z26" i="1" s="1"/>
  <c r="AF26" i="1"/>
  <c r="AE27" i="1"/>
  <c r="AC27" i="1" s="1"/>
  <c r="AF27" i="1"/>
  <c r="AA27" i="1"/>
  <c r="AE28" i="1"/>
  <c r="AD28" i="1" s="1"/>
  <c r="AF28" i="1"/>
  <c r="AE31" i="1"/>
  <c r="Z31" i="1" s="1"/>
  <c r="AF31" i="1"/>
  <c r="AA31" i="1" s="1"/>
  <c r="AE33" i="1"/>
  <c r="Z33" i="1" s="1"/>
  <c r="AF33" i="1"/>
  <c r="AD33" i="1"/>
  <c r="AE34" i="1"/>
  <c r="Z34" i="1" s="1"/>
  <c r="AF34" i="1"/>
  <c r="AE35" i="1"/>
  <c r="AF35" i="1"/>
  <c r="AD35" i="1"/>
  <c r="AE36" i="1"/>
  <c r="Z36" i="1" s="1"/>
  <c r="AF36" i="1"/>
  <c r="AE37" i="1"/>
  <c r="AF37" i="1"/>
  <c r="AA37" i="1" s="1"/>
  <c r="D52" i="1"/>
  <c r="H52" i="1"/>
  <c r="I52" i="1"/>
  <c r="D53" i="1"/>
  <c r="H53" i="1"/>
  <c r="I53" i="1"/>
  <c r="D54" i="1"/>
  <c r="H54" i="1"/>
  <c r="I54" i="1"/>
  <c r="E71" i="1"/>
  <c r="H71" i="1"/>
  <c r="I71" i="1"/>
  <c r="E72" i="1"/>
  <c r="H72" i="1"/>
  <c r="I72" i="1"/>
  <c r="E73" i="1"/>
  <c r="H73" i="1"/>
  <c r="I73" i="1"/>
  <c r="E74" i="1"/>
  <c r="H74" i="1"/>
  <c r="I74" i="1"/>
  <c r="J74" i="1" s="1"/>
  <c r="E75" i="1"/>
  <c r="H75" i="1"/>
  <c r="I75" i="1"/>
  <c r="E76" i="1"/>
  <c r="H76" i="1"/>
  <c r="I76" i="1"/>
  <c r="J76" i="1" s="1"/>
  <c r="E77" i="1"/>
  <c r="H77" i="1"/>
  <c r="I77" i="1"/>
  <c r="E78" i="1"/>
  <c r="H78" i="1"/>
  <c r="I78" i="1"/>
  <c r="J78" i="1" s="1"/>
  <c r="E79" i="1"/>
  <c r="H79" i="1"/>
  <c r="I79" i="1"/>
  <c r="E80" i="1"/>
  <c r="H80" i="1"/>
  <c r="I80" i="1"/>
  <c r="J80" i="1" s="1"/>
  <c r="E81" i="1"/>
  <c r="H81" i="1"/>
  <c r="J81" i="1" s="1"/>
  <c r="I81" i="1"/>
  <c r="E82" i="1"/>
  <c r="H82" i="1"/>
  <c r="I82" i="1"/>
  <c r="J82" i="1" s="1"/>
  <c r="E83" i="1"/>
  <c r="H83" i="1"/>
  <c r="I83" i="1"/>
  <c r="E84" i="1"/>
  <c r="H84" i="1"/>
  <c r="I84" i="1"/>
  <c r="J84" i="1" s="1"/>
  <c r="E85" i="1"/>
  <c r="H85" i="1"/>
  <c r="I85" i="1"/>
  <c r="E86" i="1"/>
  <c r="H86" i="1"/>
  <c r="I86" i="1"/>
  <c r="J86" i="1" s="1"/>
  <c r="Z37" i="1"/>
  <c r="Z35" i="1"/>
  <c r="AA34" i="1"/>
  <c r="AA33" i="1"/>
  <c r="Z27" i="1"/>
  <c r="Z25" i="1"/>
  <c r="Z23" i="1"/>
  <c r="Z22" i="1"/>
  <c r="Z19" i="1"/>
  <c r="AA20" i="1"/>
  <c r="AD27" i="1"/>
  <c r="AD24" i="1"/>
  <c r="AD20" i="1"/>
  <c r="AD14" i="1"/>
  <c r="AC37" i="1"/>
  <c r="AC35" i="1"/>
  <c r="AC34" i="1"/>
  <c r="AC33" i="1"/>
  <c r="AC31" i="1"/>
  <c r="AD31" i="1"/>
  <c r="AC26" i="1"/>
  <c r="AC25" i="1"/>
  <c r="AC23" i="1"/>
  <c r="AA22" i="1"/>
  <c r="AC22" i="1"/>
  <c r="AC19" i="1"/>
  <c r="AC18" i="1"/>
  <c r="Z18" i="1"/>
  <c r="AA16" i="1"/>
  <c r="AC16" i="1"/>
  <c r="AC15" i="1"/>
  <c r="Z14" i="1"/>
  <c r="AA35" i="1" l="1"/>
  <c r="J85" i="1"/>
  <c r="J79" i="1"/>
  <c r="L79" i="1" s="1"/>
  <c r="AN62" i="1" s="1"/>
  <c r="AF62" i="1" s="1"/>
  <c r="AA62" i="1" s="1"/>
  <c r="J83" i="1"/>
  <c r="J73" i="1"/>
  <c r="J77" i="1"/>
  <c r="J75" i="1"/>
  <c r="L75" i="1" s="1"/>
  <c r="AN61" i="1" s="1"/>
  <c r="AF61" i="1" s="1"/>
  <c r="AA61" i="1" s="1"/>
  <c r="J54" i="1"/>
  <c r="J52" i="1"/>
  <c r="J72" i="1"/>
  <c r="J71" i="1"/>
  <c r="L71" i="1" s="1"/>
  <c r="AN60" i="1" s="1"/>
  <c r="AF60" i="1" s="1"/>
  <c r="Z28" i="1"/>
  <c r="AC21" i="1"/>
  <c r="AC28" i="1"/>
  <c r="AC36" i="1"/>
  <c r="Z20" i="1"/>
  <c r="AD16" i="1"/>
  <c r="AD37" i="1"/>
  <c r="AD18" i="1"/>
  <c r="Z21" i="1"/>
  <c r="AD34" i="1"/>
  <c r="AD26" i="1"/>
  <c r="AA21" i="1"/>
  <c r="AD15" i="1"/>
  <c r="AD36" i="1"/>
  <c r="AA28" i="1"/>
  <c r="AA19" i="1"/>
  <c r="AA14" i="1"/>
  <c r="Z13" i="1"/>
  <c r="AA26" i="1"/>
  <c r="AA36" i="1"/>
  <c r="AA24" i="1"/>
  <c r="AA15" i="1"/>
  <c r="AA13" i="1"/>
  <c r="J53" i="1"/>
  <c r="AC65" i="1" l="1"/>
  <c r="AC75" i="1" s="1"/>
  <c r="Z65" i="1"/>
  <c r="Z75" i="1" s="1"/>
  <c r="AE76" i="1" s="1"/>
  <c r="L83" i="1"/>
  <c r="AN63" i="1" s="1"/>
  <c r="AF63" i="1" s="1"/>
  <c r="AD62" i="1"/>
  <c r="AD61" i="1"/>
  <c r="L52" i="1"/>
  <c r="AN72" i="1" s="1"/>
  <c r="AF72" i="1" s="1"/>
  <c r="AD72" i="1" s="1"/>
  <c r="AD73" i="1" s="1"/>
  <c r="AD60" i="1"/>
  <c r="AA60" i="1"/>
  <c r="AA63" i="1" l="1"/>
  <c r="AA65" i="1" s="1"/>
  <c r="AA75" i="1" s="1"/>
  <c r="AD63" i="1"/>
  <c r="AD65" i="1" s="1"/>
  <c r="AD75" i="1" s="1"/>
  <c r="AE7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藤村 一匡</author>
  </authors>
  <commentList>
    <comment ref="D16" authorId="0" shapeId="0" xr:uid="{00000000-0006-0000-0000-000001000000}">
      <text>
        <r>
          <rPr>
            <b/>
            <sz val="9"/>
            <color indexed="81"/>
            <rFont val="MS P ゴシック"/>
            <family val="3"/>
            <charset val="128"/>
          </rPr>
          <t>下表「電気事業者ごとのCO2(実)排出係数」において、算定対象年度「令和6年度」以降は、環境省が公表する基礎排出係数のうち「メニュー別（残差）」の値を記載しています。メニュー別係数が公表されているメニューで電気の供給を受けている場合、「上記以外の事業者」を選択した上で、個別に電気事業者及びメニュー別基礎排出係数を入力してください。</t>
        </r>
      </text>
    </comment>
    <comment ref="AL40" authorId="0" shapeId="0" xr:uid="{00000000-0006-0000-0000-000002000000}">
      <text>
        <r>
          <rPr>
            <b/>
            <sz val="9"/>
            <color indexed="81"/>
            <rFont val="MS P ゴシック"/>
            <family val="3"/>
            <charset val="128"/>
          </rPr>
          <t>6月頃に国が公表する事業者別の排出係数を入力する。
公表前に提出する場合、代替値である「2.05」を使用する。</t>
        </r>
      </text>
    </comment>
    <comment ref="AL61" authorId="0" shapeId="0" xr:uid="{00000000-0006-0000-0000-000003000000}">
      <text>
        <r>
          <rPr>
            <b/>
            <sz val="9"/>
            <color indexed="81"/>
            <rFont val="MS P ゴシック"/>
            <family val="3"/>
            <charset val="128"/>
          </rPr>
          <t>6月頃に国が公表する事業者別の排出係数を入力する。
公表前に提出する場合、代替値である「0.0532」を使用する。
（温水・冷水も同様）</t>
        </r>
      </text>
    </comment>
    <comment ref="AD80" authorId="1" shapeId="0" xr:uid="{00000000-0006-0000-0000-000004000000}">
      <text>
        <r>
          <rPr>
            <sz val="11"/>
            <color indexed="81"/>
            <rFont val="ＭＳ Ｐゴシック"/>
            <family val="3"/>
            <charset val="128"/>
          </rPr>
          <t>次の項目欄の記入漏れが多いため、必ず記入をお願いします。
　・細分類番号
　・細分類名
　・製造品出荷額等又は延べ床面積</t>
        </r>
      </text>
    </comment>
  </commentList>
</comments>
</file>

<file path=xl/sharedStrings.xml><?xml version="1.0" encoding="utf-8"?>
<sst xmlns="http://schemas.openxmlformats.org/spreadsheetml/2006/main" count="471" uniqueCount="217">
  <si>
    <t>基本入力欄</t>
  </si>
  <si>
    <t>※</t>
  </si>
  <si>
    <t>欄を上から順に入力してください。</t>
  </si>
  <si>
    <t>欄のうち、該当箇所については漏れなく入力してください。</t>
  </si>
  <si>
    <t>基本入力完了後に、右表の該当箇所へ入力してください。</t>
  </si>
  <si>
    <t>「数量」は原則整数（小数点以下四捨五入）とし、かつ「0.5未満」は入力できません。</t>
  </si>
  <si>
    <t>「基本入力欄」を入力後、本表へ入力してください。「基本入力欄」が正しく入力されていないと、エラー表示されます。</t>
  </si>
  <si>
    <t>≪算定対象年度≫</t>
  </si>
  <si>
    <t xml:space="preserve"> 年度</t>
  </si>
  <si>
    <t>算定対象年度</t>
  </si>
  <si>
    <t>　年度</t>
  </si>
  <si>
    <t>エネルギーの種類</t>
  </si>
  <si>
    <t>使用量</t>
  </si>
  <si>
    <t>販売した副生ｴﾈﾙｷﾞｰの量</t>
  </si>
  <si>
    <t>熱量</t>
  </si>
  <si>
    <t>排出</t>
  </si>
  <si>
    <t>熱量換算係数</t>
  </si>
  <si>
    <t>排出係数</t>
  </si>
  <si>
    <t>≪算定の対象≫</t>
  </si>
  <si>
    <t xml:space="preserve">  1：事業者</t>
  </si>
  <si>
    <t>　 2：事業所</t>
  </si>
  <si>
    <t>番号</t>
  </si>
  <si>
    <t>名称</t>
  </si>
  <si>
    <t>購入元</t>
  </si>
  <si>
    <t>単位</t>
  </si>
  <si>
    <t>数量</t>
  </si>
  <si>
    <r>
      <t>CO</t>
    </r>
    <r>
      <rPr>
        <vertAlign val="subscript"/>
        <sz val="10.5"/>
        <rFont val="ＭＳ 明朝"/>
        <family val="1"/>
        <charset val="128"/>
      </rPr>
      <t>2</t>
    </r>
    <r>
      <rPr>
        <sz val="10.5"/>
        <rFont val="ＭＳ 明朝"/>
        <family val="1"/>
        <charset val="128"/>
      </rPr>
      <t>排出量</t>
    </r>
  </si>
  <si>
    <t>換算</t>
  </si>
  <si>
    <t>係数</t>
  </si>
  <si>
    <t>(GJ)</t>
  </si>
  <si>
    <r>
      <t>(t-CO</t>
    </r>
    <r>
      <rPr>
        <vertAlign val="subscript"/>
        <sz val="10.5"/>
        <rFont val="ＭＳ 明朝"/>
        <family val="1"/>
        <charset val="128"/>
      </rPr>
      <t>2</t>
    </r>
    <r>
      <rPr>
        <sz val="10.5"/>
        <rFont val="ＭＳ 明朝"/>
        <family val="1"/>
        <charset val="128"/>
      </rPr>
      <t>)</t>
    </r>
  </si>
  <si>
    <t>原油(ｺﾝﾃﾞﾝｾｰﾄを除く)</t>
  </si>
  <si>
    <t>kl</t>
  </si>
  <si>
    <t>GJ/kl</t>
  </si>
  <si>
    <t>t-C/GJ</t>
  </si>
  <si>
    <t>≪電気の購入等≫</t>
  </si>
  <si>
    <t>原油のうちｺﾝﾃﾞﾝｾｰﾄ(NGL)</t>
  </si>
  <si>
    <t>（購入先）</t>
  </si>
  <si>
    <t>揮発油</t>
  </si>
  <si>
    <t>ﾅﾌｻ</t>
  </si>
  <si>
    <t>灯油</t>
  </si>
  <si>
    <t>軽油</t>
  </si>
  <si>
    <t>Ａ重油</t>
  </si>
  <si>
    <t>自家発電</t>
  </si>
  <si>
    <t>　1：自家発電設備なし</t>
  </si>
  <si>
    <t>2：自家消費のみ</t>
  </si>
  <si>
    <t>3：売電あり</t>
  </si>
  <si>
    <t>Ｂ・Ｃ重油</t>
  </si>
  <si>
    <t>石油ｱｽﾌｧﾙﾄ</t>
  </si>
  <si>
    <t>t</t>
  </si>
  <si>
    <t>GJ/t</t>
  </si>
  <si>
    <r>
      <t>電気事業者ごとのCO</t>
    </r>
    <r>
      <rPr>
        <vertAlign val="subscript"/>
        <sz val="10.5"/>
        <rFont val="ＭＳ ゴシック"/>
        <family val="3"/>
        <charset val="128"/>
      </rPr>
      <t>2</t>
    </r>
    <r>
      <rPr>
        <sz val="10.5"/>
        <rFont val="ＭＳ ゴシック"/>
        <family val="3"/>
        <charset val="128"/>
      </rPr>
      <t>(実)排出係数（t-CO2/千kWh）</t>
    </r>
  </si>
  <si>
    <t>石油ｺｰｸｽ</t>
  </si>
  <si>
    <t>本算定書の算定対象年度</t>
  </si>
  <si>
    <t>液化石油ｶﾞｽ(LPG)</t>
  </si>
  <si>
    <t>実排出係数の算定対象年度</t>
  </si>
  <si>
    <t>石油系炭化水素ｶﾞｽ</t>
  </si>
  <si>
    <r>
      <t>千m</t>
    </r>
    <r>
      <rPr>
        <vertAlign val="superscript"/>
        <sz val="10.5"/>
        <rFont val="ＭＳ 明朝"/>
        <family val="1"/>
        <charset val="128"/>
      </rPr>
      <t>3</t>
    </r>
  </si>
  <si>
    <t>GJ/千㎥</t>
  </si>
  <si>
    <t>中国電力</t>
  </si>
  <si>
    <t>液化天然ｶﾞｽ(LNG)</t>
  </si>
  <si>
    <t>九州電力</t>
  </si>
  <si>
    <t>その他可燃性天然ｶﾞｽ</t>
  </si>
  <si>
    <t>―</t>
  </si>
  <si>
    <t>石炭ｺｰｸｽ</t>
  </si>
  <si>
    <t>ｺｰﾙﾀｰﾙ</t>
  </si>
  <si>
    <t>※電気の購入がある場合、基準年度を特定年度を含む過去３か年度の平均とするときは、当該電気事業者の各年度の実排出係数が必要</t>
  </si>
  <si>
    <t>ｺｰｸｽ炉ｶﾞｽ</t>
  </si>
  <si>
    <t>高炉ｶﾞｽ</t>
  </si>
  <si>
    <r>
      <t>自家発電した電気を売電したときのCO</t>
    </r>
    <r>
      <rPr>
        <vertAlign val="subscript"/>
        <sz val="10.5"/>
        <rFont val="ＭＳ ゴシック"/>
        <family val="3"/>
        <charset val="128"/>
      </rPr>
      <t>2</t>
    </r>
    <r>
      <rPr>
        <sz val="10.5"/>
        <rFont val="ＭＳ ゴシック"/>
        <family val="3"/>
        <charset val="128"/>
      </rPr>
      <t>排出係数（t-CO</t>
    </r>
    <r>
      <rPr>
        <vertAlign val="subscript"/>
        <sz val="10.5"/>
        <rFont val="ＭＳ ゴシック"/>
        <family val="3"/>
        <charset val="128"/>
      </rPr>
      <t>2</t>
    </r>
    <r>
      <rPr>
        <sz val="10.5"/>
        <rFont val="ＭＳ ゴシック"/>
        <family val="3"/>
        <charset val="128"/>
      </rPr>
      <t>/千kWh）</t>
    </r>
  </si>
  <si>
    <t>転炉ｶﾞｽ</t>
  </si>
  <si>
    <t>発電のための燃料等</t>
  </si>
  <si>
    <t>単位
発熱量</t>
  </si>
  <si>
    <r>
      <t>CO</t>
    </r>
    <r>
      <rPr>
        <vertAlign val="subscript"/>
        <sz val="11"/>
        <rFont val="ＭＳ ゴシック"/>
        <family val="3"/>
        <charset val="128"/>
      </rPr>
      <t>2</t>
    </r>
    <r>
      <rPr>
        <sz val="10.5"/>
        <rFont val="ＭＳ ゴシック"/>
        <family val="3"/>
        <charset val="128"/>
      </rPr>
      <t>排出量</t>
    </r>
  </si>
  <si>
    <t>発電した電力量</t>
  </si>
  <si>
    <r>
      <t>CO</t>
    </r>
    <r>
      <rPr>
        <vertAlign val="subscript"/>
        <sz val="10.5"/>
        <rFont val="ＭＳ ゴシック"/>
        <family val="3"/>
        <charset val="128"/>
      </rPr>
      <t>2</t>
    </r>
    <r>
      <rPr>
        <sz val="10.5"/>
        <rFont val="ＭＳ ゴシック"/>
        <family val="3"/>
        <charset val="128"/>
      </rPr>
      <t>排出係数</t>
    </r>
  </si>
  <si>
    <t>種類</t>
  </si>
  <si>
    <t>販売した熱</t>
  </si>
  <si>
    <t>(右表より)</t>
  </si>
  <si>
    <t>a</t>
  </si>
  <si>
    <t>b(GJ/　)</t>
  </si>
  <si>
    <t>c(t-C/GJ)</t>
  </si>
  <si>
    <r>
      <t>(t-CO</t>
    </r>
    <r>
      <rPr>
        <vertAlign val="subscript"/>
        <sz val="10.5"/>
        <rFont val="ＭＳ ゴシック"/>
        <family val="3"/>
        <charset val="128"/>
      </rPr>
      <t>2</t>
    </r>
    <r>
      <rPr>
        <sz val="10.5"/>
        <rFont val="ＭＳ ゴシック"/>
        <family val="3"/>
        <charset val="128"/>
      </rPr>
      <t>)</t>
    </r>
  </si>
  <si>
    <t>d(千kWh)</t>
  </si>
  <si>
    <r>
      <t>e(t-CO</t>
    </r>
    <r>
      <rPr>
        <vertAlign val="subscript"/>
        <sz val="10.5"/>
        <rFont val="ＭＳ ゴシック"/>
        <family val="3"/>
        <charset val="128"/>
      </rPr>
      <t>2</t>
    </r>
    <r>
      <rPr>
        <sz val="10.5"/>
        <rFont val="ＭＳ ゴシック"/>
        <family val="3"/>
        <charset val="128"/>
      </rPr>
      <t>/千kWh)</t>
    </r>
  </si>
  <si>
    <t>産業用蒸気</t>
  </si>
  <si>
    <t>GJ</t>
  </si>
  <si>
    <t>GJ/GJ</t>
  </si>
  <si>
    <t>t-CO2/GJ</t>
  </si>
  <si>
    <t>産業用以外の蒸気</t>
  </si>
  <si>
    <t>温水</t>
  </si>
  <si>
    <t>冷水</t>
  </si>
  <si>
    <t>※燃料の「使用量」の単位は右表に倣う</t>
  </si>
  <si>
    <t>小計</t>
  </si>
  <si>
    <t>千kWh</t>
  </si>
  <si>
    <t>GJ/千kWh</t>
  </si>
  <si>
    <t>≪熱の購入等≫</t>
  </si>
  <si>
    <t>t-CO2/千kWh</t>
  </si>
  <si>
    <t>（購入元）</t>
  </si>
  <si>
    <t>販売した電気</t>
  </si>
  <si>
    <t>　　 1：購入あり</t>
  </si>
  <si>
    <t>　2：販売あり</t>
  </si>
  <si>
    <t>　3：売買なし</t>
  </si>
  <si>
    <t>合計</t>
  </si>
  <si>
    <t>b</t>
  </si>
  <si>
    <t>c</t>
  </si>
  <si>
    <t>原油換算エネルギー使用量</t>
  </si>
  <si>
    <t>　0.0258×a</t>
  </si>
  <si>
    <t>エネルギー起源温室効果ガス排出量</t>
  </si>
  <si>
    <t>　b - c</t>
  </si>
  <si>
    <r>
      <t>t-CO</t>
    </r>
    <r>
      <rPr>
        <vertAlign val="subscript"/>
        <sz val="10.5"/>
        <rFont val="ＭＳ 明朝"/>
        <family val="1"/>
        <charset val="128"/>
      </rPr>
      <t>2</t>
    </r>
  </si>
  <si>
    <t xml:space="preserve"> 　　1：購入あり</t>
  </si>
  <si>
    <r>
      <t>発生させた熱を販売したときの単位熱販売量当たりのCO</t>
    </r>
    <r>
      <rPr>
        <vertAlign val="subscript"/>
        <sz val="10.5"/>
        <rFont val="ＭＳ ゴシック"/>
        <family val="3"/>
        <charset val="128"/>
      </rPr>
      <t>2</t>
    </r>
    <r>
      <rPr>
        <sz val="10.5"/>
        <rFont val="ＭＳ ゴシック"/>
        <family val="3"/>
        <charset val="128"/>
      </rPr>
      <t>排出量（排出係数）</t>
    </r>
  </si>
  <si>
    <t>熱の種別</t>
  </si>
  <si>
    <t>熱発生のための燃料等</t>
  </si>
  <si>
    <t>CO2排出量</t>
  </si>
  <si>
    <t>発生させた熱量</t>
  </si>
  <si>
    <t>細分類番号</t>
  </si>
  <si>
    <t>細分類名</t>
  </si>
  <si>
    <t>b(GJ/ )</t>
  </si>
  <si>
    <t>(t-CO2)</t>
  </si>
  <si>
    <t>d(GJ)</t>
  </si>
  <si>
    <r>
      <t>e(t-CO</t>
    </r>
    <r>
      <rPr>
        <vertAlign val="subscript"/>
        <sz val="10.5"/>
        <rFont val="ＭＳ ゴシック"/>
        <family val="3"/>
        <charset val="128"/>
      </rPr>
      <t>2</t>
    </r>
    <r>
      <rPr>
        <sz val="10.5"/>
        <rFont val="ＭＳ ゴシック"/>
        <family val="3"/>
        <charset val="128"/>
      </rPr>
      <t>/GJ)</t>
    </r>
  </si>
  <si>
    <t>万円</t>
  </si>
  <si>
    <t>㎡</t>
  </si>
  <si>
    <t>(電気→)</t>
  </si>
  <si>
    <t>産業用以外
の蒸気</t>
  </si>
  <si>
    <t>*2業務部門等（日本標準産業分類の大分類が農業・林業、漁業、鉱業・採石業・砂利採取業、建設業及び製造業以外）に該当する本市内の事業所の延べ床面積の細分類ごとの合計値を記入してください。なお、当該延べ床面積については、算定対象年度に属する１月１日時点の数値としてください。</t>
  </si>
  <si>
    <t>※日本標準産業分類の細分類番号は、下記のURLを参照してください。</t>
  </si>
  <si>
    <t>　　　　→</t>
  </si>
  <si>
    <t>※燃料の「使用量」の単位は右表に倣う　※熱発生のためのｴﾈﾙｷﾞｰが電気の場合、排出係数の単位は「t-CO2/千kWh」</t>
  </si>
  <si>
    <t>≪Ver.11.4の主な改正点(H23.3)≫</t>
  </si>
  <si>
    <t>その他買電において、パナソニックを追加した。</t>
  </si>
  <si>
    <t>自家発電した電気を売電したときのCO2排出係数（t-CO2/千kWh）の算定書において、燃料を１種類から３種類に対応させた。</t>
  </si>
  <si>
    <t>2項の算定における計算途中の端数処理を取り止め、排出係数は小数点以下第4位（四捨五入）までとした。</t>
  </si>
  <si>
    <t>2項における単位を修正した。</t>
  </si>
  <si>
    <t>発生させた熱を販売したときの単位熱販売量当たりのCO2排出量（排出係数）の算定書において、燃料を１種類から３種類にし、電気にも対応させた。</t>
  </si>
  <si>
    <t>5項の算定における計算途中の端数処理を取り止め、排出係数は小数点以下第4位（四捨五入）までとした。</t>
  </si>
  <si>
    <t>5項における単位を修正した。</t>
  </si>
  <si>
    <t>燃料の数量は原則整数とし、熱量の計算過程における燃料の数量の端数処理を取り止めた。また、0.5未満の数量は入力不可とした。</t>
  </si>
  <si>
    <t>日本標準産業分類に関する参照URLをシート中に表示した。</t>
  </si>
  <si>
    <t>都市ガスの熱量換算係数を46.0から46.04655に改めた。（定期報告書記載要領（資源エネルギー庁）による。）</t>
  </si>
  <si>
    <t>エネルギー起源温室効果ガス排出量の集計値の端数処理を、「有効数字３桁」から「小数点以下切り捨て」に改めた。</t>
  </si>
  <si>
    <t>「一般電気事業者」及び「その他の買電」において、その他以外についても購入先を表示した。</t>
  </si>
  <si>
    <t>電気事業者ごとのCO2排出係数の表において、「その他の売電」を「その他の買電」に修正した。</t>
  </si>
  <si>
    <t>自家発電の基本入力欄の2,3、産業用蒸気、産業用以外の蒸気、温水、冷水の基本入力欄の1,2を入力すると、算定書の数量欄のセルが「黄色」になり、</t>
  </si>
  <si>
    <t>数量を入力すると「黄色」が消えるように条件付き書式を設定した。</t>
  </si>
  <si>
    <t>買電の電気事業者名が購入元の欄に表示されるようにした。</t>
  </si>
  <si>
    <t>丸紅新電力</t>
    <rPh sb="2" eb="3">
      <t>シン</t>
    </rPh>
    <rPh sb="3" eb="5">
      <t>デンリョク</t>
    </rPh>
    <phoneticPr fontId="21"/>
  </si>
  <si>
    <t>エネット</t>
    <phoneticPr fontId="21"/>
  </si>
  <si>
    <t>　　　　　製造品出荷額等(*1)
（日本標準産業分類の大分類が製造業
　である市内の事業所について細分類
　ごとの合計値を記入）</t>
    <phoneticPr fontId="21"/>
  </si>
  <si>
    <t>　日本標準産業分類の細分類番号(４桁)及び細分類名
（市内に複数の事業所を設置する事業者で細分類が複
　数ある場合は複数記入）</t>
    <phoneticPr fontId="21"/>
  </si>
  <si>
    <r>
      <t>　</t>
    </r>
    <r>
      <rPr>
        <b/>
        <sz val="14"/>
        <color indexed="10"/>
        <rFont val="ＭＳ ゴシック"/>
        <family val="3"/>
        <charset val="128"/>
      </rPr>
      <t xml:space="preserve"> </t>
    </r>
    <r>
      <rPr>
        <b/>
        <sz val="16"/>
        <color indexed="10"/>
        <rFont val="ＭＳ ゴシック"/>
        <family val="3"/>
        <charset val="128"/>
      </rPr>
      <t>←</t>
    </r>
    <r>
      <rPr>
        <b/>
        <sz val="10.5"/>
        <color indexed="10"/>
        <rFont val="ＭＳ ゴシック"/>
        <family val="3"/>
        <charset val="128"/>
      </rPr>
      <t xml:space="preserve"> </t>
    </r>
    <r>
      <rPr>
        <b/>
        <u/>
        <sz val="10.5"/>
        <color indexed="10"/>
        <rFont val="ＭＳ ゴシック"/>
        <family val="3"/>
        <charset val="128"/>
      </rPr>
      <t>計画書等の提出年度ではなく、算定対象の年度を記入</t>
    </r>
    <phoneticPr fontId="21"/>
  </si>
  <si>
    <t>イーセル</t>
    <phoneticPr fontId="21"/>
  </si>
  <si>
    <t>新出光</t>
    <rPh sb="0" eb="1">
      <t>シン</t>
    </rPh>
    <rPh sb="1" eb="3">
      <t>イデミツ</t>
    </rPh>
    <phoneticPr fontId="21"/>
  </si>
  <si>
    <t>　　　　延べ床面積
（業務部門等(*2)である市
　内の事業所について細分
　類ごとの合計値を記入）</t>
    <phoneticPr fontId="21"/>
  </si>
  <si>
    <t>エネサーブ</t>
    <phoneticPr fontId="21"/>
  </si>
  <si>
    <t>アストモスエネルギー</t>
    <phoneticPr fontId="21"/>
  </si>
  <si>
    <t>令和</t>
    <rPh sb="0" eb="2">
      <t>レイワ</t>
    </rPh>
    <phoneticPr fontId="21"/>
  </si>
  <si>
    <t>　令和</t>
    <rPh sb="1" eb="3">
      <t>レイワ</t>
    </rPh>
    <phoneticPr fontId="21"/>
  </si>
  <si>
    <t>元</t>
    <rPh sb="0" eb="1">
      <t>ガン</t>
    </rPh>
    <phoneticPr fontId="21"/>
  </si>
  <si>
    <t>日本標準産業分類 細分類番号等、経済構造実態調査における製造品出荷額及び延べ床面積</t>
    <phoneticPr fontId="21"/>
  </si>
  <si>
    <t>https://www.soumu.go.jp/toukei_toukatsu/index/seido/sangyo/R05index.htm</t>
  </si>
  <si>
    <t>電気事業者①</t>
    <phoneticPr fontId="21"/>
  </si>
  <si>
    <t>（2／2）</t>
    <phoneticPr fontId="21"/>
  </si>
  <si>
    <t>ｼﾞｪｯﾄ燃料油</t>
    <rPh sb="5" eb="8">
      <t>ネンリョウユ</t>
    </rPh>
    <phoneticPr fontId="21"/>
  </si>
  <si>
    <t>輸入原料炭</t>
    <rPh sb="0" eb="2">
      <t>ユニュウ</t>
    </rPh>
    <rPh sb="2" eb="4">
      <t>ゲンリョウ</t>
    </rPh>
    <phoneticPr fontId="21"/>
  </si>
  <si>
    <t>ｺｰｸｽ用原料炭</t>
    <rPh sb="4" eb="5">
      <t>ヨウ</t>
    </rPh>
    <phoneticPr fontId="21"/>
  </si>
  <si>
    <t>吹込用原料炭</t>
    <rPh sb="0" eb="2">
      <t>フキコ</t>
    </rPh>
    <rPh sb="2" eb="3">
      <t>ヨウ</t>
    </rPh>
    <phoneticPr fontId="21"/>
  </si>
  <si>
    <t>輸入一般炭</t>
    <rPh sb="0" eb="2">
      <t>ユニュウ</t>
    </rPh>
    <phoneticPr fontId="21"/>
  </si>
  <si>
    <t>国産一般炭</t>
    <rPh sb="0" eb="2">
      <t>コクサン</t>
    </rPh>
    <phoneticPr fontId="21"/>
  </si>
  <si>
    <t>輸入無煙炭</t>
    <rPh sb="0" eb="2">
      <t>ユニュウ</t>
    </rPh>
    <phoneticPr fontId="21"/>
  </si>
  <si>
    <t>発電用高炉ｶﾞｽ</t>
    <rPh sb="0" eb="3">
      <t>ハツデンヨウ</t>
    </rPh>
    <phoneticPr fontId="21"/>
  </si>
  <si>
    <t>その他化石燃料(都市ｶﾞｽ)</t>
    <rPh sb="3" eb="5">
      <t>カセキ</t>
    </rPh>
    <phoneticPr fontId="21"/>
  </si>
  <si>
    <t>その他化石燃料(       )</t>
    <rPh sb="3" eb="5">
      <t>カセキ</t>
    </rPh>
    <phoneticPr fontId="21"/>
  </si>
  <si>
    <t>その他非化石燃料(       )</t>
    <rPh sb="3" eb="4">
      <t>ヒ</t>
    </rPh>
    <rPh sb="4" eb="6">
      <t>カセキ</t>
    </rPh>
    <phoneticPr fontId="21"/>
  </si>
  <si>
    <t>黒液</t>
    <rPh sb="0" eb="2">
      <t>コクエキ</t>
    </rPh>
    <phoneticPr fontId="21"/>
  </si>
  <si>
    <t>木材</t>
    <rPh sb="0" eb="2">
      <t>モクザイ</t>
    </rPh>
    <phoneticPr fontId="21"/>
  </si>
  <si>
    <t>木質廃材</t>
    <rPh sb="0" eb="4">
      <t>モクシツハイザイ</t>
    </rPh>
    <phoneticPr fontId="21"/>
  </si>
  <si>
    <t>ﾊﾞｲｵｴﾀﾉｰﾙ</t>
    <phoneticPr fontId="21"/>
  </si>
  <si>
    <t>ﾊﾞｲｵﾃﾞｨｰｾﾞﾙ</t>
    <phoneticPr fontId="21"/>
  </si>
  <si>
    <t>ﾊﾞｲｵｶﾞｽ</t>
    <phoneticPr fontId="21"/>
  </si>
  <si>
    <t>その他ﾊﾞｲｵﾏｽ</t>
    <rPh sb="2" eb="3">
      <t>タ</t>
    </rPh>
    <phoneticPr fontId="21"/>
  </si>
  <si>
    <t>RDF</t>
    <phoneticPr fontId="21"/>
  </si>
  <si>
    <t>RPF</t>
    <phoneticPr fontId="21"/>
  </si>
  <si>
    <t>廃ﾀｲﾔ</t>
    <rPh sb="0" eb="1">
      <t>ハイ</t>
    </rPh>
    <phoneticPr fontId="21"/>
  </si>
  <si>
    <t>廃ﾌﾟﾗｽﾁｯｸ（一般廃棄物）</t>
    <rPh sb="0" eb="1">
      <t>ハイ</t>
    </rPh>
    <rPh sb="9" eb="14">
      <t>イッパンハイキブツ</t>
    </rPh>
    <phoneticPr fontId="21"/>
  </si>
  <si>
    <t>廃ﾌﾟﾗｽﾁｯｸ（産業廃棄物）</t>
    <rPh sb="0" eb="1">
      <t>ハイ</t>
    </rPh>
    <rPh sb="9" eb="14">
      <t>サンギョウハイキブツ</t>
    </rPh>
    <phoneticPr fontId="21"/>
  </si>
  <si>
    <t>廃油</t>
    <rPh sb="0" eb="2">
      <t>ハイユ</t>
    </rPh>
    <phoneticPr fontId="21"/>
  </si>
  <si>
    <t>廃棄物ｶﾞｽ</t>
    <rPh sb="0" eb="3">
      <t>ハイキブツ</t>
    </rPh>
    <phoneticPr fontId="21"/>
  </si>
  <si>
    <t>混合廃材</t>
    <rPh sb="0" eb="4">
      <t>コンゴウハイザイ</t>
    </rPh>
    <phoneticPr fontId="21"/>
  </si>
  <si>
    <t>水素</t>
    <rPh sb="0" eb="2">
      <t>スイソ</t>
    </rPh>
    <phoneticPr fontId="21"/>
  </si>
  <si>
    <t>ｱﾝﾓﾆｱ</t>
    <phoneticPr fontId="21"/>
  </si>
  <si>
    <t>その他使用した熱(       )</t>
    <rPh sb="3" eb="5">
      <t>シヨウ</t>
    </rPh>
    <rPh sb="7" eb="8">
      <t>ネツ</t>
    </rPh>
    <phoneticPr fontId="21"/>
  </si>
  <si>
    <t>t-CO2/千㎥</t>
    <rPh sb="6" eb="7">
      <t>セン</t>
    </rPh>
    <phoneticPr fontId="21"/>
  </si>
  <si>
    <t>電気事業者からの買電①</t>
    <rPh sb="8" eb="10">
      <t>バイデン</t>
    </rPh>
    <phoneticPr fontId="21"/>
  </si>
  <si>
    <t>電気事業者からの買電②</t>
    <rPh sb="8" eb="10">
      <t>バイデン</t>
    </rPh>
    <phoneticPr fontId="21"/>
  </si>
  <si>
    <t>ｵﾌｻｲﾄ型PPA</t>
    <rPh sb="5" eb="6">
      <t>ガタ</t>
    </rPh>
    <phoneticPr fontId="21"/>
  </si>
  <si>
    <t>自己託送（非燃料由来の非化石電気）</t>
    <rPh sb="0" eb="4">
      <t>ジコタクソウ</t>
    </rPh>
    <rPh sb="5" eb="10">
      <t>ヒネンリョウユライ</t>
    </rPh>
    <rPh sb="11" eb="16">
      <t>ヒカセキデンキ</t>
    </rPh>
    <phoneticPr fontId="21"/>
  </si>
  <si>
    <t>上記以外の自己託送</t>
    <rPh sb="5" eb="9">
      <t>ジコタクソウ</t>
    </rPh>
    <phoneticPr fontId="21"/>
  </si>
  <si>
    <t>電気事業者②</t>
    <rPh sb="0" eb="5">
      <t>デンキジギョウシャ</t>
    </rPh>
    <phoneticPr fontId="21"/>
  </si>
  <si>
    <t>ゼロワットパワー</t>
    <phoneticPr fontId="21"/>
  </si>
  <si>
    <t>SBパワー</t>
    <phoneticPr fontId="21"/>
  </si>
  <si>
    <t>関西電力</t>
    <rPh sb="0" eb="2">
      <t>カンサイ</t>
    </rPh>
    <phoneticPr fontId="21"/>
  </si>
  <si>
    <t>　0：購入なし　1：中国電力　2：関西電力　3：九州電力　4：アストモスエネルギー　5：イーセル　6：SBパワー　7：ｴﾅﾘｽ･ﾊﾟﾜｰ･ﾏｰｹﾃｨﾝｸﾞ</t>
    <rPh sb="10" eb="12">
      <t>チュウゴク</t>
    </rPh>
    <rPh sb="12" eb="14">
      <t>デンリョク</t>
    </rPh>
    <rPh sb="17" eb="21">
      <t>カンサイデンリョク</t>
    </rPh>
    <rPh sb="24" eb="26">
      <t>キュウシュウ</t>
    </rPh>
    <rPh sb="26" eb="28">
      <t>デンリョク</t>
    </rPh>
    <phoneticPr fontId="21"/>
  </si>
  <si>
    <t>　8：エネサーブ　9：エネット　10：ｴﾈﾙｷﾞｱ･ｿﾘｭｰｼｮﾝ･ｱﾝﾄﾞ･ｻｰﾋﾞｽ　11：エフビットコミュニケーションズ　12：新出光</t>
    <rPh sb="67" eb="68">
      <t>シン</t>
    </rPh>
    <rPh sb="68" eb="70">
      <t>イデミツ</t>
    </rPh>
    <phoneticPr fontId="21"/>
  </si>
  <si>
    <t>　13：ゼロワットパワー　14：丸紅新電力　15：ミツウロコグリーンエネルギー　16：上記以外の事業者</t>
    <rPh sb="43" eb="47">
      <t>ジョウキイガイ</t>
    </rPh>
    <rPh sb="48" eb="51">
      <t>ジギョウシャ</t>
    </rPh>
    <phoneticPr fontId="21"/>
  </si>
  <si>
    <t>ｴﾅﾘｽ･ﾊﾟﾜｰ･ﾏｰｹﾃｨﾝｸﾞ</t>
    <phoneticPr fontId="21"/>
  </si>
  <si>
    <t>ｴﾈﾙｷﾞｱ･ｿﾘｭｰｼｮﾝ･ｱﾝﾄﾞ･ｻｰﾋﾞｽ</t>
    <phoneticPr fontId="21"/>
  </si>
  <si>
    <t>　13：ゼロワットパワー　14：丸紅新電力　15：ミツウロコグリーンエネルギー　17：上記以外の事業者</t>
    <rPh sb="43" eb="47">
      <t>ジョウキイガイ</t>
    </rPh>
    <rPh sb="48" eb="51">
      <t>ジギョウシャ</t>
    </rPh>
    <phoneticPr fontId="21"/>
  </si>
  <si>
    <t>ﾐﾂｳﾛｺｸﾞﾘｰﾝｴﾈﾙｷﾞｰ</t>
    <phoneticPr fontId="21"/>
  </si>
  <si>
    <t>ｴﾌﾋﾞｯﾄｺﾐｭﾆｹｰｼｮﾝｽﾞ</t>
    <phoneticPr fontId="21"/>
  </si>
  <si>
    <t>自家発電（非燃料由来の非化石）</t>
    <rPh sb="5" eb="10">
      <t>ヒネンリョウユライ</t>
    </rPh>
    <rPh sb="11" eb="14">
      <t>ヒカセキ</t>
    </rPh>
    <phoneticPr fontId="21"/>
  </si>
  <si>
    <t>*1経済構造実態調査（製造業事業所調査）（総務省・経済産業省が実施する製造業（日本標準産業分類の大分類）を対象とした調査）における製造品出荷額等を指します。本市内の調査対象となる事業所の製造品出荷額等の細分類ごとの合計値を記載してください。なお、当該製造品出荷額等については、本添付資料中の原油換算エネルギー使用量及びエネルギー起源二酸化炭素排出量の算定対象年度（以下「算定対象年度」という。）の初日の属する年の１月１日から12月31日までを対象期間とする調査で総務省・経済産業省に申告した数値としてください。</t>
    <rPh sb="2" eb="6">
      <t>ケイザイコウゾウ</t>
    </rPh>
    <rPh sb="6" eb="8">
      <t>ジッタイ</t>
    </rPh>
    <rPh sb="11" eb="17">
      <t>セイゾウギョウジギョウショ</t>
    </rPh>
    <rPh sb="17" eb="19">
      <t>チョウサ</t>
    </rPh>
    <rPh sb="21" eb="24">
      <t>ソウムショウ</t>
    </rPh>
    <rPh sb="198" eb="200">
      <t>ショニチ</t>
    </rPh>
    <rPh sb="204" eb="205">
      <t>トシ</t>
    </rPh>
    <rPh sb="207" eb="208">
      <t>ガツ</t>
    </rPh>
    <rPh sb="209" eb="210">
      <t>ニチ</t>
    </rPh>
    <rPh sb="214" eb="215">
      <t>ガツ</t>
    </rPh>
    <rPh sb="217" eb="218">
      <t>ニチ</t>
    </rPh>
    <rPh sb="221" eb="225">
      <t>タイショウキカン</t>
    </rPh>
    <rPh sb="231" eb="234">
      <t>ソウムショウ</t>
    </rPh>
    <phoneticPr fontId="19"/>
  </si>
  <si>
    <t>（1／2）</t>
    <phoneticPr fontId="21"/>
  </si>
  <si>
    <t>t-CO2/GJ</t>
    <phoneticPr fontId="21"/>
  </si>
  <si>
    <t>2026年5月版</t>
    <rPh sb="4" eb="5">
      <t>ネン</t>
    </rPh>
    <rPh sb="6" eb="7">
      <t>ガツ</t>
    </rPh>
    <rPh sb="7" eb="8">
      <t>バン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</si>
</sst>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_ "/>
    <numFmt numFmtId="178" formatCode="0;_Ā"/>
  </numFmts>
  <fonts count="30">
    <font>
      <sz val="11"/>
      <name val="ＭＳ Ｐゴシック"/>
      <family val="3"/>
      <charset val="128"/>
    </font>
    <font>
      <sz val="11"/>
      <color indexed="8"/>
      <name val="ＭＳ Ｐゴシック"/>
      <family val="3"/>
      <charset val="128"/>
    </font>
    <font>
      <sz val="10.5"/>
      <name val="ＭＳ ゴシック"/>
      <family val="3"/>
      <charset val="128"/>
    </font>
    <font>
      <b/>
      <i/>
      <sz val="24"/>
      <name val="ＭＳ ゴシック"/>
      <family val="3"/>
      <charset val="128"/>
    </font>
    <font>
      <i/>
      <sz val="24"/>
      <name val="ＭＳ ゴシック"/>
      <family val="3"/>
      <charset val="128"/>
    </font>
    <font>
      <u/>
      <sz val="10.5"/>
      <name val="ＭＳ ゴシック"/>
      <family val="3"/>
      <charset val="128"/>
    </font>
    <font>
      <sz val="18"/>
      <name val="ＭＳ ゴシック"/>
      <family val="3"/>
      <charset val="128"/>
    </font>
    <font>
      <i/>
      <u/>
      <sz val="10.5"/>
      <name val="ＭＳ ゴシック"/>
      <family val="3"/>
      <charset val="128"/>
    </font>
    <font>
      <u/>
      <sz val="11"/>
      <color indexed="12"/>
      <name val="ＭＳ Ｐゴシック"/>
      <family val="3"/>
      <charset val="128"/>
    </font>
    <font>
      <sz val="12"/>
      <name val="ＭＳ 明朝"/>
      <family val="1"/>
      <charset val="128"/>
    </font>
    <font>
      <sz val="10.5"/>
      <name val="ＭＳ 明朝"/>
      <family val="1"/>
      <charset val="128"/>
    </font>
    <font>
      <b/>
      <sz val="12"/>
      <name val="ＭＳ ゴシック"/>
      <family val="3"/>
      <charset val="128"/>
    </font>
    <font>
      <b/>
      <sz val="24"/>
      <name val="ＭＳ ゴシック"/>
      <family val="3"/>
      <charset val="128"/>
    </font>
    <font>
      <sz val="12"/>
      <name val="ＭＳ ゴシック"/>
      <family val="3"/>
      <charset val="128"/>
    </font>
    <font>
      <vertAlign val="subscript"/>
      <sz val="10.5"/>
      <name val="ＭＳ 明朝"/>
      <family val="1"/>
      <charset val="128"/>
    </font>
    <font>
      <sz val="10.5"/>
      <color indexed="44"/>
      <name val="ＭＳ ゴシック"/>
      <family val="3"/>
      <charset val="128"/>
    </font>
    <font>
      <vertAlign val="subscript"/>
      <sz val="10.5"/>
      <name val="ＭＳ ゴシック"/>
      <family val="3"/>
      <charset val="128"/>
    </font>
    <font>
      <sz val="9"/>
      <name val="ＭＳ 明朝"/>
      <family val="1"/>
      <charset val="128"/>
    </font>
    <font>
      <vertAlign val="superscript"/>
      <sz val="10.5"/>
      <name val="ＭＳ 明朝"/>
      <family val="1"/>
      <charset val="128"/>
    </font>
    <font>
      <sz val="10"/>
      <name val="ＭＳ ゴシック"/>
      <family val="3"/>
      <charset val="128"/>
    </font>
    <font>
      <vertAlign val="subscript"/>
      <sz val="11"/>
      <name val="ＭＳ ゴシック"/>
      <family val="3"/>
      <charset val="128"/>
    </font>
    <font>
      <sz val="6"/>
      <name val="ＭＳ Ｐゴシック"/>
      <family val="3"/>
      <charset val="128"/>
    </font>
    <font>
      <b/>
      <sz val="14"/>
      <color indexed="10"/>
      <name val="ＭＳ ゴシック"/>
      <family val="3"/>
      <charset val="128"/>
    </font>
    <font>
      <b/>
      <sz val="16"/>
      <color indexed="10"/>
      <name val="ＭＳ ゴシック"/>
      <family val="3"/>
      <charset val="128"/>
    </font>
    <font>
      <b/>
      <sz val="10.5"/>
      <color indexed="10"/>
      <name val="ＭＳ ゴシック"/>
      <family val="3"/>
      <charset val="128"/>
    </font>
    <font>
      <b/>
      <u/>
      <sz val="10.5"/>
      <color indexed="10"/>
      <name val="ＭＳ ゴシック"/>
      <family val="3"/>
      <charset val="128"/>
    </font>
    <font>
      <sz val="11"/>
      <name val="ＭＳ Ｐゴシック"/>
      <family val="3"/>
      <charset val="128"/>
    </font>
    <font>
      <sz val="11"/>
      <color indexed="81"/>
      <name val="ＭＳ Ｐゴシック"/>
      <family val="3"/>
      <charset val="128"/>
    </font>
    <font>
      <b/>
      <sz val="9"/>
      <color indexed="81"/>
      <name val="MS P ゴシック"/>
      <family val="3"/>
      <charset val="128"/>
    </font>
    <font>
      <sz val="7"/>
      <name val="ＭＳ 明朝"/>
      <family val="1"/>
      <charset val="128"/>
    </font>
  </fonts>
  <fills count="23">
    <fill>
      <patternFill patternType="none"/>
    </fill>
    <fill>
      <patternFill patternType="gray125"/>
    </fill>
    <fill>
      <patternFill patternType="solid">
        <fgColor indexed="9"/>
        <bgColor indexed="26"/>
      </patternFill>
    </fill>
    <fill>
      <patternFill patternType="solid">
        <fgColor indexed="44"/>
        <bgColor indexed="31"/>
      </patternFill>
    </fill>
    <fill>
      <patternFill patternType="solid">
        <fgColor indexed="45"/>
        <bgColor indexed="29"/>
      </patternFill>
    </fill>
    <fill>
      <patternFill patternType="solid">
        <fgColor indexed="55"/>
        <bgColor indexed="23"/>
      </patternFill>
    </fill>
    <fill>
      <patternFill patternType="solid">
        <fgColor indexed="13"/>
        <bgColor indexed="34"/>
      </patternFill>
    </fill>
    <fill>
      <patternFill patternType="solid">
        <fgColor indexed="27"/>
        <bgColor indexed="41"/>
      </patternFill>
    </fill>
    <fill>
      <patternFill patternType="solid">
        <fgColor indexed="49"/>
        <bgColor indexed="40"/>
      </patternFill>
    </fill>
    <fill>
      <patternFill patternType="solid">
        <fgColor indexed="31"/>
        <bgColor indexed="22"/>
      </patternFill>
    </fill>
    <fill>
      <patternFill patternType="solid">
        <fgColor indexed="29"/>
        <bgColor indexed="45"/>
      </patternFill>
    </fill>
    <fill>
      <patternFill patternType="solid">
        <fgColor rgb="FF33CCCC"/>
        <bgColor indexed="23"/>
      </patternFill>
    </fill>
    <fill>
      <patternFill patternType="solid">
        <fgColor rgb="FFFFFFFF"/>
        <bgColor indexed="29"/>
      </patternFill>
    </fill>
    <fill>
      <patternFill patternType="solid">
        <fgColor rgb="FFFFFFFF"/>
        <bgColor indexed="23"/>
      </patternFill>
    </fill>
    <fill>
      <patternFill patternType="solid">
        <fgColor rgb="FF969696"/>
        <bgColor indexed="26"/>
      </patternFill>
    </fill>
    <fill>
      <patternFill patternType="solid">
        <fgColor rgb="FFFF99CC"/>
        <bgColor indexed="26"/>
      </patternFill>
    </fill>
    <fill>
      <patternFill patternType="solid">
        <fgColor rgb="FF99CCFF"/>
        <bgColor indexed="26"/>
      </patternFill>
    </fill>
    <fill>
      <patternFill patternType="solid">
        <fgColor rgb="FF969696"/>
        <bgColor indexed="40"/>
      </patternFill>
    </fill>
    <fill>
      <patternFill patternType="solid">
        <fgColor rgb="FF969696"/>
        <bgColor indexed="23"/>
      </patternFill>
    </fill>
    <fill>
      <patternFill patternType="solid">
        <fgColor rgb="FFFF99CC"/>
        <bgColor indexed="64"/>
      </patternFill>
    </fill>
    <fill>
      <patternFill patternType="solid">
        <fgColor rgb="FF99CCFF"/>
        <bgColor indexed="34"/>
      </patternFill>
    </fill>
    <fill>
      <patternFill patternType="solid">
        <fgColor rgb="FFFFFFFF"/>
        <bgColor indexed="26"/>
      </patternFill>
    </fill>
    <fill>
      <patternFill patternType="solid">
        <fgColor rgb="FFCCFFFF"/>
        <bgColor indexed="26"/>
      </patternFill>
    </fill>
  </fills>
  <borders count="221">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hair">
        <color indexed="8"/>
      </right>
      <top/>
      <bottom style="double">
        <color indexed="8"/>
      </bottom>
      <diagonal/>
    </border>
    <border>
      <left style="hair">
        <color indexed="8"/>
      </left>
      <right style="hair">
        <color indexed="8"/>
      </right>
      <top/>
      <bottom style="double">
        <color indexed="8"/>
      </bottom>
      <diagonal/>
    </border>
    <border>
      <left/>
      <right style="thin">
        <color indexed="8"/>
      </right>
      <top/>
      <bottom style="double">
        <color indexed="8"/>
      </bottom>
      <diagonal/>
    </border>
    <border>
      <left style="thin">
        <color indexed="8"/>
      </left>
      <right/>
      <top/>
      <bottom style="double">
        <color indexed="8"/>
      </bottom>
      <diagonal/>
    </border>
    <border>
      <left/>
      <right/>
      <top/>
      <bottom style="double">
        <color indexed="8"/>
      </bottom>
      <diagonal/>
    </border>
    <border>
      <left style="thin">
        <color indexed="8"/>
      </left>
      <right style="thin">
        <color indexed="8"/>
      </right>
      <top/>
      <bottom style="double">
        <color indexed="8"/>
      </bottom>
      <diagonal/>
    </border>
    <border>
      <left style="thin">
        <color indexed="8"/>
      </left>
      <right style="medium">
        <color indexed="8"/>
      </right>
      <top/>
      <bottom style="double">
        <color indexed="8"/>
      </bottom>
      <diagonal/>
    </border>
    <border>
      <left style="medium">
        <color indexed="8"/>
      </left>
      <right style="hair">
        <color indexed="8"/>
      </right>
      <top style="double">
        <color indexed="8"/>
      </top>
      <bottom style="hair">
        <color indexed="8"/>
      </bottom>
      <diagonal/>
    </border>
    <border>
      <left/>
      <right/>
      <top/>
      <bottom style="hair">
        <color indexed="8"/>
      </bottom>
      <diagonal/>
    </border>
    <border diagonalUp="1">
      <left style="hair">
        <color indexed="8"/>
      </left>
      <right style="hair">
        <color indexed="8"/>
      </right>
      <top style="double">
        <color indexed="8"/>
      </top>
      <bottom style="hair">
        <color indexed="8"/>
      </bottom>
      <diagonal style="hair">
        <color indexed="8"/>
      </diagonal>
    </border>
    <border>
      <left/>
      <right style="thin">
        <color indexed="8"/>
      </right>
      <top/>
      <bottom style="hair">
        <color indexed="8"/>
      </bottom>
      <diagonal/>
    </border>
    <border>
      <left style="hair">
        <color indexed="8"/>
      </left>
      <right style="hair">
        <color indexed="8"/>
      </right>
      <top/>
      <bottom style="hair">
        <color indexed="8"/>
      </bottom>
      <diagonal/>
    </border>
    <border>
      <left style="thin">
        <color indexed="8"/>
      </left>
      <right/>
      <top/>
      <bottom style="hair">
        <color indexed="8"/>
      </bottom>
      <diagonal/>
    </border>
    <border>
      <left style="thin">
        <color indexed="8"/>
      </left>
      <right style="thin">
        <color indexed="8"/>
      </right>
      <top/>
      <bottom style="hair">
        <color indexed="8"/>
      </bottom>
      <diagonal/>
    </border>
    <border>
      <left style="thin">
        <color indexed="8"/>
      </left>
      <right style="medium">
        <color indexed="8"/>
      </right>
      <top/>
      <bottom style="hair">
        <color indexed="8"/>
      </bottom>
      <diagonal/>
    </border>
    <border>
      <left style="thin">
        <color indexed="8"/>
      </left>
      <right style="thin">
        <color indexed="23"/>
      </right>
      <top style="double">
        <color indexed="8"/>
      </top>
      <bottom style="thin">
        <color indexed="23"/>
      </bottom>
      <diagonal/>
    </border>
    <border>
      <left style="thin">
        <color indexed="23"/>
      </left>
      <right style="thin">
        <color indexed="8"/>
      </right>
      <top style="double">
        <color indexed="8"/>
      </top>
      <bottom style="thin">
        <color indexed="23"/>
      </bottom>
      <diagonal/>
    </border>
    <border>
      <left style="medium">
        <color indexed="8"/>
      </left>
      <right style="hair">
        <color indexed="8"/>
      </right>
      <top style="hair">
        <color indexed="8"/>
      </top>
      <bottom style="hair">
        <color indexed="8"/>
      </bottom>
      <diagonal/>
    </border>
    <border>
      <left/>
      <right/>
      <top style="hair">
        <color indexed="8"/>
      </top>
      <bottom style="hair">
        <color indexed="8"/>
      </bottom>
      <diagonal/>
    </border>
    <border diagonalUp="1">
      <left style="hair">
        <color indexed="8"/>
      </left>
      <right style="hair">
        <color indexed="8"/>
      </right>
      <top/>
      <bottom style="hair">
        <color indexed="8"/>
      </bottom>
      <diagonal style="hair">
        <color indexed="8"/>
      </diagonal>
    </border>
    <border>
      <left style="thin">
        <color indexed="8"/>
      </left>
      <right style="thin">
        <color indexed="23"/>
      </right>
      <top style="thin">
        <color indexed="23"/>
      </top>
      <bottom style="thin">
        <color indexed="23"/>
      </bottom>
      <diagonal/>
    </border>
    <border>
      <left style="thin">
        <color indexed="23"/>
      </left>
      <right style="thin">
        <color indexed="8"/>
      </right>
      <top style="thin">
        <color indexed="23"/>
      </top>
      <bottom style="thin">
        <color indexed="23"/>
      </bottom>
      <diagonal/>
    </border>
    <border>
      <left/>
      <right style="hair">
        <color indexed="8"/>
      </right>
      <top style="hair">
        <color indexed="8"/>
      </top>
      <bottom style="hair">
        <color indexed="8"/>
      </bottom>
      <diagonal/>
    </border>
    <border diagonalUp="1">
      <left style="hair">
        <color indexed="8"/>
      </left>
      <right style="hair">
        <color indexed="8"/>
      </right>
      <top style="hair">
        <color indexed="8"/>
      </top>
      <bottom style="hair">
        <color indexed="8"/>
      </bottom>
      <diagonal style="hair">
        <color indexed="8"/>
      </diagonal>
    </border>
    <border>
      <left/>
      <right style="thin">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thin">
        <color indexed="8"/>
      </left>
      <right style="thin">
        <color indexed="23"/>
      </right>
      <top style="thin">
        <color indexed="23"/>
      </top>
      <bottom/>
      <diagonal/>
    </border>
    <border>
      <left/>
      <right/>
      <top style="thin">
        <color indexed="8"/>
      </top>
      <bottom/>
      <diagonal/>
    </border>
    <border>
      <left/>
      <right/>
      <top/>
      <bottom style="thin">
        <color indexed="8"/>
      </bottom>
      <diagonal/>
    </border>
    <border>
      <left/>
      <right style="thin">
        <color indexed="8"/>
      </right>
      <top style="thin">
        <color indexed="23"/>
      </top>
      <bottom/>
      <diagonal/>
    </border>
    <border diagonalUp="1">
      <left style="hair">
        <color indexed="8"/>
      </left>
      <right style="thin">
        <color indexed="8"/>
      </right>
      <top style="hair">
        <color indexed="8"/>
      </top>
      <bottom style="hair">
        <color indexed="8"/>
      </bottom>
      <diagonal style="hair">
        <color indexed="8"/>
      </diagonal>
    </border>
    <border diagonalUp="1">
      <left style="thin">
        <color indexed="8"/>
      </left>
      <right style="medium">
        <color indexed="8"/>
      </right>
      <top style="hair">
        <color indexed="8"/>
      </top>
      <bottom style="hair">
        <color indexed="8"/>
      </bottom>
      <diagonal style="hair">
        <color indexed="8"/>
      </diagonal>
    </border>
    <border diagonalUp="1">
      <left style="thin">
        <color indexed="8"/>
      </left>
      <right style="thin">
        <color indexed="23"/>
      </right>
      <top style="thin">
        <color indexed="23"/>
      </top>
      <bottom style="thin">
        <color indexed="23"/>
      </bottom>
      <diagonal style="hair">
        <color indexed="8"/>
      </diagonal>
    </border>
    <border diagonalUp="1">
      <left style="thin">
        <color indexed="23"/>
      </left>
      <right style="thin">
        <color indexed="8"/>
      </right>
      <top style="thin">
        <color indexed="23"/>
      </top>
      <bottom style="thin">
        <color indexed="23"/>
      </bottom>
      <diagonal style="hair">
        <color indexed="8"/>
      </diagonal>
    </border>
    <border>
      <left style="thin">
        <color indexed="23"/>
      </left>
      <right style="thin">
        <color indexed="23"/>
      </right>
      <top/>
      <bottom/>
      <diagonal/>
    </border>
    <border>
      <left/>
      <right style="thin">
        <color indexed="8"/>
      </right>
      <top/>
      <bottom/>
      <diagonal/>
    </border>
    <border>
      <left/>
      <right style="thin">
        <color indexed="23"/>
      </right>
      <top/>
      <bottom/>
      <diagonal/>
    </border>
    <border>
      <left style="thin">
        <color indexed="8"/>
      </left>
      <right style="thin">
        <color indexed="23"/>
      </right>
      <top style="thin">
        <color indexed="8"/>
      </top>
      <bottom style="thin">
        <color indexed="23"/>
      </bottom>
      <diagonal/>
    </border>
    <border>
      <left style="thin">
        <color indexed="23"/>
      </left>
      <right style="thin">
        <color indexed="8"/>
      </right>
      <top style="thin">
        <color indexed="8"/>
      </top>
      <bottom style="thin">
        <color indexed="23"/>
      </bottom>
      <diagonal/>
    </border>
    <border>
      <left/>
      <right style="thin">
        <color indexed="8"/>
      </right>
      <top style="double">
        <color indexed="8"/>
      </top>
      <bottom style="thin">
        <color indexed="23"/>
      </bottom>
      <diagonal/>
    </border>
    <border>
      <left/>
      <right style="thin">
        <color indexed="23"/>
      </right>
      <top style="double">
        <color indexed="8"/>
      </top>
      <bottom style="thin">
        <color indexed="23"/>
      </bottom>
      <diagonal/>
    </border>
    <border>
      <left style="thin">
        <color indexed="23"/>
      </left>
      <right style="thin">
        <color indexed="23"/>
      </right>
      <top style="double">
        <color indexed="8"/>
      </top>
      <bottom style="thin">
        <color indexed="23"/>
      </bottom>
      <diagonal/>
    </border>
    <border>
      <left/>
      <right style="thin">
        <color indexed="8"/>
      </right>
      <top style="thin">
        <color indexed="23"/>
      </top>
      <bottom style="thin">
        <color indexed="23"/>
      </bottom>
      <diagonal/>
    </border>
    <border>
      <left/>
      <right style="thin">
        <color indexed="23"/>
      </right>
      <top style="thin">
        <color indexed="23"/>
      </top>
      <bottom style="thin">
        <color indexed="23"/>
      </bottom>
      <diagonal/>
    </border>
    <border>
      <left/>
      <right style="thin">
        <color indexed="8"/>
      </right>
      <top style="thin">
        <color indexed="23"/>
      </top>
      <bottom style="thin">
        <color indexed="8"/>
      </bottom>
      <diagonal/>
    </border>
    <border>
      <left/>
      <right style="thin">
        <color indexed="23"/>
      </right>
      <top style="thin">
        <color indexed="23"/>
      </top>
      <bottom style="thin">
        <color indexed="8"/>
      </bottom>
      <diagonal/>
    </border>
    <border>
      <left style="thin">
        <color indexed="23"/>
      </left>
      <right style="thin">
        <color indexed="23"/>
      </right>
      <top style="thin">
        <color indexed="23"/>
      </top>
      <bottom style="thin">
        <color indexed="8"/>
      </bottom>
      <diagonal/>
    </border>
    <border>
      <left style="medium">
        <color indexed="8"/>
      </left>
      <right style="hair">
        <color indexed="8"/>
      </right>
      <top style="hair">
        <color indexed="8"/>
      </top>
      <bottom style="thin">
        <color indexed="8"/>
      </bottom>
      <diagonal/>
    </border>
    <border>
      <left style="hair">
        <color indexed="8"/>
      </left>
      <right style="hair">
        <color indexed="8"/>
      </right>
      <top/>
      <bottom/>
      <diagonal/>
    </border>
    <border>
      <left style="thin">
        <color indexed="8"/>
      </left>
      <right/>
      <top/>
      <bottom/>
      <diagonal/>
    </border>
    <border>
      <left style="thin">
        <color indexed="8"/>
      </left>
      <right style="thin">
        <color indexed="8"/>
      </right>
      <top style="hair">
        <color indexed="8"/>
      </top>
      <bottom/>
      <diagonal/>
    </border>
    <border>
      <left style="thin">
        <color indexed="23"/>
      </left>
      <right style="thin">
        <color indexed="8"/>
      </right>
      <top style="thin">
        <color indexed="23"/>
      </top>
      <bottom/>
      <diagonal/>
    </border>
    <border>
      <left style="thin">
        <color indexed="8"/>
      </left>
      <right style="thin">
        <color indexed="23"/>
      </right>
      <top style="thin">
        <color indexed="23"/>
      </top>
      <bottom style="thin">
        <color indexed="8"/>
      </bottom>
      <diagonal/>
    </border>
    <border>
      <left style="thin">
        <color indexed="23"/>
      </left>
      <right style="thin">
        <color indexed="8"/>
      </right>
      <top style="thin">
        <color indexed="23"/>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diagonalUp="1">
      <left style="hair">
        <color indexed="8"/>
      </left>
      <right style="hair">
        <color indexed="8"/>
      </right>
      <top style="thin">
        <color indexed="8"/>
      </top>
      <bottom style="thin">
        <color indexed="8"/>
      </bottom>
      <diagonal style="hair">
        <color indexed="8"/>
      </diagonal>
    </border>
    <border>
      <left/>
      <right style="thin">
        <color indexed="8"/>
      </right>
      <top style="thin">
        <color indexed="8"/>
      </top>
      <bottom style="thin">
        <color indexed="8"/>
      </bottom>
      <diagonal/>
    </border>
    <border diagonalUp="1">
      <left/>
      <right/>
      <top style="thin">
        <color indexed="8"/>
      </top>
      <bottom style="thin">
        <color indexed="8"/>
      </bottom>
      <diagonal style="hair">
        <color indexed="8"/>
      </diagonal>
    </border>
    <border>
      <left style="hair">
        <color indexed="8"/>
      </left>
      <right style="hair">
        <color indexed="8"/>
      </right>
      <top style="thin">
        <color indexed="8"/>
      </top>
      <bottom style="thin">
        <color indexed="8"/>
      </bottom>
      <diagonal/>
    </border>
    <border diagonalUp="1">
      <left style="thin">
        <color indexed="8"/>
      </left>
      <right/>
      <top style="thin">
        <color indexed="8"/>
      </top>
      <bottom style="thin">
        <color indexed="8"/>
      </bottom>
      <diagonal style="hair">
        <color indexed="8"/>
      </diagonal>
    </border>
    <border diagonalUp="1">
      <left style="thin">
        <color indexed="8"/>
      </left>
      <right style="thin">
        <color indexed="8"/>
      </right>
      <top style="thin">
        <color indexed="8"/>
      </top>
      <bottom style="thin">
        <color indexed="8"/>
      </bottom>
      <diagonal style="hair">
        <color indexed="8"/>
      </diagonal>
    </border>
    <border diagonalUp="1">
      <left style="thin">
        <color indexed="8"/>
      </left>
      <right style="medium">
        <color indexed="8"/>
      </right>
      <top style="thin">
        <color indexed="8"/>
      </top>
      <bottom style="thin">
        <color indexed="8"/>
      </bottom>
      <diagonal style="hair">
        <color indexed="8"/>
      </diagonal>
    </border>
    <border>
      <left style="thin">
        <color indexed="8"/>
      </left>
      <right style="thin">
        <color indexed="23"/>
      </right>
      <top style="thin">
        <color indexed="8"/>
      </top>
      <bottom style="thin">
        <color indexed="8"/>
      </bottom>
      <diagonal/>
    </border>
    <border>
      <left style="thin">
        <color indexed="23"/>
      </left>
      <right style="thin">
        <color indexed="8"/>
      </right>
      <top style="thin">
        <color indexed="8"/>
      </top>
      <bottom style="thin">
        <color indexed="8"/>
      </bottom>
      <diagonal/>
    </border>
    <border>
      <left style="medium">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style="thin">
        <color indexed="8"/>
      </right>
      <top style="thin">
        <color indexed="8"/>
      </top>
      <bottom style="hair">
        <color indexed="8"/>
      </bottom>
      <diagonal/>
    </border>
    <border>
      <left/>
      <right/>
      <top style="thin">
        <color indexed="8"/>
      </top>
      <bottom style="hair">
        <color indexed="8"/>
      </bottom>
      <diagonal/>
    </border>
    <border diagonalUp="1">
      <left style="thin">
        <color indexed="8"/>
      </left>
      <right/>
      <top style="thin">
        <color indexed="8"/>
      </top>
      <bottom style="hair">
        <color indexed="8"/>
      </bottom>
      <diagonal style="hair">
        <color indexed="8"/>
      </diagonal>
    </border>
    <border diagonalUp="1">
      <left style="hair">
        <color indexed="8"/>
      </left>
      <right style="hair">
        <color indexed="8"/>
      </right>
      <top style="thin">
        <color indexed="8"/>
      </top>
      <bottom style="hair">
        <color indexed="8"/>
      </bottom>
      <diagonal style="hair">
        <color indexed="8"/>
      </diagonal>
    </border>
    <border diagonalUp="1">
      <left style="hair">
        <color indexed="8"/>
      </left>
      <right style="thin">
        <color indexed="8"/>
      </right>
      <top style="thin">
        <color indexed="8"/>
      </top>
      <bottom style="hair">
        <color indexed="8"/>
      </bottom>
      <diagonal style="hair">
        <color indexed="8"/>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thin">
        <color indexed="23"/>
      </right>
      <top/>
      <bottom style="thin">
        <color indexed="23"/>
      </bottom>
      <diagonal/>
    </border>
    <border>
      <left style="thin">
        <color indexed="23"/>
      </left>
      <right style="thin">
        <color indexed="8"/>
      </right>
      <top/>
      <bottom style="thin">
        <color indexed="23"/>
      </bottom>
      <diagonal/>
    </border>
    <border>
      <left style="hair">
        <color indexed="8"/>
      </left>
      <right/>
      <top style="hair">
        <color indexed="8"/>
      </top>
      <bottom style="hair">
        <color indexed="8"/>
      </bottom>
      <diagonal/>
    </border>
    <border diagonalUp="1">
      <left style="thin">
        <color indexed="8"/>
      </left>
      <right/>
      <top style="hair">
        <color indexed="8"/>
      </top>
      <bottom style="hair">
        <color indexed="8"/>
      </bottom>
      <diagonal style="hair">
        <color indexed="8"/>
      </diagonal>
    </border>
    <border>
      <left style="hair">
        <color indexed="8"/>
      </left>
      <right/>
      <top style="hair">
        <color indexed="8"/>
      </top>
      <bottom/>
      <diagonal/>
    </border>
    <border diagonalUp="1">
      <left style="hair">
        <color indexed="8"/>
      </left>
      <right style="hair">
        <color indexed="8"/>
      </right>
      <top style="hair">
        <color indexed="8"/>
      </top>
      <bottom style="thin">
        <color indexed="8"/>
      </bottom>
      <diagonal style="hair">
        <color indexed="8"/>
      </diagonal>
    </border>
    <border diagonalUp="1">
      <left style="hair">
        <color indexed="8"/>
      </left>
      <right style="hair">
        <color indexed="8"/>
      </right>
      <top style="hair">
        <color indexed="8"/>
      </top>
      <bottom/>
      <diagonal style="hair">
        <color indexed="8"/>
      </diagonal>
    </border>
    <border diagonalUp="1">
      <left style="hair">
        <color indexed="8"/>
      </left>
      <right style="thin">
        <color indexed="8"/>
      </right>
      <top style="hair">
        <color indexed="8"/>
      </top>
      <bottom style="thin">
        <color indexed="8"/>
      </bottom>
      <diagonal style="hair">
        <color indexed="8"/>
      </diagonal>
    </border>
    <border>
      <left style="thin">
        <color indexed="8"/>
      </left>
      <right style="medium">
        <color indexed="8"/>
      </right>
      <top style="hair">
        <color indexed="8"/>
      </top>
      <bottom style="thin">
        <color indexed="8"/>
      </bottom>
      <diagonal/>
    </border>
    <border diagonalUp="1">
      <left style="thin">
        <color indexed="8"/>
      </left>
      <right style="thin">
        <color indexed="23"/>
      </right>
      <top style="thin">
        <color indexed="23"/>
      </top>
      <bottom/>
      <diagonal style="hair">
        <color indexed="8"/>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hair">
        <color indexed="8"/>
      </left>
      <right style="hair">
        <color indexed="8"/>
      </right>
      <top/>
      <bottom style="medium">
        <color indexed="8"/>
      </bottom>
      <diagonal/>
    </border>
    <border>
      <left style="hair">
        <color indexed="8"/>
      </left>
      <right style="thin">
        <color indexed="8"/>
      </right>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23"/>
      </right>
      <top/>
      <bottom style="double">
        <color indexed="8"/>
      </bottom>
      <diagonal/>
    </border>
    <border>
      <left style="thin">
        <color indexed="23"/>
      </left>
      <right style="thin">
        <color indexed="8"/>
      </right>
      <top/>
      <bottom style="double">
        <color indexed="8"/>
      </bottom>
      <diagonal/>
    </border>
    <border>
      <left/>
      <right style="thin">
        <color indexed="23"/>
      </right>
      <top/>
      <bottom style="double">
        <color indexed="8"/>
      </bottom>
      <diagonal/>
    </border>
    <border>
      <left style="thin">
        <color indexed="23"/>
      </left>
      <right style="thin">
        <color indexed="23"/>
      </right>
      <top/>
      <bottom style="double">
        <color indexed="8"/>
      </bottom>
      <diagonal/>
    </border>
    <border>
      <left/>
      <right style="medium">
        <color indexed="8"/>
      </right>
      <top style="thin">
        <color indexed="8"/>
      </top>
      <bottom style="hair">
        <color indexed="8"/>
      </bottom>
      <diagonal/>
    </border>
    <border>
      <left style="thin">
        <color indexed="8"/>
      </left>
      <right/>
      <top/>
      <bottom style="thin">
        <color indexed="23"/>
      </bottom>
      <diagonal/>
    </border>
    <border>
      <left/>
      <right style="thin">
        <color indexed="8"/>
      </right>
      <top/>
      <bottom style="thin">
        <color indexed="23"/>
      </bottom>
      <diagonal/>
    </border>
    <border>
      <left/>
      <right style="thin">
        <color indexed="23"/>
      </right>
      <top/>
      <bottom style="thin">
        <color indexed="23"/>
      </bottom>
      <diagonal/>
    </border>
    <border>
      <left style="thin">
        <color indexed="23"/>
      </left>
      <right style="thin">
        <color indexed="23"/>
      </right>
      <top/>
      <bottom style="thin">
        <color indexed="23"/>
      </bottom>
      <diagonal/>
    </border>
    <border>
      <left/>
      <right style="medium">
        <color indexed="8"/>
      </right>
      <top style="hair">
        <color indexed="8"/>
      </top>
      <bottom style="hair">
        <color indexed="8"/>
      </bottom>
      <diagonal/>
    </border>
    <border>
      <left style="thin">
        <color indexed="8"/>
      </left>
      <right/>
      <top style="thin">
        <color indexed="23"/>
      </top>
      <bottom style="thin">
        <color indexed="23"/>
      </bottom>
      <diagonal/>
    </border>
    <border>
      <left/>
      <right style="medium">
        <color indexed="8"/>
      </right>
      <top style="hair">
        <color indexed="8"/>
      </top>
      <bottom/>
      <diagonal/>
    </border>
    <border>
      <left/>
      <right style="thin">
        <color indexed="8"/>
      </right>
      <top style="hair">
        <color indexed="8"/>
      </top>
      <bottom style="medium">
        <color indexed="8"/>
      </bottom>
      <diagonal/>
    </border>
    <border>
      <left/>
      <right style="medium">
        <color indexed="8"/>
      </right>
      <top style="hair">
        <color indexed="8"/>
      </top>
      <bottom style="medium">
        <color indexed="8"/>
      </bottom>
      <diagonal/>
    </border>
    <border>
      <left style="thin">
        <color indexed="8"/>
      </left>
      <right/>
      <top style="double">
        <color indexed="8"/>
      </top>
      <bottom style="thin">
        <color indexed="23"/>
      </bottom>
      <diagonal/>
    </border>
    <border>
      <left/>
      <right/>
      <top style="thin">
        <color indexed="23"/>
      </top>
      <bottom style="double">
        <color indexed="8"/>
      </bottom>
      <diagonal/>
    </border>
    <border>
      <left style="thin">
        <color indexed="8"/>
      </left>
      <right/>
      <top style="thin">
        <color indexed="23"/>
      </top>
      <bottom style="double">
        <color indexed="8"/>
      </bottom>
      <diagonal/>
    </border>
    <border>
      <left/>
      <right style="thin">
        <color indexed="8"/>
      </right>
      <top style="thin">
        <color indexed="23"/>
      </top>
      <bottom style="double">
        <color indexed="8"/>
      </bottom>
      <diagonal/>
    </border>
    <border>
      <left/>
      <right style="thin">
        <color indexed="23"/>
      </right>
      <top style="thin">
        <color indexed="23"/>
      </top>
      <bottom style="double">
        <color indexed="8"/>
      </bottom>
      <diagonal/>
    </border>
    <border>
      <left style="thin">
        <color indexed="23"/>
      </left>
      <right style="thin">
        <color indexed="23"/>
      </right>
      <top style="thin">
        <color indexed="23"/>
      </top>
      <bottom style="double">
        <color indexed="8"/>
      </bottom>
      <diagonal/>
    </border>
    <border>
      <left style="thin">
        <color indexed="23"/>
      </left>
      <right/>
      <top style="double">
        <color indexed="8"/>
      </top>
      <bottom style="thin">
        <color indexed="23"/>
      </bottom>
      <diagonal/>
    </border>
    <border>
      <left style="thin">
        <color indexed="23"/>
      </left>
      <right/>
      <top style="thin">
        <color indexed="23"/>
      </top>
      <bottom style="thin">
        <color indexed="23"/>
      </bottom>
      <diagonal/>
    </border>
    <border>
      <left style="thin">
        <color indexed="8"/>
      </left>
      <right style="thin">
        <color indexed="23"/>
      </right>
      <top/>
      <bottom style="thin">
        <color indexed="8"/>
      </bottom>
      <diagonal/>
    </border>
    <border>
      <left/>
      <right/>
      <top style="thin">
        <color indexed="23"/>
      </top>
      <bottom style="thin">
        <color indexed="8"/>
      </bottom>
      <diagonal/>
    </border>
    <border>
      <left style="thin">
        <color indexed="23"/>
      </left>
      <right/>
      <top style="thin">
        <color indexed="23"/>
      </top>
      <bottom style="thin">
        <color indexed="8"/>
      </bottom>
      <diagonal/>
    </border>
    <border>
      <left style="thin">
        <color indexed="8"/>
      </left>
      <right style="thin">
        <color indexed="8"/>
      </right>
      <top style="double">
        <color indexed="8"/>
      </top>
      <bottom/>
      <diagonal/>
    </border>
    <border>
      <left style="thin">
        <color indexed="23"/>
      </left>
      <right style="thin">
        <color indexed="23"/>
      </right>
      <top style="double">
        <color indexed="8"/>
      </top>
      <bottom style="thin">
        <color indexed="8"/>
      </bottom>
      <diagonal/>
    </border>
    <border>
      <left style="thin">
        <color indexed="23"/>
      </left>
      <right style="thin">
        <color indexed="8"/>
      </right>
      <top style="double">
        <color indexed="8"/>
      </top>
      <bottom style="thin">
        <color indexed="8"/>
      </bottom>
      <diagonal/>
    </border>
    <border>
      <left style="thin">
        <color indexed="23"/>
      </left>
      <right style="thin">
        <color indexed="23"/>
      </right>
      <top style="double">
        <color indexed="8"/>
      </top>
      <bottom style="double">
        <color indexed="8"/>
      </bottom>
      <diagonal/>
    </border>
    <border>
      <left style="thin">
        <color indexed="23"/>
      </left>
      <right style="thin">
        <color indexed="8"/>
      </right>
      <top style="double">
        <color indexed="8"/>
      </top>
      <bottom style="double">
        <color indexed="8"/>
      </bottom>
      <diagonal/>
    </border>
    <border>
      <left style="hair">
        <color indexed="8"/>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8"/>
      </left>
      <right/>
      <top style="thin">
        <color indexed="8"/>
      </top>
      <bottom style="hair">
        <color indexed="8"/>
      </bottom>
      <diagonal/>
    </border>
    <border>
      <left style="hair">
        <color indexed="8"/>
      </left>
      <right style="thin">
        <color indexed="8"/>
      </right>
      <top style="hair">
        <color indexed="8"/>
      </top>
      <bottom style="hair">
        <color indexed="8"/>
      </bottom>
      <diagonal/>
    </border>
    <border>
      <left style="thin">
        <color indexed="23"/>
      </left>
      <right style="thin">
        <color indexed="8"/>
      </right>
      <top style="thin">
        <color indexed="8"/>
      </top>
      <bottom/>
      <diagonal/>
    </border>
    <border>
      <left style="thin">
        <color indexed="23"/>
      </left>
      <right style="thin">
        <color indexed="23"/>
      </right>
      <top style="thin">
        <color indexed="8"/>
      </top>
      <bottom/>
      <diagonal/>
    </border>
    <border>
      <left style="thin">
        <color indexed="23"/>
      </left>
      <right style="thin">
        <color indexed="23"/>
      </right>
      <top style="thin">
        <color indexed="23"/>
      </top>
      <bottom/>
      <diagonal/>
    </border>
    <border>
      <left style="hair">
        <color indexed="8"/>
      </left>
      <right style="thin">
        <color indexed="8"/>
      </right>
      <top style="hair">
        <color indexed="8"/>
      </top>
      <bottom style="thin">
        <color indexed="8"/>
      </bottom>
      <diagonal/>
    </border>
    <border>
      <left style="hair">
        <color indexed="8"/>
      </left>
      <right style="thin">
        <color indexed="8"/>
      </right>
      <top style="thin">
        <color indexed="8"/>
      </top>
      <bottom style="hair">
        <color indexed="8"/>
      </bottom>
      <diagonal/>
    </border>
    <border>
      <left style="medium">
        <color indexed="8"/>
      </left>
      <right style="hair">
        <color indexed="8"/>
      </right>
      <top style="hair">
        <color indexed="8"/>
      </top>
      <bottom style="medium">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style="thin">
        <color indexed="23"/>
      </bottom>
      <diagonal/>
    </border>
    <border>
      <left/>
      <right style="thin">
        <color indexed="23"/>
      </right>
      <top style="thin">
        <color indexed="8"/>
      </top>
      <bottom/>
      <diagonal/>
    </border>
    <border diagonalUp="1">
      <left style="thin">
        <color indexed="8"/>
      </left>
      <right style="thin">
        <color indexed="8"/>
      </right>
      <top style="thin">
        <color indexed="8"/>
      </top>
      <bottom style="medium">
        <color indexed="8"/>
      </bottom>
      <diagonal style="hair">
        <color indexed="8"/>
      </diagonal>
    </border>
    <border diagonalUp="1">
      <left style="thin">
        <color indexed="8"/>
      </left>
      <right style="medium">
        <color indexed="8"/>
      </right>
      <top style="thin">
        <color indexed="8"/>
      </top>
      <bottom style="medium">
        <color indexed="8"/>
      </bottom>
      <diagonal style="hair">
        <color indexed="8"/>
      </diagonal>
    </border>
    <border>
      <left style="medium">
        <color indexed="8"/>
      </left>
      <right style="thin">
        <color indexed="8"/>
      </right>
      <top style="medium">
        <color indexed="8"/>
      </top>
      <bottom style="hair">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diagonalUp="1">
      <left style="thin">
        <color indexed="8"/>
      </left>
      <right style="hair">
        <color indexed="8"/>
      </right>
      <top style="thin">
        <color indexed="8"/>
      </top>
      <bottom style="medium">
        <color indexed="8"/>
      </bottom>
      <diagonal style="hair">
        <color indexed="8"/>
      </diagonal>
    </border>
    <border>
      <left/>
      <right/>
      <top/>
      <bottom style="medium">
        <color indexed="8"/>
      </bottom>
      <diagonal/>
    </border>
    <border>
      <left style="thin">
        <color indexed="8"/>
      </left>
      <right style="thin">
        <color indexed="23"/>
      </right>
      <top/>
      <bottom/>
      <diagonal/>
    </border>
    <border>
      <left style="thin">
        <color indexed="23"/>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thin">
        <color indexed="23"/>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style="medium">
        <color indexed="8"/>
      </left>
      <right style="thin">
        <color indexed="8"/>
      </right>
      <top style="medium">
        <color indexed="8"/>
      </top>
      <bottom style="thin">
        <color indexed="8"/>
      </bottom>
      <diagonal/>
    </border>
    <border>
      <left/>
      <right style="medium">
        <color indexed="8"/>
      </right>
      <top style="thin">
        <color indexed="8"/>
      </top>
      <bottom style="medium">
        <color indexed="8"/>
      </bottom>
      <diagonal/>
    </border>
    <border>
      <left style="thin">
        <color indexed="8"/>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double">
        <color indexed="8"/>
      </bottom>
      <diagonal/>
    </border>
    <border>
      <left style="thin">
        <color theme="1" tint="0.499984740745262"/>
      </left>
      <right style="thin">
        <color theme="0" tint="-0.499984740745262"/>
      </right>
      <top style="double">
        <color indexed="8"/>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indexed="8"/>
      </left>
      <right/>
      <top style="thin">
        <color theme="1" tint="0.499984740745262"/>
      </top>
      <bottom/>
      <diagonal/>
    </border>
    <border>
      <left style="thin">
        <color theme="0" tint="-0.499984740745262"/>
      </left>
      <right style="thin">
        <color theme="0" tint="-0.499984740745262"/>
      </right>
      <top style="thin">
        <color theme="1" tint="0.499984740745262"/>
      </top>
      <bottom style="thin">
        <color theme="1" tint="0.499984740745262"/>
      </bottom>
      <diagonal/>
    </border>
    <border>
      <left style="thin">
        <color indexed="8"/>
      </left>
      <right style="thin">
        <color indexed="23"/>
      </right>
      <top style="thin">
        <color indexed="23"/>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style="thin">
        <color indexed="8"/>
      </left>
      <right style="thin">
        <color indexed="23"/>
      </right>
      <top style="thin">
        <color theme="0" tint="-0.499984740745262"/>
      </top>
      <bottom style="thin">
        <color theme="0" tint="-0.499984740745262"/>
      </bottom>
      <diagonal/>
    </border>
    <border>
      <left style="thin">
        <color theme="0" tint="-0.499984740745262"/>
      </left>
      <right style="thin">
        <color theme="0" tint="-0.499984740745262"/>
      </right>
      <top style="double">
        <color indexed="8"/>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1"/>
      </bottom>
      <diagonal/>
    </border>
    <border>
      <left/>
      <right style="thin">
        <color indexed="8"/>
      </right>
      <top style="thin">
        <color theme="0" tint="-0.499984740745262"/>
      </top>
      <bottom style="thin">
        <color theme="0" tint="-0.499984740745262"/>
      </bottom>
      <diagonal/>
    </border>
    <border>
      <left style="thin">
        <color indexed="23"/>
      </left>
      <right/>
      <top style="thin">
        <color indexed="23"/>
      </top>
      <bottom style="thin">
        <color theme="1" tint="0.499984740745262"/>
      </bottom>
      <diagonal/>
    </border>
    <border>
      <left/>
      <right style="thin">
        <color indexed="64"/>
      </right>
      <top style="thin">
        <color indexed="23"/>
      </top>
      <bottom style="thin">
        <color theme="1" tint="0.499984740745262"/>
      </bottom>
      <diagonal/>
    </border>
    <border>
      <left/>
      <right style="thin">
        <color indexed="8"/>
      </right>
      <top style="thin">
        <color indexed="23"/>
      </top>
      <bottom style="thin">
        <color theme="0" tint="-0.499984740745262"/>
      </bottom>
      <diagonal/>
    </border>
    <border>
      <left style="medium">
        <color indexed="8"/>
      </left>
      <right style="hair">
        <color indexed="8"/>
      </right>
      <top/>
      <bottom style="hair">
        <color indexed="8"/>
      </bottom>
      <diagonal/>
    </border>
    <border diagonalUp="1">
      <left style="thin">
        <color indexed="8"/>
      </left>
      <right style="thin">
        <color indexed="23"/>
      </right>
      <top/>
      <bottom style="thin">
        <color indexed="23"/>
      </bottom>
      <diagonal style="hair">
        <color indexed="8"/>
      </diagonal>
    </border>
    <border diagonalUp="1">
      <left style="thin">
        <color indexed="23"/>
      </left>
      <right style="thin">
        <color indexed="8"/>
      </right>
      <top/>
      <bottom style="thin">
        <color indexed="23"/>
      </bottom>
      <diagonal style="hair">
        <color indexed="8"/>
      </diagonal>
    </border>
    <border>
      <left style="thin">
        <color indexed="8"/>
      </left>
      <right style="thin">
        <color indexed="23"/>
      </right>
      <top style="thin">
        <color indexed="23"/>
      </top>
      <bottom style="hair">
        <color indexed="8"/>
      </bottom>
      <diagonal/>
    </border>
    <border>
      <left style="thin">
        <color indexed="23"/>
      </left>
      <right style="thin">
        <color indexed="8"/>
      </right>
      <top style="thin">
        <color indexed="23"/>
      </top>
      <bottom style="hair">
        <color indexed="8"/>
      </bottom>
      <diagonal/>
    </border>
    <border>
      <left style="thin">
        <color indexed="8"/>
      </left>
      <right/>
      <top style="thin">
        <color indexed="8"/>
      </top>
      <bottom/>
      <diagonal/>
    </border>
    <border>
      <left style="thin">
        <color indexed="23"/>
      </left>
      <right style="thin">
        <color theme="0" tint="-0.499984740745262"/>
      </right>
      <top style="thin">
        <color indexed="8"/>
      </top>
      <bottom style="thin">
        <color indexed="23"/>
      </bottom>
      <diagonal/>
    </border>
    <border>
      <left style="thin">
        <color theme="0" tint="-0.499984740745262"/>
      </left>
      <right style="thin">
        <color theme="0" tint="-0.499984740745262"/>
      </right>
      <top style="thin">
        <color indexed="8"/>
      </top>
      <bottom style="thin">
        <color indexed="23"/>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thin">
        <color theme="0" tint="-0.499984740745262"/>
      </right>
      <top style="thin">
        <color theme="0" tint="-0.499984740745262"/>
      </top>
      <bottom style="double">
        <color theme="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1"/>
      </bottom>
      <diagonal/>
    </border>
    <border>
      <left style="thin">
        <color indexed="23"/>
      </left>
      <right/>
      <top style="thin">
        <color theme="0" tint="-0.499984740745262"/>
      </top>
      <bottom style="thin">
        <color indexed="23"/>
      </bottom>
      <diagonal/>
    </border>
    <border>
      <left/>
      <right style="thin">
        <color indexed="8"/>
      </right>
      <top style="thin">
        <color theme="0" tint="-0.499984740745262"/>
      </top>
      <bottom style="thin">
        <color indexed="23"/>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theme="1"/>
      </right>
      <top style="thin">
        <color theme="0" tint="-0.499984740745262"/>
      </top>
      <bottom style="double">
        <color theme="1"/>
      </bottom>
      <diagonal/>
    </border>
    <border>
      <left style="thin">
        <color theme="0" tint="-0.499984740745262"/>
      </left>
      <right style="thin">
        <color theme="0" tint="-0.499984740745262"/>
      </right>
      <top style="thin">
        <color theme="1" tint="0.499984740745262"/>
      </top>
      <bottom/>
      <diagonal/>
    </border>
    <border>
      <left style="thin">
        <color indexed="8"/>
      </left>
      <right style="thin">
        <color theme="0" tint="-0.499984740745262"/>
      </right>
      <top style="thin">
        <color theme="1" tint="0.499984740745262"/>
      </top>
      <bottom/>
      <diagonal/>
    </border>
    <border>
      <left style="thin">
        <color theme="0" tint="-0.499984740745262"/>
      </left>
      <right/>
      <top style="thin">
        <color theme="1" tint="0.499984740745262"/>
      </top>
      <bottom/>
      <diagonal/>
    </border>
    <border>
      <left style="thin">
        <color theme="1"/>
      </left>
      <right style="thin">
        <color theme="0" tint="-0.499984740745262"/>
      </right>
      <top style="thin">
        <color theme="1" tint="0.499984740745262"/>
      </top>
      <bottom/>
      <diagonal/>
    </border>
    <border>
      <left style="thin">
        <color indexed="8"/>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1" tint="0.499984740745262"/>
      </top>
      <bottom style="thin">
        <color theme="1"/>
      </bottom>
      <diagonal/>
    </border>
    <border>
      <left style="thin">
        <color theme="0" tint="-0.499984740745262"/>
      </left>
      <right style="thin">
        <color theme="0" tint="-0.499984740745262"/>
      </right>
      <top style="thin">
        <color theme="1" tint="0.499984740745262"/>
      </top>
      <bottom style="thin">
        <color theme="1"/>
      </bottom>
      <diagonal/>
    </border>
  </borders>
  <cellStyleXfs count="6">
    <xf numFmtId="0" fontId="0" fillId="0" borderId="0">
      <alignment vertical="center"/>
    </xf>
    <xf numFmtId="0" fontId="8" fillId="0" borderId="0" applyNumberFormat="0" applyFill="0" applyBorder="0" applyProtection="0">
      <alignment vertical="center"/>
    </xf>
    <xf numFmtId="38" fontId="26" fillId="0" borderId="0" applyFill="0" applyBorder="0" applyProtection="0">
      <alignment vertical="center"/>
    </xf>
    <xf numFmtId="0" fontId="26" fillId="0" borderId="0"/>
    <xf numFmtId="0" fontId="26" fillId="0" borderId="0"/>
    <xf numFmtId="0" fontId="1" fillId="0" borderId="0">
      <alignment vertical="center"/>
    </xf>
  </cellStyleXfs>
  <cellXfs count="424">
    <xf numFmtId="0" fontId="0" fillId="0" borderId="0" xfId="0">
      <alignment vertical="center"/>
    </xf>
    <xf numFmtId="0" fontId="2" fillId="2" borderId="0" xfId="0" applyFont="1" applyFill="1" applyBorder="1" applyProtection="1">
      <alignment vertical="center"/>
    </xf>
    <xf numFmtId="0" fontId="2" fillId="2" borderId="0" xfId="0" applyFont="1" applyFill="1" applyBorder="1" applyAlignment="1" applyProtection="1">
      <alignment horizontal="center" vertical="center"/>
    </xf>
    <xf numFmtId="0" fontId="2" fillId="3" borderId="0" xfId="0" applyFont="1" applyFill="1" applyProtection="1">
      <alignment vertical="center"/>
      <protection locked="0"/>
    </xf>
    <xf numFmtId="0" fontId="2" fillId="3" borderId="0" xfId="0" applyFont="1" applyFill="1" applyProtection="1">
      <alignment vertical="center"/>
    </xf>
    <xf numFmtId="0" fontId="2" fillId="3" borderId="0" xfId="0" applyFont="1" applyFill="1" applyAlignment="1" applyProtection="1">
      <alignment horizontal="center" vertical="center"/>
    </xf>
    <xf numFmtId="0" fontId="2" fillId="4" borderId="0" xfId="0" applyFont="1" applyFill="1" applyBorder="1" applyProtection="1">
      <alignment vertical="center"/>
    </xf>
    <xf numFmtId="0" fontId="2" fillId="5" borderId="0" xfId="0" applyFont="1" applyFill="1" applyBorder="1" applyProtection="1">
      <alignment vertical="center"/>
    </xf>
    <xf numFmtId="0" fontId="4" fillId="3" borderId="0" xfId="0" applyFont="1" applyFill="1" applyProtection="1">
      <alignment vertical="center"/>
    </xf>
    <xf numFmtId="0" fontId="2" fillId="3" borderId="0" xfId="0" applyFont="1" applyFill="1" applyAlignment="1" applyProtection="1">
      <alignment horizontal="right" vertical="center"/>
    </xf>
    <xf numFmtId="0" fontId="2" fillId="6" borderId="2" xfId="0" applyFont="1" applyFill="1" applyBorder="1" applyProtection="1">
      <alignment vertical="center"/>
    </xf>
    <xf numFmtId="0" fontId="5" fillId="3" borderId="0" xfId="0" applyFont="1" applyFill="1" applyProtection="1">
      <alignment vertical="center"/>
    </xf>
    <xf numFmtId="0" fontId="2" fillId="3" borderId="0" xfId="0" applyFont="1" applyFill="1" applyBorder="1" applyProtection="1">
      <alignment vertical="center"/>
    </xf>
    <xf numFmtId="0" fontId="2" fillId="3" borderId="0" xfId="0" applyFont="1" applyFill="1" applyBorder="1" applyAlignment="1" applyProtection="1">
      <alignment horizontal="center" vertical="center"/>
    </xf>
    <xf numFmtId="0" fontId="6" fillId="3" borderId="0" xfId="0" applyFont="1" applyFill="1" applyProtection="1">
      <alignment vertical="center"/>
    </xf>
    <xf numFmtId="0" fontId="2" fillId="4" borderId="0" xfId="0" applyFont="1" applyFill="1" applyBorder="1" applyAlignment="1" applyProtection="1">
      <alignment horizontal="center" vertical="center"/>
    </xf>
    <xf numFmtId="0" fontId="2" fillId="7" borderId="2" xfId="0" applyFont="1" applyFill="1" applyBorder="1" applyProtection="1">
      <alignment vertical="center"/>
    </xf>
    <xf numFmtId="0" fontId="5" fillId="4" borderId="0" xfId="0" applyFont="1" applyFill="1" applyBorder="1" applyProtection="1">
      <alignment vertical="center"/>
    </xf>
    <xf numFmtId="0" fontId="5" fillId="3" borderId="0" xfId="0" applyFont="1" applyFill="1" applyBorder="1" applyProtection="1">
      <alignment vertical="center"/>
    </xf>
    <xf numFmtId="0" fontId="7" fillId="3" borderId="0" xfId="0" applyFont="1" applyFill="1" applyProtection="1">
      <alignment vertical="center"/>
    </xf>
    <xf numFmtId="0" fontId="5" fillId="3" borderId="0" xfId="0" applyFont="1" applyFill="1" applyBorder="1" applyAlignment="1" applyProtection="1">
      <alignment vertical="center"/>
    </xf>
    <xf numFmtId="0" fontId="4" fillId="3" borderId="0" xfId="0" applyFont="1" applyFill="1" applyAlignment="1" applyProtection="1">
      <alignment vertical="center"/>
    </xf>
    <xf numFmtId="0" fontId="2" fillId="3" borderId="0" xfId="0" applyFont="1" applyFill="1" applyAlignment="1" applyProtection="1">
      <alignment vertical="center"/>
    </xf>
    <xf numFmtId="0" fontId="8" fillId="3" borderId="0" xfId="1" applyNumberFormat="1" applyFill="1" applyBorder="1" applyAlignment="1" applyProtection="1">
      <alignment vertical="center"/>
    </xf>
    <xf numFmtId="0" fontId="10" fillId="2" borderId="0" xfId="0" applyFont="1" applyFill="1" applyBorder="1" applyAlignment="1" applyProtection="1">
      <alignment horizontal="center" vertical="center"/>
    </xf>
    <xf numFmtId="0" fontId="10" fillId="2" borderId="0" xfId="0" applyFont="1" applyFill="1" applyAlignment="1" applyProtection="1">
      <alignment horizontal="right" vertical="center"/>
    </xf>
    <xf numFmtId="0" fontId="11" fillId="3" borderId="0" xfId="0" applyFont="1" applyFill="1" applyBorder="1" applyAlignment="1" applyProtection="1">
      <alignment vertical="center"/>
    </xf>
    <xf numFmtId="0" fontId="10" fillId="2" borderId="3" xfId="0" applyFont="1" applyFill="1" applyBorder="1" applyAlignment="1" applyProtection="1">
      <alignment vertical="center"/>
    </xf>
    <xf numFmtId="0" fontId="10" fillId="2" borderId="4" xfId="0" applyFont="1" applyFill="1" applyBorder="1" applyAlignment="1" applyProtection="1">
      <alignment horizontal="center" vertical="center"/>
    </xf>
    <xf numFmtId="0" fontId="10" fillId="2" borderId="0" xfId="0" applyFont="1" applyFill="1" applyBorder="1" applyAlignment="1" applyProtection="1">
      <alignment horizontal="justify" vertical="center"/>
    </xf>
    <xf numFmtId="0" fontId="10" fillId="2" borderId="0" xfId="0" applyFont="1" applyFill="1" applyBorder="1" applyAlignment="1" applyProtection="1">
      <alignment horizontal="right" vertical="center"/>
    </xf>
    <xf numFmtId="0" fontId="10" fillId="2" borderId="0" xfId="0" applyFont="1" applyFill="1" applyBorder="1" applyAlignment="1" applyProtection="1">
      <alignment vertical="center"/>
    </xf>
    <xf numFmtId="0" fontId="2" fillId="3" borderId="0" xfId="0" applyFont="1" applyFill="1" applyAlignment="1" applyProtection="1">
      <alignment horizontal="left"/>
    </xf>
    <xf numFmtId="0" fontId="10" fillId="2" borderId="5"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1" fillId="3" borderId="0" xfId="0" applyFont="1" applyFill="1" applyBorder="1" applyProtection="1">
      <alignment vertical="center"/>
    </xf>
    <xf numFmtId="0" fontId="13" fillId="3" borderId="0" xfId="0" applyFont="1" applyFill="1" applyBorder="1" applyProtection="1">
      <alignment vertical="center"/>
    </xf>
    <xf numFmtId="0" fontId="2" fillId="6" borderId="2"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0"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15"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0" fillId="2" borderId="22"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xf>
    <xf numFmtId="0" fontId="10" fillId="2" borderId="25" xfId="0" applyFont="1" applyFill="1" applyBorder="1" applyAlignment="1" applyProtection="1">
      <alignment vertical="center" shrinkToFit="1"/>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center" vertical="center"/>
    </xf>
    <xf numFmtId="38" fontId="10" fillId="7" borderId="25" xfId="2" applyNumberFormat="1" applyFont="1" applyFill="1" applyBorder="1" applyAlignment="1" applyProtection="1">
      <alignment vertical="center" shrinkToFit="1"/>
      <protection locked="0"/>
    </xf>
    <xf numFmtId="38" fontId="10" fillId="2" borderId="28" xfId="2" applyFont="1" applyFill="1" applyBorder="1" applyAlignment="1" applyProtection="1">
      <alignment vertical="center" shrinkToFit="1"/>
    </xf>
    <xf numFmtId="38" fontId="10" fillId="2" borderId="25" xfId="2" applyFont="1" applyFill="1" applyBorder="1" applyAlignment="1" applyProtection="1">
      <alignment vertical="center" shrinkToFit="1"/>
    </xf>
    <xf numFmtId="38" fontId="10" fillId="7" borderId="29" xfId="2" applyNumberFormat="1" applyFont="1" applyFill="1" applyBorder="1" applyAlignment="1" applyProtection="1">
      <alignment vertical="center" shrinkToFit="1"/>
      <protection locked="0"/>
    </xf>
    <xf numFmtId="0" fontId="10" fillId="2" borderId="30" xfId="0" applyFont="1" applyFill="1" applyBorder="1" applyAlignment="1" applyProtection="1">
      <alignment vertical="center"/>
    </xf>
    <xf numFmtId="0" fontId="10" fillId="2" borderId="31" xfId="0" applyFont="1" applyFill="1" applyBorder="1" applyAlignment="1" applyProtection="1">
      <alignment vertical="center"/>
    </xf>
    <xf numFmtId="0" fontId="10" fillId="5" borderId="32" xfId="0" applyFont="1" applyFill="1" applyBorder="1" applyAlignment="1" applyProtection="1">
      <alignment vertical="center"/>
    </xf>
    <xf numFmtId="0" fontId="10" fillId="5" borderId="33" xfId="0" applyFont="1" applyFill="1" applyBorder="1" applyAlignment="1" applyProtection="1">
      <alignment vertical="center"/>
    </xf>
    <xf numFmtId="0" fontId="10" fillId="2" borderId="34" xfId="0" applyFont="1" applyFill="1" applyBorder="1" applyAlignment="1" applyProtection="1">
      <alignment horizontal="center" vertical="center"/>
    </xf>
    <xf numFmtId="0" fontId="10" fillId="2" borderId="35" xfId="0" applyFont="1" applyFill="1" applyBorder="1" applyAlignment="1" applyProtection="1">
      <alignment vertical="center" shrinkToFit="1"/>
    </xf>
    <xf numFmtId="0" fontId="10" fillId="2" borderId="36" xfId="0" applyFont="1" applyFill="1" applyBorder="1" applyAlignment="1" applyProtection="1">
      <alignment horizontal="left" vertical="center" wrapText="1"/>
    </xf>
    <xf numFmtId="0" fontId="10" fillId="2" borderId="27" xfId="0" applyFont="1" applyFill="1" applyBorder="1" applyAlignment="1" applyProtection="1">
      <alignment horizontal="center" vertical="center" wrapText="1"/>
    </xf>
    <xf numFmtId="0" fontId="10" fillId="5" borderId="37" xfId="0" applyFont="1" applyFill="1" applyBorder="1" applyAlignment="1" applyProtection="1">
      <alignment vertical="center"/>
    </xf>
    <xf numFmtId="0" fontId="10" fillId="5" borderId="38" xfId="0" applyFont="1" applyFill="1" applyBorder="1" applyAlignment="1" applyProtection="1">
      <alignment vertical="center"/>
    </xf>
    <xf numFmtId="0" fontId="15" fillId="3" borderId="0" xfId="0" applyFont="1" applyFill="1" applyAlignment="1" applyProtection="1"/>
    <xf numFmtId="20" fontId="2" fillId="3" borderId="0" xfId="0" applyNumberFormat="1" applyFont="1" applyFill="1" applyProtection="1">
      <alignment vertical="center"/>
    </xf>
    <xf numFmtId="0" fontId="15" fillId="3" borderId="0" xfId="0" applyFont="1" applyFill="1" applyBorder="1" applyAlignment="1" applyProtection="1"/>
    <xf numFmtId="0" fontId="2" fillId="3" borderId="0" xfId="0" applyFont="1" applyFill="1" applyBorder="1" applyAlignment="1" applyProtection="1">
      <alignment vertical="center"/>
    </xf>
    <xf numFmtId="0" fontId="15" fillId="3" borderId="0" xfId="0" applyFont="1" applyFill="1" applyAlignment="1" applyProtection="1">
      <alignment horizontal="right" vertical="center"/>
    </xf>
    <xf numFmtId="0" fontId="10" fillId="2" borderId="39" xfId="0" applyFont="1" applyFill="1" applyBorder="1" applyAlignment="1" applyProtection="1">
      <alignment vertical="center" shrinkToFit="1"/>
    </xf>
    <xf numFmtId="0" fontId="2" fillId="3" borderId="0" xfId="0" applyFont="1" applyFill="1" applyBorder="1" applyAlignment="1" applyProtection="1">
      <alignment horizontal="right" vertical="center"/>
    </xf>
    <xf numFmtId="0" fontId="17" fillId="2" borderId="35" xfId="0" applyFont="1" applyFill="1" applyBorder="1" applyAlignment="1" applyProtection="1">
      <alignment vertical="center" shrinkToFit="1"/>
    </xf>
    <xf numFmtId="0" fontId="10" fillId="2" borderId="40" xfId="0" applyFont="1" applyFill="1" applyBorder="1" applyProtection="1">
      <alignment vertical="center"/>
    </xf>
    <xf numFmtId="0" fontId="10" fillId="2" borderId="41" xfId="0" applyFont="1" applyFill="1" applyBorder="1" applyAlignment="1" applyProtection="1">
      <alignment horizontal="center" vertical="center" wrapText="1"/>
    </xf>
    <xf numFmtId="38" fontId="10" fillId="7" borderId="35" xfId="2" applyNumberFormat="1" applyFont="1" applyFill="1" applyBorder="1" applyAlignment="1" applyProtection="1">
      <alignment vertical="center" shrinkToFit="1"/>
      <protection locked="0"/>
    </xf>
    <xf numFmtId="38" fontId="10" fillId="2" borderId="42" xfId="2" applyFont="1" applyFill="1" applyBorder="1" applyAlignment="1" applyProtection="1">
      <alignment vertical="center" shrinkToFit="1"/>
    </xf>
    <xf numFmtId="38" fontId="10" fillId="2" borderId="35" xfId="2" applyFont="1" applyFill="1" applyBorder="1" applyAlignment="1" applyProtection="1">
      <alignment vertical="center" shrinkToFit="1"/>
    </xf>
    <xf numFmtId="38" fontId="10" fillId="7" borderId="43" xfId="2" applyNumberFormat="1" applyFont="1" applyFill="1" applyBorder="1" applyAlignment="1" applyProtection="1">
      <alignment vertical="center" shrinkToFit="1"/>
      <protection locked="0"/>
    </xf>
    <xf numFmtId="0" fontId="10" fillId="2" borderId="44" xfId="0" applyFont="1" applyFill="1" applyBorder="1" applyAlignment="1" applyProtection="1">
      <alignment vertical="center"/>
    </xf>
    <xf numFmtId="0" fontId="10" fillId="2" borderId="45" xfId="0" applyFont="1" applyFill="1" applyBorder="1" applyAlignment="1" applyProtection="1">
      <alignment vertical="center"/>
    </xf>
    <xf numFmtId="0" fontId="10" fillId="2" borderId="41" xfId="0" applyFont="1" applyFill="1" applyBorder="1" applyAlignment="1" applyProtection="1">
      <alignment horizontal="center" vertical="center"/>
    </xf>
    <xf numFmtId="0" fontId="2" fillId="3" borderId="32" xfId="0" applyFont="1" applyFill="1" applyBorder="1" applyAlignment="1" applyProtection="1">
      <alignment horizontal="center" vertical="center" shrinkToFit="1"/>
    </xf>
    <xf numFmtId="0" fontId="2" fillId="3" borderId="37" xfId="0" applyFont="1" applyFill="1" applyBorder="1" applyAlignment="1" applyProtection="1">
      <alignment horizontal="center" vertical="center" shrinkToFit="1"/>
    </xf>
    <xf numFmtId="0" fontId="2" fillId="3" borderId="0" xfId="0" applyFont="1" applyFill="1" applyBorder="1" applyAlignment="1" applyProtection="1">
      <alignment horizontal="center" vertical="center" wrapText="1"/>
    </xf>
    <xf numFmtId="0" fontId="2" fillId="3" borderId="46" xfId="0" applyFont="1" applyFill="1" applyBorder="1" applyAlignment="1" applyProtection="1">
      <alignment horizontal="center" vertical="center" shrinkToFit="1"/>
    </xf>
    <xf numFmtId="0" fontId="19" fillId="3" borderId="47" xfId="0" applyFont="1" applyFill="1" applyBorder="1" applyAlignment="1" applyProtection="1">
      <alignment vertical="center"/>
    </xf>
    <xf numFmtId="0" fontId="2" fillId="3" borderId="47" xfId="0" applyFont="1" applyFill="1" applyBorder="1" applyAlignment="1" applyProtection="1">
      <alignment vertical="center"/>
    </xf>
    <xf numFmtId="0" fontId="2" fillId="3" borderId="48" xfId="0" applyFont="1" applyFill="1" applyBorder="1" applyAlignment="1" applyProtection="1">
      <alignment horizontal="center" vertical="center"/>
    </xf>
    <xf numFmtId="0" fontId="2" fillId="3" borderId="48" xfId="0" applyFont="1" applyFill="1" applyBorder="1" applyAlignment="1" applyProtection="1">
      <alignment vertical="center"/>
    </xf>
    <xf numFmtId="0" fontId="2" fillId="3" borderId="48" xfId="0" applyFont="1" applyFill="1" applyBorder="1" applyAlignment="1" applyProtection="1">
      <alignment horizontal="right" vertical="center"/>
    </xf>
    <xf numFmtId="0" fontId="10" fillId="2" borderId="42" xfId="0" applyFont="1" applyFill="1" applyBorder="1" applyProtection="1">
      <alignment vertical="center"/>
    </xf>
    <xf numFmtId="0" fontId="10" fillId="2" borderId="44" xfId="0" applyFont="1" applyFill="1" applyBorder="1" applyAlignment="1" applyProtection="1">
      <alignment vertical="center" shrinkToFit="1"/>
    </xf>
    <xf numFmtId="0" fontId="2" fillId="3" borderId="46" xfId="0" applyFont="1" applyFill="1" applyBorder="1" applyAlignment="1" applyProtection="1">
      <alignment horizontal="center" vertical="center" wrapText="1"/>
    </xf>
    <xf numFmtId="0" fontId="2" fillId="3" borderId="49" xfId="0" applyFont="1" applyFill="1" applyBorder="1" applyAlignment="1" applyProtection="1">
      <alignment horizontal="center" vertical="center" shrinkToFit="1"/>
    </xf>
    <xf numFmtId="0" fontId="10" fillId="7" borderId="35" xfId="0" applyFont="1" applyFill="1" applyBorder="1" applyAlignment="1" applyProtection="1">
      <alignment vertical="center" shrinkToFit="1"/>
      <protection locked="0"/>
    </xf>
    <xf numFmtId="0" fontId="10" fillId="7" borderId="41" xfId="0" applyFont="1" applyFill="1" applyBorder="1" applyProtection="1">
      <alignment vertical="center"/>
      <protection locked="0"/>
    </xf>
    <xf numFmtId="38" fontId="10" fillId="2" borderId="50" xfId="2" applyFont="1" applyFill="1" applyBorder="1" applyAlignment="1" applyProtection="1">
      <alignment vertical="center" shrinkToFit="1"/>
    </xf>
    <xf numFmtId="0" fontId="10" fillId="7" borderId="44" xfId="0" applyFont="1" applyFill="1" applyBorder="1" applyAlignment="1" applyProtection="1">
      <alignment vertical="center"/>
      <protection locked="0"/>
    </xf>
    <xf numFmtId="0" fontId="10" fillId="2" borderId="51" xfId="0" applyFont="1" applyFill="1" applyBorder="1" applyAlignment="1" applyProtection="1">
      <alignment vertical="center"/>
    </xf>
    <xf numFmtId="0" fontId="10" fillId="5" borderId="52" xfId="0" applyFont="1" applyFill="1" applyBorder="1" applyAlignment="1" applyProtection="1">
      <alignment vertical="center"/>
    </xf>
    <xf numFmtId="0" fontId="10" fillId="5" borderId="53" xfId="0" applyFont="1" applyFill="1" applyBorder="1" applyAlignment="1" applyProtection="1">
      <alignment vertical="center"/>
    </xf>
    <xf numFmtId="0" fontId="2" fillId="3" borderId="54" xfId="0" applyFont="1" applyFill="1" applyBorder="1" applyAlignment="1" applyProtection="1">
      <alignment horizontal="center" vertical="center" shrinkToFit="1"/>
    </xf>
    <xf numFmtId="0" fontId="2" fillId="3" borderId="55" xfId="0" applyFont="1" applyFill="1" applyBorder="1" applyAlignment="1" applyProtection="1">
      <alignment horizontal="center" vertical="center" shrinkToFit="1"/>
    </xf>
    <xf numFmtId="0" fontId="2" fillId="3" borderId="56" xfId="0" applyFont="1" applyFill="1" applyBorder="1" applyAlignment="1" applyProtection="1">
      <alignment horizontal="center" vertical="center" shrinkToFit="1"/>
    </xf>
    <xf numFmtId="0" fontId="10" fillId="2" borderId="42" xfId="0" applyFont="1" applyFill="1" applyBorder="1" applyAlignment="1" applyProtection="1">
      <alignment horizontal="left" vertical="center" shrinkToFit="1"/>
    </xf>
    <xf numFmtId="0" fontId="10" fillId="8" borderId="57" xfId="0" applyFont="1" applyFill="1" applyBorder="1" applyAlignment="1" applyProtection="1">
      <alignment vertical="center"/>
    </xf>
    <xf numFmtId="0" fontId="10" fillId="5" borderId="58" xfId="0" applyFont="1" applyFill="1" applyBorder="1" applyAlignment="1" applyProtection="1">
      <alignment vertical="center"/>
    </xf>
    <xf numFmtId="0" fontId="2" fillId="3" borderId="32" xfId="0" applyFont="1" applyFill="1" applyBorder="1" applyAlignment="1" applyProtection="1">
      <alignment horizontal="center" vertical="center"/>
      <protection locked="0"/>
    </xf>
    <xf numFmtId="0" fontId="2" fillId="3" borderId="59" xfId="0" applyFont="1" applyFill="1" applyBorder="1" applyAlignment="1" applyProtection="1">
      <alignment horizontal="center" vertical="center"/>
      <protection locked="0"/>
    </xf>
    <xf numFmtId="0" fontId="2" fillId="3" borderId="60" xfId="0" applyFont="1" applyFill="1" applyBorder="1" applyAlignment="1" applyProtection="1">
      <alignment horizontal="center" vertical="center"/>
    </xf>
    <xf numFmtId="0" fontId="2" fillId="3" borderId="61" xfId="0" applyFont="1" applyFill="1" applyBorder="1" applyAlignment="1" applyProtection="1">
      <alignment horizontal="center" vertical="center"/>
    </xf>
    <xf numFmtId="177" fontId="2" fillId="3" borderId="60" xfId="0" applyNumberFormat="1" applyFont="1" applyFill="1" applyBorder="1" applyAlignment="1" applyProtection="1">
      <alignment horizontal="center" vertical="center"/>
    </xf>
    <xf numFmtId="0" fontId="10" fillId="2" borderId="28" xfId="0" applyFont="1" applyFill="1" applyBorder="1" applyAlignment="1" applyProtection="1">
      <alignment horizontal="left" vertical="center" shrinkToFit="1"/>
    </xf>
    <xf numFmtId="0" fontId="10" fillId="8" borderId="37" xfId="0" applyFont="1" applyFill="1" applyBorder="1" applyAlignment="1" applyProtection="1">
      <alignment vertical="center"/>
    </xf>
    <xf numFmtId="0" fontId="2" fillId="3" borderId="37" xfId="0" applyFont="1" applyFill="1" applyBorder="1" applyAlignment="1" applyProtection="1">
      <alignment horizontal="center" vertical="center"/>
      <protection locked="0"/>
    </xf>
    <xf numFmtId="0" fontId="2" fillId="3" borderId="62" xfId="0" applyFont="1" applyFill="1" applyBorder="1" applyAlignment="1" applyProtection="1">
      <alignment horizontal="center" vertical="center"/>
      <protection locked="0"/>
    </xf>
    <xf numFmtId="0" fontId="2" fillId="3" borderId="63"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177" fontId="2" fillId="3" borderId="63" xfId="0" applyNumberFormat="1" applyFont="1" applyFill="1" applyBorder="1" applyAlignment="1" applyProtection="1">
      <alignment horizontal="center" vertical="center"/>
    </xf>
    <xf numFmtId="0" fontId="2" fillId="3" borderId="64" xfId="0" applyFont="1" applyFill="1" applyBorder="1" applyAlignment="1" applyProtection="1">
      <alignment horizontal="center" vertical="center"/>
      <protection locked="0"/>
    </xf>
    <xf numFmtId="0" fontId="2" fillId="3" borderId="65" xfId="0" applyFont="1" applyFill="1" applyBorder="1" applyAlignment="1" applyProtection="1">
      <alignment horizontal="center" vertical="center"/>
    </xf>
    <xf numFmtId="0" fontId="2" fillId="3" borderId="66" xfId="0" applyFont="1" applyFill="1" applyBorder="1" applyAlignment="1" applyProtection="1">
      <alignment horizontal="center" vertical="center"/>
    </xf>
    <xf numFmtId="177" fontId="2" fillId="3" borderId="65" xfId="0" applyNumberFormat="1" applyFont="1" applyFill="1" applyBorder="1" applyAlignment="1" applyProtection="1">
      <alignment horizontal="center" vertical="center"/>
    </xf>
    <xf numFmtId="0" fontId="10" fillId="2" borderId="67" xfId="0" applyFont="1" applyFill="1" applyBorder="1" applyAlignment="1" applyProtection="1">
      <alignment horizontal="center" vertical="center"/>
    </xf>
    <xf numFmtId="0" fontId="10" fillId="2" borderId="13" xfId="0" applyFont="1" applyFill="1" applyBorder="1" applyAlignment="1" applyProtection="1">
      <alignment vertical="center" shrinkToFit="1"/>
    </xf>
    <xf numFmtId="0" fontId="10" fillId="2" borderId="68" xfId="0" applyFont="1" applyFill="1" applyBorder="1" applyAlignment="1" applyProtection="1">
      <alignment horizontal="left" vertical="center" shrinkToFit="1"/>
    </xf>
    <xf numFmtId="0" fontId="10" fillId="2" borderId="55" xfId="0" applyFont="1" applyFill="1" applyBorder="1" applyAlignment="1" applyProtection="1">
      <alignment horizontal="center" vertical="center"/>
    </xf>
    <xf numFmtId="38" fontId="10" fillId="2" borderId="68" xfId="2" applyFont="1" applyFill="1" applyBorder="1" applyAlignment="1" applyProtection="1">
      <alignment vertical="center" shrinkToFit="1"/>
    </xf>
    <xf numFmtId="38" fontId="10" fillId="2" borderId="0" xfId="2" applyFont="1" applyFill="1" applyBorder="1" applyAlignment="1" applyProtection="1">
      <alignment vertical="center" shrinkToFit="1"/>
    </xf>
    <xf numFmtId="0" fontId="10" fillId="2" borderId="70" xfId="0" applyFont="1" applyFill="1" applyBorder="1" applyAlignment="1" applyProtection="1">
      <alignment vertical="center"/>
    </xf>
    <xf numFmtId="0" fontId="10" fillId="2" borderId="16" xfId="0" applyFont="1" applyFill="1" applyBorder="1" applyAlignment="1" applyProtection="1">
      <alignment vertical="center"/>
    </xf>
    <xf numFmtId="0" fontId="10" fillId="5" borderId="46" xfId="0" applyFont="1" applyFill="1" applyBorder="1" applyAlignment="1" applyProtection="1">
      <alignment vertical="center"/>
    </xf>
    <xf numFmtId="0" fontId="10" fillId="5" borderId="71" xfId="0" applyFont="1" applyFill="1" applyBorder="1" applyAlignment="1" applyProtection="1">
      <alignment vertical="center"/>
    </xf>
    <xf numFmtId="0" fontId="10" fillId="5" borderId="72" xfId="0" applyFont="1" applyFill="1" applyBorder="1" applyAlignment="1" applyProtection="1">
      <alignment vertical="center"/>
    </xf>
    <xf numFmtId="0" fontId="10" fillId="5" borderId="73" xfId="0" applyFont="1" applyFill="1" applyBorder="1" applyAlignment="1" applyProtection="1">
      <alignment vertical="center"/>
    </xf>
    <xf numFmtId="0" fontId="10" fillId="8" borderId="72" xfId="0" applyFont="1" applyFill="1" applyBorder="1" applyAlignment="1" applyProtection="1">
      <alignment vertical="center"/>
    </xf>
    <xf numFmtId="0" fontId="19" fillId="3" borderId="0" xfId="0" applyFont="1" applyFill="1" applyBorder="1" applyProtection="1">
      <alignment vertical="center"/>
    </xf>
    <xf numFmtId="0" fontId="10" fillId="2" borderId="74" xfId="0" applyFont="1" applyFill="1" applyBorder="1" applyAlignment="1" applyProtection="1">
      <alignment vertical="center" shrinkToFit="1"/>
    </xf>
    <xf numFmtId="0" fontId="10" fillId="2" borderId="75" xfId="0" applyFont="1" applyFill="1" applyBorder="1" applyAlignment="1" applyProtection="1">
      <alignment vertical="center" shrinkToFit="1"/>
    </xf>
    <xf numFmtId="0" fontId="10" fillId="2" borderId="76" xfId="0" applyFont="1" applyFill="1" applyBorder="1" applyAlignment="1" applyProtection="1">
      <alignment horizontal="left" vertical="center" shrinkToFit="1"/>
    </xf>
    <xf numFmtId="0" fontId="10" fillId="2" borderId="77" xfId="0" applyFont="1" applyFill="1" applyBorder="1" applyAlignment="1" applyProtection="1">
      <alignment horizontal="left" vertical="center" wrapText="1"/>
    </xf>
    <xf numFmtId="38" fontId="10" fillId="2" borderId="78" xfId="2" applyFont="1" applyFill="1" applyBorder="1" applyAlignment="1" applyProtection="1">
      <alignment vertical="center" shrinkToFit="1"/>
    </xf>
    <xf numFmtId="38" fontId="10" fillId="2" borderId="79" xfId="2" applyFont="1" applyFill="1" applyBorder="1" applyAlignment="1" applyProtection="1">
      <alignment vertical="center" shrinkToFit="1"/>
    </xf>
    <xf numFmtId="38" fontId="10" fillId="2" borderId="75" xfId="2" applyFont="1" applyFill="1" applyBorder="1" applyAlignment="1" applyProtection="1">
      <alignment vertical="center" shrinkToFit="1"/>
    </xf>
    <xf numFmtId="38" fontId="10" fillId="2" borderId="80" xfId="2" applyFont="1" applyFill="1" applyBorder="1" applyAlignment="1" applyProtection="1">
      <alignment vertical="center" shrinkToFit="1"/>
    </xf>
    <xf numFmtId="38" fontId="10" fillId="2" borderId="77" xfId="2" applyFont="1" applyFill="1" applyBorder="1" applyAlignment="1" applyProtection="1">
      <alignment vertical="center" shrinkToFit="1"/>
    </xf>
    <xf numFmtId="0" fontId="10" fillId="2" borderId="81" xfId="0" applyFont="1" applyFill="1" applyBorder="1" applyAlignment="1" applyProtection="1">
      <alignment vertical="center"/>
    </xf>
    <xf numFmtId="0" fontId="10" fillId="2" borderId="82" xfId="0" applyFont="1" applyFill="1" applyBorder="1" applyAlignment="1" applyProtection="1">
      <alignment vertical="center"/>
    </xf>
    <xf numFmtId="0" fontId="10" fillId="5" borderId="83" xfId="0" applyFont="1" applyFill="1" applyBorder="1" applyAlignment="1" applyProtection="1">
      <alignment vertical="center"/>
    </xf>
    <xf numFmtId="0" fontId="10" fillId="5" borderId="84" xfId="0" applyFont="1" applyFill="1" applyBorder="1" applyAlignment="1" applyProtection="1">
      <alignment vertical="center"/>
    </xf>
    <xf numFmtId="0" fontId="10" fillId="2" borderId="85" xfId="0" applyFont="1" applyFill="1" applyBorder="1" applyAlignment="1" applyProtection="1">
      <alignment horizontal="center" vertical="center"/>
    </xf>
    <xf numFmtId="0" fontId="10" fillId="2" borderId="86" xfId="0" applyFont="1" applyFill="1" applyBorder="1" applyAlignment="1" applyProtection="1">
      <alignment vertical="center" shrinkToFit="1"/>
    </xf>
    <xf numFmtId="0" fontId="10" fillId="2" borderId="87" xfId="0" applyFont="1" applyFill="1" applyBorder="1" applyAlignment="1" applyProtection="1">
      <alignment vertical="center" shrinkToFit="1"/>
    </xf>
    <xf numFmtId="0" fontId="10" fillId="2" borderId="88" xfId="0" applyFont="1" applyFill="1" applyBorder="1" applyAlignment="1" applyProtection="1">
      <alignment horizontal="center" vertical="center"/>
    </xf>
    <xf numFmtId="38" fontId="10" fillId="7" borderId="89" xfId="2" applyNumberFormat="1" applyFont="1" applyFill="1" applyBorder="1" applyAlignment="1" applyProtection="1">
      <alignment vertical="center" shrinkToFit="1"/>
      <protection locked="0"/>
    </xf>
    <xf numFmtId="38" fontId="10" fillId="2" borderId="87" xfId="2" applyFont="1" applyFill="1" applyBorder="1" applyAlignment="1" applyProtection="1">
      <alignment vertical="center" shrinkToFit="1"/>
    </xf>
    <xf numFmtId="38" fontId="10" fillId="2" borderId="89" xfId="2" applyFont="1" applyFill="1" applyBorder="1" applyAlignment="1" applyProtection="1">
      <alignment vertical="center" shrinkToFit="1"/>
    </xf>
    <xf numFmtId="38" fontId="10" fillId="2" borderId="90" xfId="2" applyFont="1" applyFill="1" applyBorder="1" applyAlignment="1" applyProtection="1">
      <alignment vertical="center" shrinkToFit="1"/>
    </xf>
    <xf numFmtId="38" fontId="10" fillId="2" borderId="91" xfId="2" applyFont="1" applyFill="1" applyBorder="1" applyAlignment="1" applyProtection="1">
      <alignment vertical="center" shrinkToFit="1"/>
    </xf>
    <xf numFmtId="38" fontId="10" fillId="2" borderId="92" xfId="2" applyFont="1" applyFill="1" applyBorder="1" applyAlignment="1" applyProtection="1">
      <alignment vertical="center" shrinkToFit="1"/>
    </xf>
    <xf numFmtId="0" fontId="10" fillId="2" borderId="93" xfId="0" applyFont="1" applyFill="1" applyBorder="1" applyAlignment="1" applyProtection="1">
      <alignment vertical="center"/>
    </xf>
    <xf numFmtId="0" fontId="10" fillId="2" borderId="94" xfId="0" applyFont="1" applyFill="1" applyBorder="1" applyAlignment="1" applyProtection="1">
      <alignment vertical="center"/>
    </xf>
    <xf numFmtId="0" fontId="10" fillId="5" borderId="95" xfId="0" applyFont="1" applyFill="1" applyBorder="1" applyAlignment="1" applyProtection="1">
      <alignment vertical="center"/>
    </xf>
    <xf numFmtId="0" fontId="10" fillId="5" borderId="96" xfId="0" applyFont="1" applyFill="1" applyBorder="1" applyAlignment="1" applyProtection="1">
      <alignment vertical="center"/>
    </xf>
    <xf numFmtId="0" fontId="10" fillId="2" borderId="97" xfId="0" applyFont="1" applyFill="1" applyBorder="1" applyAlignment="1" applyProtection="1">
      <alignment vertical="center" shrinkToFit="1"/>
    </xf>
    <xf numFmtId="0" fontId="10" fillId="2" borderId="42" xfId="0" applyFont="1" applyFill="1" applyBorder="1" applyAlignment="1" applyProtection="1">
      <alignment vertical="center" shrinkToFit="1"/>
    </xf>
    <xf numFmtId="38" fontId="10" fillId="2" borderId="98" xfId="2" applyFont="1" applyFill="1" applyBorder="1" applyAlignment="1" applyProtection="1">
      <alignment vertical="center" shrinkToFit="1"/>
    </xf>
    <xf numFmtId="38" fontId="10" fillId="2" borderId="40" xfId="2" applyFont="1" applyFill="1" applyBorder="1" applyAlignment="1" applyProtection="1">
      <alignment vertical="center" shrinkToFit="1"/>
    </xf>
    <xf numFmtId="0" fontId="10" fillId="2" borderId="99" xfId="0" applyFont="1" applyFill="1" applyBorder="1" applyAlignment="1" applyProtection="1">
      <alignment vertical="center" shrinkToFit="1"/>
    </xf>
    <xf numFmtId="0" fontId="10" fillId="2" borderId="100" xfId="0" applyFont="1" applyFill="1" applyBorder="1" applyProtection="1">
      <alignment vertical="center"/>
    </xf>
    <xf numFmtId="38" fontId="10" fillId="7" borderId="13" xfId="2" applyNumberFormat="1" applyFont="1" applyFill="1" applyBorder="1" applyAlignment="1" applyProtection="1">
      <alignment vertical="center" shrinkToFit="1"/>
      <protection locked="0"/>
    </xf>
    <xf numFmtId="38" fontId="10" fillId="2" borderId="101" xfId="2" applyFont="1" applyFill="1" applyBorder="1" applyAlignment="1" applyProtection="1">
      <alignment vertical="center" shrinkToFit="1"/>
    </xf>
    <xf numFmtId="38" fontId="10" fillId="2" borderId="102" xfId="2" applyFont="1" applyFill="1" applyBorder="1" applyAlignment="1" applyProtection="1">
      <alignment vertical="center" shrinkToFit="1"/>
    </xf>
    <xf numFmtId="38" fontId="10" fillId="7" borderId="12" xfId="2" applyNumberFormat="1" applyFont="1" applyFill="1" applyBorder="1" applyAlignment="1" applyProtection="1">
      <alignment vertical="center" shrinkToFit="1"/>
      <protection locked="0"/>
    </xf>
    <xf numFmtId="38" fontId="10" fillId="2" borderId="10" xfId="2" applyFont="1" applyFill="1" applyBorder="1" applyAlignment="1" applyProtection="1">
      <alignment vertical="center" shrinkToFit="1"/>
    </xf>
    <xf numFmtId="38" fontId="10" fillId="2" borderId="14" xfId="2" applyFont="1" applyFill="1" applyBorder="1" applyAlignment="1" applyProtection="1">
      <alignment vertical="center" shrinkToFit="1"/>
    </xf>
    <xf numFmtId="0" fontId="10" fillId="2" borderId="103" xfId="0" applyFont="1" applyFill="1" applyBorder="1" applyAlignment="1" applyProtection="1">
      <alignment vertical="center"/>
    </xf>
    <xf numFmtId="0" fontId="10" fillId="8" borderId="83" xfId="0" applyFont="1" applyFill="1" applyBorder="1" applyAlignment="1" applyProtection="1">
      <alignment vertical="center"/>
    </xf>
    <xf numFmtId="0" fontId="10" fillId="2" borderId="76" xfId="0" applyFont="1" applyFill="1" applyBorder="1" applyAlignment="1" applyProtection="1">
      <alignment horizontal="left" vertical="center" wrapText="1"/>
    </xf>
    <xf numFmtId="0" fontId="10" fillId="2" borderId="77" xfId="0" applyFont="1" applyFill="1" applyBorder="1" applyAlignment="1" applyProtection="1">
      <alignment horizontal="center" vertical="center"/>
    </xf>
    <xf numFmtId="38" fontId="10" fillId="2" borderId="105" xfId="2" applyFont="1" applyFill="1" applyBorder="1" applyAlignment="1" applyProtection="1">
      <alignment vertical="center" shrinkToFit="1"/>
    </xf>
    <xf numFmtId="38" fontId="10" fillId="2" borderId="106" xfId="2" applyFont="1" applyFill="1" applyBorder="1" applyAlignment="1" applyProtection="1">
      <alignment vertical="center" shrinkToFit="1"/>
    </xf>
    <xf numFmtId="38" fontId="2" fillId="2" borderId="107" xfId="2" applyFont="1" applyFill="1" applyBorder="1" applyAlignment="1" applyProtection="1">
      <alignment vertical="center" shrinkToFit="1"/>
    </xf>
    <xf numFmtId="38" fontId="2" fillId="2" borderId="108" xfId="2" applyFont="1" applyFill="1" applyBorder="1" applyAlignment="1" applyProtection="1">
      <alignment vertical="center" shrinkToFit="1"/>
    </xf>
    <xf numFmtId="38" fontId="10" fillId="2" borderId="109" xfId="2" applyFont="1" applyFill="1" applyBorder="1" applyAlignment="1" applyProtection="1">
      <alignment vertical="center" shrinkToFit="1"/>
    </xf>
    <xf numFmtId="38" fontId="10" fillId="2" borderId="110" xfId="2" applyFont="1" applyFill="1" applyBorder="1" applyAlignment="1" applyProtection="1">
      <alignment vertical="center" shrinkToFit="1"/>
    </xf>
    <xf numFmtId="38" fontId="10" fillId="2" borderId="111" xfId="2" applyFont="1" applyFill="1" applyBorder="1" applyAlignment="1" applyProtection="1">
      <alignment vertical="center" shrinkToFit="1"/>
    </xf>
    <xf numFmtId="0" fontId="10" fillId="2" borderId="112" xfId="0" applyFont="1" applyFill="1" applyBorder="1" applyAlignment="1" applyProtection="1">
      <alignment horizontal="center" vertical="center"/>
    </xf>
    <xf numFmtId="0" fontId="10" fillId="2" borderId="113" xfId="0" applyFont="1" applyFill="1" applyBorder="1" applyAlignment="1" applyProtection="1">
      <alignment vertical="center" wrapText="1"/>
    </xf>
    <xf numFmtId="178" fontId="10" fillId="2" borderId="114" xfId="0" applyNumberFormat="1" applyFont="1" applyFill="1" applyBorder="1" applyAlignment="1" applyProtection="1">
      <alignment horizontal="left" vertical="center" wrapText="1"/>
    </xf>
    <xf numFmtId="0" fontId="10" fillId="2" borderId="114" xfId="0" applyFont="1" applyFill="1" applyBorder="1" applyAlignment="1" applyProtection="1">
      <alignment horizontal="center" vertical="center"/>
    </xf>
    <xf numFmtId="38" fontId="10" fillId="2" borderId="115" xfId="2" applyFont="1" applyFill="1" applyBorder="1" applyAlignment="1" applyProtection="1">
      <alignment vertical="center" shrinkToFit="1"/>
    </xf>
    <xf numFmtId="0" fontId="10" fillId="2" borderId="116"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19" fillId="3" borderId="71" xfId="0" applyFont="1" applyFill="1" applyBorder="1" applyAlignment="1" applyProtection="1">
      <alignment horizontal="center" vertical="center" wrapText="1"/>
    </xf>
    <xf numFmtId="0" fontId="2" fillId="3" borderId="117" xfId="0" applyFont="1" applyFill="1" applyBorder="1" applyAlignment="1" applyProtection="1">
      <alignment horizontal="center" vertical="center"/>
    </xf>
    <xf numFmtId="0" fontId="2" fillId="3" borderId="118" xfId="0" applyFont="1" applyFill="1" applyBorder="1" applyAlignment="1" applyProtection="1">
      <alignment horizontal="center" vertical="center"/>
    </xf>
    <xf numFmtId="0" fontId="2" fillId="3" borderId="119" xfId="0" applyFont="1" applyFill="1" applyBorder="1" applyAlignment="1" applyProtection="1">
      <alignment horizontal="center" vertical="center" shrinkToFit="1"/>
    </xf>
    <xf numFmtId="0" fontId="2" fillId="3" borderId="120" xfId="0" applyFont="1" applyFill="1" applyBorder="1" applyAlignment="1" applyProtection="1">
      <alignment horizontal="center" vertical="center" shrinkToFit="1"/>
    </xf>
    <xf numFmtId="0" fontId="10" fillId="2" borderId="88" xfId="0" applyFont="1" applyFill="1" applyBorder="1" applyAlignment="1" applyProtection="1">
      <alignment horizontal="center" vertical="center" wrapText="1"/>
    </xf>
    <xf numFmtId="0" fontId="10" fillId="2" borderId="121" xfId="0" applyFont="1" applyFill="1" applyBorder="1" applyAlignment="1" applyProtection="1">
      <alignment horizontal="center" vertical="center"/>
    </xf>
    <xf numFmtId="0" fontId="2" fillId="5" borderId="1" xfId="0" applyFont="1" applyFill="1" applyBorder="1" applyProtection="1">
      <alignment vertical="center"/>
    </xf>
    <xf numFmtId="0" fontId="2" fillId="3" borderId="122" xfId="0" applyFont="1" applyFill="1" applyBorder="1" applyAlignment="1" applyProtection="1">
      <alignment horizontal="center" vertical="center"/>
      <protection locked="0"/>
    </xf>
    <xf numFmtId="0" fontId="2" fillId="3" borderId="123" xfId="0" applyFont="1" applyFill="1" applyBorder="1" applyAlignment="1" applyProtection="1">
      <alignment horizontal="center" vertical="center"/>
      <protection locked="0"/>
    </xf>
    <xf numFmtId="0" fontId="2" fillId="3" borderId="124" xfId="0" applyFont="1" applyFill="1" applyBorder="1" applyAlignment="1" applyProtection="1">
      <alignment horizontal="center" vertical="center"/>
    </xf>
    <xf numFmtId="0" fontId="2" fillId="3" borderId="125" xfId="0" applyFont="1" applyFill="1" applyBorder="1" applyAlignment="1" applyProtection="1">
      <alignment horizontal="center" vertical="center"/>
    </xf>
    <xf numFmtId="177" fontId="2" fillId="3" borderId="125" xfId="0" applyNumberFormat="1" applyFont="1" applyFill="1" applyBorder="1" applyAlignment="1" applyProtection="1">
      <alignment horizontal="center" vertical="center"/>
    </xf>
    <xf numFmtId="0" fontId="10" fillId="2" borderId="126" xfId="0" applyFont="1" applyFill="1" applyBorder="1" applyAlignment="1" applyProtection="1">
      <alignment horizontal="center" vertical="center"/>
    </xf>
    <xf numFmtId="0" fontId="2" fillId="3" borderId="69" xfId="0" applyFont="1" applyFill="1" applyBorder="1" applyAlignment="1" applyProtection="1">
      <alignment vertical="center"/>
    </xf>
    <xf numFmtId="0" fontId="2" fillId="3" borderId="55" xfId="0" applyFont="1" applyFill="1" applyBorder="1" applyAlignment="1" applyProtection="1">
      <alignment vertical="center"/>
    </xf>
    <xf numFmtId="0" fontId="2" fillId="3" borderId="127" xfId="0" applyFont="1" applyFill="1" applyBorder="1" applyAlignment="1" applyProtection="1">
      <alignment horizontal="center" vertical="center"/>
      <protection locked="0"/>
    </xf>
    <xf numFmtId="177" fontId="2" fillId="3" borderId="1" xfId="0" applyNumberFormat="1" applyFont="1" applyFill="1" applyBorder="1" applyAlignment="1" applyProtection="1">
      <alignment horizontal="center" vertical="center"/>
    </xf>
    <xf numFmtId="0" fontId="10" fillId="2" borderId="14" xfId="0" applyFont="1" applyFill="1" applyBorder="1" applyAlignment="1" applyProtection="1">
      <alignment horizontal="center" vertical="center" wrapText="1"/>
    </xf>
    <xf numFmtId="0" fontId="10" fillId="2" borderId="128" xfId="0" applyFont="1" applyFill="1" applyBorder="1" applyAlignment="1" applyProtection="1">
      <alignment horizontal="center" vertical="center"/>
    </xf>
    <xf numFmtId="0" fontId="2" fillId="3" borderId="123" xfId="0" applyFont="1" applyFill="1" applyBorder="1" applyAlignment="1" applyProtection="1">
      <alignment vertical="center"/>
    </xf>
    <xf numFmtId="0" fontId="10" fillId="2" borderId="129" xfId="0" applyFont="1" applyFill="1" applyBorder="1" applyAlignment="1" applyProtection="1">
      <alignment horizontal="center" vertical="center" wrapText="1"/>
    </xf>
    <xf numFmtId="0" fontId="10" fillId="2" borderId="130" xfId="0" applyFont="1" applyFill="1" applyBorder="1" applyAlignment="1" applyProtection="1">
      <alignment horizontal="center" vertical="center"/>
    </xf>
    <xf numFmtId="0" fontId="2" fillId="3" borderId="117" xfId="0" applyFont="1" applyFill="1" applyBorder="1" applyAlignment="1" applyProtection="1">
      <alignment vertical="center"/>
    </xf>
    <xf numFmtId="0" fontId="2" fillId="9" borderId="21" xfId="0" applyFont="1" applyFill="1" applyBorder="1" applyAlignment="1" applyProtection="1">
      <alignment horizontal="right" vertical="center"/>
    </xf>
    <xf numFmtId="0" fontId="2" fillId="9" borderId="20" xfId="0" applyFont="1" applyFill="1" applyBorder="1" applyAlignment="1" applyProtection="1">
      <alignment horizontal="center" vertical="center"/>
      <protection locked="0"/>
    </xf>
    <xf numFmtId="0" fontId="2" fillId="9" borderId="19" xfId="0" applyFont="1" applyFill="1" applyBorder="1" applyAlignment="1" applyProtection="1">
      <alignment horizontal="center" vertical="center"/>
      <protection locked="0"/>
    </xf>
    <xf numFmtId="0" fontId="2" fillId="9" borderId="119" xfId="0" applyFont="1" applyFill="1" applyBorder="1" applyAlignment="1" applyProtection="1">
      <alignment horizontal="center" vertical="center"/>
    </xf>
    <xf numFmtId="0" fontId="2" fillId="9" borderId="120" xfId="0" applyFont="1" applyFill="1" applyBorder="1" applyAlignment="1" applyProtection="1">
      <alignment horizontal="center" vertical="center"/>
    </xf>
    <xf numFmtId="177" fontId="2" fillId="9" borderId="120" xfId="0" applyNumberFormat="1" applyFont="1" applyFill="1" applyBorder="1" applyAlignment="1" applyProtection="1">
      <alignment horizontal="center" vertical="center"/>
    </xf>
    <xf numFmtId="0" fontId="2" fillId="3" borderId="131" xfId="0" applyFont="1" applyFill="1" applyBorder="1" applyAlignment="1" applyProtection="1">
      <alignment horizontal="center" vertical="center"/>
      <protection locked="0"/>
    </xf>
    <xf numFmtId="177" fontId="2" fillId="3" borderId="61" xfId="0" applyNumberFormat="1" applyFont="1" applyFill="1" applyBorder="1" applyAlignment="1" applyProtection="1">
      <alignment horizontal="center" vertical="center"/>
    </xf>
    <xf numFmtId="0" fontId="2" fillId="3" borderId="69" xfId="0" applyFont="1" applyFill="1" applyBorder="1" applyAlignment="1" applyProtection="1">
      <alignment vertical="center" shrinkToFit="1"/>
    </xf>
    <xf numFmtId="0" fontId="2" fillId="3" borderId="123" xfId="0" applyFont="1" applyFill="1" applyBorder="1" applyAlignment="1" applyProtection="1">
      <alignment vertical="center" shrinkToFit="1"/>
    </xf>
    <xf numFmtId="0" fontId="2" fillId="3" borderId="117" xfId="0" applyFont="1" applyFill="1" applyBorder="1" applyAlignment="1" applyProtection="1">
      <alignment vertical="center" shrinkToFit="1"/>
    </xf>
    <xf numFmtId="0" fontId="2" fillId="9" borderId="132" xfId="0" applyFont="1" applyFill="1" applyBorder="1" applyAlignment="1" applyProtection="1">
      <alignment horizontal="right" vertical="center"/>
    </xf>
    <xf numFmtId="0" fontId="2" fillId="9" borderId="133" xfId="0" applyFont="1" applyFill="1" applyBorder="1" applyAlignment="1" applyProtection="1">
      <alignment horizontal="center" vertical="center"/>
      <protection locked="0"/>
    </xf>
    <xf numFmtId="0" fontId="2" fillId="9" borderId="134" xfId="0" applyFont="1" applyFill="1" applyBorder="1" applyAlignment="1" applyProtection="1">
      <alignment horizontal="center" vertical="center"/>
      <protection locked="0"/>
    </xf>
    <xf numFmtId="0" fontId="2" fillId="9" borderId="135" xfId="0" applyFont="1" applyFill="1" applyBorder="1" applyAlignment="1" applyProtection="1">
      <alignment horizontal="center" vertical="center"/>
    </xf>
    <xf numFmtId="0" fontId="2" fillId="9" borderId="136" xfId="0" applyFont="1" applyFill="1" applyBorder="1" applyAlignment="1" applyProtection="1">
      <alignment horizontal="center" vertical="center"/>
    </xf>
    <xf numFmtId="177" fontId="2" fillId="9" borderId="136" xfId="0" applyNumberFormat="1" applyFont="1" applyFill="1" applyBorder="1" applyAlignment="1" applyProtection="1">
      <alignment horizontal="center" vertical="center"/>
    </xf>
    <xf numFmtId="0" fontId="2" fillId="3" borderId="137"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xf>
    <xf numFmtId="0" fontId="2" fillId="3" borderId="138"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xf>
    <xf numFmtId="0" fontId="2" fillId="3" borderId="139" xfId="0" applyFont="1" applyFill="1" applyBorder="1" applyAlignment="1" applyProtection="1">
      <alignment vertical="center"/>
    </xf>
    <xf numFmtId="0" fontId="2" fillId="9" borderId="140" xfId="0" applyFont="1" applyFill="1" applyBorder="1" applyAlignment="1" applyProtection="1">
      <alignment horizontal="right" vertical="center"/>
    </xf>
    <xf numFmtId="0" fontId="2" fillId="9" borderId="72" xfId="0" applyFont="1" applyFill="1" applyBorder="1" applyAlignment="1" applyProtection="1">
      <alignment horizontal="center" vertical="center"/>
      <protection locked="0"/>
    </xf>
    <xf numFmtId="0" fontId="2" fillId="9" borderId="141" xfId="0" applyFont="1" applyFill="1" applyBorder="1" applyAlignment="1" applyProtection="1">
      <alignment horizontal="center" vertical="center"/>
      <protection locked="0"/>
    </xf>
    <xf numFmtId="0" fontId="2" fillId="9" borderId="72" xfId="0" applyFont="1" applyFill="1" applyBorder="1" applyAlignment="1" applyProtection="1">
      <alignment horizontal="center" vertical="center"/>
    </xf>
    <xf numFmtId="0" fontId="2" fillId="9" borderId="66" xfId="0" applyFont="1" applyFill="1" applyBorder="1" applyAlignment="1" applyProtection="1">
      <alignment horizontal="center" vertical="center"/>
    </xf>
    <xf numFmtId="177" fontId="2" fillId="9" borderId="66" xfId="0" applyNumberFormat="1" applyFont="1" applyFill="1" applyBorder="1" applyAlignment="1" applyProtection="1">
      <alignment horizontal="center" vertical="center"/>
    </xf>
    <xf numFmtId="0" fontId="0" fillId="0" borderId="0" xfId="0" applyProtection="1">
      <alignment vertical="center"/>
      <protection locked="0"/>
    </xf>
    <xf numFmtId="0" fontId="2" fillId="3" borderId="178" xfId="0" applyFont="1" applyFill="1" applyBorder="1" applyAlignment="1" applyProtection="1">
      <alignment horizontal="center" vertical="center" shrinkToFit="1"/>
    </xf>
    <xf numFmtId="176" fontId="2" fillId="3" borderId="179" xfId="0" applyNumberFormat="1" applyFont="1" applyFill="1" applyBorder="1" applyAlignment="1" applyProtection="1">
      <alignment horizontal="center" vertical="center"/>
    </xf>
    <xf numFmtId="0" fontId="2" fillId="3" borderId="0" xfId="0" applyFont="1" applyFill="1" applyBorder="1" applyAlignment="1" applyProtection="1">
      <alignment horizontal="center" vertical="center" shrinkToFit="1"/>
    </xf>
    <xf numFmtId="0" fontId="2" fillId="3" borderId="180" xfId="0" applyFont="1" applyFill="1" applyBorder="1" applyAlignment="1" applyProtection="1">
      <alignment horizontal="center" vertical="center"/>
    </xf>
    <xf numFmtId="0" fontId="2" fillId="3" borderId="181" xfId="0" applyFont="1" applyFill="1" applyBorder="1" applyAlignment="1" applyProtection="1">
      <alignment horizontal="center" vertical="center"/>
    </xf>
    <xf numFmtId="176" fontId="2" fillId="3" borderId="182" xfId="0" applyNumberFormat="1" applyFont="1" applyFill="1" applyBorder="1" applyAlignment="1" applyProtection="1">
      <alignment horizontal="center" vertical="center"/>
    </xf>
    <xf numFmtId="176" fontId="2" fillId="3" borderId="183" xfId="0" applyNumberFormat="1" applyFont="1" applyFill="1" applyBorder="1" applyAlignment="1" applyProtection="1">
      <alignment horizontal="center" vertical="center"/>
    </xf>
    <xf numFmtId="49" fontId="15" fillId="3" borderId="0" xfId="0" applyNumberFormat="1" applyFont="1" applyFill="1" applyBorder="1" applyAlignment="1" applyProtection="1">
      <alignment vertical="center" shrinkToFit="1"/>
    </xf>
    <xf numFmtId="176" fontId="2" fillId="3" borderId="0" xfId="0" applyNumberFormat="1" applyFont="1" applyFill="1" applyBorder="1" applyAlignment="1" applyProtection="1">
      <alignment horizontal="center" vertical="center"/>
    </xf>
    <xf numFmtId="0" fontId="2" fillId="3" borderId="184" xfId="0" applyFont="1" applyFill="1" applyBorder="1" applyAlignment="1" applyProtection="1">
      <alignment horizontal="center" vertical="center" shrinkToFit="1"/>
    </xf>
    <xf numFmtId="176" fontId="2" fillId="3" borderId="185" xfId="0" applyNumberFormat="1" applyFont="1" applyFill="1" applyBorder="1" applyAlignment="1" applyProtection="1">
      <alignment horizontal="center" vertical="center"/>
    </xf>
    <xf numFmtId="0" fontId="2" fillId="3" borderId="186" xfId="0" applyFont="1" applyFill="1" applyBorder="1" applyAlignment="1" applyProtection="1">
      <alignment horizontal="center" vertical="center" shrinkToFit="1"/>
    </xf>
    <xf numFmtId="176" fontId="2" fillId="3" borderId="187" xfId="0" applyNumberFormat="1" applyFont="1" applyFill="1" applyBorder="1" applyAlignment="1" applyProtection="1">
      <alignment horizontal="center" vertical="center"/>
    </xf>
    <xf numFmtId="0" fontId="2" fillId="3" borderId="188" xfId="0" applyFont="1" applyFill="1" applyBorder="1" applyAlignment="1" applyProtection="1">
      <alignment horizontal="center" vertical="center" shrinkToFit="1"/>
    </xf>
    <xf numFmtId="176" fontId="2" fillId="3" borderId="189" xfId="0" applyNumberFormat="1" applyFont="1" applyFill="1" applyBorder="1" applyAlignment="1" applyProtection="1">
      <alignment horizontal="center" vertical="center"/>
    </xf>
    <xf numFmtId="176" fontId="2" fillId="3" borderId="190" xfId="0" applyNumberFormat="1" applyFont="1" applyFill="1" applyBorder="1" applyAlignment="1" applyProtection="1">
      <alignment horizontal="center" vertical="center"/>
    </xf>
    <xf numFmtId="0" fontId="2" fillId="3" borderId="191" xfId="0" applyFont="1" applyFill="1" applyBorder="1" applyAlignment="1" applyProtection="1">
      <alignment horizontal="center" vertical="center"/>
    </xf>
    <xf numFmtId="0" fontId="9" fillId="2" borderId="168" xfId="0" applyFont="1" applyFill="1" applyBorder="1" applyAlignment="1" applyProtection="1">
      <alignment vertical="center"/>
    </xf>
    <xf numFmtId="0" fontId="10" fillId="11" borderId="37" xfId="0" applyFont="1" applyFill="1" applyBorder="1" applyAlignment="1" applyProtection="1">
      <alignment vertical="center"/>
    </xf>
    <xf numFmtId="0" fontId="2" fillId="12" borderId="0" xfId="0" applyFont="1" applyFill="1" applyBorder="1" applyProtection="1">
      <alignment vertical="center"/>
    </xf>
    <xf numFmtId="0" fontId="2" fillId="13" borderId="0" xfId="0" applyFont="1" applyFill="1" applyBorder="1" applyProtection="1">
      <alignment vertical="center"/>
    </xf>
    <xf numFmtId="0" fontId="2" fillId="14" borderId="0" xfId="0" applyFont="1" applyFill="1" applyBorder="1" applyProtection="1">
      <alignment vertical="center"/>
    </xf>
    <xf numFmtId="0" fontId="2" fillId="15" borderId="0" xfId="0" applyFont="1" applyFill="1" applyBorder="1" applyProtection="1">
      <alignment vertical="center"/>
    </xf>
    <xf numFmtId="0" fontId="2" fillId="16" borderId="0" xfId="0" applyFont="1" applyFill="1" applyBorder="1" applyProtection="1">
      <alignment vertical="center"/>
    </xf>
    <xf numFmtId="0" fontId="2" fillId="16" borderId="0" xfId="0" applyFont="1" applyFill="1" applyBorder="1" applyAlignment="1" applyProtection="1">
      <alignment horizontal="center" vertical="center"/>
    </xf>
    <xf numFmtId="0" fontId="10" fillId="2" borderId="196" xfId="0" applyFont="1" applyFill="1" applyBorder="1" applyAlignment="1" applyProtection="1">
      <alignment horizontal="center" vertical="center"/>
    </xf>
    <xf numFmtId="0" fontId="10" fillId="5" borderId="197" xfId="0" applyFont="1" applyFill="1" applyBorder="1" applyAlignment="1" applyProtection="1">
      <alignment vertical="center"/>
    </xf>
    <xf numFmtId="0" fontId="10" fillId="5" borderId="198" xfId="0" applyFont="1" applyFill="1" applyBorder="1" applyAlignment="1" applyProtection="1">
      <alignment vertical="center"/>
    </xf>
    <xf numFmtId="0" fontId="10" fillId="11" borderId="199" xfId="0" applyFont="1" applyFill="1" applyBorder="1" applyAlignment="1" applyProtection="1">
      <alignment vertical="center"/>
    </xf>
    <xf numFmtId="0" fontId="10" fillId="5" borderId="200" xfId="0" applyFont="1" applyFill="1" applyBorder="1" applyAlignment="1" applyProtection="1">
      <alignment vertical="center"/>
    </xf>
    <xf numFmtId="0" fontId="2" fillId="3" borderId="0" xfId="0" applyFont="1" applyFill="1" applyBorder="1" applyProtection="1">
      <alignment vertical="center"/>
    </xf>
    <xf numFmtId="0" fontId="2" fillId="4" borderId="0" xfId="0" applyFont="1" applyFill="1" applyBorder="1" applyAlignment="1" applyProtection="1">
      <alignment vertical="center"/>
    </xf>
    <xf numFmtId="0" fontId="0" fillId="19" borderId="0" xfId="0" applyFill="1">
      <alignment vertical="center"/>
    </xf>
    <xf numFmtId="0" fontId="2" fillId="3" borderId="202" xfId="0" applyFont="1" applyFill="1" applyBorder="1" applyAlignment="1" applyProtection="1">
      <alignment horizontal="center" vertical="center"/>
    </xf>
    <xf numFmtId="0" fontId="2" fillId="3" borderId="203" xfId="0" applyFont="1" applyFill="1" applyBorder="1" applyAlignment="1" applyProtection="1">
      <alignment horizontal="center" vertical="center"/>
    </xf>
    <xf numFmtId="0" fontId="2" fillId="3" borderId="204" xfId="0" applyFont="1" applyFill="1" applyBorder="1" applyAlignment="1" applyProtection="1">
      <alignment horizontal="center" vertical="center"/>
    </xf>
    <xf numFmtId="0" fontId="2" fillId="3" borderId="205" xfId="0" applyFont="1" applyFill="1" applyBorder="1" applyAlignment="1" applyProtection="1">
      <alignment horizontal="center" vertical="center"/>
    </xf>
    <xf numFmtId="176" fontId="2" fillId="3" borderId="206" xfId="0" applyNumberFormat="1" applyFont="1" applyFill="1" applyBorder="1" applyAlignment="1" applyProtection="1">
      <alignment horizontal="center" vertical="center"/>
    </xf>
    <xf numFmtId="176" fontId="2" fillId="3" borderId="207" xfId="0" applyNumberFormat="1" applyFont="1" applyFill="1" applyBorder="1" applyAlignment="1" applyProtection="1">
      <alignment horizontal="center" vertical="center"/>
    </xf>
    <xf numFmtId="176" fontId="2" fillId="3" borderId="208" xfId="0" applyNumberFormat="1" applyFont="1" applyFill="1" applyBorder="1" applyAlignment="1" applyProtection="1">
      <alignment horizontal="center" vertical="center"/>
    </xf>
    <xf numFmtId="176" fontId="2" fillId="3" borderId="209" xfId="0" applyNumberFormat="1" applyFont="1" applyFill="1" applyBorder="1" applyAlignment="1" applyProtection="1">
      <alignment horizontal="center" vertical="center"/>
      <protection locked="0"/>
    </xf>
    <xf numFmtId="0" fontId="2" fillId="20" borderId="0" xfId="0" applyFont="1" applyFill="1" applyBorder="1" applyAlignment="1" applyProtection="1">
      <alignment horizontal="left" vertical="center" shrinkToFit="1"/>
      <protection locked="0"/>
    </xf>
    <xf numFmtId="0" fontId="2" fillId="3" borderId="212" xfId="0" applyFont="1" applyFill="1" applyBorder="1" applyAlignment="1" applyProtection="1">
      <alignment horizontal="center" vertical="center"/>
    </xf>
    <xf numFmtId="0" fontId="2" fillId="3" borderId="213" xfId="0" applyFont="1" applyFill="1" applyBorder="1" applyAlignment="1" applyProtection="1">
      <alignment horizontal="center" vertical="center"/>
    </xf>
    <xf numFmtId="176" fontId="2" fillId="3" borderId="214" xfId="0" applyNumberFormat="1" applyFont="1" applyFill="1" applyBorder="1" applyAlignment="1" applyProtection="1">
      <alignment horizontal="center" vertical="center"/>
    </xf>
    <xf numFmtId="0" fontId="2" fillId="3" borderId="215" xfId="0" applyFont="1" applyFill="1" applyBorder="1" applyAlignment="1" applyProtection="1">
      <alignment horizontal="center" vertical="center" shrinkToFit="1"/>
    </xf>
    <xf numFmtId="176" fontId="2" fillId="3" borderId="217" xfId="0" applyNumberFormat="1" applyFont="1" applyFill="1" applyBorder="1" applyAlignment="1" applyProtection="1">
      <alignment horizontal="center" vertical="center"/>
    </xf>
    <xf numFmtId="176" fontId="2" fillId="3" borderId="214" xfId="0" applyNumberFormat="1" applyFont="1" applyFill="1" applyBorder="1" applyAlignment="1" applyProtection="1">
      <alignment horizontal="center" vertical="center"/>
      <protection locked="0"/>
    </xf>
    <xf numFmtId="0" fontId="2" fillId="3" borderId="218" xfId="0" applyFont="1" applyFill="1" applyBorder="1" applyAlignment="1" applyProtection="1">
      <alignment horizontal="center" vertical="center" shrinkToFit="1"/>
    </xf>
    <xf numFmtId="176" fontId="2" fillId="3" borderId="208" xfId="0" applyNumberFormat="1" applyFont="1" applyFill="1" applyBorder="1" applyAlignment="1" applyProtection="1">
      <alignment horizontal="center" vertical="center"/>
      <protection locked="0"/>
    </xf>
    <xf numFmtId="176" fontId="2" fillId="3" borderId="219" xfId="0" applyNumberFormat="1" applyFont="1" applyFill="1" applyBorder="1" applyAlignment="1" applyProtection="1">
      <alignment horizontal="center" vertical="center"/>
    </xf>
    <xf numFmtId="176" fontId="2" fillId="3" borderId="220" xfId="0" applyNumberFormat="1" applyFont="1" applyFill="1" applyBorder="1" applyAlignment="1" applyProtection="1">
      <alignment horizontal="center" vertical="center"/>
    </xf>
    <xf numFmtId="176" fontId="2" fillId="3" borderId="220" xfId="0" applyNumberFormat="1" applyFont="1" applyFill="1" applyBorder="1" applyAlignment="1" applyProtection="1">
      <alignment horizontal="center" vertical="center"/>
      <protection locked="0"/>
    </xf>
    <xf numFmtId="0" fontId="2" fillId="21" borderId="0" xfId="0" applyFont="1" applyFill="1" applyBorder="1" applyProtection="1">
      <alignment vertical="center"/>
    </xf>
    <xf numFmtId="0" fontId="2" fillId="21" borderId="0" xfId="0" applyFont="1" applyFill="1" applyBorder="1" applyAlignment="1" applyProtection="1">
      <alignment horizontal="center" vertical="center"/>
    </xf>
    <xf numFmtId="0" fontId="29" fillId="2" borderId="97" xfId="0" applyFont="1" applyFill="1" applyBorder="1" applyAlignment="1" applyProtection="1">
      <alignment vertical="center" wrapText="1" shrinkToFit="1"/>
    </xf>
    <xf numFmtId="38" fontId="10" fillId="2" borderId="151" xfId="2" applyFont="1" applyFill="1" applyBorder="1" applyAlignment="1" applyProtection="1">
      <alignment vertical="center" shrinkToFit="1"/>
    </xf>
    <xf numFmtId="38" fontId="10" fillId="22" borderId="43" xfId="2" applyFont="1" applyFill="1" applyBorder="1" applyAlignment="1" applyProtection="1">
      <alignment vertical="center" shrinkToFit="1"/>
    </xf>
    <xf numFmtId="0" fontId="10" fillId="2" borderId="40" xfId="0" applyFont="1" applyFill="1" applyBorder="1" applyAlignment="1" applyProtection="1">
      <alignment vertical="center" shrinkToFit="1"/>
    </xf>
    <xf numFmtId="0" fontId="10" fillId="8" borderId="95" xfId="0" applyFont="1" applyFill="1" applyBorder="1" applyAlignment="1" applyProtection="1">
      <alignment vertical="center"/>
    </xf>
    <xf numFmtId="0" fontId="10" fillId="5" borderId="96" xfId="0" applyFont="1" applyFill="1" applyBorder="1" applyProtection="1">
      <alignment vertical="center"/>
    </xf>
    <xf numFmtId="0" fontId="10" fillId="5" borderId="38" xfId="0" applyFont="1" applyFill="1" applyBorder="1" applyProtection="1">
      <alignment vertical="center"/>
    </xf>
    <xf numFmtId="0" fontId="10" fillId="5" borderId="104" xfId="0" applyFont="1" applyFill="1" applyBorder="1" applyAlignment="1" applyProtection="1">
      <alignment vertical="center"/>
    </xf>
    <xf numFmtId="0" fontId="10" fillId="5" borderId="71" xfId="0" applyFont="1" applyFill="1" applyBorder="1" applyProtection="1">
      <alignment vertical="center"/>
    </xf>
    <xf numFmtId="0" fontId="10" fillId="17" borderId="52" xfId="0" applyFont="1" applyFill="1" applyBorder="1" applyAlignment="1" applyProtection="1">
      <alignment vertical="center"/>
    </xf>
    <xf numFmtId="0" fontId="10" fillId="18" borderId="53" xfId="0" applyFont="1" applyFill="1" applyBorder="1" applyProtection="1">
      <alignment vertical="center"/>
    </xf>
    <xf numFmtId="0" fontId="10" fillId="5" borderId="53" xfId="0" applyFont="1" applyFill="1" applyBorder="1" applyProtection="1">
      <alignment vertical="center"/>
    </xf>
    <xf numFmtId="0" fontId="6" fillId="3" borderId="69" xfId="0" applyFont="1" applyFill="1" applyBorder="1" applyProtection="1">
      <alignment vertical="center"/>
    </xf>
    <xf numFmtId="0" fontId="2" fillId="3" borderId="159" xfId="0" applyFont="1" applyFill="1" applyBorder="1" applyAlignment="1" applyProtection="1">
      <alignment vertical="center" shrinkToFit="1"/>
    </xf>
    <xf numFmtId="0" fontId="2" fillId="3" borderId="172" xfId="0" applyFont="1" applyFill="1" applyBorder="1" applyAlignment="1" applyProtection="1">
      <alignment vertical="center" shrinkToFit="1"/>
    </xf>
    <xf numFmtId="0" fontId="10" fillId="5" borderId="173" xfId="0" applyFont="1" applyFill="1" applyBorder="1" applyAlignment="1" applyProtection="1">
      <alignment horizontal="center" vertical="center" wrapText="1"/>
    </xf>
    <xf numFmtId="0" fontId="2" fillId="6" borderId="174" xfId="0" applyFont="1" applyFill="1" applyBorder="1" applyAlignment="1" applyProtection="1">
      <alignment horizontal="left" vertical="center" shrinkToFit="1"/>
      <protection locked="0"/>
    </xf>
    <xf numFmtId="0" fontId="2" fillId="6" borderId="75" xfId="0" applyFont="1" applyFill="1" applyBorder="1" applyAlignment="1" applyProtection="1">
      <alignment horizontal="left" vertical="center" shrinkToFit="1"/>
      <protection locked="0"/>
    </xf>
    <xf numFmtId="0" fontId="2" fillId="6" borderId="77" xfId="0" applyFont="1" applyFill="1" applyBorder="1" applyAlignment="1" applyProtection="1">
      <alignment horizontal="left" vertical="center" shrinkToFit="1"/>
      <protection locked="0"/>
    </xf>
    <xf numFmtId="0" fontId="3" fillId="10" borderId="175" xfId="0" applyFont="1" applyFill="1" applyBorder="1" applyAlignment="1" applyProtection="1">
      <alignment horizontal="center" vertical="center"/>
    </xf>
    <xf numFmtId="0" fontId="10" fillId="2" borderId="176" xfId="0" applyFont="1" applyFill="1" applyBorder="1" applyAlignment="1" applyProtection="1">
      <alignment horizontal="justify" vertical="center"/>
    </xf>
    <xf numFmtId="0" fontId="10" fillId="2" borderId="166" xfId="0" applyFont="1" applyFill="1" applyBorder="1" applyAlignment="1" applyProtection="1">
      <alignment vertical="center" shrinkToFit="1"/>
    </xf>
    <xf numFmtId="0" fontId="24" fillId="3" borderId="0" xfId="0" applyFont="1" applyFill="1" applyBorder="1" applyProtection="1">
      <alignment vertical="center"/>
    </xf>
    <xf numFmtId="0" fontId="10" fillId="2" borderId="165" xfId="0" applyFont="1" applyFill="1" applyBorder="1" applyAlignment="1" applyProtection="1">
      <alignment horizontal="justify" vertical="center"/>
    </xf>
    <xf numFmtId="0" fontId="10" fillId="2" borderId="177" xfId="0" applyFont="1" applyFill="1" applyBorder="1" applyAlignment="1" applyProtection="1">
      <alignment vertical="center"/>
    </xf>
    <xf numFmtId="0" fontId="11" fillId="3" borderId="0" xfId="0" applyFont="1" applyFill="1" applyBorder="1" applyAlignment="1" applyProtection="1">
      <alignment vertical="center"/>
    </xf>
    <xf numFmtId="0" fontId="6" fillId="3" borderId="55" xfId="0" applyFont="1" applyFill="1" applyBorder="1" applyAlignment="1" applyProtection="1">
      <alignment horizontal="right" vertical="center"/>
    </xf>
    <xf numFmtId="0" fontId="12" fillId="6" borderId="2" xfId="0" applyFont="1" applyFill="1" applyBorder="1" applyAlignment="1" applyProtection="1">
      <alignment horizontal="center" vertical="center"/>
      <protection locked="0"/>
    </xf>
    <xf numFmtId="0" fontId="9" fillId="2" borderId="168" xfId="0" applyFont="1" applyFill="1" applyBorder="1" applyAlignment="1" applyProtection="1">
      <alignment vertical="center"/>
    </xf>
    <xf numFmtId="49" fontId="15" fillId="3" borderId="0" xfId="0" applyNumberFormat="1" applyFont="1" applyFill="1" applyBorder="1" applyAlignment="1" applyProtection="1">
      <alignment vertical="center" shrinkToFit="1"/>
      <protection locked="0"/>
    </xf>
    <xf numFmtId="0" fontId="2" fillId="3" borderId="138" xfId="0" applyFont="1" applyFill="1" applyBorder="1" applyAlignment="1" applyProtection="1">
      <alignment horizontal="left" vertical="center" shrinkToFit="1"/>
    </xf>
    <xf numFmtId="0" fontId="2" fillId="3" borderId="62" xfId="0" applyFont="1" applyFill="1" applyBorder="1" applyAlignment="1" applyProtection="1">
      <alignment horizontal="left" vertical="center" shrinkToFit="1"/>
    </xf>
    <xf numFmtId="0" fontId="2" fillId="3" borderId="193" xfId="0" applyFont="1" applyFill="1" applyBorder="1" applyAlignment="1" applyProtection="1">
      <alignment horizontal="left" vertical="center" shrinkToFit="1"/>
    </xf>
    <xf numFmtId="0" fontId="2" fillId="3" borderId="194" xfId="0" applyFont="1" applyFill="1" applyBorder="1" applyAlignment="1" applyProtection="1">
      <alignment horizontal="left" vertical="center" shrinkToFit="1"/>
    </xf>
    <xf numFmtId="0" fontId="10" fillId="2" borderId="111"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7" xfId="0" applyFont="1" applyFill="1" applyBorder="1" applyAlignment="1" applyProtection="1">
      <alignment horizontal="center" vertical="center" wrapText="1"/>
    </xf>
    <xf numFmtId="0" fontId="2" fillId="3" borderId="0" xfId="0" applyFont="1" applyFill="1" applyBorder="1" applyProtection="1">
      <alignment vertical="center"/>
    </xf>
    <xf numFmtId="0" fontId="2" fillId="3" borderId="59" xfId="0" applyFont="1" applyFill="1" applyBorder="1" applyAlignment="1" applyProtection="1">
      <alignment vertical="center" shrinkToFit="1"/>
    </xf>
    <xf numFmtId="0" fontId="2" fillId="3" borderId="195" xfId="0" applyFont="1" applyFill="1" applyBorder="1" applyAlignment="1" applyProtection="1">
      <alignment vertical="center" shrinkToFit="1"/>
    </xf>
    <xf numFmtId="0" fontId="2" fillId="3" borderId="210" xfId="0" applyFont="1" applyFill="1" applyBorder="1" applyAlignment="1" applyProtection="1">
      <alignment vertical="center" shrinkToFit="1"/>
    </xf>
    <xf numFmtId="0" fontId="2" fillId="3" borderId="211" xfId="0" applyFont="1" applyFill="1" applyBorder="1" applyAlignment="1" applyProtection="1">
      <alignment vertical="center" shrinkToFit="1"/>
    </xf>
    <xf numFmtId="0" fontId="2" fillId="3" borderId="138" xfId="0" applyFont="1" applyFill="1" applyBorder="1" applyAlignment="1" applyProtection="1">
      <alignment vertical="center" shrinkToFit="1"/>
    </xf>
    <xf numFmtId="0" fontId="2" fillId="3" borderId="62" xfId="0" applyFont="1" applyFill="1" applyBorder="1" applyAlignment="1" applyProtection="1">
      <alignment vertical="center" shrinkToFit="1"/>
    </xf>
    <xf numFmtId="0" fontId="2" fillId="5" borderId="2" xfId="0" applyFont="1" applyFill="1" applyBorder="1" applyAlignment="1" applyProtection="1">
      <alignment horizontal="center" vertical="center"/>
    </xf>
    <xf numFmtId="0" fontId="2" fillId="3" borderId="160" xfId="0" applyFont="1" applyFill="1" applyBorder="1" applyAlignment="1" applyProtection="1">
      <alignment horizontal="center" vertical="center" wrapText="1"/>
    </xf>
    <xf numFmtId="0" fontId="2" fillId="3" borderId="153" xfId="0" applyFont="1" applyFill="1" applyBorder="1" applyAlignment="1" applyProtection="1">
      <alignment horizontal="center" vertical="center" wrapText="1"/>
    </xf>
    <xf numFmtId="0" fontId="2" fillId="3" borderId="171" xfId="0" applyFont="1" applyFill="1" applyBorder="1" applyAlignment="1" applyProtection="1">
      <alignment horizontal="center" vertical="center" shrinkToFit="1"/>
    </xf>
    <xf numFmtId="0" fontId="2" fillId="3" borderId="49" xfId="0" applyFont="1" applyFill="1" applyBorder="1" applyAlignment="1" applyProtection="1">
      <alignment vertical="center" shrinkToFit="1"/>
    </xf>
    <xf numFmtId="0" fontId="2" fillId="3" borderId="214" xfId="0" applyFont="1" applyFill="1" applyBorder="1" applyAlignment="1" applyProtection="1">
      <alignment vertical="center" shrinkToFit="1"/>
    </xf>
    <xf numFmtId="0" fontId="2" fillId="3" borderId="216" xfId="0" applyFont="1" applyFill="1" applyBorder="1" applyAlignment="1" applyProtection="1">
      <alignment vertical="center" shrinkToFit="1"/>
    </xf>
    <xf numFmtId="0" fontId="2" fillId="3" borderId="192" xfId="0" applyFont="1" applyFill="1" applyBorder="1" applyAlignment="1" applyProtection="1">
      <alignment vertical="center" shrinkToFit="1"/>
    </xf>
    <xf numFmtId="0" fontId="2" fillId="3" borderId="66" xfId="0" applyFont="1" applyFill="1" applyBorder="1" applyAlignment="1" applyProtection="1">
      <alignment horizontal="center" vertical="center" shrinkToFit="1"/>
    </xf>
    <xf numFmtId="0" fontId="15" fillId="3" borderId="0" xfId="0" applyFont="1" applyFill="1" applyBorder="1" applyAlignment="1" applyProtection="1">
      <alignment vertical="center" shrinkToFit="1"/>
      <protection locked="0"/>
    </xf>
    <xf numFmtId="0" fontId="10" fillId="2" borderId="74" xfId="0" applyFont="1" applyFill="1" applyBorder="1" applyAlignment="1" applyProtection="1">
      <alignment horizontal="left" vertical="center" wrapText="1"/>
    </xf>
    <xf numFmtId="0" fontId="10" fillId="2" borderId="115" xfId="0" applyFont="1" applyFill="1" applyBorder="1" applyAlignment="1" applyProtection="1">
      <alignment horizontal="justify" vertical="center" wrapText="1"/>
    </xf>
    <xf numFmtId="0" fontId="10" fillId="2" borderId="116" xfId="0" applyFont="1" applyFill="1" applyBorder="1" applyAlignment="1" applyProtection="1">
      <alignment horizontal="right" vertical="center"/>
    </xf>
    <xf numFmtId="0" fontId="2" fillId="3" borderId="152" xfId="0" applyFont="1" applyFill="1" applyBorder="1" applyAlignment="1" applyProtection="1">
      <alignment horizontal="center" vertical="center" wrapText="1"/>
    </xf>
    <xf numFmtId="0" fontId="2" fillId="3" borderId="169" xfId="0" applyFont="1" applyFill="1" applyBorder="1" applyAlignment="1" applyProtection="1">
      <alignment horizontal="center" vertical="center"/>
    </xf>
    <xf numFmtId="0" fontId="2" fillId="3" borderId="54" xfId="0" applyFont="1" applyFill="1" applyBorder="1" applyAlignment="1" applyProtection="1">
      <alignment horizontal="center" vertical="center" shrinkToFit="1"/>
    </xf>
    <xf numFmtId="0" fontId="2" fillId="3" borderId="170" xfId="0" applyFont="1" applyFill="1" applyBorder="1" applyAlignment="1" applyProtection="1">
      <alignment horizontal="center" vertical="center" shrinkToFit="1"/>
    </xf>
    <xf numFmtId="0" fontId="2" fillId="3" borderId="32" xfId="0" applyFont="1" applyFill="1" applyBorder="1" applyAlignment="1" applyProtection="1">
      <alignment horizontal="center" vertical="center"/>
      <protection locked="0"/>
    </xf>
    <xf numFmtId="0" fontId="2" fillId="3" borderId="61" xfId="0" applyFont="1" applyFill="1" applyBorder="1" applyAlignment="1" applyProtection="1">
      <alignment horizontal="center" vertical="center" shrinkToFit="1"/>
    </xf>
    <xf numFmtId="177" fontId="2" fillId="3" borderId="143" xfId="0" applyNumberFormat="1" applyFont="1" applyFill="1" applyBorder="1" applyAlignment="1" applyProtection="1">
      <alignment horizontal="center" vertical="center"/>
      <protection locked="0"/>
    </xf>
    <xf numFmtId="0" fontId="2" fillId="3" borderId="144" xfId="0" applyFont="1" applyFill="1" applyBorder="1" applyAlignment="1" applyProtection="1">
      <alignment horizontal="center" vertical="center" shrinkToFit="1"/>
    </xf>
    <xf numFmtId="0" fontId="2" fillId="3" borderId="3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shrinkToFit="1"/>
    </xf>
    <xf numFmtId="0" fontId="2" fillId="3" borderId="72" xfId="0" applyFont="1" applyFill="1" applyBorder="1" applyAlignment="1" applyProtection="1">
      <alignment horizontal="center" vertical="center"/>
      <protection locked="0"/>
    </xf>
    <xf numFmtId="0" fontId="2" fillId="3" borderId="46" xfId="0" applyFont="1" applyFill="1" applyBorder="1" applyAlignment="1" applyProtection="1">
      <alignment horizontal="center" vertical="center" wrapText="1"/>
    </xf>
    <xf numFmtId="0" fontId="2" fillId="3" borderId="154" xfId="0" applyFont="1" applyFill="1" applyBorder="1" applyAlignment="1" applyProtection="1">
      <alignment horizontal="center" vertical="center" shrinkToFit="1"/>
    </xf>
    <xf numFmtId="0" fontId="2" fillId="2" borderId="161" xfId="0" applyFont="1" applyFill="1" applyBorder="1" applyAlignment="1" applyProtection="1">
      <alignment vertical="center"/>
    </xf>
    <xf numFmtId="0" fontId="2" fillId="2" borderId="162" xfId="0" applyFont="1" applyFill="1" applyBorder="1" applyAlignment="1" applyProtection="1">
      <alignment vertical="center"/>
    </xf>
    <xf numFmtId="0" fontId="2" fillId="5" borderId="171" xfId="0" applyFont="1" applyFill="1" applyBorder="1" applyAlignment="1" applyProtection="1">
      <alignment horizontal="center" vertical="center"/>
    </xf>
    <xf numFmtId="0" fontId="2" fillId="5" borderId="201" xfId="0" applyFont="1" applyFill="1" applyBorder="1" applyAlignment="1" applyProtection="1">
      <alignment horizontal="center" vertical="center"/>
    </xf>
    <xf numFmtId="0" fontId="10" fillId="2" borderId="111" xfId="0" applyFont="1" applyFill="1" applyBorder="1" applyAlignment="1" applyProtection="1">
      <alignment horizontal="justify" vertical="center" wrapText="1"/>
    </xf>
    <xf numFmtId="0" fontId="10" fillId="2" borderId="8" xfId="0" applyFont="1" applyFill="1" applyBorder="1" applyAlignment="1" applyProtection="1">
      <alignment vertical="center" wrapText="1"/>
    </xf>
    <xf numFmtId="0" fontId="10" fillId="2" borderId="163" xfId="0" applyFont="1" applyFill="1" applyBorder="1" applyAlignment="1" applyProtection="1">
      <alignment vertical="center" wrapText="1"/>
    </xf>
    <xf numFmtId="0" fontId="10" fillId="2" borderId="164" xfId="0" applyFont="1" applyFill="1" applyBorder="1" applyAlignment="1" applyProtection="1">
      <alignment horizontal="left" vertical="center" wrapText="1"/>
    </xf>
    <xf numFmtId="0" fontId="10" fillId="2" borderId="165" xfId="0" applyFont="1" applyFill="1" applyBorder="1" applyAlignment="1" applyProtection="1">
      <alignment horizontal="center" vertical="center" wrapText="1"/>
    </xf>
    <xf numFmtId="0" fontId="10" fillId="2" borderId="166" xfId="0" applyFont="1" applyFill="1" applyBorder="1" applyAlignment="1" applyProtection="1">
      <alignment horizontal="left" vertical="center" wrapText="1"/>
    </xf>
    <xf numFmtId="38" fontId="10" fillId="2" borderId="167" xfId="2" applyFont="1" applyFill="1" applyBorder="1" applyAlignment="1" applyProtection="1">
      <alignment horizontal="center" vertical="center" shrinkToFit="1"/>
    </xf>
    <xf numFmtId="38" fontId="2" fillId="2" borderId="167" xfId="2" applyFont="1" applyFill="1" applyBorder="1" applyAlignment="1" applyProtection="1">
      <alignment vertical="center" shrinkToFit="1"/>
    </xf>
    <xf numFmtId="0" fontId="2" fillId="3" borderId="146" xfId="0" applyFont="1" applyFill="1" applyBorder="1" applyAlignment="1" applyProtection="1">
      <alignment horizontal="center" vertical="center"/>
    </xf>
    <xf numFmtId="177" fontId="10" fillId="7" borderId="157" xfId="0" applyNumberFormat="1" applyFont="1" applyFill="1" applyBorder="1" applyAlignment="1" applyProtection="1">
      <alignment horizontal="center" vertical="center"/>
      <protection locked="0"/>
    </xf>
    <xf numFmtId="0" fontId="2" fillId="3" borderId="158" xfId="0" applyFont="1" applyFill="1" applyBorder="1" applyAlignment="1" applyProtection="1">
      <alignment horizontal="center" vertical="center"/>
    </xf>
    <xf numFmtId="0" fontId="19" fillId="3" borderId="159" xfId="0" applyFont="1" applyFill="1" applyBorder="1" applyAlignment="1" applyProtection="1">
      <alignment horizontal="center" vertical="center" wrapText="1"/>
    </xf>
    <xf numFmtId="38" fontId="10" fillId="7" borderId="148" xfId="2" applyFont="1" applyFill="1" applyBorder="1" applyAlignment="1" applyProtection="1">
      <alignment horizontal="center" vertical="center" wrapText="1"/>
      <protection locked="0"/>
    </xf>
    <xf numFmtId="0" fontId="8" fillId="4" borderId="0" xfId="1" applyNumberFormat="1" applyFill="1" applyBorder="1" applyAlignment="1" applyProtection="1">
      <alignment vertical="center"/>
      <protection locked="0"/>
    </xf>
    <xf numFmtId="0" fontId="17" fillId="2" borderId="0" xfId="0" applyFont="1" applyFill="1" applyBorder="1" applyAlignment="1" applyProtection="1">
      <alignment horizontal="left" vertical="top" wrapText="1"/>
    </xf>
    <xf numFmtId="38" fontId="10" fillId="7" borderId="149" xfId="2" applyFont="1" applyFill="1" applyBorder="1" applyAlignment="1" applyProtection="1">
      <alignment vertical="center"/>
      <protection locked="0"/>
    </xf>
    <xf numFmtId="38" fontId="10" fillId="7" borderId="150" xfId="2" applyFont="1" applyFill="1" applyBorder="1" applyAlignment="1" applyProtection="1">
      <alignment vertical="center"/>
      <protection locked="0"/>
    </xf>
    <xf numFmtId="38" fontId="10" fillId="7" borderId="35" xfId="2" applyFont="1" applyFill="1" applyBorder="1" applyAlignment="1" applyProtection="1">
      <alignment horizontal="center" vertical="center" wrapText="1"/>
      <protection locked="0"/>
    </xf>
    <xf numFmtId="38" fontId="10" fillId="7" borderId="43" xfId="2" applyFont="1" applyFill="1" applyBorder="1" applyAlignment="1" applyProtection="1">
      <alignment vertical="center"/>
      <protection locked="0"/>
    </xf>
    <xf numFmtId="0" fontId="17" fillId="2" borderId="5" xfId="0" applyFont="1" applyFill="1" applyBorder="1" applyAlignment="1" applyProtection="1">
      <alignment horizontal="left" vertical="top" wrapText="1"/>
    </xf>
    <xf numFmtId="38" fontId="10" fillId="7" borderId="89" xfId="2" applyFont="1" applyFill="1" applyBorder="1" applyAlignment="1" applyProtection="1">
      <alignment horizontal="center" vertical="center" wrapText="1"/>
      <protection locked="0"/>
    </xf>
    <xf numFmtId="177" fontId="10" fillId="7" borderId="34" xfId="0" applyNumberFormat="1" applyFont="1" applyFill="1" applyBorder="1" applyAlignment="1" applyProtection="1">
      <alignment horizontal="center" vertical="center"/>
      <protection locked="0"/>
    </xf>
    <xf numFmtId="0" fontId="10" fillId="7" borderId="151" xfId="0" applyFont="1" applyFill="1" applyBorder="1" applyAlignment="1" applyProtection="1">
      <alignment horizontal="center" vertical="center" shrinkToFit="1"/>
      <protection locked="0"/>
    </xf>
    <xf numFmtId="0" fontId="10" fillId="7" borderId="147" xfId="0" applyFont="1" applyFill="1" applyBorder="1" applyAlignment="1" applyProtection="1">
      <alignment horizontal="center" vertical="center" shrinkToFit="1"/>
      <protection locked="0"/>
    </xf>
    <xf numFmtId="0" fontId="2" fillId="3" borderId="142" xfId="0" applyFont="1" applyFill="1" applyBorder="1" applyAlignment="1" applyProtection="1">
      <alignment vertical="center"/>
    </xf>
    <xf numFmtId="0" fontId="2" fillId="3" borderId="145" xfId="0" applyFont="1" applyFill="1" applyBorder="1" applyAlignment="1" applyProtection="1">
      <alignment horizontal="center" vertical="center"/>
      <protection locked="0"/>
    </xf>
    <xf numFmtId="0" fontId="2" fillId="3" borderId="154" xfId="0" applyFont="1" applyFill="1" applyBorder="1" applyAlignment="1" applyProtection="1">
      <alignment horizontal="center" vertical="center"/>
    </xf>
    <xf numFmtId="0" fontId="10" fillId="2" borderId="67" xfId="0" applyFont="1" applyFill="1" applyBorder="1" applyAlignment="1" applyProtection="1">
      <alignment horizontal="center" vertical="center" wrapText="1"/>
    </xf>
    <xf numFmtId="0" fontId="10" fillId="2" borderId="155" xfId="0" applyFont="1" applyFill="1" applyBorder="1" applyAlignment="1" applyProtection="1">
      <alignment horizontal="center" vertical="center" wrapText="1"/>
    </xf>
    <xf numFmtId="0" fontId="2" fillId="3" borderId="120" xfId="0" applyFont="1" applyFill="1" applyBorder="1" applyAlignment="1" applyProtection="1">
      <alignment horizontal="center" vertical="center"/>
    </xf>
    <xf numFmtId="0" fontId="2" fillId="3" borderId="118" xfId="0" applyFont="1" applyFill="1" applyBorder="1" applyAlignment="1" applyProtection="1">
      <alignment horizontal="center" vertical="center" shrinkToFit="1"/>
    </xf>
    <xf numFmtId="177" fontId="10" fillId="7" borderId="85" xfId="0" applyNumberFormat="1" applyFont="1" applyFill="1" applyBorder="1" applyAlignment="1" applyProtection="1">
      <alignment horizontal="center" vertical="center"/>
      <protection locked="0"/>
    </xf>
    <xf numFmtId="0" fontId="10" fillId="7" borderId="156" xfId="0" applyFont="1" applyFill="1" applyBorder="1" applyAlignment="1" applyProtection="1">
      <alignment horizontal="center" vertical="center" shrinkToFit="1"/>
      <protection locked="0"/>
    </xf>
    <xf numFmtId="0" fontId="2" fillId="3" borderId="142" xfId="0" applyFont="1" applyFill="1" applyBorder="1" applyAlignment="1" applyProtection="1">
      <alignment vertical="center" wrapText="1" shrinkToFit="1"/>
    </xf>
    <xf numFmtId="0" fontId="2" fillId="9" borderId="136" xfId="0" applyFont="1" applyFill="1" applyBorder="1" applyAlignment="1" applyProtection="1">
      <alignment horizontal="center" vertical="center" shrinkToFit="1"/>
    </xf>
    <xf numFmtId="0" fontId="2" fillId="3" borderId="143" xfId="0" applyFont="1" applyFill="1" applyBorder="1" applyAlignment="1" applyProtection="1">
      <alignment horizontal="center" vertical="center"/>
      <protection locked="0"/>
    </xf>
    <xf numFmtId="0" fontId="2" fillId="3" borderId="144" xfId="0" applyFont="1" applyFill="1" applyBorder="1" applyAlignment="1" applyProtection="1">
      <alignment horizontal="center" vertical="center"/>
    </xf>
    <xf numFmtId="0" fontId="2" fillId="9" borderId="66" xfId="0" applyFont="1" applyFill="1" applyBorder="1" applyAlignment="1" applyProtection="1">
      <alignment horizontal="center" vertical="center" shrinkToFit="1"/>
    </xf>
  </cellXfs>
  <cellStyles count="6">
    <cellStyle name="ハイパーリンク" xfId="1" builtinId="8"/>
    <cellStyle name="桁区切り" xfId="2" builtinId="6"/>
    <cellStyle name="標準" xfId="0" builtinId="0"/>
    <cellStyle name="標準 2" xfId="3" xr:uid="{00000000-0005-0000-0000-000003000000}"/>
    <cellStyle name="標準 3" xfId="4" xr:uid="{00000000-0005-0000-0000-000004000000}"/>
    <cellStyle name="標準 4" xfId="5" xr:uid="{00000000-0005-0000-0000-000005000000}"/>
  </cellStyles>
  <dxfs count="249">
    <dxf>
      <font>
        <color theme="0"/>
      </font>
    </dxf>
    <dxf>
      <fill>
        <patternFill>
          <bgColor rgb="FFFFFF00"/>
        </patternFill>
      </fill>
    </dxf>
    <dxf>
      <fill>
        <patternFill>
          <bgColor rgb="FFCCFFFF"/>
        </patternFill>
      </fill>
    </dxf>
    <dxf>
      <fill>
        <patternFill>
          <bgColor rgb="FFCCFFFF"/>
        </patternFill>
      </fill>
    </dxf>
    <dxf>
      <fill>
        <patternFill>
          <bgColor rgb="FFCCFFFF"/>
        </patternFill>
      </fill>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color indexed="10"/>
      </font>
      <fill>
        <patternFill patternType="solid">
          <fgColor indexed="31"/>
          <bgColor indexed="44"/>
        </patternFill>
      </fill>
    </dxf>
    <dxf>
      <font>
        <b val="0"/>
        <condense val="0"/>
        <extend val="0"/>
        <sz val="11"/>
      </font>
      <fill>
        <patternFill patternType="solid">
          <fgColor indexed="34"/>
          <bgColor indexed="13"/>
        </patternFill>
      </fill>
    </dxf>
    <dxf>
      <font>
        <b val="0"/>
        <condense val="0"/>
        <extend val="0"/>
        <sz val="11"/>
      </font>
      <fill>
        <patternFill patternType="solid">
          <fgColor indexed="34"/>
          <bgColor indexed="13"/>
        </patternFill>
      </fill>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ill>
        <patternFill>
          <bgColor rgb="FFFFFF00"/>
        </patternFill>
      </fill>
      <border>
        <left style="thin">
          <color indexed="64"/>
        </left>
        <right style="thin">
          <color indexed="64"/>
        </right>
        <top style="thin">
          <color indexed="64"/>
        </top>
        <bottom style="thin">
          <color indexed="64"/>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ill>
        <patternFill>
          <bgColor rgb="FFFFFF00"/>
        </patternFill>
      </fill>
      <border>
        <left style="thin">
          <color indexed="64"/>
        </left>
        <right style="thin">
          <color indexed="64"/>
        </right>
        <top style="thin">
          <color indexed="64"/>
        </top>
        <bottom style="thin">
          <color indexed="64"/>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color indexed="10"/>
      </font>
      <fill>
        <patternFill patternType="solid">
          <fgColor indexed="31"/>
          <bgColor indexed="44"/>
        </patternFill>
      </fill>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strike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color indexed="9"/>
      </font>
      <fill>
        <patternFill patternType="solid">
          <fgColor indexed="26"/>
          <bgColor indexed="9"/>
        </patternFill>
      </fill>
      <border>
        <left/>
        <right/>
        <top/>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color indexed="10"/>
      </font>
      <fill>
        <patternFill patternType="solid">
          <fgColor indexed="31"/>
          <bgColor indexed="44"/>
        </patternFill>
      </fill>
    </dxf>
    <dxf>
      <font>
        <b val="0"/>
        <condense val="0"/>
        <extend val="0"/>
        <sz val="11"/>
        <color indexed="10"/>
      </font>
      <fill>
        <patternFill patternType="solid">
          <fgColor indexed="31"/>
          <bgColor indexed="44"/>
        </patternFill>
      </fill>
    </dxf>
    <dxf>
      <font>
        <b val="0"/>
        <condense val="0"/>
        <extend val="0"/>
        <sz val="11"/>
        <color indexed="10"/>
      </font>
      <fill>
        <patternFill patternType="solid">
          <fgColor indexed="31"/>
          <bgColor indexed="44"/>
        </patternFill>
      </fill>
    </dxf>
    <dxf>
      <font>
        <b val="0"/>
        <condense val="0"/>
        <extend val="0"/>
        <sz val="11"/>
        <color indexed="10"/>
      </font>
      <fill>
        <patternFill patternType="solid">
          <fgColor indexed="31"/>
          <bgColor indexed="44"/>
        </patternFill>
      </fill>
    </dxf>
    <dxf>
      <font>
        <b val="0"/>
        <condense val="0"/>
        <extend val="0"/>
        <sz val="11"/>
        <color indexed="8"/>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34"/>
          <bgColor indexed="13"/>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34"/>
          <bgColor indexed="13"/>
        </patternFill>
      </fill>
      <border>
        <left style="thin">
          <color indexed="8"/>
        </left>
        <right style="thin">
          <color indexed="8"/>
        </right>
        <top style="thin">
          <color indexed="8"/>
        </top>
        <bottom style="thin">
          <color indexed="8"/>
        </bottom>
      </border>
    </dxf>
  </dxfs>
  <tableStyles count="0" defaultTableStyle="TableStyleMedium9" defaultPivotStyle="PivotStyleLight16"/>
  <colors>
    <mruColors>
      <color rgb="FFCCFFFF"/>
      <color rgb="FFFFFFFF"/>
      <color rgb="FF969696"/>
      <color rgb="FF99CCFF"/>
      <color rgb="FFFF99CC"/>
      <color rgb="FF777777"/>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umu.go.jp/toukei_toukatsu/index/seido/sangyo/R05index.htm" TargetMode="External"/><Relationship Id="rId1" Type="http://schemas.openxmlformats.org/officeDocument/2006/relationships/hyperlink" Target="https://www.soumu.go.jp/toukei_toukatsu/index/seido/sangyo/H25index.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AP112"/>
  <sheetViews>
    <sheetView tabSelected="1" zoomScale="80" zoomScaleNormal="80" zoomScaleSheetLayoutView="85" workbookViewId="0">
      <selection activeCell="R44" sqref="R44"/>
    </sheetView>
  </sheetViews>
  <sheetFormatPr defaultColWidth="9" defaultRowHeight="18" customHeight="1"/>
  <cols>
    <col min="1" max="2" width="3.6640625" style="1" customWidth="1"/>
    <col min="3" max="3" width="10.44140625" style="1" customWidth="1"/>
    <col min="4" max="4" width="10.109375" style="1" customWidth="1"/>
    <col min="5" max="8" width="8.6640625" style="1" customWidth="1"/>
    <col min="9" max="10" width="9.6640625" style="1" customWidth="1"/>
    <col min="11" max="11" width="9.6640625" style="2" customWidth="1"/>
    <col min="12" max="12" width="8.6640625" style="1" customWidth="1"/>
    <col min="13" max="18" width="8.6640625" style="2" customWidth="1"/>
    <col min="19" max="19" width="5.6640625" style="2" customWidth="1"/>
    <col min="20" max="20" width="5.6640625" style="1" customWidth="1"/>
    <col min="21" max="21" width="4.6640625" style="1" customWidth="1"/>
    <col min="22" max="22" width="19.109375" style="1" customWidth="1"/>
    <col min="23" max="23" width="11.6640625" style="1" customWidth="1"/>
    <col min="24" max="24" width="5.6640625" style="1" customWidth="1"/>
    <col min="25" max="30" width="9.109375" style="1" customWidth="1"/>
    <col min="31" max="32" width="7.6640625" style="1" customWidth="1"/>
    <col min="33" max="34" width="5.6640625" style="1" customWidth="1"/>
    <col min="35" max="36" width="9" style="1"/>
    <col min="37" max="37" width="5.6640625" style="1" customWidth="1"/>
    <col min="38" max="38" width="9" style="1"/>
    <col min="39" max="39" width="11.6640625" style="1" customWidth="1"/>
    <col min="40" max="40" width="9" style="1"/>
    <col min="41" max="41" width="11.6640625" style="1" customWidth="1"/>
    <col min="42" max="42" width="5.6640625" style="1" customWidth="1"/>
    <col min="43" max="16384" width="9" style="1"/>
  </cols>
  <sheetData>
    <row r="1" spans="1:42" ht="18" customHeight="1" thickBot="1">
      <c r="A1" s="3"/>
      <c r="B1" s="4"/>
      <c r="C1" s="4"/>
      <c r="D1" s="4"/>
      <c r="E1" s="4"/>
      <c r="F1" s="4"/>
      <c r="G1" s="4"/>
      <c r="H1" s="4"/>
      <c r="I1" s="4"/>
      <c r="J1" s="4"/>
      <c r="K1" s="5"/>
      <c r="L1" s="4"/>
      <c r="M1" s="5"/>
      <c r="N1" s="5"/>
      <c r="O1" s="5"/>
      <c r="P1" s="5"/>
      <c r="Q1" s="5"/>
      <c r="R1" s="5"/>
      <c r="S1" s="5"/>
      <c r="T1" s="6"/>
      <c r="U1" s="6"/>
      <c r="V1" s="6"/>
      <c r="W1" s="6"/>
      <c r="X1" s="6"/>
      <c r="Y1" s="6"/>
      <c r="Z1" s="6"/>
      <c r="AA1" s="6"/>
      <c r="AB1" s="6"/>
      <c r="AC1" s="6"/>
      <c r="AD1" s="6"/>
      <c r="AE1" s="6"/>
      <c r="AF1" s="6"/>
      <c r="AG1" s="6"/>
      <c r="AH1" s="7"/>
      <c r="AI1" s="7"/>
      <c r="AJ1" s="7"/>
      <c r="AK1" s="7"/>
      <c r="AL1" s="7"/>
      <c r="AM1" s="7"/>
      <c r="AN1" s="7"/>
      <c r="AO1" s="7"/>
      <c r="AP1" s="7"/>
    </row>
    <row r="2" spans="1:42" ht="18" customHeight="1" thickTop="1" thickBot="1">
      <c r="A2" s="4"/>
      <c r="B2" s="331" t="s">
        <v>0</v>
      </c>
      <c r="C2" s="331"/>
      <c r="D2" s="331"/>
      <c r="E2" s="331"/>
      <c r="F2" s="8"/>
      <c r="G2" s="9" t="s">
        <v>1</v>
      </c>
      <c r="H2" s="10"/>
      <c r="I2" s="11" t="s">
        <v>2</v>
      </c>
      <c r="J2" s="12"/>
      <c r="K2" s="13"/>
      <c r="L2" s="12"/>
      <c r="M2" s="13"/>
      <c r="N2" s="13"/>
      <c r="O2" s="13"/>
      <c r="P2" s="13"/>
      <c r="Q2" s="13"/>
      <c r="R2" s="13"/>
      <c r="S2" s="14"/>
      <c r="T2" s="6"/>
      <c r="U2" s="15" t="s">
        <v>1</v>
      </c>
      <c r="V2" s="16"/>
      <c r="W2" s="17" t="s">
        <v>3</v>
      </c>
      <c r="X2" s="6"/>
      <c r="Y2" s="6"/>
      <c r="Z2" s="6"/>
      <c r="AA2" s="6"/>
      <c r="AB2" s="6"/>
      <c r="AC2" s="6"/>
      <c r="AD2" s="6"/>
      <c r="AE2" s="6"/>
      <c r="AF2" s="6"/>
      <c r="AG2" s="6"/>
      <c r="AH2" s="7"/>
      <c r="AI2" s="7"/>
      <c r="AJ2" s="7"/>
      <c r="AK2" s="7"/>
      <c r="AL2" s="7"/>
      <c r="AM2" s="7"/>
      <c r="AN2" s="7"/>
      <c r="AO2" s="7"/>
      <c r="AP2" s="7"/>
    </row>
    <row r="3" spans="1:42" ht="18" customHeight="1" thickTop="1" thickBot="1">
      <c r="A3" s="4"/>
      <c r="B3" s="331"/>
      <c r="C3" s="331"/>
      <c r="D3" s="331"/>
      <c r="E3" s="331"/>
      <c r="F3" s="8"/>
      <c r="G3" s="9" t="s">
        <v>1</v>
      </c>
      <c r="H3" s="18" t="s">
        <v>4</v>
      </c>
      <c r="I3" s="19"/>
      <c r="J3" s="12"/>
      <c r="K3" s="13"/>
      <c r="L3" s="12"/>
      <c r="M3" s="13"/>
      <c r="N3" s="13"/>
      <c r="O3" s="13"/>
      <c r="P3" s="13"/>
      <c r="Q3" s="13"/>
      <c r="R3" s="13"/>
      <c r="S3" s="14"/>
      <c r="T3" s="6"/>
      <c r="U3" s="15" t="s">
        <v>1</v>
      </c>
      <c r="V3" s="17" t="s">
        <v>5</v>
      </c>
      <c r="W3" s="6"/>
      <c r="X3" s="6"/>
      <c r="Y3" s="6"/>
      <c r="Z3" s="6"/>
      <c r="AA3" s="6"/>
      <c r="AB3" s="6"/>
      <c r="AC3" s="6"/>
      <c r="AD3" s="6"/>
      <c r="AE3" s="6"/>
      <c r="AF3" s="6"/>
      <c r="AG3" s="6"/>
      <c r="AH3" s="7"/>
      <c r="AI3" s="7"/>
      <c r="AJ3" s="7"/>
      <c r="AK3" s="7"/>
      <c r="AL3" s="7"/>
      <c r="AM3" s="7"/>
      <c r="AN3" s="7"/>
      <c r="AO3" s="7"/>
      <c r="AP3" s="7"/>
    </row>
    <row r="4" spans="1:42" ht="18" customHeight="1" thickTop="1">
      <c r="A4" s="4"/>
      <c r="B4" s="8"/>
      <c r="C4" s="8"/>
      <c r="D4" s="8"/>
      <c r="E4" s="8"/>
      <c r="F4" s="8"/>
      <c r="G4" s="9"/>
      <c r="H4" s="20"/>
      <c r="I4" s="21"/>
      <c r="J4" s="21"/>
      <c r="K4" s="21"/>
      <c r="L4" s="22"/>
      <c r="M4" s="5"/>
      <c r="N4" s="5"/>
      <c r="O4" s="5"/>
      <c r="P4" s="5"/>
      <c r="Q4" s="5"/>
      <c r="R4" s="5"/>
      <c r="S4" s="5"/>
      <c r="T4" s="6"/>
      <c r="U4" s="15" t="s">
        <v>1</v>
      </c>
      <c r="V4" s="17" t="s">
        <v>6</v>
      </c>
      <c r="W4" s="6"/>
      <c r="X4" s="6"/>
      <c r="Y4" s="6"/>
      <c r="Z4" s="6"/>
      <c r="AA4" s="6"/>
      <c r="AB4" s="6"/>
      <c r="AC4" s="6"/>
      <c r="AD4" s="6"/>
      <c r="AE4" s="6"/>
      <c r="AF4" s="6"/>
      <c r="AG4" s="6"/>
      <c r="AH4" s="7"/>
      <c r="AI4" s="7"/>
      <c r="AJ4" s="7"/>
      <c r="AK4" s="7"/>
      <c r="AL4" s="7"/>
      <c r="AM4" s="7"/>
      <c r="AN4" s="7"/>
      <c r="AO4" s="7"/>
      <c r="AP4" s="7"/>
    </row>
    <row r="5" spans="1:42" ht="18" customHeight="1">
      <c r="A5" s="4"/>
      <c r="B5" s="8"/>
      <c r="C5" s="8"/>
      <c r="D5" s="8"/>
      <c r="E5" s="8"/>
      <c r="F5" s="8"/>
      <c r="G5" s="9"/>
      <c r="H5" s="20"/>
      <c r="I5" s="21"/>
      <c r="J5" s="21"/>
      <c r="K5" s="21"/>
      <c r="L5" s="22"/>
      <c r="M5" s="5"/>
      <c r="N5" s="5"/>
      <c r="O5" s="5"/>
      <c r="P5" s="5"/>
      <c r="Q5" s="5"/>
      <c r="R5" s="5"/>
      <c r="S5" s="5"/>
      <c r="T5" s="6"/>
      <c r="U5" s="6"/>
      <c r="V5" s="6"/>
      <c r="W5" s="6"/>
      <c r="X5" s="6"/>
      <c r="Y5" s="6"/>
      <c r="Z5" s="6"/>
      <c r="AA5" s="6"/>
      <c r="AB5" s="6"/>
      <c r="AC5" s="6"/>
      <c r="AD5" s="6"/>
      <c r="AE5" s="6"/>
      <c r="AF5" s="6"/>
      <c r="AG5" s="6"/>
      <c r="AH5" s="7"/>
      <c r="AI5" s="7"/>
      <c r="AJ5" s="7"/>
      <c r="AK5" s="7"/>
      <c r="AL5" s="7"/>
      <c r="AM5" s="7"/>
      <c r="AN5" s="7"/>
      <c r="AO5" s="7"/>
      <c r="AP5" s="7"/>
    </row>
    <row r="6" spans="1:42" ht="18" customHeight="1" thickBot="1">
      <c r="A6" s="4"/>
      <c r="B6" s="8"/>
      <c r="C6" s="8"/>
      <c r="D6" s="8"/>
      <c r="E6" s="8"/>
      <c r="F6" s="8"/>
      <c r="G6" s="9"/>
      <c r="H6" s="23"/>
      <c r="I6" s="23"/>
      <c r="J6" s="23"/>
      <c r="K6" s="23"/>
      <c r="L6" s="23"/>
      <c r="M6" s="23"/>
      <c r="N6" s="23"/>
      <c r="O6" s="23"/>
      <c r="P6" s="23"/>
      <c r="Q6" s="23"/>
      <c r="R6" s="23"/>
      <c r="S6" s="5"/>
      <c r="T6" s="6"/>
      <c r="U6" s="340" t="str">
        <f>IF($E$11=2,"エネルギー起源二酸化炭素排出量算定書等（事業所用）","エネルギー起源二酸化炭素排出量算定書等（事業者用）")</f>
        <v>エネルギー起源二酸化炭素排出量算定書等（事業者用）</v>
      </c>
      <c r="V6" s="340"/>
      <c r="W6" s="340"/>
      <c r="X6" s="340"/>
      <c r="Y6" s="340"/>
      <c r="Z6" s="340"/>
      <c r="AA6" s="340"/>
      <c r="AB6" s="340"/>
      <c r="AC6" s="340"/>
      <c r="AD6" s="274"/>
      <c r="AE6" s="30" t="s">
        <v>216</v>
      </c>
      <c r="AF6" s="25" t="s">
        <v>214</v>
      </c>
      <c r="AG6" s="6"/>
      <c r="AH6" s="7"/>
      <c r="AI6" s="7"/>
      <c r="AJ6" s="7"/>
      <c r="AK6" s="7"/>
      <c r="AL6" s="7"/>
      <c r="AM6" s="7"/>
      <c r="AN6" s="7"/>
      <c r="AO6" s="7"/>
      <c r="AP6" s="7"/>
    </row>
    <row r="7" spans="1:42" ht="18" customHeight="1">
      <c r="A7" s="4"/>
      <c r="B7" s="8"/>
      <c r="C7" s="8"/>
      <c r="D7" s="8"/>
      <c r="E7" s="8"/>
      <c r="F7" s="8"/>
      <c r="G7" s="9"/>
      <c r="H7" s="18"/>
      <c r="I7" s="8"/>
      <c r="J7" s="8"/>
      <c r="K7" s="8"/>
      <c r="L7" s="4"/>
      <c r="M7" s="5"/>
      <c r="N7" s="5"/>
      <c r="O7" s="5"/>
      <c r="P7" s="5"/>
      <c r="Q7" s="5"/>
      <c r="R7" s="5"/>
      <c r="S7" s="5"/>
      <c r="T7" s="6"/>
      <c r="U7" s="332" t="str">
        <f>IF(E11=2,"事業所名","事業者名")</f>
        <v>事業者名</v>
      </c>
      <c r="V7" s="332"/>
      <c r="W7" s="332"/>
      <c r="X7" s="332"/>
      <c r="Y7" s="333" t="str">
        <f>IF(E11="","","　"&amp;J11)</f>
        <v/>
      </c>
      <c r="Z7" s="333"/>
      <c r="AA7" s="333"/>
      <c r="AB7" s="333"/>
      <c r="AC7" s="333"/>
      <c r="AD7" s="333"/>
      <c r="AE7" s="333"/>
      <c r="AF7" s="333"/>
      <c r="AG7" s="6"/>
      <c r="AH7" s="7"/>
      <c r="AI7" s="7"/>
      <c r="AJ7" s="7"/>
      <c r="AK7" s="7"/>
      <c r="AL7" s="7"/>
      <c r="AM7" s="7"/>
      <c r="AN7" s="7"/>
      <c r="AO7" s="7"/>
      <c r="AP7" s="7"/>
    </row>
    <row r="8" spans="1:42" ht="18" customHeight="1" thickBot="1">
      <c r="A8" s="4"/>
      <c r="B8" s="337" t="s">
        <v>7</v>
      </c>
      <c r="C8" s="337"/>
      <c r="D8" s="337"/>
      <c r="E8" s="338" t="s">
        <v>158</v>
      </c>
      <c r="F8" s="339">
        <v>7</v>
      </c>
      <c r="G8" s="324" t="s">
        <v>8</v>
      </c>
      <c r="H8" s="334" t="s">
        <v>152</v>
      </c>
      <c r="I8" s="334"/>
      <c r="J8" s="334"/>
      <c r="K8" s="334"/>
      <c r="L8" s="334"/>
      <c r="M8" s="334"/>
      <c r="N8" s="334"/>
      <c r="O8" s="334"/>
      <c r="P8" s="334"/>
      <c r="Q8" s="334"/>
      <c r="R8" s="334"/>
      <c r="S8" s="334"/>
      <c r="T8" s="6"/>
      <c r="U8" s="335" t="s">
        <v>9</v>
      </c>
      <c r="V8" s="335"/>
      <c r="W8" s="335"/>
      <c r="X8" s="335"/>
      <c r="Y8" s="27" t="s">
        <v>159</v>
      </c>
      <c r="Z8" s="28">
        <f>IF(F8="","",F8)</f>
        <v>7</v>
      </c>
      <c r="AA8" s="336" t="s">
        <v>10</v>
      </c>
      <c r="AB8" s="336"/>
      <c r="AC8" s="336"/>
      <c r="AD8" s="336"/>
      <c r="AE8" s="336"/>
      <c r="AF8" s="336"/>
      <c r="AG8" s="6"/>
      <c r="AH8" s="7"/>
      <c r="AI8" s="7"/>
      <c r="AJ8" s="7"/>
      <c r="AK8" s="7"/>
      <c r="AL8" s="7"/>
      <c r="AM8" s="7"/>
      <c r="AN8" s="7"/>
      <c r="AO8" s="7"/>
      <c r="AP8" s="7"/>
    </row>
    <row r="9" spans="1:42" ht="18" customHeight="1" thickBot="1">
      <c r="A9" s="4"/>
      <c r="B9" s="337"/>
      <c r="C9" s="337"/>
      <c r="D9" s="337"/>
      <c r="E9" s="338"/>
      <c r="F9" s="339"/>
      <c r="G9" s="324"/>
      <c r="H9" s="334"/>
      <c r="I9" s="334"/>
      <c r="J9" s="334"/>
      <c r="K9" s="334"/>
      <c r="L9" s="334"/>
      <c r="M9" s="334"/>
      <c r="N9" s="334"/>
      <c r="O9" s="334"/>
      <c r="P9" s="334"/>
      <c r="Q9" s="334"/>
      <c r="R9" s="334"/>
      <c r="S9" s="334"/>
      <c r="T9" s="6"/>
      <c r="U9" s="29"/>
      <c r="V9" s="29"/>
      <c r="W9" s="29"/>
      <c r="X9" s="29"/>
      <c r="Y9" s="30"/>
      <c r="Z9" s="24"/>
      <c r="AA9" s="31"/>
      <c r="AB9" s="31"/>
      <c r="AC9" s="31"/>
      <c r="AD9" s="31"/>
      <c r="AE9" s="31"/>
      <c r="AF9" s="31"/>
      <c r="AG9" s="6"/>
      <c r="AH9" s="7"/>
      <c r="AI9" s="7"/>
      <c r="AJ9" s="7"/>
      <c r="AK9" s="7"/>
      <c r="AL9" s="7"/>
      <c r="AM9" s="7"/>
      <c r="AN9" s="7"/>
      <c r="AO9" s="7"/>
      <c r="AP9" s="7"/>
    </row>
    <row r="10" spans="1:42" ht="18" customHeight="1" thickBot="1">
      <c r="A10" s="4"/>
      <c r="B10" s="4"/>
      <c r="C10" s="4"/>
      <c r="D10" s="4"/>
      <c r="E10" s="4"/>
      <c r="F10" s="12"/>
      <c r="G10" s="4"/>
      <c r="H10" s="4"/>
      <c r="I10" s="4"/>
      <c r="J10" s="32" t="str">
        <f>IF($E$11=1,"(事業者名)",IF(E11=2,"(事業所名)",""))</f>
        <v/>
      </c>
      <c r="K10" s="13"/>
      <c r="L10" s="4"/>
      <c r="M10" s="5"/>
      <c r="N10" s="5"/>
      <c r="O10" s="5"/>
      <c r="P10" s="5"/>
      <c r="Q10" s="5"/>
      <c r="R10" s="5"/>
      <c r="S10" s="5"/>
      <c r="T10" s="6"/>
      <c r="U10" s="346" t="s">
        <v>11</v>
      </c>
      <c r="V10" s="346"/>
      <c r="W10" s="33"/>
      <c r="X10" s="34"/>
      <c r="Y10" s="347" t="s">
        <v>12</v>
      </c>
      <c r="Z10" s="347"/>
      <c r="AA10" s="347"/>
      <c r="AB10" s="348" t="s">
        <v>13</v>
      </c>
      <c r="AC10" s="348"/>
      <c r="AD10" s="348"/>
      <c r="AE10" s="35" t="s">
        <v>14</v>
      </c>
      <c r="AF10" s="36" t="s">
        <v>15</v>
      </c>
      <c r="AG10" s="6"/>
      <c r="AH10" s="7"/>
      <c r="AI10" s="327" t="s">
        <v>16</v>
      </c>
      <c r="AJ10" s="327"/>
      <c r="AK10" s="7"/>
      <c r="AL10" s="327" t="s">
        <v>17</v>
      </c>
      <c r="AM10" s="327"/>
      <c r="AN10" s="7"/>
      <c r="AO10" s="7"/>
      <c r="AP10" s="7"/>
    </row>
    <row r="11" spans="1:42" ht="18" customHeight="1" thickTop="1" thickBot="1">
      <c r="A11" s="4"/>
      <c r="B11" s="37" t="s">
        <v>18</v>
      </c>
      <c r="C11" s="38"/>
      <c r="D11" s="4"/>
      <c r="E11" s="39"/>
      <c r="F11" s="4" t="s">
        <v>19</v>
      </c>
      <c r="G11" s="12"/>
      <c r="H11" s="4" t="s">
        <v>20</v>
      </c>
      <c r="I11" s="9"/>
      <c r="J11" s="328"/>
      <c r="K11" s="329"/>
      <c r="L11" s="329"/>
      <c r="M11" s="329"/>
      <c r="N11" s="329"/>
      <c r="O11" s="329"/>
      <c r="P11" s="330"/>
      <c r="Q11" s="298"/>
      <c r="R11" s="298"/>
      <c r="S11" s="5"/>
      <c r="T11" s="6"/>
      <c r="U11" s="40" t="s">
        <v>21</v>
      </c>
      <c r="V11" s="41" t="s">
        <v>22</v>
      </c>
      <c r="W11" s="42" t="s">
        <v>23</v>
      </c>
      <c r="X11" s="43" t="s">
        <v>24</v>
      </c>
      <c r="Y11" s="44" t="s">
        <v>25</v>
      </c>
      <c r="Z11" s="42" t="s">
        <v>14</v>
      </c>
      <c r="AA11" s="45" t="s">
        <v>26</v>
      </c>
      <c r="AB11" s="44" t="s">
        <v>25</v>
      </c>
      <c r="AC11" s="41" t="s">
        <v>14</v>
      </c>
      <c r="AD11" s="46" t="s">
        <v>26</v>
      </c>
      <c r="AE11" s="47" t="s">
        <v>27</v>
      </c>
      <c r="AF11" s="48" t="s">
        <v>28</v>
      </c>
      <c r="AG11" s="6"/>
      <c r="AH11" s="7"/>
      <c r="AI11" s="327"/>
      <c r="AJ11" s="327"/>
      <c r="AK11" s="7"/>
      <c r="AL11" s="327"/>
      <c r="AM11" s="327"/>
      <c r="AN11" s="7"/>
      <c r="AO11" s="7"/>
      <c r="AP11" s="7"/>
    </row>
    <row r="12" spans="1:42" ht="18" customHeight="1" thickTop="1" thickBot="1">
      <c r="A12" s="12"/>
      <c r="B12" s="12"/>
      <c r="C12" s="12"/>
      <c r="D12" s="12"/>
      <c r="E12" s="12"/>
      <c r="F12" s="12"/>
      <c r="G12" s="12"/>
      <c r="H12" s="12"/>
      <c r="I12" s="12"/>
      <c r="J12" s="12"/>
      <c r="K12" s="13"/>
      <c r="L12" s="12"/>
      <c r="M12" s="13"/>
      <c r="N12" s="13"/>
      <c r="O12" s="13"/>
      <c r="P12" s="13"/>
      <c r="Q12" s="13"/>
      <c r="R12" s="13"/>
      <c r="S12" s="13"/>
      <c r="T12" s="6"/>
      <c r="U12" s="49"/>
      <c r="V12" s="50"/>
      <c r="W12" s="50"/>
      <c r="X12" s="51"/>
      <c r="Y12" s="52"/>
      <c r="Z12" s="50" t="s">
        <v>29</v>
      </c>
      <c r="AA12" s="53" t="s">
        <v>30</v>
      </c>
      <c r="AB12" s="52"/>
      <c r="AC12" s="50" t="s">
        <v>29</v>
      </c>
      <c r="AD12" s="51" t="s">
        <v>30</v>
      </c>
      <c r="AE12" s="54" t="s">
        <v>28</v>
      </c>
      <c r="AF12" s="55"/>
      <c r="AG12" s="6"/>
      <c r="AH12" s="7"/>
      <c r="AI12" s="327"/>
      <c r="AJ12" s="327"/>
      <c r="AK12" s="7"/>
      <c r="AL12" s="327"/>
      <c r="AM12" s="327"/>
      <c r="AN12" s="7"/>
      <c r="AO12" s="7"/>
      <c r="AP12" s="7"/>
    </row>
    <row r="13" spans="1:42" ht="18" customHeight="1" thickTop="1">
      <c r="A13" s="12"/>
      <c r="B13" s="12"/>
      <c r="C13" s="12"/>
      <c r="D13" s="12"/>
      <c r="E13" s="12"/>
      <c r="F13" s="12"/>
      <c r="G13" s="12"/>
      <c r="H13" s="12"/>
      <c r="I13" s="12"/>
      <c r="J13" s="12"/>
      <c r="K13" s="13"/>
      <c r="L13" s="12"/>
      <c r="M13" s="13"/>
      <c r="N13" s="13"/>
      <c r="O13" s="13"/>
      <c r="P13" s="13"/>
      <c r="Q13" s="13"/>
      <c r="R13" s="13"/>
      <c r="S13" s="13"/>
      <c r="T13" s="6"/>
      <c r="U13" s="56">
        <v>1</v>
      </c>
      <c r="V13" s="57" t="s">
        <v>31</v>
      </c>
      <c r="W13" s="58"/>
      <c r="X13" s="59" t="s">
        <v>32</v>
      </c>
      <c r="Y13" s="60"/>
      <c r="Z13" s="61" t="str">
        <f t="shared" ref="Z13:Z40" si="0">IF(Y13="","",ROUND(Y13*AE13,0))</f>
        <v/>
      </c>
      <c r="AA13" s="62" t="str">
        <f t="shared" ref="AA13:AA39" si="1">IF(Y13="","",Y13*AE13*AF13*44/12)</f>
        <v/>
      </c>
      <c r="AB13" s="63"/>
      <c r="AC13" s="61" t="str">
        <f t="shared" ref="AC13:AC40" si="2">IF(AB13="","",ROUND(AB13*AE13,0))</f>
        <v/>
      </c>
      <c r="AD13" s="62" t="str">
        <f t="shared" ref="AD13:AD39" si="3">IF(AB13="","",AB13*AE13*AF13*44/12)</f>
        <v/>
      </c>
      <c r="AE13" s="64" t="str">
        <f t="shared" ref="AE13:AE40" si="4">IF(AND(Y13="",AB13=""),"",AI13)</f>
        <v/>
      </c>
      <c r="AF13" s="65" t="str">
        <f t="shared" ref="AF13:AF40" si="5">IF(AND(Y13="",AB13=""),"",AL13)</f>
        <v/>
      </c>
      <c r="AG13" s="6"/>
      <c r="AH13" s="7"/>
      <c r="AI13" s="66">
        <v>38.299999999999997</v>
      </c>
      <c r="AJ13" s="67" t="s">
        <v>33</v>
      </c>
      <c r="AK13" s="7"/>
      <c r="AL13" s="66">
        <v>1.9E-2</v>
      </c>
      <c r="AM13" s="67" t="s">
        <v>34</v>
      </c>
      <c r="AN13" s="7"/>
      <c r="AO13" s="7"/>
      <c r="AP13" s="7"/>
    </row>
    <row r="14" spans="1:42" ht="18" customHeight="1">
      <c r="A14" s="12"/>
      <c r="B14" s="37" t="s">
        <v>35</v>
      </c>
      <c r="C14" s="37"/>
      <c r="D14" s="12"/>
      <c r="E14" s="12"/>
      <c r="F14" s="12"/>
      <c r="G14" s="12"/>
      <c r="H14" s="12"/>
      <c r="I14" s="12"/>
      <c r="J14" s="12"/>
      <c r="K14" s="13"/>
      <c r="L14" s="12"/>
      <c r="M14" s="13"/>
      <c r="N14" s="13"/>
      <c r="O14" s="13"/>
      <c r="P14" s="13"/>
      <c r="Q14" s="13"/>
      <c r="R14" s="13"/>
      <c r="S14" s="13"/>
      <c r="T14" s="6"/>
      <c r="U14" s="68">
        <v>2</v>
      </c>
      <c r="V14" s="69" t="s">
        <v>36</v>
      </c>
      <c r="W14" s="70"/>
      <c r="X14" s="71" t="s">
        <v>32</v>
      </c>
      <c r="Y14" s="60"/>
      <c r="Z14" s="61" t="str">
        <f t="shared" si="0"/>
        <v/>
      </c>
      <c r="AA14" s="62" t="str">
        <f t="shared" si="1"/>
        <v/>
      </c>
      <c r="AB14" s="63"/>
      <c r="AC14" s="61" t="str">
        <f t="shared" si="2"/>
        <v/>
      </c>
      <c r="AD14" s="62" t="str">
        <f t="shared" si="3"/>
        <v/>
      </c>
      <c r="AE14" s="64" t="str">
        <f t="shared" si="4"/>
        <v/>
      </c>
      <c r="AF14" s="65" t="str">
        <f t="shared" si="5"/>
        <v/>
      </c>
      <c r="AG14" s="6"/>
      <c r="AH14" s="7"/>
      <c r="AI14" s="72">
        <v>34.799999999999997</v>
      </c>
      <c r="AJ14" s="73" t="s">
        <v>33</v>
      </c>
      <c r="AK14" s="7"/>
      <c r="AL14" s="72">
        <v>1.83E-2</v>
      </c>
      <c r="AM14" s="73" t="s">
        <v>34</v>
      </c>
      <c r="AN14" s="7"/>
      <c r="AO14" s="7"/>
      <c r="AP14" s="7"/>
    </row>
    <row r="15" spans="1:42" ht="18" customHeight="1">
      <c r="A15" s="4"/>
      <c r="B15" s="4"/>
      <c r="C15" s="4"/>
      <c r="D15" s="5"/>
      <c r="E15" s="4"/>
      <c r="F15" s="4"/>
      <c r="G15" s="4"/>
      <c r="H15" s="4"/>
      <c r="I15" s="4"/>
      <c r="J15" s="5"/>
      <c r="K15" s="13"/>
      <c r="L15" s="12"/>
      <c r="M15" s="13"/>
      <c r="N15" s="5"/>
      <c r="O15" s="5"/>
      <c r="P15" s="5"/>
      <c r="Q15" s="5"/>
      <c r="R15" s="5"/>
      <c r="S15" s="5"/>
      <c r="T15" s="6"/>
      <c r="U15" s="68">
        <v>3</v>
      </c>
      <c r="V15" s="69" t="s">
        <v>38</v>
      </c>
      <c r="W15" s="70"/>
      <c r="X15" s="71" t="s">
        <v>32</v>
      </c>
      <c r="Y15" s="60"/>
      <c r="Z15" s="61" t="str">
        <f t="shared" si="0"/>
        <v/>
      </c>
      <c r="AA15" s="62" t="str">
        <f t="shared" si="1"/>
        <v/>
      </c>
      <c r="AB15" s="63"/>
      <c r="AC15" s="61" t="str">
        <f t="shared" si="2"/>
        <v/>
      </c>
      <c r="AD15" s="62" t="str">
        <f t="shared" si="3"/>
        <v/>
      </c>
      <c r="AE15" s="64" t="str">
        <f t="shared" si="4"/>
        <v/>
      </c>
      <c r="AF15" s="65" t="str">
        <f t="shared" si="5"/>
        <v/>
      </c>
      <c r="AG15" s="6"/>
      <c r="AH15" s="7"/>
      <c r="AI15" s="72">
        <v>33.4</v>
      </c>
      <c r="AJ15" s="73" t="s">
        <v>33</v>
      </c>
      <c r="AK15" s="7"/>
      <c r="AL15" s="72">
        <v>1.8700000000000001E-2</v>
      </c>
      <c r="AM15" s="73" t="s">
        <v>34</v>
      </c>
      <c r="AN15" s="7"/>
      <c r="AO15" s="7"/>
      <c r="AP15" s="7"/>
    </row>
    <row r="16" spans="1:42" ht="18" customHeight="1">
      <c r="A16" s="4"/>
      <c r="B16" s="4" t="s">
        <v>163</v>
      </c>
      <c r="C16" s="4"/>
      <c r="D16" s="39"/>
      <c r="E16" s="4" t="s">
        <v>204</v>
      </c>
      <c r="F16" s="4"/>
      <c r="G16" s="9"/>
      <c r="H16" s="75"/>
      <c r="I16" s="4"/>
      <c r="J16" s="4"/>
      <c r="K16" s="13"/>
      <c r="L16" s="12"/>
      <c r="M16" s="13"/>
      <c r="N16" s="264"/>
      <c r="O16" s="264"/>
      <c r="P16" s="264"/>
      <c r="Q16" s="264"/>
      <c r="R16" s="264"/>
      <c r="S16" s="9"/>
      <c r="T16" s="6"/>
      <c r="U16" s="68">
        <v>4</v>
      </c>
      <c r="V16" s="69" t="s">
        <v>39</v>
      </c>
      <c r="W16" s="70"/>
      <c r="X16" s="71" t="s">
        <v>32</v>
      </c>
      <c r="Y16" s="60"/>
      <c r="Z16" s="61" t="str">
        <f t="shared" si="0"/>
        <v/>
      </c>
      <c r="AA16" s="62" t="str">
        <f t="shared" si="1"/>
        <v/>
      </c>
      <c r="AB16" s="63"/>
      <c r="AC16" s="61" t="str">
        <f t="shared" si="2"/>
        <v/>
      </c>
      <c r="AD16" s="62" t="str">
        <f t="shared" si="3"/>
        <v/>
      </c>
      <c r="AE16" s="64" t="str">
        <f t="shared" si="4"/>
        <v/>
      </c>
      <c r="AF16" s="65" t="str">
        <f t="shared" si="5"/>
        <v/>
      </c>
      <c r="AG16" s="6"/>
      <c r="AH16" s="7"/>
      <c r="AI16" s="72">
        <v>33.299999999999997</v>
      </c>
      <c r="AJ16" s="73" t="s">
        <v>33</v>
      </c>
      <c r="AK16" s="7"/>
      <c r="AL16" s="72">
        <v>1.8599999999999998E-2</v>
      </c>
      <c r="AM16" s="73" t="s">
        <v>34</v>
      </c>
      <c r="AN16" s="7"/>
      <c r="AO16" s="7"/>
      <c r="AP16" s="7"/>
    </row>
    <row r="17" spans="1:42" ht="18" customHeight="1">
      <c r="A17" s="4"/>
      <c r="B17" s="4"/>
      <c r="C17" s="4"/>
      <c r="D17" s="5"/>
      <c r="E17" s="4" t="s">
        <v>205</v>
      </c>
      <c r="F17" s="4"/>
      <c r="G17" s="9"/>
      <c r="H17" s="4"/>
      <c r="I17" s="4"/>
      <c r="J17" s="5"/>
      <c r="K17" s="77"/>
      <c r="L17" s="12"/>
      <c r="M17" s="5"/>
      <c r="N17" s="12"/>
      <c r="O17" s="12"/>
      <c r="P17" s="12"/>
      <c r="Q17" s="12"/>
      <c r="R17" s="12"/>
      <c r="S17" s="12"/>
      <c r="T17" s="6"/>
      <c r="U17" s="68">
        <v>5</v>
      </c>
      <c r="V17" s="69" t="s">
        <v>165</v>
      </c>
      <c r="W17" s="70"/>
      <c r="X17" s="71" t="s">
        <v>32</v>
      </c>
      <c r="Y17" s="60"/>
      <c r="Z17" s="61" t="str">
        <f t="shared" ref="Z17" si="6">IF(Y17="","",ROUND(Y17*AE17,0))</f>
        <v/>
      </c>
      <c r="AA17" s="62" t="str">
        <f t="shared" ref="AA17" si="7">IF(Y17="","",Y17*AE17*AF17*44/12)</f>
        <v/>
      </c>
      <c r="AB17" s="63"/>
      <c r="AC17" s="61" t="str">
        <f t="shared" ref="AC17" si="8">IF(AB17="","",ROUND(AB17*AE17,0))</f>
        <v/>
      </c>
      <c r="AD17" s="62" t="str">
        <f t="shared" ref="AD17" si="9">IF(AB17="","",AB17*AE17*AF17*44/12)</f>
        <v/>
      </c>
      <c r="AE17" s="64" t="str">
        <f t="shared" ref="AE17" si="10">IF(AND(Y17="",AB17=""),"",AI17)</f>
        <v/>
      </c>
      <c r="AF17" s="65" t="str">
        <f t="shared" ref="AF17" si="11">IF(AND(Y17="",AB17=""),"",AL17)</f>
        <v/>
      </c>
      <c r="AG17" s="6"/>
      <c r="AH17" s="7"/>
      <c r="AI17" s="72">
        <v>36.299999999999997</v>
      </c>
      <c r="AJ17" s="73" t="s">
        <v>33</v>
      </c>
      <c r="AK17" s="7"/>
      <c r="AL17" s="72">
        <v>1.8599999999999998E-2</v>
      </c>
      <c r="AM17" s="73" t="s">
        <v>34</v>
      </c>
      <c r="AN17" s="7"/>
      <c r="AO17" s="7"/>
      <c r="AP17" s="7"/>
    </row>
    <row r="18" spans="1:42" ht="18" customHeight="1">
      <c r="A18" s="4"/>
      <c r="B18" s="4"/>
      <c r="C18" s="4"/>
      <c r="D18" s="5"/>
      <c r="E18" s="4" t="s">
        <v>206</v>
      </c>
      <c r="F18" s="4"/>
      <c r="G18" s="9"/>
      <c r="H18" s="4"/>
      <c r="I18" s="4"/>
      <c r="J18" s="5"/>
      <c r="K18" s="77"/>
      <c r="L18" s="287"/>
      <c r="M18" s="5"/>
      <c r="N18" s="287"/>
      <c r="O18" s="287"/>
      <c r="P18" s="287"/>
      <c r="Q18" s="287"/>
      <c r="R18" s="287"/>
      <c r="S18" s="287"/>
      <c r="T18" s="6"/>
      <c r="U18" s="68">
        <v>6</v>
      </c>
      <c r="V18" s="69" t="s">
        <v>40</v>
      </c>
      <c r="W18" s="70"/>
      <c r="X18" s="71" t="s">
        <v>32</v>
      </c>
      <c r="Y18" s="60"/>
      <c r="Z18" s="61" t="str">
        <f t="shared" si="0"/>
        <v/>
      </c>
      <c r="AA18" s="62" t="str">
        <f t="shared" si="1"/>
        <v/>
      </c>
      <c r="AB18" s="63"/>
      <c r="AC18" s="61" t="str">
        <f t="shared" si="2"/>
        <v/>
      </c>
      <c r="AD18" s="62" t="str">
        <f t="shared" si="3"/>
        <v/>
      </c>
      <c r="AE18" s="64" t="str">
        <f t="shared" si="4"/>
        <v/>
      </c>
      <c r="AF18" s="65" t="str">
        <f t="shared" si="5"/>
        <v/>
      </c>
      <c r="AG18" s="6"/>
      <c r="AH18" s="7"/>
      <c r="AI18" s="72">
        <v>36.5</v>
      </c>
      <c r="AJ18" s="73" t="s">
        <v>33</v>
      </c>
      <c r="AK18" s="7"/>
      <c r="AL18" s="72">
        <v>1.8700000000000001E-2</v>
      </c>
      <c r="AM18" s="73" t="s">
        <v>34</v>
      </c>
      <c r="AN18" s="7"/>
      <c r="AO18" s="7"/>
      <c r="AP18" s="7"/>
    </row>
    <row r="19" spans="1:42" ht="18" customHeight="1">
      <c r="A19" s="4"/>
      <c r="B19" s="4"/>
      <c r="C19" s="4"/>
      <c r="D19" s="5"/>
      <c r="E19" s="74" t="s">
        <v>37</v>
      </c>
      <c r="F19" s="341"/>
      <c r="G19" s="341"/>
      <c r="H19" s="341"/>
      <c r="I19" s="4"/>
      <c r="J19" s="5"/>
      <c r="K19" s="77"/>
      <c r="L19" s="12"/>
      <c r="M19" s="5"/>
      <c r="N19" s="12"/>
      <c r="O19" s="12"/>
      <c r="P19" s="12"/>
      <c r="Q19" s="12"/>
      <c r="R19" s="12"/>
      <c r="S19" s="12"/>
      <c r="T19" s="6"/>
      <c r="U19" s="68">
        <v>7</v>
      </c>
      <c r="V19" s="69" t="s">
        <v>41</v>
      </c>
      <c r="W19" s="70"/>
      <c r="X19" s="71" t="s">
        <v>32</v>
      </c>
      <c r="Y19" s="60"/>
      <c r="Z19" s="61" t="str">
        <f t="shared" si="0"/>
        <v/>
      </c>
      <c r="AA19" s="62" t="str">
        <f t="shared" si="1"/>
        <v/>
      </c>
      <c r="AB19" s="63"/>
      <c r="AC19" s="61" t="str">
        <f t="shared" si="2"/>
        <v/>
      </c>
      <c r="AD19" s="62" t="str">
        <f t="shared" si="3"/>
        <v/>
      </c>
      <c r="AE19" s="64" t="str">
        <f t="shared" si="4"/>
        <v/>
      </c>
      <c r="AF19" s="65" t="str">
        <f t="shared" si="5"/>
        <v/>
      </c>
      <c r="AG19" s="6"/>
      <c r="AH19" s="7"/>
      <c r="AI19" s="72">
        <v>38</v>
      </c>
      <c r="AJ19" s="73" t="s">
        <v>33</v>
      </c>
      <c r="AK19" s="7"/>
      <c r="AL19" s="72">
        <v>1.8800000000000001E-2</v>
      </c>
      <c r="AM19" s="73" t="s">
        <v>34</v>
      </c>
      <c r="AN19" s="7"/>
      <c r="AO19" s="7"/>
      <c r="AP19" s="7"/>
    </row>
    <row r="20" spans="1:42" ht="18" customHeight="1">
      <c r="A20" s="4"/>
      <c r="B20" s="4" t="s">
        <v>200</v>
      </c>
      <c r="C20" s="4"/>
      <c r="D20" s="39"/>
      <c r="E20" s="4" t="s">
        <v>204</v>
      </c>
      <c r="F20" s="4"/>
      <c r="G20" s="9"/>
      <c r="H20" s="75"/>
      <c r="I20" s="4"/>
      <c r="J20" s="4"/>
      <c r="K20" s="13"/>
      <c r="L20" s="287"/>
      <c r="M20" s="13"/>
      <c r="N20" s="264"/>
      <c r="O20" s="264"/>
      <c r="P20" s="264"/>
      <c r="Q20" s="264"/>
      <c r="R20" s="264"/>
      <c r="S20" s="9"/>
      <c r="T20" s="6"/>
      <c r="U20" s="68">
        <v>8</v>
      </c>
      <c r="V20" s="69" t="s">
        <v>42</v>
      </c>
      <c r="W20" s="70"/>
      <c r="X20" s="71" t="s">
        <v>32</v>
      </c>
      <c r="Y20" s="60"/>
      <c r="Z20" s="61" t="str">
        <f t="shared" si="0"/>
        <v/>
      </c>
      <c r="AA20" s="62" t="str">
        <f t="shared" si="1"/>
        <v/>
      </c>
      <c r="AB20" s="63"/>
      <c r="AC20" s="61" t="str">
        <f t="shared" si="2"/>
        <v/>
      </c>
      <c r="AD20" s="62" t="str">
        <f t="shared" si="3"/>
        <v/>
      </c>
      <c r="AE20" s="64" t="str">
        <f t="shared" si="4"/>
        <v/>
      </c>
      <c r="AF20" s="65" t="str">
        <f t="shared" si="5"/>
        <v/>
      </c>
      <c r="AG20" s="6"/>
      <c r="AH20" s="7"/>
      <c r="AI20" s="72">
        <v>38.9</v>
      </c>
      <c r="AJ20" s="73" t="s">
        <v>33</v>
      </c>
      <c r="AK20" s="7"/>
      <c r="AL20" s="72">
        <v>1.9300000000000001E-2</v>
      </c>
      <c r="AM20" s="73" t="s">
        <v>34</v>
      </c>
      <c r="AN20" s="7"/>
      <c r="AO20" s="7"/>
      <c r="AP20" s="7"/>
    </row>
    <row r="21" spans="1:42" ht="18" customHeight="1">
      <c r="A21" s="4"/>
      <c r="B21" s="4"/>
      <c r="C21" s="4"/>
      <c r="D21" s="5"/>
      <c r="E21" s="4" t="s">
        <v>205</v>
      </c>
      <c r="F21" s="4"/>
      <c r="G21" s="9"/>
      <c r="H21" s="4"/>
      <c r="I21" s="4"/>
      <c r="J21" s="5"/>
      <c r="K21" s="77"/>
      <c r="L21" s="287"/>
      <c r="M21" s="5"/>
      <c r="N21" s="287"/>
      <c r="O21" s="287"/>
      <c r="P21" s="287"/>
      <c r="Q21" s="287"/>
      <c r="R21" s="287"/>
      <c r="S21" s="287"/>
      <c r="T21" s="6"/>
      <c r="U21" s="68">
        <v>9</v>
      </c>
      <c r="V21" s="79" t="s">
        <v>47</v>
      </c>
      <c r="W21" s="70"/>
      <c r="X21" s="71" t="s">
        <v>32</v>
      </c>
      <c r="Y21" s="60"/>
      <c r="Z21" s="61" t="str">
        <f t="shared" si="0"/>
        <v/>
      </c>
      <c r="AA21" s="62" t="str">
        <f t="shared" si="1"/>
        <v/>
      </c>
      <c r="AB21" s="63"/>
      <c r="AC21" s="61" t="str">
        <f t="shared" si="2"/>
        <v/>
      </c>
      <c r="AD21" s="62" t="str">
        <f t="shared" si="3"/>
        <v/>
      </c>
      <c r="AE21" s="64" t="str">
        <f t="shared" si="4"/>
        <v/>
      </c>
      <c r="AF21" s="65" t="str">
        <f t="shared" si="5"/>
        <v/>
      </c>
      <c r="AG21" s="6"/>
      <c r="AH21" s="7"/>
      <c r="AI21" s="72">
        <v>41.8</v>
      </c>
      <c r="AJ21" s="73" t="s">
        <v>33</v>
      </c>
      <c r="AK21" s="7"/>
      <c r="AL21" s="72">
        <v>2.0199999999999999E-2</v>
      </c>
      <c r="AM21" s="73" t="s">
        <v>34</v>
      </c>
      <c r="AN21" s="7"/>
      <c r="AO21" s="7"/>
      <c r="AP21" s="7"/>
    </row>
    <row r="22" spans="1:42" ht="18" customHeight="1">
      <c r="A22" s="4"/>
      <c r="B22" s="4"/>
      <c r="C22" s="4"/>
      <c r="D22" s="5"/>
      <c r="E22" s="4" t="s">
        <v>209</v>
      </c>
      <c r="F22" s="4"/>
      <c r="G22" s="9"/>
      <c r="H22" s="4"/>
      <c r="I22" s="4"/>
      <c r="J22" s="5"/>
      <c r="K22" s="77"/>
      <c r="L22" s="287"/>
      <c r="M22" s="5"/>
      <c r="N22" s="287"/>
      <c r="O22" s="287"/>
      <c r="P22" s="287"/>
      <c r="Q22" s="287"/>
      <c r="R22" s="287"/>
      <c r="S22" s="287"/>
      <c r="T22" s="6"/>
      <c r="U22" s="68">
        <v>10</v>
      </c>
      <c r="V22" s="69" t="s">
        <v>48</v>
      </c>
      <c r="W22" s="70"/>
      <c r="X22" s="71" t="s">
        <v>49</v>
      </c>
      <c r="Y22" s="60"/>
      <c r="Z22" s="61" t="str">
        <f t="shared" si="0"/>
        <v/>
      </c>
      <c r="AA22" s="62" t="str">
        <f t="shared" si="1"/>
        <v/>
      </c>
      <c r="AB22" s="63"/>
      <c r="AC22" s="61" t="str">
        <f t="shared" si="2"/>
        <v/>
      </c>
      <c r="AD22" s="62" t="str">
        <f t="shared" si="3"/>
        <v/>
      </c>
      <c r="AE22" s="64" t="str">
        <f t="shared" si="4"/>
        <v/>
      </c>
      <c r="AF22" s="65" t="str">
        <f t="shared" si="5"/>
        <v/>
      </c>
      <c r="AG22" s="6"/>
      <c r="AH22" s="7"/>
      <c r="AI22" s="72">
        <v>40</v>
      </c>
      <c r="AJ22" s="73" t="s">
        <v>50</v>
      </c>
      <c r="AK22" s="7"/>
      <c r="AL22" s="72">
        <v>2.0400000000000001E-2</v>
      </c>
      <c r="AM22" s="73" t="s">
        <v>34</v>
      </c>
      <c r="AN22" s="7"/>
      <c r="AO22" s="7"/>
      <c r="AP22" s="7"/>
    </row>
    <row r="23" spans="1:42" ht="18" customHeight="1">
      <c r="A23" s="4"/>
      <c r="B23" s="4"/>
      <c r="C23" s="4"/>
      <c r="D23" s="5"/>
      <c r="E23" s="74" t="s">
        <v>37</v>
      </c>
      <c r="F23" s="341"/>
      <c r="G23" s="341"/>
      <c r="H23" s="341"/>
      <c r="I23" s="4"/>
      <c r="J23" s="5"/>
      <c r="K23" s="77"/>
      <c r="L23" s="287"/>
      <c r="M23" s="5"/>
      <c r="N23" s="287"/>
      <c r="O23" s="287"/>
      <c r="P23" s="287"/>
      <c r="Q23" s="287"/>
      <c r="R23" s="287"/>
      <c r="S23" s="287"/>
      <c r="T23" s="6"/>
      <c r="U23" s="68">
        <v>11</v>
      </c>
      <c r="V23" s="69" t="s">
        <v>52</v>
      </c>
      <c r="W23" s="70"/>
      <c r="X23" s="71" t="s">
        <v>49</v>
      </c>
      <c r="Y23" s="60"/>
      <c r="Z23" s="61" t="str">
        <f t="shared" si="0"/>
        <v/>
      </c>
      <c r="AA23" s="62" t="str">
        <f t="shared" si="1"/>
        <v/>
      </c>
      <c r="AB23" s="63"/>
      <c r="AC23" s="61" t="str">
        <f t="shared" si="2"/>
        <v/>
      </c>
      <c r="AD23" s="62" t="str">
        <f t="shared" si="3"/>
        <v/>
      </c>
      <c r="AE23" s="64" t="str">
        <f t="shared" si="4"/>
        <v/>
      </c>
      <c r="AF23" s="65" t="str">
        <f t="shared" si="5"/>
        <v/>
      </c>
      <c r="AG23" s="6"/>
      <c r="AH23" s="7"/>
      <c r="AI23" s="72">
        <v>34.1</v>
      </c>
      <c r="AJ23" s="73" t="s">
        <v>50</v>
      </c>
      <c r="AK23" s="7"/>
      <c r="AL23" s="72">
        <v>2.4500000000000001E-2</v>
      </c>
      <c r="AM23" s="73" t="s">
        <v>34</v>
      </c>
      <c r="AN23" s="7"/>
      <c r="AO23" s="7"/>
      <c r="AP23" s="7"/>
    </row>
    <row r="24" spans="1:42" ht="18" customHeight="1">
      <c r="A24" s="4"/>
      <c r="B24" s="4" t="s">
        <v>43</v>
      </c>
      <c r="C24" s="4"/>
      <c r="D24" s="39"/>
      <c r="E24" s="12" t="s">
        <v>44</v>
      </c>
      <c r="F24" s="4"/>
      <c r="G24" s="4"/>
      <c r="H24" s="22" t="s">
        <v>45</v>
      </c>
      <c r="I24" s="78"/>
      <c r="J24" s="77" t="s">
        <v>46</v>
      </c>
      <c r="K24" s="77"/>
      <c r="L24" s="77"/>
      <c r="M24" s="77"/>
      <c r="N24" s="77"/>
      <c r="O24" s="77"/>
      <c r="P24" s="77"/>
      <c r="Q24" s="77"/>
      <c r="R24" s="77"/>
      <c r="S24" s="5"/>
      <c r="T24" s="6"/>
      <c r="U24" s="68">
        <v>12</v>
      </c>
      <c r="V24" s="81" t="s">
        <v>54</v>
      </c>
      <c r="W24" s="82"/>
      <c r="X24" s="83" t="s">
        <v>49</v>
      </c>
      <c r="Y24" s="60"/>
      <c r="Z24" s="85" t="str">
        <f t="shared" si="0"/>
        <v/>
      </c>
      <c r="AA24" s="86" t="str">
        <f t="shared" si="1"/>
        <v/>
      </c>
      <c r="AB24" s="63"/>
      <c r="AC24" s="85" t="str">
        <f t="shared" si="2"/>
        <v/>
      </c>
      <c r="AD24" s="86" t="str">
        <f t="shared" si="3"/>
        <v/>
      </c>
      <c r="AE24" s="88" t="str">
        <f t="shared" si="4"/>
        <v/>
      </c>
      <c r="AF24" s="89" t="str">
        <f t="shared" si="5"/>
        <v/>
      </c>
      <c r="AG24" s="6"/>
      <c r="AH24" s="7"/>
      <c r="AI24" s="72">
        <v>50.1</v>
      </c>
      <c r="AJ24" s="73" t="s">
        <v>50</v>
      </c>
      <c r="AK24" s="7"/>
      <c r="AL24" s="72">
        <v>1.6299999999999999E-2</v>
      </c>
      <c r="AM24" s="73" t="s">
        <v>34</v>
      </c>
      <c r="AN24" s="7"/>
      <c r="AO24" s="7"/>
      <c r="AP24" s="7"/>
    </row>
    <row r="25" spans="1:42" ht="18" customHeight="1">
      <c r="A25" s="4"/>
      <c r="B25" s="4"/>
      <c r="C25" s="4"/>
      <c r="D25" s="4"/>
      <c r="E25" s="4"/>
      <c r="F25" s="4"/>
      <c r="G25" s="349"/>
      <c r="H25" s="349"/>
      <c r="I25" s="4"/>
      <c r="J25" s="4"/>
      <c r="K25" s="5"/>
      <c r="L25" s="4"/>
      <c r="M25" s="5"/>
      <c r="N25" s="5"/>
      <c r="O25" s="5"/>
      <c r="P25" s="5"/>
      <c r="Q25" s="5"/>
      <c r="R25" s="5"/>
      <c r="S25" s="5"/>
      <c r="T25" s="6"/>
      <c r="U25" s="68">
        <v>13</v>
      </c>
      <c r="V25" s="81" t="s">
        <v>56</v>
      </c>
      <c r="W25" s="82"/>
      <c r="X25" s="90" t="s">
        <v>57</v>
      </c>
      <c r="Y25" s="60"/>
      <c r="Z25" s="85" t="str">
        <f t="shared" si="0"/>
        <v/>
      </c>
      <c r="AA25" s="86" t="str">
        <f t="shared" si="1"/>
        <v/>
      </c>
      <c r="AB25" s="63"/>
      <c r="AC25" s="85" t="str">
        <f t="shared" si="2"/>
        <v/>
      </c>
      <c r="AD25" s="86" t="str">
        <f t="shared" si="3"/>
        <v/>
      </c>
      <c r="AE25" s="88" t="str">
        <f t="shared" si="4"/>
        <v/>
      </c>
      <c r="AF25" s="89" t="str">
        <f t="shared" si="5"/>
        <v/>
      </c>
      <c r="AG25" s="6"/>
      <c r="AH25" s="7"/>
      <c r="AI25" s="72">
        <v>46.1</v>
      </c>
      <c r="AJ25" s="73" t="s">
        <v>58</v>
      </c>
      <c r="AK25" s="7"/>
      <c r="AL25" s="72">
        <v>1.44E-2</v>
      </c>
      <c r="AM25" s="73" t="s">
        <v>34</v>
      </c>
      <c r="AN25" s="7"/>
      <c r="AO25" s="7"/>
      <c r="AP25" s="7"/>
    </row>
    <row r="26" spans="1:42" ht="18" customHeight="1">
      <c r="A26" s="4"/>
      <c r="B26" s="4" t="s">
        <v>51</v>
      </c>
      <c r="C26" s="4"/>
      <c r="D26" s="4"/>
      <c r="E26" s="4"/>
      <c r="F26" s="4"/>
      <c r="G26" s="4"/>
      <c r="H26" s="4"/>
      <c r="I26" s="4"/>
      <c r="J26" s="4"/>
      <c r="K26" s="4"/>
      <c r="L26" s="4"/>
      <c r="M26" s="13"/>
      <c r="N26" s="13"/>
      <c r="O26" s="13"/>
      <c r="P26" s="13"/>
      <c r="Q26" s="273"/>
      <c r="R26" s="13"/>
      <c r="S26" s="80"/>
      <c r="T26" s="6"/>
      <c r="U26" s="68">
        <v>14</v>
      </c>
      <c r="V26" s="81" t="s">
        <v>60</v>
      </c>
      <c r="W26" s="82"/>
      <c r="X26" s="83" t="s">
        <v>49</v>
      </c>
      <c r="Y26" s="60"/>
      <c r="Z26" s="85" t="str">
        <f t="shared" si="0"/>
        <v/>
      </c>
      <c r="AA26" s="86" t="str">
        <f t="shared" si="1"/>
        <v/>
      </c>
      <c r="AB26" s="63"/>
      <c r="AC26" s="85" t="str">
        <f t="shared" si="2"/>
        <v/>
      </c>
      <c r="AD26" s="86" t="str">
        <f t="shared" si="3"/>
        <v/>
      </c>
      <c r="AE26" s="88" t="str">
        <f t="shared" si="4"/>
        <v/>
      </c>
      <c r="AF26" s="89" t="str">
        <f t="shared" si="5"/>
        <v/>
      </c>
      <c r="AG26" s="6"/>
      <c r="AH26" s="7"/>
      <c r="AI26" s="72">
        <v>54.7</v>
      </c>
      <c r="AJ26" s="73" t="s">
        <v>50</v>
      </c>
      <c r="AK26" s="7"/>
      <c r="AL26" s="72">
        <v>1.3899999999999999E-2</v>
      </c>
      <c r="AM26" s="73" t="s">
        <v>34</v>
      </c>
      <c r="AN26" s="7"/>
      <c r="AO26" s="7"/>
      <c r="AP26" s="7"/>
    </row>
    <row r="27" spans="1:42" ht="18" customHeight="1">
      <c r="A27" s="4"/>
      <c r="B27" s="325" t="s">
        <v>53</v>
      </c>
      <c r="C27" s="325"/>
      <c r="D27" s="325"/>
      <c r="E27" s="290">
        <v>24</v>
      </c>
      <c r="F27" s="291">
        <v>25</v>
      </c>
      <c r="G27" s="291">
        <v>26</v>
      </c>
      <c r="H27" s="291">
        <v>27</v>
      </c>
      <c r="I27" s="291">
        <v>28</v>
      </c>
      <c r="J27" s="291">
        <v>29</v>
      </c>
      <c r="K27" s="291">
        <v>30</v>
      </c>
      <c r="L27" s="260" t="s">
        <v>160</v>
      </c>
      <c r="M27" s="260">
        <v>2</v>
      </c>
      <c r="N27" s="260">
        <v>3</v>
      </c>
      <c r="O27" s="292">
        <v>4</v>
      </c>
      <c r="P27" s="260">
        <v>5</v>
      </c>
      <c r="Q27" s="260">
        <v>6</v>
      </c>
      <c r="R27" s="299">
        <v>7</v>
      </c>
      <c r="S27" s="77"/>
      <c r="T27" s="6"/>
      <c r="U27" s="68">
        <v>15</v>
      </c>
      <c r="V27" s="81" t="s">
        <v>62</v>
      </c>
      <c r="W27" s="82"/>
      <c r="X27" s="90" t="s">
        <v>57</v>
      </c>
      <c r="Y27" s="60"/>
      <c r="Z27" s="85" t="str">
        <f t="shared" si="0"/>
        <v/>
      </c>
      <c r="AA27" s="86" t="str">
        <f t="shared" si="1"/>
        <v/>
      </c>
      <c r="AB27" s="63"/>
      <c r="AC27" s="85" t="str">
        <f t="shared" si="2"/>
        <v/>
      </c>
      <c r="AD27" s="86" t="str">
        <f t="shared" si="3"/>
        <v/>
      </c>
      <c r="AE27" s="88" t="str">
        <f t="shared" si="4"/>
        <v/>
      </c>
      <c r="AF27" s="89" t="str">
        <f t="shared" si="5"/>
        <v/>
      </c>
      <c r="AG27" s="6"/>
      <c r="AH27" s="7"/>
      <c r="AI27" s="72">
        <v>38.4</v>
      </c>
      <c r="AJ27" s="73" t="s">
        <v>58</v>
      </c>
      <c r="AK27" s="7"/>
      <c r="AL27" s="72">
        <v>1.3899999999999999E-2</v>
      </c>
      <c r="AM27" s="73" t="s">
        <v>34</v>
      </c>
      <c r="AN27" s="7"/>
      <c r="AO27" s="7"/>
      <c r="AP27" s="7"/>
    </row>
    <row r="28" spans="1:42" ht="18" customHeight="1" thickBot="1">
      <c r="A28" s="4"/>
      <c r="B28" s="326" t="s">
        <v>55</v>
      </c>
      <c r="C28" s="326"/>
      <c r="D28" s="326"/>
      <c r="E28" s="261">
        <v>23</v>
      </c>
      <c r="F28" s="261">
        <v>24</v>
      </c>
      <c r="G28" s="261">
        <v>25</v>
      </c>
      <c r="H28" s="261">
        <v>26</v>
      </c>
      <c r="I28" s="261">
        <v>27</v>
      </c>
      <c r="J28" s="261">
        <v>28</v>
      </c>
      <c r="K28" s="261">
        <v>29</v>
      </c>
      <c r="L28" s="261">
        <v>30</v>
      </c>
      <c r="M28" s="261" t="s">
        <v>160</v>
      </c>
      <c r="N28" s="261">
        <v>2</v>
      </c>
      <c r="O28" s="293">
        <v>3</v>
      </c>
      <c r="P28" s="293">
        <v>4</v>
      </c>
      <c r="Q28" s="293">
        <v>5</v>
      </c>
      <c r="R28" s="300">
        <v>6</v>
      </c>
      <c r="S28" s="77"/>
      <c r="T28" s="6"/>
      <c r="U28" s="68">
        <v>16</v>
      </c>
      <c r="V28" s="69" t="s">
        <v>166</v>
      </c>
      <c r="W28" s="82"/>
      <c r="X28" s="83" t="s">
        <v>49</v>
      </c>
      <c r="Y28" s="60"/>
      <c r="Z28" s="85" t="str">
        <f t="shared" si="0"/>
        <v/>
      </c>
      <c r="AA28" s="86" t="str">
        <f t="shared" si="1"/>
        <v/>
      </c>
      <c r="AB28" s="63"/>
      <c r="AC28" s="85" t="str">
        <f t="shared" si="2"/>
        <v/>
      </c>
      <c r="AD28" s="86" t="str">
        <f t="shared" si="3"/>
        <v/>
      </c>
      <c r="AE28" s="88" t="str">
        <f t="shared" si="4"/>
        <v/>
      </c>
      <c r="AF28" s="89" t="str">
        <f t="shared" si="5"/>
        <v/>
      </c>
      <c r="AG28" s="6"/>
      <c r="AH28" s="7"/>
      <c r="AI28" s="72">
        <v>28.7</v>
      </c>
      <c r="AJ28" s="73" t="s">
        <v>50</v>
      </c>
      <c r="AK28" s="7"/>
      <c r="AL28" s="72">
        <v>2.46E-2</v>
      </c>
      <c r="AM28" s="73" t="s">
        <v>34</v>
      </c>
      <c r="AN28" s="7"/>
      <c r="AO28" s="7"/>
      <c r="AP28" s="7"/>
    </row>
    <row r="29" spans="1:42" ht="18" customHeight="1" thickTop="1">
      <c r="A29" s="4"/>
      <c r="B29" s="91">
        <v>1</v>
      </c>
      <c r="C29" s="350" t="s">
        <v>59</v>
      </c>
      <c r="D29" s="350"/>
      <c r="E29" s="262">
        <v>0.65700000000000003</v>
      </c>
      <c r="F29" s="271">
        <v>0.73799999999999999</v>
      </c>
      <c r="G29" s="271">
        <v>0.71899999999999997</v>
      </c>
      <c r="H29" s="271">
        <v>0.70599999999999996</v>
      </c>
      <c r="I29" s="271">
        <v>0.69699999999999995</v>
      </c>
      <c r="J29" s="271">
        <v>0.69099999999999995</v>
      </c>
      <c r="K29" s="271">
        <v>0.66900000000000004</v>
      </c>
      <c r="L29" s="271">
        <v>0.61799999999999999</v>
      </c>
      <c r="M29" s="271">
        <v>0.56100000000000005</v>
      </c>
      <c r="N29" s="271">
        <v>0.53100000000000003</v>
      </c>
      <c r="O29" s="294">
        <v>0.52900000000000003</v>
      </c>
      <c r="P29" s="294">
        <v>0.53700000000000003</v>
      </c>
      <c r="Q29" s="294">
        <v>0.52</v>
      </c>
      <c r="R29" s="295">
        <v>0.48399999999999999</v>
      </c>
      <c r="S29" s="265"/>
      <c r="T29" s="6"/>
      <c r="U29" s="68">
        <v>17</v>
      </c>
      <c r="V29" s="69" t="s">
        <v>167</v>
      </c>
      <c r="W29" s="82"/>
      <c r="X29" s="83" t="s">
        <v>49</v>
      </c>
      <c r="Y29" s="60"/>
      <c r="Z29" s="85" t="str">
        <f t="shared" ref="Z29:Z30" si="12">IF(Y29="","",ROUND(Y29*AE29,0))</f>
        <v/>
      </c>
      <c r="AA29" s="86" t="str">
        <f t="shared" ref="AA29:AA30" si="13">IF(Y29="","",Y29*AE29*AF29*44/12)</f>
        <v/>
      </c>
      <c r="AB29" s="63"/>
      <c r="AC29" s="85" t="str">
        <f t="shared" ref="AC29:AC30" si="14">IF(AB29="","",ROUND(AB29*AE29,0))</f>
        <v/>
      </c>
      <c r="AD29" s="86" t="str">
        <f t="shared" ref="AD29:AD30" si="15">IF(AB29="","",AB29*AE29*AF29*44/12)</f>
        <v/>
      </c>
      <c r="AE29" s="88" t="str">
        <f t="shared" ref="AE29:AE30" si="16">IF(AND(Y29="",AB29=""),"",AI29)</f>
        <v/>
      </c>
      <c r="AF29" s="89" t="str">
        <f t="shared" ref="AF29:AF30" si="17">IF(AND(Y29="",AB29=""),"",AL29)</f>
        <v/>
      </c>
      <c r="AG29" s="6"/>
      <c r="AH29" s="7"/>
      <c r="AI29" s="72">
        <v>28.9</v>
      </c>
      <c r="AJ29" s="73" t="s">
        <v>50</v>
      </c>
      <c r="AK29" s="7"/>
      <c r="AL29" s="72">
        <v>2.4500000000000001E-2</v>
      </c>
      <c r="AM29" s="73" t="s">
        <v>34</v>
      </c>
      <c r="AN29" s="7"/>
      <c r="AO29" s="7"/>
      <c r="AP29" s="7"/>
    </row>
    <row r="30" spans="1:42" ht="18" customHeight="1">
      <c r="A30" s="4"/>
      <c r="B30" s="268">
        <v>2</v>
      </c>
      <c r="C30" s="351" t="s">
        <v>203</v>
      </c>
      <c r="D30" s="351"/>
      <c r="E30" s="269">
        <v>0.45</v>
      </c>
      <c r="F30" s="258">
        <v>0.51400000000000001</v>
      </c>
      <c r="G30" s="258">
        <v>0.52200000000000002</v>
      </c>
      <c r="H30" s="258">
        <v>0.53100000000000003</v>
      </c>
      <c r="I30" s="258">
        <v>0.50900000000000001</v>
      </c>
      <c r="J30" s="258">
        <v>0.50900000000000001</v>
      </c>
      <c r="K30" s="258">
        <v>0.435</v>
      </c>
      <c r="L30" s="258">
        <v>0.35199999999999998</v>
      </c>
      <c r="M30" s="258">
        <v>0.34</v>
      </c>
      <c r="N30" s="258">
        <v>0.36199999999999999</v>
      </c>
      <c r="O30" s="272">
        <v>0.29899999999999999</v>
      </c>
      <c r="P30" s="272">
        <v>0.36</v>
      </c>
      <c r="Q30" s="272">
        <v>0.41899999999999998</v>
      </c>
      <c r="R30" s="296">
        <v>0.41499999999999998</v>
      </c>
      <c r="S30" s="265"/>
      <c r="T30" s="6"/>
      <c r="U30" s="68">
        <v>18</v>
      </c>
      <c r="V30" s="69" t="s">
        <v>168</v>
      </c>
      <c r="W30" s="82"/>
      <c r="X30" s="83" t="s">
        <v>49</v>
      </c>
      <c r="Y30" s="60"/>
      <c r="Z30" s="85" t="str">
        <f t="shared" si="12"/>
        <v/>
      </c>
      <c r="AA30" s="86" t="str">
        <f t="shared" si="13"/>
        <v/>
      </c>
      <c r="AB30" s="63"/>
      <c r="AC30" s="85" t="str">
        <f t="shared" si="14"/>
        <v/>
      </c>
      <c r="AD30" s="86" t="str">
        <f t="shared" si="15"/>
        <v/>
      </c>
      <c r="AE30" s="88" t="str">
        <f t="shared" si="16"/>
        <v/>
      </c>
      <c r="AF30" s="89" t="str">
        <f t="shared" si="17"/>
        <v/>
      </c>
      <c r="AG30" s="6"/>
      <c r="AH30" s="7"/>
      <c r="AI30" s="72">
        <v>28.3</v>
      </c>
      <c r="AJ30" s="73" t="s">
        <v>50</v>
      </c>
      <c r="AK30" s="7"/>
      <c r="AL30" s="72">
        <v>2.5100000000000001E-2</v>
      </c>
      <c r="AM30" s="73" t="s">
        <v>34</v>
      </c>
      <c r="AN30" s="7"/>
      <c r="AO30" s="7"/>
      <c r="AP30" s="7"/>
    </row>
    <row r="31" spans="1:42" ht="18" customHeight="1">
      <c r="A31" s="4"/>
      <c r="B31" s="270">
        <v>3</v>
      </c>
      <c r="C31" s="351" t="s">
        <v>61</v>
      </c>
      <c r="D31" s="351"/>
      <c r="E31" s="269">
        <v>0.52500000000000002</v>
      </c>
      <c r="F31" s="258">
        <v>0.61199999999999999</v>
      </c>
      <c r="G31" s="258">
        <v>0.61299999999999999</v>
      </c>
      <c r="H31" s="258">
        <v>0.58399999999999996</v>
      </c>
      <c r="I31" s="258">
        <v>0.50900000000000001</v>
      </c>
      <c r="J31" s="258">
        <v>0.46200000000000002</v>
      </c>
      <c r="K31" s="258">
        <v>0.438</v>
      </c>
      <c r="L31" s="258">
        <v>0.31900000000000001</v>
      </c>
      <c r="M31" s="258">
        <v>0.34399999999999997</v>
      </c>
      <c r="N31" s="258">
        <v>0.36499999999999999</v>
      </c>
      <c r="O31" s="272">
        <v>0.29599999999999999</v>
      </c>
      <c r="P31" s="272">
        <v>0.40699999999999997</v>
      </c>
      <c r="Q31" s="272">
        <v>0.41699999999999998</v>
      </c>
      <c r="R31" s="296">
        <v>0.47199999999999998</v>
      </c>
      <c r="S31" s="77"/>
      <c r="T31" s="6"/>
      <c r="U31" s="68">
        <v>19</v>
      </c>
      <c r="V31" s="69" t="s">
        <v>169</v>
      </c>
      <c r="W31" s="82"/>
      <c r="X31" s="83" t="s">
        <v>49</v>
      </c>
      <c r="Y31" s="60"/>
      <c r="Z31" s="85" t="str">
        <f t="shared" si="0"/>
        <v/>
      </c>
      <c r="AA31" s="86" t="str">
        <f t="shared" si="1"/>
        <v/>
      </c>
      <c r="AB31" s="63"/>
      <c r="AC31" s="85" t="str">
        <f t="shared" si="2"/>
        <v/>
      </c>
      <c r="AD31" s="86" t="str">
        <f t="shared" si="3"/>
        <v/>
      </c>
      <c r="AE31" s="88" t="str">
        <f t="shared" si="4"/>
        <v/>
      </c>
      <c r="AF31" s="89" t="str">
        <f t="shared" si="5"/>
        <v/>
      </c>
      <c r="AG31" s="6"/>
      <c r="AH31" s="7"/>
      <c r="AI31" s="72">
        <v>26.1</v>
      </c>
      <c r="AJ31" s="73" t="s">
        <v>50</v>
      </c>
      <c r="AK31" s="7"/>
      <c r="AL31" s="72">
        <v>2.4299999999999999E-2</v>
      </c>
      <c r="AM31" s="73" t="s">
        <v>34</v>
      </c>
      <c r="AN31" s="7"/>
      <c r="AO31" s="7"/>
      <c r="AP31" s="7"/>
    </row>
    <row r="32" spans="1:42" ht="18" customHeight="1">
      <c r="A32" s="4"/>
      <c r="B32" s="92">
        <v>4</v>
      </c>
      <c r="C32" s="352" t="s">
        <v>157</v>
      </c>
      <c r="D32" s="353"/>
      <c r="E32" s="267" t="s">
        <v>63</v>
      </c>
      <c r="F32" s="267" t="s">
        <v>63</v>
      </c>
      <c r="G32" s="267" t="s">
        <v>63</v>
      </c>
      <c r="H32" s="267" t="s">
        <v>63</v>
      </c>
      <c r="I32" s="267" t="s">
        <v>63</v>
      </c>
      <c r="J32" s="267" t="s">
        <v>63</v>
      </c>
      <c r="K32" s="267">
        <v>0.59599999999999997</v>
      </c>
      <c r="L32" s="267">
        <v>0.56799999999999995</v>
      </c>
      <c r="M32" s="272">
        <v>0.46200000000000002</v>
      </c>
      <c r="N32" s="272">
        <v>0.50700000000000001</v>
      </c>
      <c r="O32" s="272">
        <v>0.51400000000000001</v>
      </c>
      <c r="P32" s="272">
        <v>0.437</v>
      </c>
      <c r="Q32" s="272">
        <v>0.60399999999999998</v>
      </c>
      <c r="R32" s="296">
        <v>0.32300000000000001</v>
      </c>
      <c r="S32" s="265"/>
      <c r="T32" s="6"/>
      <c r="U32" s="68">
        <v>20</v>
      </c>
      <c r="V32" s="69" t="s">
        <v>170</v>
      </c>
      <c r="W32" s="82"/>
      <c r="X32" s="83" t="s">
        <v>49</v>
      </c>
      <c r="Y32" s="60"/>
      <c r="Z32" s="85" t="str">
        <f t="shared" ref="Z32" si="18">IF(Y32="","",ROUND(Y32*AE32,0))</f>
        <v/>
      </c>
      <c r="AA32" s="86" t="str">
        <f t="shared" ref="AA32" si="19">IF(Y32="","",Y32*AE32*AF32*44/12)</f>
        <v/>
      </c>
      <c r="AB32" s="63"/>
      <c r="AC32" s="85" t="str">
        <f t="shared" ref="AC32" si="20">IF(AB32="","",ROUND(AB32*AE32,0))</f>
        <v/>
      </c>
      <c r="AD32" s="86" t="str">
        <f t="shared" ref="AD32" si="21">IF(AB32="","",AB32*AE32*AF32*44/12)</f>
        <v/>
      </c>
      <c r="AE32" s="88" t="str">
        <f t="shared" ref="AE32" si="22">IF(AND(Y32="",AB32=""),"",AI32)</f>
        <v/>
      </c>
      <c r="AF32" s="89" t="str">
        <f t="shared" ref="AF32" si="23">IF(AND(Y32="",AB32=""),"",AL32)</f>
        <v/>
      </c>
      <c r="AG32" s="6"/>
      <c r="AH32" s="7"/>
      <c r="AI32" s="72">
        <v>24.2</v>
      </c>
      <c r="AJ32" s="73" t="s">
        <v>50</v>
      </c>
      <c r="AK32" s="7"/>
      <c r="AL32" s="72">
        <v>2.4199999999999999E-2</v>
      </c>
      <c r="AM32" s="73" t="s">
        <v>34</v>
      </c>
      <c r="AN32" s="7"/>
      <c r="AO32" s="7"/>
      <c r="AP32" s="7"/>
    </row>
    <row r="33" spans="1:42" ht="18" customHeight="1">
      <c r="A33" s="4"/>
      <c r="B33" s="92">
        <v>5</v>
      </c>
      <c r="C33" s="342" t="s">
        <v>153</v>
      </c>
      <c r="D33" s="343"/>
      <c r="E33" s="263" t="s">
        <v>63</v>
      </c>
      <c r="F33" s="267">
        <v>0</v>
      </c>
      <c r="G33" s="267">
        <v>0.315</v>
      </c>
      <c r="H33" s="267">
        <v>0.51100000000000001</v>
      </c>
      <c r="I33" s="267">
        <v>0.47499999999999998</v>
      </c>
      <c r="J33" s="267">
        <v>0.57699999999999996</v>
      </c>
      <c r="K33" s="267">
        <v>0.58399999999999996</v>
      </c>
      <c r="L33" s="267">
        <v>0.45200000000000001</v>
      </c>
      <c r="M33" s="267">
        <v>0.47</v>
      </c>
      <c r="N33" s="267">
        <v>0.45800000000000002</v>
      </c>
      <c r="O33" s="272">
        <v>0.47499999999999998</v>
      </c>
      <c r="P33" s="272">
        <v>0.48099999999999998</v>
      </c>
      <c r="Q33" s="272">
        <v>0.46</v>
      </c>
      <c r="R33" s="296">
        <v>0.33900000000000002</v>
      </c>
      <c r="S33" s="265"/>
      <c r="T33" s="6"/>
      <c r="U33" s="68">
        <v>21</v>
      </c>
      <c r="V33" s="69" t="s">
        <v>171</v>
      </c>
      <c r="W33" s="82"/>
      <c r="X33" s="83" t="s">
        <v>49</v>
      </c>
      <c r="Y33" s="60"/>
      <c r="Z33" s="85" t="str">
        <f t="shared" si="0"/>
        <v/>
      </c>
      <c r="AA33" s="86" t="str">
        <f t="shared" si="1"/>
        <v/>
      </c>
      <c r="AB33" s="63"/>
      <c r="AC33" s="85" t="str">
        <f t="shared" si="2"/>
        <v/>
      </c>
      <c r="AD33" s="86" t="str">
        <f t="shared" si="3"/>
        <v/>
      </c>
      <c r="AE33" s="88" t="str">
        <f t="shared" si="4"/>
        <v/>
      </c>
      <c r="AF33" s="89" t="str">
        <f t="shared" si="5"/>
        <v/>
      </c>
      <c r="AG33" s="6"/>
      <c r="AH33" s="7"/>
      <c r="AI33" s="72">
        <v>27.8</v>
      </c>
      <c r="AJ33" s="73" t="s">
        <v>50</v>
      </c>
      <c r="AK33" s="7"/>
      <c r="AL33" s="72">
        <v>2.5899999999999999E-2</v>
      </c>
      <c r="AM33" s="73" t="s">
        <v>34</v>
      </c>
      <c r="AN33" s="7"/>
      <c r="AO33" s="7"/>
      <c r="AP33" s="7"/>
    </row>
    <row r="34" spans="1:42" ht="18" customHeight="1">
      <c r="A34" s="4"/>
      <c r="B34" s="94">
        <v>6</v>
      </c>
      <c r="C34" s="342" t="s">
        <v>202</v>
      </c>
      <c r="D34" s="343"/>
      <c r="E34" s="267" t="s">
        <v>63</v>
      </c>
      <c r="F34" s="267" t="s">
        <v>63</v>
      </c>
      <c r="G34" s="267" t="s">
        <v>63</v>
      </c>
      <c r="H34" s="267" t="s">
        <v>63</v>
      </c>
      <c r="I34" s="267" t="s">
        <v>63</v>
      </c>
      <c r="J34" s="267" t="s">
        <v>63</v>
      </c>
      <c r="K34" s="267">
        <v>0.498</v>
      </c>
      <c r="L34" s="267">
        <v>0.51300000000000001</v>
      </c>
      <c r="M34" s="267">
        <v>0.5</v>
      </c>
      <c r="N34" s="267">
        <v>0.52200000000000002</v>
      </c>
      <c r="O34" s="272">
        <v>0.436</v>
      </c>
      <c r="P34" s="272">
        <v>0.503</v>
      </c>
      <c r="Q34" s="272">
        <v>0.54800000000000004</v>
      </c>
      <c r="R34" s="296">
        <v>0.65900000000000003</v>
      </c>
      <c r="S34" s="265"/>
      <c r="T34" s="6"/>
      <c r="U34" s="68">
        <v>22</v>
      </c>
      <c r="V34" s="79" t="s">
        <v>64</v>
      </c>
      <c r="W34" s="70"/>
      <c r="X34" s="71" t="s">
        <v>49</v>
      </c>
      <c r="Y34" s="60"/>
      <c r="Z34" s="61" t="str">
        <f t="shared" si="0"/>
        <v/>
      </c>
      <c r="AA34" s="62" t="str">
        <f t="shared" si="1"/>
        <v/>
      </c>
      <c r="AB34" s="63"/>
      <c r="AC34" s="61" t="str">
        <f t="shared" si="2"/>
        <v/>
      </c>
      <c r="AD34" s="62" t="str">
        <f t="shared" si="3"/>
        <v/>
      </c>
      <c r="AE34" s="64" t="str">
        <f t="shared" si="4"/>
        <v/>
      </c>
      <c r="AF34" s="65" t="str">
        <f t="shared" si="5"/>
        <v/>
      </c>
      <c r="AG34" s="6"/>
      <c r="AH34" s="7"/>
      <c r="AI34" s="72">
        <v>29</v>
      </c>
      <c r="AJ34" s="73" t="s">
        <v>50</v>
      </c>
      <c r="AK34" s="7"/>
      <c r="AL34" s="72">
        <v>2.9899999999999999E-2</v>
      </c>
      <c r="AM34" s="73" t="s">
        <v>34</v>
      </c>
      <c r="AN34" s="7"/>
      <c r="AO34" s="7"/>
      <c r="AP34" s="7"/>
    </row>
    <row r="35" spans="1:42" ht="18" customHeight="1">
      <c r="A35" s="4"/>
      <c r="B35" s="94">
        <v>7</v>
      </c>
      <c r="C35" s="342" t="s">
        <v>207</v>
      </c>
      <c r="D35" s="343"/>
      <c r="E35" s="267" t="s">
        <v>63</v>
      </c>
      <c r="F35" s="267" t="s">
        <v>63</v>
      </c>
      <c r="G35" s="267" t="s">
        <v>63</v>
      </c>
      <c r="H35" s="267" t="s">
        <v>63</v>
      </c>
      <c r="I35" s="267" t="s">
        <v>63</v>
      </c>
      <c r="J35" s="267" t="s">
        <v>63</v>
      </c>
      <c r="K35" s="267">
        <v>0.49099999999999999</v>
      </c>
      <c r="L35" s="267">
        <v>0.49399999999999999</v>
      </c>
      <c r="M35" s="267">
        <v>0.45400000000000001</v>
      </c>
      <c r="N35" s="267">
        <v>0.48699999999999999</v>
      </c>
      <c r="O35" s="272">
        <v>0.45200000000000001</v>
      </c>
      <c r="P35" s="272">
        <v>0.378</v>
      </c>
      <c r="Q35" s="272">
        <v>0.70499999999999996</v>
      </c>
      <c r="R35" s="296">
        <v>0.42199999999999999</v>
      </c>
      <c r="S35" s="265"/>
      <c r="T35" s="6"/>
      <c r="U35" s="68">
        <v>23</v>
      </c>
      <c r="V35" s="69" t="s">
        <v>65</v>
      </c>
      <c r="W35" s="70"/>
      <c r="X35" s="71" t="s">
        <v>49</v>
      </c>
      <c r="Y35" s="60"/>
      <c r="Z35" s="61" t="str">
        <f t="shared" si="0"/>
        <v/>
      </c>
      <c r="AA35" s="62" t="str">
        <f t="shared" si="1"/>
        <v/>
      </c>
      <c r="AB35" s="63"/>
      <c r="AC35" s="61" t="str">
        <f t="shared" si="2"/>
        <v/>
      </c>
      <c r="AD35" s="62" t="str">
        <f t="shared" si="3"/>
        <v/>
      </c>
      <c r="AE35" s="64" t="str">
        <f t="shared" si="4"/>
        <v/>
      </c>
      <c r="AF35" s="65" t="str">
        <f t="shared" si="5"/>
        <v/>
      </c>
      <c r="AG35" s="6"/>
      <c r="AH35" s="7"/>
      <c r="AI35" s="72">
        <v>37.299999999999997</v>
      </c>
      <c r="AJ35" s="73" t="s">
        <v>50</v>
      </c>
      <c r="AK35" s="7"/>
      <c r="AL35" s="72">
        <v>2.0899999999999998E-2</v>
      </c>
      <c r="AM35" s="73" t="s">
        <v>34</v>
      </c>
      <c r="AN35" s="7"/>
      <c r="AO35" s="7"/>
      <c r="AP35" s="7"/>
    </row>
    <row r="36" spans="1:42" ht="18" customHeight="1">
      <c r="A36" s="4"/>
      <c r="B36" s="94">
        <v>8</v>
      </c>
      <c r="C36" s="354" t="s">
        <v>156</v>
      </c>
      <c r="D36" s="355"/>
      <c r="E36" s="267" t="s">
        <v>63</v>
      </c>
      <c r="F36" s="267" t="s">
        <v>63</v>
      </c>
      <c r="G36" s="267" t="s">
        <v>63</v>
      </c>
      <c r="H36" s="267" t="s">
        <v>63</v>
      </c>
      <c r="I36" s="267" t="s">
        <v>63</v>
      </c>
      <c r="J36" s="267" t="s">
        <v>63</v>
      </c>
      <c r="K36" s="267">
        <v>0.41</v>
      </c>
      <c r="L36" s="267">
        <v>0.42399999999999999</v>
      </c>
      <c r="M36" s="267">
        <v>0.36499999999999999</v>
      </c>
      <c r="N36" s="267">
        <v>0.34699999999999998</v>
      </c>
      <c r="O36" s="272">
        <v>0.432</v>
      </c>
      <c r="P36" s="272">
        <v>0.25800000000000001</v>
      </c>
      <c r="Q36" s="272">
        <v>0.98699999999999999</v>
      </c>
      <c r="R36" s="296">
        <v>0.66</v>
      </c>
      <c r="S36" s="265"/>
      <c r="T36" s="6"/>
      <c r="U36" s="68">
        <v>24</v>
      </c>
      <c r="V36" s="69" t="s">
        <v>67</v>
      </c>
      <c r="W36" s="70"/>
      <c r="X36" s="59" t="s">
        <v>57</v>
      </c>
      <c r="Y36" s="60"/>
      <c r="Z36" s="61" t="str">
        <f t="shared" si="0"/>
        <v/>
      </c>
      <c r="AA36" s="62" t="str">
        <f t="shared" si="1"/>
        <v/>
      </c>
      <c r="AB36" s="63"/>
      <c r="AC36" s="61" t="str">
        <f t="shared" si="2"/>
        <v/>
      </c>
      <c r="AD36" s="62" t="str">
        <f t="shared" si="3"/>
        <v/>
      </c>
      <c r="AE36" s="64" t="str">
        <f t="shared" si="4"/>
        <v/>
      </c>
      <c r="AF36" s="65" t="str">
        <f t="shared" si="5"/>
        <v/>
      </c>
      <c r="AG36" s="6"/>
      <c r="AH36" s="7"/>
      <c r="AI36" s="72">
        <v>18.399999999999999</v>
      </c>
      <c r="AJ36" s="73" t="s">
        <v>58</v>
      </c>
      <c r="AK36" s="7"/>
      <c r="AL36" s="72">
        <v>1.09E-2</v>
      </c>
      <c r="AM36" s="73" t="s">
        <v>34</v>
      </c>
      <c r="AN36" s="7"/>
      <c r="AO36" s="7"/>
      <c r="AP36" s="7"/>
    </row>
    <row r="37" spans="1:42" ht="18" customHeight="1">
      <c r="A37" s="4"/>
      <c r="B37" s="94">
        <v>9</v>
      </c>
      <c r="C37" s="342" t="s">
        <v>149</v>
      </c>
      <c r="D37" s="343"/>
      <c r="E37" s="263">
        <v>0.40899999999999997</v>
      </c>
      <c r="F37" s="267">
        <v>0.42899999999999999</v>
      </c>
      <c r="G37" s="267">
        <v>0.42299999999999999</v>
      </c>
      <c r="H37" s="267">
        <v>0.45400000000000001</v>
      </c>
      <c r="I37" s="267">
        <v>0.41799999999999998</v>
      </c>
      <c r="J37" s="267">
        <v>0.40500000000000003</v>
      </c>
      <c r="K37" s="267">
        <v>0.42299999999999999</v>
      </c>
      <c r="L37" s="267">
        <v>0.42599999999999999</v>
      </c>
      <c r="M37" s="267">
        <v>0.39100000000000001</v>
      </c>
      <c r="N37" s="267">
        <v>0.373</v>
      </c>
      <c r="O37" s="272">
        <v>0.40500000000000003</v>
      </c>
      <c r="P37" s="272">
        <v>0.40500000000000003</v>
      </c>
      <c r="Q37" s="272">
        <v>0.432</v>
      </c>
      <c r="R37" s="296">
        <v>0.54700000000000004</v>
      </c>
      <c r="S37" s="265"/>
      <c r="T37" s="6"/>
      <c r="U37" s="68">
        <v>25</v>
      </c>
      <c r="V37" s="69" t="s">
        <v>68</v>
      </c>
      <c r="W37" s="70"/>
      <c r="X37" s="59" t="s">
        <v>57</v>
      </c>
      <c r="Y37" s="60"/>
      <c r="Z37" s="61" t="str">
        <f t="shared" si="0"/>
        <v/>
      </c>
      <c r="AA37" s="62" t="str">
        <f t="shared" si="1"/>
        <v/>
      </c>
      <c r="AB37" s="63"/>
      <c r="AC37" s="61" t="str">
        <f t="shared" si="2"/>
        <v/>
      </c>
      <c r="AD37" s="62" t="str">
        <f t="shared" si="3"/>
        <v/>
      </c>
      <c r="AE37" s="64" t="str">
        <f t="shared" si="4"/>
        <v/>
      </c>
      <c r="AF37" s="65" t="str">
        <f t="shared" si="5"/>
        <v/>
      </c>
      <c r="AG37" s="6"/>
      <c r="AH37" s="7"/>
      <c r="AI37" s="72">
        <v>3.23</v>
      </c>
      <c r="AJ37" s="73" t="s">
        <v>58</v>
      </c>
      <c r="AK37" s="7"/>
      <c r="AL37" s="72">
        <v>2.64E-2</v>
      </c>
      <c r="AM37" s="73" t="s">
        <v>34</v>
      </c>
      <c r="AN37" s="7"/>
      <c r="AO37" s="7"/>
      <c r="AP37" s="7"/>
    </row>
    <row r="38" spans="1:42" ht="18" customHeight="1">
      <c r="A38" s="4"/>
      <c r="B38" s="257">
        <v>10</v>
      </c>
      <c r="C38" s="342" t="s">
        <v>208</v>
      </c>
      <c r="D38" s="343"/>
      <c r="E38" s="267" t="s">
        <v>63</v>
      </c>
      <c r="F38" s="267" t="s">
        <v>63</v>
      </c>
      <c r="G38" s="267" t="s">
        <v>63</v>
      </c>
      <c r="H38" s="267" t="s">
        <v>63</v>
      </c>
      <c r="I38" s="267" t="s">
        <v>63</v>
      </c>
      <c r="J38" s="267" t="s">
        <v>63</v>
      </c>
      <c r="K38" s="267">
        <v>0.38500000000000001</v>
      </c>
      <c r="L38" s="267">
        <v>0.49199999999999999</v>
      </c>
      <c r="M38" s="267">
        <v>0.63400000000000001</v>
      </c>
      <c r="N38" s="267">
        <v>0.53800000000000003</v>
      </c>
      <c r="O38" s="272">
        <v>0.45300000000000001</v>
      </c>
      <c r="P38" s="272">
        <v>0.441</v>
      </c>
      <c r="Q38" s="272">
        <v>0.60599999999999998</v>
      </c>
      <c r="R38" s="296">
        <v>0.55000000000000004</v>
      </c>
      <c r="S38" s="265"/>
      <c r="T38" s="6"/>
      <c r="U38" s="68">
        <v>26</v>
      </c>
      <c r="V38" s="69" t="s">
        <v>172</v>
      </c>
      <c r="W38" s="70"/>
      <c r="X38" s="59" t="s">
        <v>57</v>
      </c>
      <c r="Y38" s="60"/>
      <c r="Z38" s="61" t="str">
        <f t="shared" ref="Z38" si="24">IF(Y38="","",ROUND(Y38*AE38,0))</f>
        <v/>
      </c>
      <c r="AA38" s="62" t="str">
        <f t="shared" ref="AA38" si="25">IF(Y38="","",Y38*AE38*AF38*44/12)</f>
        <v/>
      </c>
      <c r="AB38" s="63"/>
      <c r="AC38" s="61" t="str">
        <f t="shared" ref="AC38" si="26">IF(AB38="","",ROUND(AB38*AE38,0))</f>
        <v/>
      </c>
      <c r="AD38" s="62" t="str">
        <f t="shared" ref="AD38" si="27">IF(AB38="","",AB38*AE38*AF38*44/12)</f>
        <v/>
      </c>
      <c r="AE38" s="64" t="str">
        <f t="shared" ref="AE38" si="28">IF(AND(Y38="",AB38=""),"",AI38)</f>
        <v/>
      </c>
      <c r="AF38" s="65" t="str">
        <f t="shared" ref="AF38" si="29">IF(AND(Y38="",AB38=""),"",AL38)</f>
        <v/>
      </c>
      <c r="AG38" s="6"/>
      <c r="AH38" s="7"/>
      <c r="AI38" s="72">
        <v>3.45</v>
      </c>
      <c r="AJ38" s="73" t="s">
        <v>58</v>
      </c>
      <c r="AK38" s="7"/>
      <c r="AL38" s="72">
        <v>2.64E-2</v>
      </c>
      <c r="AM38" s="73" t="s">
        <v>34</v>
      </c>
      <c r="AN38" s="7"/>
      <c r="AO38" s="7"/>
      <c r="AP38" s="7"/>
    </row>
    <row r="39" spans="1:42" ht="18" customHeight="1">
      <c r="A39" s="4"/>
      <c r="B39" s="257">
        <v>11</v>
      </c>
      <c r="C39" s="360" t="s">
        <v>211</v>
      </c>
      <c r="D39" s="360"/>
      <c r="E39" s="267" t="s">
        <v>63</v>
      </c>
      <c r="F39" s="267" t="s">
        <v>63</v>
      </c>
      <c r="G39" s="267" t="s">
        <v>63</v>
      </c>
      <c r="H39" s="267" t="s">
        <v>63</v>
      </c>
      <c r="I39" s="267" t="s">
        <v>63</v>
      </c>
      <c r="J39" s="267" t="s">
        <v>63</v>
      </c>
      <c r="K39" s="267">
        <v>0.56599999999999995</v>
      </c>
      <c r="L39" s="267">
        <v>0.55100000000000005</v>
      </c>
      <c r="M39" s="267">
        <v>0.44900000000000001</v>
      </c>
      <c r="N39" s="267">
        <v>0.47</v>
      </c>
      <c r="O39" s="272">
        <v>0.45800000000000002</v>
      </c>
      <c r="P39" s="272">
        <v>0.34599999999999997</v>
      </c>
      <c r="Q39" s="272">
        <v>0.80400000000000005</v>
      </c>
      <c r="R39" s="296">
        <v>0.21299999999999999</v>
      </c>
      <c r="S39" s="265"/>
      <c r="T39" s="6"/>
      <c r="U39" s="68">
        <v>27</v>
      </c>
      <c r="V39" s="69" t="s">
        <v>70</v>
      </c>
      <c r="W39" s="70"/>
      <c r="X39" s="59" t="s">
        <v>57</v>
      </c>
      <c r="Y39" s="60"/>
      <c r="Z39" s="61" t="str">
        <f t="shared" si="0"/>
        <v/>
      </c>
      <c r="AA39" s="62" t="str">
        <f t="shared" si="1"/>
        <v/>
      </c>
      <c r="AB39" s="63"/>
      <c r="AC39" s="61" t="str">
        <f t="shared" si="2"/>
        <v/>
      </c>
      <c r="AD39" s="62" t="str">
        <f t="shared" si="3"/>
        <v/>
      </c>
      <c r="AE39" s="64" t="str">
        <f t="shared" si="4"/>
        <v/>
      </c>
      <c r="AF39" s="65" t="str">
        <f t="shared" si="5"/>
        <v/>
      </c>
      <c r="AG39" s="6"/>
      <c r="AH39" s="7"/>
      <c r="AI39" s="72">
        <v>7.53</v>
      </c>
      <c r="AJ39" s="73" t="s">
        <v>58</v>
      </c>
      <c r="AK39" s="7"/>
      <c r="AL39" s="72">
        <v>4.2000000000000003E-2</v>
      </c>
      <c r="AM39" s="73" t="s">
        <v>34</v>
      </c>
      <c r="AN39" s="7"/>
      <c r="AO39" s="7"/>
      <c r="AP39" s="7"/>
    </row>
    <row r="40" spans="1:42" ht="18" customHeight="1">
      <c r="A40" s="4"/>
      <c r="B40" s="94">
        <v>12</v>
      </c>
      <c r="C40" s="363" t="s">
        <v>154</v>
      </c>
      <c r="D40" s="363"/>
      <c r="E40" s="263" t="s">
        <v>63</v>
      </c>
      <c r="F40" s="267" t="s">
        <v>63</v>
      </c>
      <c r="G40" s="267" t="s">
        <v>63</v>
      </c>
      <c r="H40" s="267">
        <v>0.51300000000000001</v>
      </c>
      <c r="I40" s="267">
        <v>0.48799999999999999</v>
      </c>
      <c r="J40" s="267">
        <v>0.51800000000000002</v>
      </c>
      <c r="K40" s="267">
        <v>0.49199999999999999</v>
      </c>
      <c r="L40" s="267">
        <v>0.49</v>
      </c>
      <c r="M40" s="267">
        <v>0.49199999999999999</v>
      </c>
      <c r="N40" s="267">
        <v>0.48099999999999998</v>
      </c>
      <c r="O40" s="272">
        <v>0.47399999999999998</v>
      </c>
      <c r="P40" s="272">
        <v>0.40300000000000002</v>
      </c>
      <c r="Q40" s="272">
        <v>0.55900000000000005</v>
      </c>
      <c r="R40" s="296">
        <v>0.52</v>
      </c>
      <c r="S40" s="265"/>
      <c r="T40" s="6"/>
      <c r="U40" s="68">
        <v>28</v>
      </c>
      <c r="V40" s="69" t="s">
        <v>173</v>
      </c>
      <c r="W40" s="100" t="str">
        <f>IF(Y40="","","広島ｶﾞｽ")</f>
        <v/>
      </c>
      <c r="X40" s="90" t="s">
        <v>57</v>
      </c>
      <c r="Y40" s="60"/>
      <c r="Z40" s="85" t="str">
        <f t="shared" si="0"/>
        <v/>
      </c>
      <c r="AA40" s="86" t="str">
        <f>IF(Y40="","",Y40*AF40)</f>
        <v/>
      </c>
      <c r="AB40" s="63"/>
      <c r="AC40" s="85" t="str">
        <f t="shared" si="2"/>
        <v/>
      </c>
      <c r="AD40" s="86" t="str">
        <f>IF(AB40="","",AB40*AF40)</f>
        <v/>
      </c>
      <c r="AE40" s="101" t="str">
        <f t="shared" si="4"/>
        <v/>
      </c>
      <c r="AF40" s="89" t="str">
        <f t="shared" si="5"/>
        <v/>
      </c>
      <c r="AG40" s="6"/>
      <c r="AH40" s="7"/>
      <c r="AI40" s="72">
        <v>45</v>
      </c>
      <c r="AJ40" s="73" t="s">
        <v>58</v>
      </c>
      <c r="AK40" s="7"/>
      <c r="AL40" s="275">
        <v>2.0499999999999998</v>
      </c>
      <c r="AM40" s="73" t="s">
        <v>194</v>
      </c>
      <c r="AN40" s="7"/>
      <c r="AO40" s="7"/>
      <c r="AP40" s="7"/>
    </row>
    <row r="41" spans="1:42" ht="18" customHeight="1">
      <c r="A41" s="4"/>
      <c r="B41" s="94">
        <v>13</v>
      </c>
      <c r="C41" s="363" t="s">
        <v>201</v>
      </c>
      <c r="D41" s="363"/>
      <c r="E41" s="267" t="s">
        <v>63</v>
      </c>
      <c r="F41" s="267" t="s">
        <v>63</v>
      </c>
      <c r="G41" s="267" t="s">
        <v>63</v>
      </c>
      <c r="H41" s="267" t="s">
        <v>63</v>
      </c>
      <c r="I41" s="267" t="s">
        <v>63</v>
      </c>
      <c r="J41" s="267" t="s">
        <v>63</v>
      </c>
      <c r="K41" s="267">
        <v>4.0000000000000001E-3</v>
      </c>
      <c r="L41" s="267">
        <v>4.3999999999999997E-2</v>
      </c>
      <c r="M41" s="267">
        <v>9.9000000000000005E-2</v>
      </c>
      <c r="N41" s="267">
        <v>1.7999999999999999E-2</v>
      </c>
      <c r="O41" s="272">
        <v>2.5000000000000001E-2</v>
      </c>
      <c r="P41" s="272">
        <v>3.4000000000000002E-2</v>
      </c>
      <c r="Q41" s="272">
        <v>0.34899999999999998</v>
      </c>
      <c r="R41" s="296">
        <v>6.3E-2</v>
      </c>
      <c r="S41" s="80"/>
      <c r="T41" s="6"/>
      <c r="U41" s="68">
        <v>29</v>
      </c>
      <c r="V41" s="104" t="s">
        <v>174</v>
      </c>
      <c r="W41" s="82"/>
      <c r="X41" s="105"/>
      <c r="Y41" s="60"/>
      <c r="Z41" s="85" t="str">
        <f>IF(Y41="","",IF(AE41="",NA(),ROUND(Y41*AE41,0)))</f>
        <v/>
      </c>
      <c r="AA41" s="106"/>
      <c r="AB41" s="63"/>
      <c r="AC41" s="85" t="str">
        <f>IF(AB41="","",IF(AE41="",NA(),ROUND(AB41*AE41,0)))</f>
        <v/>
      </c>
      <c r="AD41" s="106"/>
      <c r="AE41" s="107"/>
      <c r="AF41" s="108"/>
      <c r="AG41" s="6"/>
      <c r="AH41" s="7"/>
      <c r="AI41" s="72"/>
      <c r="AJ41" s="73"/>
      <c r="AK41" s="7"/>
      <c r="AL41" s="109"/>
      <c r="AM41" s="110"/>
      <c r="AN41" s="356"/>
      <c r="AO41" s="356"/>
      <c r="AP41" s="7"/>
    </row>
    <row r="42" spans="1:42" ht="18" customHeight="1">
      <c r="A42" s="4"/>
      <c r="B42" s="257">
        <v>14</v>
      </c>
      <c r="C42" s="342" t="s">
        <v>148</v>
      </c>
      <c r="D42" s="343"/>
      <c r="E42" s="263">
        <v>0.34300000000000003</v>
      </c>
      <c r="F42" s="267">
        <v>0.378</v>
      </c>
      <c r="G42" s="267">
        <v>0.38900000000000001</v>
      </c>
      <c r="H42" s="267">
        <v>0.48199999999999998</v>
      </c>
      <c r="I42" s="267">
        <v>0.41099999999999998</v>
      </c>
      <c r="J42" s="267">
        <v>0.36199999999999999</v>
      </c>
      <c r="K42" s="267">
        <v>0.40899999999999997</v>
      </c>
      <c r="L42" s="267">
        <v>0.442</v>
      </c>
      <c r="M42" s="267">
        <v>0.308</v>
      </c>
      <c r="N42" s="267">
        <v>0.379</v>
      </c>
      <c r="O42" s="272">
        <v>0.46400000000000002</v>
      </c>
      <c r="P42" s="272">
        <v>0.50900000000000001</v>
      </c>
      <c r="Q42" s="272">
        <v>0.57699999999999996</v>
      </c>
      <c r="R42" s="296">
        <v>0.65700000000000003</v>
      </c>
      <c r="S42" s="80"/>
      <c r="T42" s="6"/>
      <c r="U42" s="68">
        <v>30</v>
      </c>
      <c r="V42" s="69" t="s">
        <v>176</v>
      </c>
      <c r="W42" s="70"/>
      <c r="X42" s="71" t="s">
        <v>49</v>
      </c>
      <c r="Y42" s="60"/>
      <c r="Z42" s="61" t="str">
        <f t="shared" ref="Z42:Z58" si="30">IF(Y42="","",ROUND(Y42*AE42,0))</f>
        <v/>
      </c>
      <c r="AA42" s="106"/>
      <c r="AB42" s="63"/>
      <c r="AC42" s="61" t="str">
        <f t="shared" ref="AC42:AC58" si="31">IF(AB42="","",ROUND(AB42*AE42,0))</f>
        <v/>
      </c>
      <c r="AD42" s="106"/>
      <c r="AE42" s="64" t="str">
        <f t="shared" ref="AE42:AE58" si="32">IF(AND(Y42="",AB42=""),"",AI42)</f>
        <v/>
      </c>
      <c r="AF42" s="108"/>
      <c r="AG42" s="6"/>
      <c r="AH42" s="7"/>
      <c r="AI42" s="72">
        <v>13.6</v>
      </c>
      <c r="AJ42" s="73" t="s">
        <v>50</v>
      </c>
      <c r="AK42" s="7"/>
      <c r="AL42" s="109"/>
      <c r="AM42" s="110"/>
      <c r="AN42" s="7"/>
      <c r="AO42" s="7"/>
      <c r="AP42" s="7"/>
    </row>
    <row r="43" spans="1:42" ht="18" customHeight="1">
      <c r="A43" s="4"/>
      <c r="B43" s="266">
        <v>15</v>
      </c>
      <c r="C43" s="344" t="s">
        <v>210</v>
      </c>
      <c r="D43" s="345"/>
      <c r="E43" s="267" t="s">
        <v>63</v>
      </c>
      <c r="F43" s="267" t="s">
        <v>63</v>
      </c>
      <c r="G43" s="267" t="s">
        <v>63</v>
      </c>
      <c r="H43" s="267" t="s">
        <v>63</v>
      </c>
      <c r="I43" s="267" t="s">
        <v>63</v>
      </c>
      <c r="J43" s="267" t="s">
        <v>63</v>
      </c>
      <c r="K43" s="267">
        <v>0.33700000000000002</v>
      </c>
      <c r="L43" s="267">
        <v>0.309</v>
      </c>
      <c r="M43" s="267">
        <v>0.33400000000000002</v>
      </c>
      <c r="N43" s="267">
        <v>0.34399999999999997</v>
      </c>
      <c r="O43" s="272">
        <v>0.34200000000000003</v>
      </c>
      <c r="P43" s="272">
        <v>0.35199999999999998</v>
      </c>
      <c r="Q43" s="272">
        <v>0.498</v>
      </c>
      <c r="R43" s="296">
        <v>0.436</v>
      </c>
      <c r="S43" s="80"/>
      <c r="T43" s="6"/>
      <c r="U43" s="68">
        <v>31</v>
      </c>
      <c r="V43" s="69" t="s">
        <v>177</v>
      </c>
      <c r="W43" s="70"/>
      <c r="X43" s="71" t="s">
        <v>49</v>
      </c>
      <c r="Y43" s="60"/>
      <c r="Z43" s="61" t="str">
        <f t="shared" ref="Z43:Z54" si="33">IF(Y43="","",ROUND(Y43*AE43,0))</f>
        <v/>
      </c>
      <c r="AA43" s="106"/>
      <c r="AB43" s="63"/>
      <c r="AC43" s="61" t="str">
        <f t="shared" ref="AC43:AC54" si="34">IF(AB43="","",ROUND(AB43*AE43,0))</f>
        <v/>
      </c>
      <c r="AD43" s="106"/>
      <c r="AE43" s="64" t="str">
        <f t="shared" ref="AE43:AE54" si="35">IF(AND(Y43="",AB43=""),"",AI43)</f>
        <v/>
      </c>
      <c r="AF43" s="108"/>
      <c r="AG43" s="6"/>
      <c r="AH43" s="7"/>
      <c r="AI43" s="72">
        <v>13.2</v>
      </c>
      <c r="AJ43" s="73" t="s">
        <v>50</v>
      </c>
      <c r="AK43" s="7"/>
      <c r="AL43" s="109"/>
      <c r="AM43" s="110"/>
      <c r="AN43" s="7"/>
      <c r="AO43" s="7"/>
      <c r="AP43" s="7"/>
    </row>
    <row r="44" spans="1:42" ht="18" customHeight="1">
      <c r="A44" s="77"/>
      <c r="B44" s="302">
        <v>16</v>
      </c>
      <c r="C44" s="361" t="str">
        <f>IF(AND(D16=16,ISTEXT(F19)),F19,"上記以外の事業者①")</f>
        <v>上記以外の事業者①</v>
      </c>
      <c r="D44" s="362"/>
      <c r="E44" s="303"/>
      <c r="F44" s="301"/>
      <c r="G44" s="301"/>
      <c r="H44" s="301"/>
      <c r="I44" s="301"/>
      <c r="J44" s="301"/>
      <c r="K44" s="301"/>
      <c r="L44" s="301"/>
      <c r="M44" s="304"/>
      <c r="N44" s="304"/>
      <c r="O44" s="304"/>
      <c r="P44" s="304"/>
      <c r="Q44" s="304"/>
      <c r="R44" s="306"/>
      <c r="S44" s="77"/>
      <c r="T44" s="6"/>
      <c r="U44" s="68">
        <v>32</v>
      </c>
      <c r="V44" s="69" t="s">
        <v>178</v>
      </c>
      <c r="W44" s="70"/>
      <c r="X44" s="71" t="s">
        <v>49</v>
      </c>
      <c r="Y44" s="60"/>
      <c r="Z44" s="61" t="str">
        <f t="shared" si="33"/>
        <v/>
      </c>
      <c r="AA44" s="106"/>
      <c r="AB44" s="63"/>
      <c r="AC44" s="61" t="str">
        <f t="shared" si="34"/>
        <v/>
      </c>
      <c r="AD44" s="106"/>
      <c r="AE44" s="64" t="str">
        <f t="shared" si="35"/>
        <v/>
      </c>
      <c r="AF44" s="108"/>
      <c r="AG44" s="6"/>
      <c r="AH44" s="7"/>
      <c r="AI44" s="72">
        <v>17.100000000000001</v>
      </c>
      <c r="AJ44" s="73" t="s">
        <v>50</v>
      </c>
      <c r="AK44" s="7"/>
      <c r="AL44" s="109"/>
      <c r="AM44" s="110"/>
      <c r="AN44" s="7"/>
      <c r="AO44" s="7"/>
      <c r="AP44" s="7"/>
    </row>
    <row r="45" spans="1:42" ht="18" customHeight="1">
      <c r="A45" s="77"/>
      <c r="B45" s="305">
        <v>17</v>
      </c>
      <c r="C45" s="361" t="str">
        <f>IF(AND(D20=17,ISTEXT(F23)),F23,"上記以外の事業者②")</f>
        <v>上記以外の事業者②</v>
      </c>
      <c r="D45" s="362"/>
      <c r="E45" s="307"/>
      <c r="F45" s="308"/>
      <c r="G45" s="308"/>
      <c r="H45" s="308"/>
      <c r="I45" s="308"/>
      <c r="J45" s="308"/>
      <c r="K45" s="308"/>
      <c r="L45" s="308"/>
      <c r="M45" s="309"/>
      <c r="N45" s="309"/>
      <c r="O45" s="309"/>
      <c r="P45" s="309"/>
      <c r="Q45" s="309"/>
      <c r="R45" s="297"/>
      <c r="S45" s="77"/>
      <c r="T45" s="6"/>
      <c r="U45" s="68">
        <v>33</v>
      </c>
      <c r="V45" s="69" t="s">
        <v>179</v>
      </c>
      <c r="W45" s="70"/>
      <c r="X45" s="71" t="s">
        <v>32</v>
      </c>
      <c r="Y45" s="60"/>
      <c r="Z45" s="61" t="str">
        <f t="shared" si="33"/>
        <v/>
      </c>
      <c r="AA45" s="106"/>
      <c r="AB45" s="63"/>
      <c r="AC45" s="61" t="str">
        <f t="shared" si="34"/>
        <v/>
      </c>
      <c r="AD45" s="106"/>
      <c r="AE45" s="64" t="str">
        <f t="shared" si="35"/>
        <v/>
      </c>
      <c r="AF45" s="108"/>
      <c r="AG45" s="6"/>
      <c r="AH45" s="7"/>
      <c r="AI45" s="72">
        <v>23.4</v>
      </c>
      <c r="AJ45" s="73" t="s">
        <v>33</v>
      </c>
      <c r="AK45" s="7"/>
      <c r="AL45" s="109"/>
      <c r="AM45" s="110"/>
      <c r="AN45" s="7"/>
      <c r="AO45" s="7"/>
      <c r="AP45" s="7"/>
    </row>
    <row r="46" spans="1:42" ht="18" customHeight="1">
      <c r="A46" s="77"/>
      <c r="B46" s="95" t="s">
        <v>66</v>
      </c>
      <c r="C46" s="95"/>
      <c r="D46" s="96"/>
      <c r="E46" s="77"/>
      <c r="F46" s="77"/>
      <c r="G46" s="77"/>
      <c r="H46" s="77"/>
      <c r="I46" s="77"/>
      <c r="J46" s="77"/>
      <c r="K46" s="77"/>
      <c r="L46" s="77"/>
      <c r="M46" s="77"/>
      <c r="N46" s="77"/>
      <c r="O46" s="77"/>
      <c r="P46" s="77"/>
      <c r="Q46" s="77"/>
      <c r="R46" s="77"/>
      <c r="S46" s="77"/>
      <c r="T46" s="6"/>
      <c r="U46" s="68">
        <v>34</v>
      </c>
      <c r="V46" s="69" t="s">
        <v>180</v>
      </c>
      <c r="W46" s="70"/>
      <c r="X46" s="71" t="s">
        <v>32</v>
      </c>
      <c r="Y46" s="60"/>
      <c r="Z46" s="61" t="str">
        <f t="shared" si="33"/>
        <v/>
      </c>
      <c r="AA46" s="106"/>
      <c r="AB46" s="63"/>
      <c r="AC46" s="61" t="str">
        <f t="shared" si="34"/>
        <v/>
      </c>
      <c r="AD46" s="106"/>
      <c r="AE46" s="64" t="str">
        <f t="shared" si="35"/>
        <v/>
      </c>
      <c r="AF46" s="108"/>
      <c r="AG46" s="6"/>
      <c r="AH46" s="7"/>
      <c r="AI46" s="72">
        <v>35.6</v>
      </c>
      <c r="AJ46" s="73" t="s">
        <v>33</v>
      </c>
      <c r="AK46" s="7"/>
      <c r="AL46" s="109"/>
      <c r="AM46" s="110"/>
      <c r="AN46" s="7"/>
      <c r="AO46" s="7"/>
      <c r="AP46" s="7"/>
    </row>
    <row r="47" spans="1:42" ht="18" customHeight="1">
      <c r="A47" s="77"/>
      <c r="B47" s="4"/>
      <c r="C47" s="4"/>
      <c r="D47" s="4"/>
      <c r="E47" s="4"/>
      <c r="F47" s="4"/>
      <c r="G47" s="4"/>
      <c r="H47" s="4"/>
      <c r="I47" s="4"/>
      <c r="J47" s="4"/>
      <c r="K47" s="4"/>
      <c r="L47" s="4"/>
      <c r="M47" s="13"/>
      <c r="N47" s="13"/>
      <c r="O47" s="13"/>
      <c r="P47" s="13"/>
      <c r="Q47" s="13"/>
      <c r="R47" s="13"/>
      <c r="S47" s="77"/>
      <c r="T47" s="6"/>
      <c r="U47" s="68">
        <v>35</v>
      </c>
      <c r="V47" s="69" t="s">
        <v>181</v>
      </c>
      <c r="W47" s="70"/>
      <c r="X47" s="59" t="s">
        <v>57</v>
      </c>
      <c r="Y47" s="60"/>
      <c r="Z47" s="61" t="str">
        <f t="shared" si="33"/>
        <v/>
      </c>
      <c r="AA47" s="106"/>
      <c r="AB47" s="63"/>
      <c r="AC47" s="61" t="str">
        <f t="shared" si="34"/>
        <v/>
      </c>
      <c r="AD47" s="106"/>
      <c r="AE47" s="64" t="str">
        <f t="shared" si="35"/>
        <v/>
      </c>
      <c r="AF47" s="108"/>
      <c r="AG47" s="6"/>
      <c r="AH47" s="7"/>
      <c r="AI47" s="72">
        <v>21.2</v>
      </c>
      <c r="AJ47" s="73" t="s">
        <v>58</v>
      </c>
      <c r="AK47" s="7"/>
      <c r="AL47" s="109"/>
      <c r="AM47" s="110"/>
      <c r="AN47" s="7"/>
      <c r="AO47" s="7"/>
      <c r="AP47" s="7"/>
    </row>
    <row r="48" spans="1:42" ht="18" customHeight="1">
      <c r="A48" s="77"/>
      <c r="B48" s="77" t="s">
        <v>69</v>
      </c>
      <c r="C48" s="77"/>
      <c r="D48" s="77"/>
      <c r="E48" s="77"/>
      <c r="F48" s="77"/>
      <c r="G48" s="77"/>
      <c r="H48" s="77"/>
      <c r="I48" s="97"/>
      <c r="J48" s="97"/>
      <c r="K48" s="97"/>
      <c r="L48" s="98"/>
      <c r="M48" s="99"/>
      <c r="N48" s="80"/>
      <c r="O48" s="80"/>
      <c r="P48" s="80"/>
      <c r="Q48" s="80"/>
      <c r="R48" s="80"/>
      <c r="S48" s="77"/>
      <c r="T48" s="6"/>
      <c r="U48" s="68">
        <v>36</v>
      </c>
      <c r="V48" s="69" t="s">
        <v>182</v>
      </c>
      <c r="W48" s="70"/>
      <c r="X48" s="71" t="s">
        <v>49</v>
      </c>
      <c r="Y48" s="60"/>
      <c r="Z48" s="61" t="str">
        <f t="shared" si="33"/>
        <v/>
      </c>
      <c r="AA48" s="106"/>
      <c r="AB48" s="63"/>
      <c r="AC48" s="61" t="str">
        <f t="shared" si="34"/>
        <v/>
      </c>
      <c r="AD48" s="106"/>
      <c r="AE48" s="64" t="str">
        <f t="shared" si="35"/>
        <v/>
      </c>
      <c r="AF48" s="108"/>
      <c r="AG48" s="6"/>
      <c r="AH48" s="7"/>
      <c r="AI48" s="72">
        <v>13.2</v>
      </c>
      <c r="AJ48" s="73" t="s">
        <v>50</v>
      </c>
      <c r="AK48" s="7"/>
      <c r="AL48" s="109"/>
      <c r="AM48" s="110"/>
      <c r="AN48" s="7"/>
      <c r="AO48" s="7"/>
      <c r="AP48" s="7"/>
    </row>
    <row r="49" spans="1:42" ht="18" customHeight="1">
      <c r="A49" s="77"/>
      <c r="B49" s="359" t="s">
        <v>71</v>
      </c>
      <c r="C49" s="359"/>
      <c r="D49" s="359"/>
      <c r="E49" s="359"/>
      <c r="F49" s="359"/>
      <c r="G49" s="359"/>
      <c r="H49" s="357" t="s">
        <v>72</v>
      </c>
      <c r="I49" s="358" t="s">
        <v>17</v>
      </c>
      <c r="J49" s="357" t="s">
        <v>73</v>
      </c>
      <c r="K49" s="357" t="s">
        <v>74</v>
      </c>
      <c r="L49" s="369" t="s">
        <v>75</v>
      </c>
      <c r="M49" s="369"/>
      <c r="N49" s="93"/>
      <c r="O49" s="93"/>
      <c r="P49" s="93"/>
      <c r="Q49" s="93"/>
      <c r="R49" s="93"/>
      <c r="S49" s="77"/>
      <c r="T49" s="6"/>
      <c r="U49" s="68">
        <v>37</v>
      </c>
      <c r="V49" s="69" t="s">
        <v>183</v>
      </c>
      <c r="W49" s="70"/>
      <c r="X49" s="71" t="s">
        <v>49</v>
      </c>
      <c r="Y49" s="60"/>
      <c r="Z49" s="61" t="str">
        <f t="shared" si="33"/>
        <v/>
      </c>
      <c r="AA49" s="62" t="str">
        <f t="shared" ref="AA49:AA54" si="36">IF(Y49="","",Y49*AE49*AF49*44/12)</f>
        <v/>
      </c>
      <c r="AB49" s="63"/>
      <c r="AC49" s="61" t="str">
        <f t="shared" si="34"/>
        <v/>
      </c>
      <c r="AD49" s="62" t="str">
        <f t="shared" ref="AD49:AD54" si="37">IF(AB49="","",AB49*AE49*AF49*44/12)</f>
        <v/>
      </c>
      <c r="AE49" s="64" t="str">
        <f t="shared" si="35"/>
        <v/>
      </c>
      <c r="AF49" s="65" t="str">
        <f t="shared" ref="AF49:AF54" si="38">IF(AND(Y49="",AB49=""),"",AL49)</f>
        <v/>
      </c>
      <c r="AG49" s="6"/>
      <c r="AH49" s="7"/>
      <c r="AI49" s="72">
        <v>18</v>
      </c>
      <c r="AJ49" s="73" t="s">
        <v>50</v>
      </c>
      <c r="AK49" s="7"/>
      <c r="AL49" s="72">
        <v>1.6199999999999999E-2</v>
      </c>
      <c r="AM49" s="73" t="s">
        <v>34</v>
      </c>
      <c r="AN49" s="7"/>
      <c r="AO49" s="7"/>
      <c r="AP49" s="7"/>
    </row>
    <row r="50" spans="1:42" ht="18" customHeight="1">
      <c r="A50" s="77"/>
      <c r="B50" s="380" t="s">
        <v>21</v>
      </c>
      <c r="C50" s="380"/>
      <c r="D50" s="381" t="s">
        <v>76</v>
      </c>
      <c r="E50" s="381"/>
      <c r="F50" s="381"/>
      <c r="G50" s="103" t="s">
        <v>12</v>
      </c>
      <c r="H50" s="357"/>
      <c r="I50" s="358"/>
      <c r="J50" s="357"/>
      <c r="K50" s="357"/>
      <c r="L50" s="369"/>
      <c r="M50" s="369"/>
      <c r="N50" s="93"/>
      <c r="O50" s="93"/>
      <c r="P50" s="93"/>
      <c r="Q50" s="93"/>
      <c r="R50" s="93"/>
      <c r="S50" s="77"/>
      <c r="T50" s="6"/>
      <c r="U50" s="68">
        <v>38</v>
      </c>
      <c r="V50" s="69" t="s">
        <v>184</v>
      </c>
      <c r="W50" s="70"/>
      <c r="X50" s="71" t="s">
        <v>49</v>
      </c>
      <c r="Y50" s="60"/>
      <c r="Z50" s="61" t="str">
        <f t="shared" si="33"/>
        <v/>
      </c>
      <c r="AA50" s="62" t="str">
        <f t="shared" si="36"/>
        <v/>
      </c>
      <c r="AB50" s="63"/>
      <c r="AC50" s="61" t="str">
        <f t="shared" si="34"/>
        <v/>
      </c>
      <c r="AD50" s="62" t="str">
        <f t="shared" si="37"/>
        <v/>
      </c>
      <c r="AE50" s="64" t="str">
        <f t="shared" si="35"/>
        <v/>
      </c>
      <c r="AF50" s="65" t="str">
        <f t="shared" si="38"/>
        <v/>
      </c>
      <c r="AG50" s="6"/>
      <c r="AH50" s="7"/>
      <c r="AI50" s="72">
        <v>26.9</v>
      </c>
      <c r="AJ50" s="73" t="s">
        <v>50</v>
      </c>
      <c r="AK50" s="7"/>
      <c r="AL50" s="72">
        <v>1.66E-2</v>
      </c>
      <c r="AM50" s="73" t="s">
        <v>34</v>
      </c>
      <c r="AN50" s="7"/>
      <c r="AO50" s="7"/>
      <c r="AP50" s="7"/>
    </row>
    <row r="51" spans="1:42" ht="18" customHeight="1" thickBot="1">
      <c r="A51" s="77"/>
      <c r="B51" s="370" t="s">
        <v>78</v>
      </c>
      <c r="C51" s="370"/>
      <c r="D51" s="371"/>
      <c r="E51" s="371"/>
      <c r="F51" s="371"/>
      <c r="G51" s="112" t="s">
        <v>79</v>
      </c>
      <c r="H51" s="113" t="s">
        <v>80</v>
      </c>
      <c r="I51" s="111" t="s">
        <v>81</v>
      </c>
      <c r="J51" s="113" t="s">
        <v>82</v>
      </c>
      <c r="K51" s="113" t="s">
        <v>83</v>
      </c>
      <c r="L51" s="372" t="s">
        <v>84</v>
      </c>
      <c r="M51" s="372"/>
      <c r="N51" s="259"/>
      <c r="O51" s="259"/>
      <c r="P51" s="259"/>
      <c r="Q51" s="259"/>
      <c r="R51" s="259"/>
      <c r="S51" s="77"/>
      <c r="T51" s="6"/>
      <c r="U51" s="68">
        <v>39</v>
      </c>
      <c r="V51" s="69" t="s">
        <v>185</v>
      </c>
      <c r="W51" s="70"/>
      <c r="X51" s="71" t="s">
        <v>49</v>
      </c>
      <c r="Y51" s="60"/>
      <c r="Z51" s="61" t="str">
        <f t="shared" si="33"/>
        <v/>
      </c>
      <c r="AA51" s="62" t="str">
        <f t="shared" si="36"/>
        <v/>
      </c>
      <c r="AB51" s="63"/>
      <c r="AC51" s="61" t="str">
        <f t="shared" si="34"/>
        <v/>
      </c>
      <c r="AD51" s="62" t="str">
        <f t="shared" si="37"/>
        <v/>
      </c>
      <c r="AE51" s="64" t="str">
        <f t="shared" si="35"/>
        <v/>
      </c>
      <c r="AF51" s="65" t="str">
        <f t="shared" si="38"/>
        <v/>
      </c>
      <c r="AG51" s="6"/>
      <c r="AH51" s="7"/>
      <c r="AI51" s="72">
        <v>33.200000000000003</v>
      </c>
      <c r="AJ51" s="73" t="s">
        <v>50</v>
      </c>
      <c r="AK51" s="7"/>
      <c r="AL51" s="72">
        <v>1.35E-2</v>
      </c>
      <c r="AM51" s="73" t="s">
        <v>34</v>
      </c>
      <c r="AN51" s="7"/>
      <c r="AO51" s="7"/>
      <c r="AP51" s="7"/>
    </row>
    <row r="52" spans="1:42" ht="18" customHeight="1" thickTop="1" thickBot="1">
      <c r="A52" s="12"/>
      <c r="B52" s="373"/>
      <c r="C52" s="373"/>
      <c r="D52" s="374" t="str">
        <f>IF(AND($D$24=3,ISNUMBER(B52)),VLOOKUP(B52,$U$10:$AO$82,2),"")</f>
        <v/>
      </c>
      <c r="E52" s="374"/>
      <c r="F52" s="374"/>
      <c r="G52" s="118"/>
      <c r="H52" s="119" t="str">
        <f>IF(AND($D$24=3,ISNUMBER(B52)),VLOOKUP(B52,$U$10:$AO$82,15),"")</f>
        <v/>
      </c>
      <c r="I52" s="120" t="str">
        <f>IF(AND($D$24=3,ISNUMBER(B52)),VLOOKUP(B52,$U$10:$AO$82,18),"")</f>
        <v/>
      </c>
      <c r="J52" s="121" t="str">
        <f>IF(OR(B52="",G52=""),"",G52*H52*I52*(44/12))</f>
        <v/>
      </c>
      <c r="K52" s="375"/>
      <c r="L52" s="376" t="str">
        <f>IF(OR(B52="",G52="",K52=""),"",ROUND(SUM(J52:J54)/K52,4))</f>
        <v/>
      </c>
      <c r="M52" s="376"/>
      <c r="N52" s="259"/>
      <c r="O52" s="259"/>
      <c r="P52" s="259"/>
      <c r="Q52" s="259"/>
      <c r="R52" s="259"/>
      <c r="S52" s="13"/>
      <c r="T52" s="6"/>
      <c r="U52" s="68">
        <v>40</v>
      </c>
      <c r="V52" s="69" t="s">
        <v>186</v>
      </c>
      <c r="W52" s="70"/>
      <c r="X52" s="71" t="s">
        <v>49</v>
      </c>
      <c r="Y52" s="60"/>
      <c r="Z52" s="61" t="str">
        <f t="shared" si="33"/>
        <v/>
      </c>
      <c r="AA52" s="62" t="str">
        <f t="shared" si="36"/>
        <v/>
      </c>
      <c r="AB52" s="63"/>
      <c r="AC52" s="61" t="str">
        <f t="shared" si="34"/>
        <v/>
      </c>
      <c r="AD52" s="62" t="str">
        <f t="shared" si="37"/>
        <v/>
      </c>
      <c r="AE52" s="64" t="str">
        <f t="shared" si="35"/>
        <v/>
      </c>
      <c r="AF52" s="65" t="str">
        <f t="shared" si="38"/>
        <v/>
      </c>
      <c r="AG52" s="6"/>
      <c r="AH52" s="7"/>
      <c r="AI52" s="72">
        <v>29.3</v>
      </c>
      <c r="AJ52" s="73" t="s">
        <v>50</v>
      </c>
      <c r="AK52" s="7"/>
      <c r="AL52" s="72">
        <v>2.5700000000000001E-2</v>
      </c>
      <c r="AM52" s="73" t="s">
        <v>34</v>
      </c>
      <c r="AN52" s="7"/>
      <c r="AO52" s="7"/>
      <c r="AP52" s="7"/>
    </row>
    <row r="53" spans="1:42" ht="18" customHeight="1" thickTop="1" thickBot="1">
      <c r="A53" s="12"/>
      <c r="B53" s="377"/>
      <c r="C53" s="377"/>
      <c r="D53" s="378" t="str">
        <f>IF(AND($D$24=3,ISNUMBER(B53)),VLOOKUP(B53,$U$10:$AO$82,2),"")</f>
        <v/>
      </c>
      <c r="E53" s="378"/>
      <c r="F53" s="378"/>
      <c r="G53" s="125"/>
      <c r="H53" s="126" t="str">
        <f>IF(AND($D$24=3,ISNUMBER(B53)),VLOOKUP(B53,$U$10:$AO$82,15),"")</f>
        <v/>
      </c>
      <c r="I53" s="127" t="str">
        <f>IF(AND($D$24=3,ISNUMBER(B53)),VLOOKUP(B53,$U$10:$AO$82,18),"")</f>
        <v/>
      </c>
      <c r="J53" s="128" t="str">
        <f>IF(OR(B53="",G53=""),"",G53*H53*I53*(44/12))</f>
        <v/>
      </c>
      <c r="K53" s="375"/>
      <c r="L53" s="376"/>
      <c r="M53" s="376"/>
      <c r="N53" s="259"/>
      <c r="O53" s="259"/>
      <c r="P53" s="259"/>
      <c r="Q53" s="259"/>
      <c r="R53" s="259"/>
      <c r="S53" s="13"/>
      <c r="T53" s="6"/>
      <c r="U53" s="68">
        <v>41</v>
      </c>
      <c r="V53" s="69" t="s">
        <v>187</v>
      </c>
      <c r="W53" s="70"/>
      <c r="X53" s="71" t="s">
        <v>49</v>
      </c>
      <c r="Y53" s="60"/>
      <c r="Z53" s="61" t="str">
        <f t="shared" si="33"/>
        <v/>
      </c>
      <c r="AA53" s="62" t="str">
        <f t="shared" si="36"/>
        <v/>
      </c>
      <c r="AB53" s="63"/>
      <c r="AC53" s="61" t="str">
        <f t="shared" si="34"/>
        <v/>
      </c>
      <c r="AD53" s="62" t="str">
        <f t="shared" si="37"/>
        <v/>
      </c>
      <c r="AE53" s="64" t="str">
        <f t="shared" si="35"/>
        <v/>
      </c>
      <c r="AF53" s="65" t="str">
        <f t="shared" si="38"/>
        <v/>
      </c>
      <c r="AG53" s="6"/>
      <c r="AH53" s="7"/>
      <c r="AI53" s="72">
        <v>29.3</v>
      </c>
      <c r="AJ53" s="73" t="s">
        <v>50</v>
      </c>
      <c r="AK53" s="7"/>
      <c r="AL53" s="72">
        <v>2.3900000000000001E-2</v>
      </c>
      <c r="AM53" s="73" t="s">
        <v>34</v>
      </c>
      <c r="AN53" s="7"/>
      <c r="AO53" s="7"/>
      <c r="AP53" s="7"/>
    </row>
    <row r="54" spans="1:42" ht="18" customHeight="1" thickTop="1">
      <c r="A54" s="77"/>
      <c r="B54" s="379"/>
      <c r="C54" s="379"/>
      <c r="D54" s="364" t="str">
        <f>IF(AND($D$24=3,ISNUMBER(B54)),VLOOKUP(B54,$U$10:$AO$82,2),"")</f>
        <v/>
      </c>
      <c r="E54" s="364"/>
      <c r="F54" s="364"/>
      <c r="G54" s="129"/>
      <c r="H54" s="130" t="str">
        <f>IF(AND($D$24=3,ISNUMBER(B54)),VLOOKUP(B54,$U$10:$AO$82,15),"")</f>
        <v/>
      </c>
      <c r="I54" s="131" t="str">
        <f>IF(AND($D$24=3,ISNUMBER(B54)),VLOOKUP(B54,$U$10:$AO$82,18),"")</f>
        <v/>
      </c>
      <c r="J54" s="132" t="str">
        <f>IF(OR(B54="",G54=""),"",G54*H54*I54*(44/12))</f>
        <v/>
      </c>
      <c r="K54" s="375"/>
      <c r="L54" s="376"/>
      <c r="M54" s="376"/>
      <c r="N54" s="259"/>
      <c r="O54" s="259"/>
      <c r="P54" s="259"/>
      <c r="Q54" s="259"/>
      <c r="R54" s="259"/>
      <c r="S54" s="77"/>
      <c r="T54" s="6"/>
      <c r="U54" s="68">
        <v>42</v>
      </c>
      <c r="V54" s="69" t="s">
        <v>188</v>
      </c>
      <c r="W54" s="70"/>
      <c r="X54" s="71" t="s">
        <v>32</v>
      </c>
      <c r="Y54" s="60"/>
      <c r="Z54" s="61" t="str">
        <f t="shared" si="33"/>
        <v/>
      </c>
      <c r="AA54" s="62" t="str">
        <f t="shared" si="36"/>
        <v/>
      </c>
      <c r="AB54" s="63"/>
      <c r="AC54" s="61" t="str">
        <f t="shared" si="34"/>
        <v/>
      </c>
      <c r="AD54" s="62" t="str">
        <f t="shared" si="37"/>
        <v/>
      </c>
      <c r="AE54" s="64" t="str">
        <f t="shared" si="35"/>
        <v/>
      </c>
      <c r="AF54" s="65" t="str">
        <f t="shared" si="38"/>
        <v/>
      </c>
      <c r="AG54" s="6"/>
      <c r="AH54" s="7"/>
      <c r="AI54" s="72">
        <v>40.200000000000003</v>
      </c>
      <c r="AJ54" s="73" t="s">
        <v>33</v>
      </c>
      <c r="AK54" s="7"/>
      <c r="AL54" s="72">
        <v>1.7899999999999999E-2</v>
      </c>
      <c r="AM54" s="73" t="s">
        <v>34</v>
      </c>
      <c r="AN54" s="7"/>
      <c r="AO54" s="7"/>
      <c r="AP54" s="7"/>
    </row>
    <row r="55" spans="1:42" ht="18" customHeight="1">
      <c r="A55" s="77"/>
      <c r="B55" s="146" t="s">
        <v>92</v>
      </c>
      <c r="C55" s="12"/>
      <c r="D55" s="12"/>
      <c r="E55" s="12"/>
      <c r="F55" s="12"/>
      <c r="G55" s="12"/>
      <c r="H55" s="12"/>
      <c r="I55" s="12"/>
      <c r="J55" s="12"/>
      <c r="K55" s="13"/>
      <c r="L55" s="12"/>
      <c r="M55" s="13"/>
      <c r="N55" s="13"/>
      <c r="O55" s="13"/>
      <c r="P55" s="13"/>
      <c r="Q55" s="13"/>
      <c r="R55" s="13"/>
      <c r="S55" s="77"/>
      <c r="T55" s="6"/>
      <c r="U55" s="68">
        <v>43</v>
      </c>
      <c r="V55" s="69" t="s">
        <v>189</v>
      </c>
      <c r="W55" s="70"/>
      <c r="X55" s="59" t="s">
        <v>57</v>
      </c>
      <c r="Y55" s="60"/>
      <c r="Z55" s="61" t="str">
        <f t="shared" si="30"/>
        <v/>
      </c>
      <c r="AA55" s="106"/>
      <c r="AB55" s="63"/>
      <c r="AC55" s="61" t="str">
        <f t="shared" si="31"/>
        <v/>
      </c>
      <c r="AD55" s="106"/>
      <c r="AE55" s="64" t="str">
        <f t="shared" si="32"/>
        <v/>
      </c>
      <c r="AF55" s="108"/>
      <c r="AG55" s="6"/>
      <c r="AH55" s="7"/>
      <c r="AI55" s="72">
        <v>21.2</v>
      </c>
      <c r="AJ55" s="73" t="s">
        <v>58</v>
      </c>
      <c r="AK55" s="7"/>
      <c r="AL55" s="109"/>
      <c r="AM55" s="110"/>
      <c r="AN55" s="7"/>
      <c r="AO55" s="7"/>
      <c r="AP55" s="7"/>
    </row>
    <row r="56" spans="1:42" ht="18" customHeight="1">
      <c r="A56" s="77"/>
      <c r="B56" s="12"/>
      <c r="C56" s="12"/>
      <c r="D56" s="12"/>
      <c r="E56" s="12"/>
      <c r="F56" s="12"/>
      <c r="G56" s="12"/>
      <c r="H56" s="12"/>
      <c r="I56" s="12"/>
      <c r="J56" s="12"/>
      <c r="K56" s="13"/>
      <c r="L56" s="12"/>
      <c r="M56" s="13"/>
      <c r="N56" s="13"/>
      <c r="O56" s="13"/>
      <c r="P56" s="13"/>
      <c r="Q56" s="13"/>
      <c r="R56" s="13"/>
      <c r="S56" s="77"/>
      <c r="T56" s="6"/>
      <c r="U56" s="68">
        <v>44</v>
      </c>
      <c r="V56" s="69" t="s">
        <v>190</v>
      </c>
      <c r="W56" s="70"/>
      <c r="X56" s="71" t="s">
        <v>49</v>
      </c>
      <c r="Y56" s="60"/>
      <c r="Z56" s="61" t="str">
        <f t="shared" si="30"/>
        <v/>
      </c>
      <c r="AA56" s="106"/>
      <c r="AB56" s="63"/>
      <c r="AC56" s="61" t="str">
        <f t="shared" si="31"/>
        <v/>
      </c>
      <c r="AD56" s="106"/>
      <c r="AE56" s="64" t="str">
        <f t="shared" si="32"/>
        <v/>
      </c>
      <c r="AF56" s="108"/>
      <c r="AG56" s="6"/>
      <c r="AH56" s="7"/>
      <c r="AI56" s="72">
        <v>17.100000000000001</v>
      </c>
      <c r="AJ56" s="73" t="s">
        <v>50</v>
      </c>
      <c r="AK56" s="7"/>
      <c r="AL56" s="109"/>
      <c r="AM56" s="110"/>
      <c r="AN56" s="7"/>
      <c r="AO56" s="7"/>
      <c r="AP56" s="7"/>
    </row>
    <row r="57" spans="1:42" ht="18" customHeight="1">
      <c r="A57" s="77"/>
      <c r="B57" s="26" t="s">
        <v>96</v>
      </c>
      <c r="C57" s="37"/>
      <c r="D57" s="12"/>
      <c r="E57" s="12"/>
      <c r="F57" s="12"/>
      <c r="G57" s="12"/>
      <c r="H57" s="12"/>
      <c r="I57" s="12"/>
      <c r="J57" s="12"/>
      <c r="K57" s="13"/>
      <c r="L57" s="12"/>
      <c r="M57" s="13"/>
      <c r="N57" s="13"/>
      <c r="O57" s="13"/>
      <c r="P57" s="13"/>
      <c r="Q57" s="13"/>
      <c r="R57" s="13"/>
      <c r="S57" s="77"/>
      <c r="T57" s="6"/>
      <c r="U57" s="68">
        <v>45</v>
      </c>
      <c r="V57" s="69" t="s">
        <v>191</v>
      </c>
      <c r="W57" s="70"/>
      <c r="X57" s="71" t="s">
        <v>49</v>
      </c>
      <c r="Y57" s="60"/>
      <c r="Z57" s="61" t="str">
        <f t="shared" si="30"/>
        <v/>
      </c>
      <c r="AA57" s="106"/>
      <c r="AB57" s="63"/>
      <c r="AC57" s="61" t="str">
        <f t="shared" si="31"/>
        <v/>
      </c>
      <c r="AD57" s="106"/>
      <c r="AE57" s="64" t="str">
        <f t="shared" si="32"/>
        <v/>
      </c>
      <c r="AF57" s="108"/>
      <c r="AG57" s="6"/>
      <c r="AH57" s="7"/>
      <c r="AI57" s="72">
        <v>142</v>
      </c>
      <c r="AJ57" s="73" t="s">
        <v>50</v>
      </c>
      <c r="AK57" s="7"/>
      <c r="AL57" s="109"/>
      <c r="AM57" s="110"/>
      <c r="AN57" s="7"/>
      <c r="AO57" s="7"/>
      <c r="AP57" s="7"/>
    </row>
    <row r="58" spans="1:42" ht="18" customHeight="1">
      <c r="A58" s="77"/>
      <c r="B58" s="77"/>
      <c r="C58" s="77"/>
      <c r="D58" s="77"/>
      <c r="E58" s="77"/>
      <c r="F58" s="77"/>
      <c r="G58" s="12"/>
      <c r="H58" s="76" t="s">
        <v>98</v>
      </c>
      <c r="I58" s="77"/>
      <c r="J58" s="77"/>
      <c r="K58" s="13"/>
      <c r="L58" s="12"/>
      <c r="M58" s="13"/>
      <c r="N58" s="13"/>
      <c r="O58" s="13"/>
      <c r="P58" s="13"/>
      <c r="Q58" s="13"/>
      <c r="R58" s="13"/>
      <c r="S58" s="77"/>
      <c r="T58" s="6"/>
      <c r="U58" s="68">
        <v>46</v>
      </c>
      <c r="V58" s="69" t="s">
        <v>192</v>
      </c>
      <c r="W58" s="70"/>
      <c r="X58" s="71" t="s">
        <v>49</v>
      </c>
      <c r="Y58" s="60"/>
      <c r="Z58" s="61" t="str">
        <f t="shared" si="30"/>
        <v/>
      </c>
      <c r="AA58" s="106"/>
      <c r="AB58" s="63"/>
      <c r="AC58" s="61" t="str">
        <f t="shared" si="31"/>
        <v/>
      </c>
      <c r="AD58" s="106"/>
      <c r="AE58" s="64" t="str">
        <f t="shared" si="32"/>
        <v/>
      </c>
      <c r="AF58" s="108"/>
      <c r="AG58" s="6"/>
      <c r="AH58" s="7"/>
      <c r="AI58" s="72">
        <v>22.5</v>
      </c>
      <c r="AJ58" s="73" t="s">
        <v>50</v>
      </c>
      <c r="AK58" s="7"/>
      <c r="AL58" s="109"/>
      <c r="AM58" s="110"/>
      <c r="AN58" s="7"/>
      <c r="AO58" s="7"/>
      <c r="AP58" s="7"/>
    </row>
    <row r="59" spans="1:42" ht="18" customHeight="1">
      <c r="A59" s="77"/>
      <c r="B59" s="77" t="s">
        <v>85</v>
      </c>
      <c r="C59" s="77"/>
      <c r="D59" s="77"/>
      <c r="E59" s="39"/>
      <c r="F59" s="77" t="s">
        <v>100</v>
      </c>
      <c r="G59" s="12"/>
      <c r="H59" s="365"/>
      <c r="I59" s="365"/>
      <c r="J59" s="77" t="s">
        <v>101</v>
      </c>
      <c r="K59" s="13"/>
      <c r="L59" s="77" t="s">
        <v>102</v>
      </c>
      <c r="M59" s="13"/>
      <c r="N59" s="13"/>
      <c r="O59" s="13"/>
      <c r="P59" s="13"/>
      <c r="Q59" s="13"/>
      <c r="R59" s="13"/>
      <c r="S59" s="77"/>
      <c r="T59" s="6"/>
      <c r="U59" s="68">
        <v>47</v>
      </c>
      <c r="V59" s="104" t="s">
        <v>175</v>
      </c>
      <c r="W59" s="82"/>
      <c r="X59" s="105"/>
      <c r="Y59" s="60"/>
      <c r="Z59" s="85" t="str">
        <f>IF(Y59="","",IF(AE59="",NA(),ROUND(Y59*AE59,0)))</f>
        <v/>
      </c>
      <c r="AA59" s="106"/>
      <c r="AB59" s="63"/>
      <c r="AC59" s="85" t="str">
        <f>IF(AB59="","",IF(AE59="",NA(),ROUND(AB59*AE59,0)))</f>
        <v/>
      </c>
      <c r="AD59" s="106"/>
      <c r="AE59" s="107"/>
      <c r="AF59" s="108"/>
      <c r="AG59" s="6"/>
      <c r="AH59" s="7"/>
      <c r="AI59" s="72"/>
      <c r="AJ59" s="73"/>
      <c r="AK59" s="7"/>
      <c r="AL59" s="109"/>
      <c r="AM59" s="110"/>
      <c r="AN59" s="356" t="s">
        <v>77</v>
      </c>
      <c r="AO59" s="356"/>
      <c r="AP59" s="7"/>
    </row>
    <row r="60" spans="1:42" ht="18" customHeight="1">
      <c r="A60" s="77"/>
      <c r="B60" s="77"/>
      <c r="C60" s="77"/>
      <c r="D60" s="77"/>
      <c r="E60" s="13"/>
      <c r="F60" s="77"/>
      <c r="G60" s="12"/>
      <c r="H60" s="76" t="s">
        <v>98</v>
      </c>
      <c r="I60" s="77"/>
      <c r="J60" s="77"/>
      <c r="K60" s="13"/>
      <c r="L60" s="77"/>
      <c r="M60" s="13"/>
      <c r="N60" s="13"/>
      <c r="O60" s="13"/>
      <c r="P60" s="13"/>
      <c r="Q60" s="13"/>
      <c r="R60" s="13"/>
      <c r="S60" s="77"/>
      <c r="T60" s="6"/>
      <c r="U60" s="68">
        <v>48</v>
      </c>
      <c r="V60" s="69" t="s">
        <v>85</v>
      </c>
      <c r="W60" s="114" t="str">
        <f>IF(AND(E59=1,H59=""),NA(),IF(E59=1,H59,""))</f>
        <v/>
      </c>
      <c r="X60" s="90" t="s">
        <v>86</v>
      </c>
      <c r="Y60" s="60"/>
      <c r="Z60" s="85" t="str">
        <f>IF(Y60="","",ROUND(Y60*AE60,0))</f>
        <v/>
      </c>
      <c r="AA60" s="86" t="str">
        <f>IF(Y60="","",Y60*AF60)</f>
        <v/>
      </c>
      <c r="AB60" s="63"/>
      <c r="AC60" s="85" t="str">
        <f>IF(AB60="","",ROUND(AB60*AE60,0))</f>
        <v/>
      </c>
      <c r="AD60" s="86" t="str">
        <f>IF(AB60="","",AB60*AF60)</f>
        <v/>
      </c>
      <c r="AE60" s="88" t="str">
        <f>IF(AND(Y60="",AB60=""),"",AI60)</f>
        <v/>
      </c>
      <c r="AF60" s="89" t="str">
        <f>IF(AND(Y60="",AB60=""),"",IF(E59=1,AL60,IF(E59=2,AN60,IF(E59=3,AL60,""))))</f>
        <v/>
      </c>
      <c r="AG60" s="6"/>
      <c r="AH60" s="7"/>
      <c r="AI60" s="72">
        <v>1.17</v>
      </c>
      <c r="AJ60" s="73" t="s">
        <v>87</v>
      </c>
      <c r="AK60" s="7"/>
      <c r="AL60" s="72">
        <v>6.54E-2</v>
      </c>
      <c r="AM60" s="73" t="s">
        <v>88</v>
      </c>
      <c r="AN60" s="115" t="str">
        <f>IF(AND(E59=2,L71=""),NA(),L71)</f>
        <v/>
      </c>
      <c r="AO60" s="116" t="s">
        <v>88</v>
      </c>
      <c r="AP60" s="7"/>
    </row>
    <row r="61" spans="1:42" ht="18" customHeight="1">
      <c r="A61" s="77"/>
      <c r="B61" s="77" t="s">
        <v>89</v>
      </c>
      <c r="C61" s="77"/>
      <c r="D61" s="77"/>
      <c r="E61" s="39"/>
      <c r="F61" s="77" t="s">
        <v>100</v>
      </c>
      <c r="G61" s="12"/>
      <c r="H61" s="365"/>
      <c r="I61" s="365"/>
      <c r="J61" s="77" t="s">
        <v>101</v>
      </c>
      <c r="K61" s="13"/>
      <c r="L61" s="77" t="s">
        <v>102</v>
      </c>
      <c r="M61" s="13"/>
      <c r="N61" s="13"/>
      <c r="O61" s="13"/>
      <c r="P61" s="13"/>
      <c r="Q61" s="13"/>
      <c r="R61" s="13"/>
      <c r="S61" s="77"/>
      <c r="T61" s="6"/>
      <c r="U61" s="68">
        <v>49</v>
      </c>
      <c r="V61" s="69" t="s">
        <v>89</v>
      </c>
      <c r="W61" s="122" t="str">
        <f>IF(AND(E61=1,H61=""),NA(),IF(E61=1,H61,""))</f>
        <v/>
      </c>
      <c r="X61" s="59" t="s">
        <v>86</v>
      </c>
      <c r="Y61" s="60"/>
      <c r="Z61" s="61" t="str">
        <f>IF(Y61="","",ROUND(Y61*AE61,0))</f>
        <v/>
      </c>
      <c r="AA61" s="62" t="str">
        <f>IF(Y61="","",Y61*AF61)</f>
        <v/>
      </c>
      <c r="AB61" s="63"/>
      <c r="AC61" s="61" t="str">
        <f>IF(AB61="","",ROUND(AB61*AE61,0))</f>
        <v/>
      </c>
      <c r="AD61" s="62" t="str">
        <f>IF(AB61="","",AB61*AF61)</f>
        <v/>
      </c>
      <c r="AE61" s="88" t="str">
        <f>IF(AND(Y61="",AB61=""),"",AI61)</f>
        <v/>
      </c>
      <c r="AF61" s="65" t="str">
        <f>IF(AND(Y61="",AB61=""),"",IF(E61=1,AL61,IF(E61=2,AN61,IF(E61=3,AL61,""))))</f>
        <v/>
      </c>
      <c r="AG61" s="6"/>
      <c r="AH61" s="7"/>
      <c r="AI61" s="72">
        <v>1.19</v>
      </c>
      <c r="AJ61" s="73" t="s">
        <v>87</v>
      </c>
      <c r="AK61" s="7"/>
      <c r="AL61" s="275">
        <v>5.3199999999999997E-2</v>
      </c>
      <c r="AM61" s="73" t="s">
        <v>215</v>
      </c>
      <c r="AN61" s="123" t="str">
        <f>IF(AND(E61=2,L75=""),NA(),L75)</f>
        <v/>
      </c>
      <c r="AO61" s="73" t="s">
        <v>88</v>
      </c>
      <c r="AP61" s="7"/>
    </row>
    <row r="62" spans="1:42" ht="18" customHeight="1">
      <c r="A62" s="77"/>
      <c r="B62" s="77"/>
      <c r="C62" s="77"/>
      <c r="D62" s="77"/>
      <c r="E62" s="13"/>
      <c r="F62" s="77"/>
      <c r="G62" s="12"/>
      <c r="H62" s="76" t="s">
        <v>98</v>
      </c>
      <c r="I62" s="77"/>
      <c r="J62" s="77"/>
      <c r="K62" s="13"/>
      <c r="L62" s="77"/>
      <c r="M62" s="13"/>
      <c r="N62" s="13"/>
      <c r="O62" s="13"/>
      <c r="P62" s="13"/>
      <c r="Q62" s="13"/>
      <c r="R62" s="13"/>
      <c r="S62" s="77"/>
      <c r="T62" s="6"/>
      <c r="U62" s="68">
        <v>50</v>
      </c>
      <c r="V62" s="69" t="s">
        <v>90</v>
      </c>
      <c r="W62" s="122" t="str">
        <f>IF(AND(E63=1,H63=""),NA(),IF(E63=1,H63,""))</f>
        <v/>
      </c>
      <c r="X62" s="59" t="s">
        <v>86</v>
      </c>
      <c r="Y62" s="60"/>
      <c r="Z62" s="61" t="str">
        <f>IF(Y62="","",ROUND(Y62*AE62,0))</f>
        <v/>
      </c>
      <c r="AA62" s="62" t="str">
        <f>IF(Y62="","",Y62*AF62)</f>
        <v/>
      </c>
      <c r="AB62" s="63"/>
      <c r="AC62" s="61" t="str">
        <f>IF(AB62="","",ROUND(AB62*AE62,0))</f>
        <v/>
      </c>
      <c r="AD62" s="62" t="str">
        <f>IF(AB62="","",AB62*AF62)</f>
        <v/>
      </c>
      <c r="AE62" s="88" t="str">
        <f>IF(AND(Y62="",AB62=""),"",AI62)</f>
        <v/>
      </c>
      <c r="AF62" s="65" t="str">
        <f>IF(AND(Y62="",AB62=""),"",IF(E63=1,AL62,IF(E63=2,AN62,IF(E63=3,AL62,""))))</f>
        <v/>
      </c>
      <c r="AG62" s="6"/>
      <c r="AH62" s="7"/>
      <c r="AI62" s="72">
        <v>1.19</v>
      </c>
      <c r="AJ62" s="73" t="s">
        <v>87</v>
      </c>
      <c r="AK62" s="7"/>
      <c r="AL62" s="275">
        <v>5.3199999999999997E-2</v>
      </c>
      <c r="AM62" s="73" t="s">
        <v>88</v>
      </c>
      <c r="AN62" s="123" t="str">
        <f>IF(AND(E63=2,L79=""),NA(),L79)</f>
        <v/>
      </c>
      <c r="AO62" s="73" t="s">
        <v>88</v>
      </c>
      <c r="AP62" s="7"/>
    </row>
    <row r="63" spans="1:42" ht="18" customHeight="1">
      <c r="A63" s="77"/>
      <c r="B63" s="77" t="s">
        <v>90</v>
      </c>
      <c r="C63" s="77"/>
      <c r="D63" s="77"/>
      <c r="E63" s="39"/>
      <c r="F63" s="77" t="s">
        <v>100</v>
      </c>
      <c r="G63" s="12"/>
      <c r="H63" s="365"/>
      <c r="I63" s="365"/>
      <c r="J63" s="77" t="s">
        <v>101</v>
      </c>
      <c r="K63" s="13"/>
      <c r="L63" s="77" t="s">
        <v>102</v>
      </c>
      <c r="M63" s="13"/>
      <c r="N63" s="13"/>
      <c r="O63" s="13"/>
      <c r="P63" s="13"/>
      <c r="Q63" s="13"/>
      <c r="R63" s="13"/>
      <c r="S63" s="77"/>
      <c r="T63" s="6"/>
      <c r="U63" s="68">
        <v>51</v>
      </c>
      <c r="V63" s="134" t="s">
        <v>91</v>
      </c>
      <c r="W63" s="135" t="str">
        <f>IF(AND(E65=1,H65=""),NA(),IF(E65=1,H65,""))</f>
        <v/>
      </c>
      <c r="X63" s="136" t="s">
        <v>86</v>
      </c>
      <c r="Y63" s="60"/>
      <c r="Z63" s="137" t="str">
        <f>IF(Y63="","",ROUND(Y63*AE63,0))</f>
        <v/>
      </c>
      <c r="AA63" s="138" t="str">
        <f>IF(Y63="","",Y63*AF63)</f>
        <v/>
      </c>
      <c r="AB63" s="63"/>
      <c r="AC63" s="137" t="str">
        <f>IF(AB63="","",ROUND(AB63*AE63,0))</f>
        <v/>
      </c>
      <c r="AD63" s="138" t="str">
        <f>IF(AB63="","",AB63*AF63)</f>
        <v/>
      </c>
      <c r="AE63" s="139" t="str">
        <f>IF(AND(Y63="",AB63=""),"",AI63)</f>
        <v/>
      </c>
      <c r="AF63" s="140" t="str">
        <f>IF(AND(Y63="",AB63=""),"",IF(E65=1,AL63,IF(E65=2,AN63,IF(E65=3,AL63,""))))</f>
        <v/>
      </c>
      <c r="AG63" s="6"/>
      <c r="AH63" s="7"/>
      <c r="AI63" s="141">
        <v>1.19</v>
      </c>
      <c r="AJ63" s="142" t="s">
        <v>87</v>
      </c>
      <c r="AK63" s="7"/>
      <c r="AL63" s="285">
        <v>5.3199999999999997E-2</v>
      </c>
      <c r="AM63" s="286" t="s">
        <v>88</v>
      </c>
      <c r="AN63" s="145" t="str">
        <f>IF(AND(E65=2,L83=""),NA(),L83)</f>
        <v/>
      </c>
      <c r="AO63" s="144" t="s">
        <v>88</v>
      </c>
      <c r="AP63" s="7"/>
    </row>
    <row r="64" spans="1:42" ht="18" customHeight="1">
      <c r="A64" s="77"/>
      <c r="B64" s="77"/>
      <c r="C64" s="77"/>
      <c r="D64" s="77"/>
      <c r="E64" s="13"/>
      <c r="F64" s="77"/>
      <c r="G64" s="12"/>
      <c r="H64" s="76" t="s">
        <v>98</v>
      </c>
      <c r="I64" s="77"/>
      <c r="J64" s="77"/>
      <c r="K64" s="13"/>
      <c r="L64" s="77"/>
      <c r="M64" s="13"/>
      <c r="N64" s="13"/>
      <c r="O64" s="13"/>
      <c r="P64" s="13"/>
      <c r="Q64" s="13"/>
      <c r="R64" s="13"/>
      <c r="S64" s="77"/>
      <c r="T64" s="6"/>
      <c r="U64" s="282">
        <v>52</v>
      </c>
      <c r="V64" s="104" t="s">
        <v>193</v>
      </c>
      <c r="W64" s="82"/>
      <c r="X64" s="105"/>
      <c r="Y64" s="84"/>
      <c r="Z64" s="85" t="str">
        <f>IF(Y64="","",IF(AE64="",NA(),ROUND(Y64*AE64,0)))</f>
        <v/>
      </c>
      <c r="AA64" s="106"/>
      <c r="AB64" s="87"/>
      <c r="AC64" s="85" t="str">
        <f>IF(AB64="","",IF(AE64="",NA(),ROUND(AB64*AE64,0)))</f>
        <v/>
      </c>
      <c r="AD64" s="106"/>
      <c r="AE64" s="107"/>
      <c r="AF64" s="108"/>
      <c r="AG64" s="6"/>
      <c r="AH64" s="7"/>
      <c r="AI64" s="72"/>
      <c r="AJ64" s="73"/>
      <c r="AK64" s="7"/>
      <c r="AL64" s="283"/>
      <c r="AM64" s="284"/>
      <c r="AN64" s="384"/>
      <c r="AO64" s="385"/>
      <c r="AP64" s="7"/>
    </row>
    <row r="65" spans="1:42" ht="18" customHeight="1">
      <c r="A65" s="77"/>
      <c r="B65" s="77" t="s">
        <v>91</v>
      </c>
      <c r="C65" s="77"/>
      <c r="D65" s="77"/>
      <c r="E65" s="39"/>
      <c r="F65" s="77" t="s">
        <v>111</v>
      </c>
      <c r="G65" s="12"/>
      <c r="H65" s="365"/>
      <c r="I65" s="365"/>
      <c r="J65" s="77" t="s">
        <v>101</v>
      </c>
      <c r="K65" s="13"/>
      <c r="L65" s="77" t="s">
        <v>102</v>
      </c>
      <c r="M65" s="13"/>
      <c r="N65" s="13"/>
      <c r="O65" s="13"/>
      <c r="P65" s="13"/>
      <c r="Q65" s="13"/>
      <c r="R65" s="13"/>
      <c r="S65" s="77"/>
      <c r="T65" s="6"/>
      <c r="U65" s="147" t="s">
        <v>93</v>
      </c>
      <c r="V65" s="148"/>
      <c r="W65" s="149"/>
      <c r="X65" s="150"/>
      <c r="Y65" s="151"/>
      <c r="Z65" s="152" t="str">
        <f>IF(ISERROR(SUM(Z13:Z64)),NA(),IF(COUNT(Z13:Z64)=0,"",SUM(Z13:Z64)))</f>
        <v/>
      </c>
      <c r="AA65" s="153" t="str">
        <f>IF(ISERROR(SUM(AA13:AA64)),NA(),IF(COUNT(AA13:AA64)=0,"",SUM(AA13:AA64)))</f>
        <v/>
      </c>
      <c r="AB65" s="154"/>
      <c r="AC65" s="152" t="str">
        <f>IF(ISERROR(SUM(AC13:AC64)),NA(),IF(COUNT(AC13:AC64)=0,"",SUM(AC13:AC64)))</f>
        <v/>
      </c>
      <c r="AD65" s="155" t="str">
        <f>IF(ISERROR(SUM(AD13:AD64)),NA(),IF(COUNT(AD13:AD64)=0,"",SUM(AD13:AD64)))</f>
        <v/>
      </c>
      <c r="AE65" s="156"/>
      <c r="AF65" s="157"/>
      <c r="AG65" s="6"/>
      <c r="AH65" s="7"/>
      <c r="AI65" s="158"/>
      <c r="AJ65" s="159"/>
      <c r="AK65" s="7"/>
      <c r="AL65" s="158"/>
      <c r="AM65" s="159"/>
      <c r="AN65" s="7"/>
      <c r="AO65" s="7"/>
      <c r="AP65" s="7"/>
    </row>
    <row r="66" spans="1:42" ht="18" customHeight="1">
      <c r="A66" s="77"/>
      <c r="B66" s="77"/>
      <c r="C66" s="77"/>
      <c r="D66" s="77"/>
      <c r="E66" s="12"/>
      <c r="F66" s="77"/>
      <c r="G66" s="77"/>
      <c r="H66" s="77"/>
      <c r="I66" s="77"/>
      <c r="J66" s="12"/>
      <c r="K66" s="13"/>
      <c r="L66" s="12"/>
      <c r="M66" s="13"/>
      <c r="N66" s="13"/>
      <c r="O66" s="13"/>
      <c r="P66" s="13"/>
      <c r="Q66" s="13"/>
      <c r="R66" s="13"/>
      <c r="S66" s="77"/>
      <c r="T66" s="6"/>
      <c r="U66" s="160">
        <v>53</v>
      </c>
      <c r="V66" s="161" t="s">
        <v>195</v>
      </c>
      <c r="W66" s="162" t="str">
        <f>IF(Y66="","",VLOOKUP(D16,B29:D45,2))</f>
        <v/>
      </c>
      <c r="X66" s="163" t="s">
        <v>94</v>
      </c>
      <c r="Y66" s="164"/>
      <c r="Z66" s="165" t="str">
        <f t="shared" ref="Z66:Z71" si="39">IF(Y66="","",ROUND(Y66*AE66,0))</f>
        <v/>
      </c>
      <c r="AA66" s="166" t="str">
        <f>IF(Y66="","",Y66*AF66)</f>
        <v/>
      </c>
      <c r="AB66" s="167"/>
      <c r="AC66" s="168"/>
      <c r="AD66" s="169"/>
      <c r="AE66" s="170" t="str">
        <f t="shared" ref="AE66:AE72" si="40">IF(AND(Y66="",AB66=""),"",AI66)</f>
        <v/>
      </c>
      <c r="AF66" s="171" t="str">
        <f>IF(Y66="","",AL66)</f>
        <v/>
      </c>
      <c r="AG66" s="6"/>
      <c r="AH66" s="7"/>
      <c r="AI66" s="172">
        <v>8.64</v>
      </c>
      <c r="AJ66" s="173" t="s">
        <v>95</v>
      </c>
      <c r="AK66" s="7"/>
      <c r="AL66" s="316" t="e">
        <f>IF(AND(NOT(D16=0),VLOOKUP($D$16,$B$29:$R$45,17)=""),NA(),VLOOKUP($D$16,$B$29:$R$45,17))</f>
        <v>#N/A</v>
      </c>
      <c r="AM66" s="317" t="s">
        <v>97</v>
      </c>
      <c r="AN66" s="7"/>
      <c r="AO66" s="7"/>
      <c r="AP66" s="7"/>
    </row>
    <row r="67" spans="1:42" ht="18" customHeight="1">
      <c r="A67" s="77"/>
      <c r="B67" s="12" t="s">
        <v>112</v>
      </c>
      <c r="C67" s="12"/>
      <c r="D67" s="12"/>
      <c r="E67" s="77"/>
      <c r="F67" s="77"/>
      <c r="G67" s="77"/>
      <c r="H67" s="77"/>
      <c r="I67" s="77"/>
      <c r="J67" s="77"/>
      <c r="K67" s="77"/>
      <c r="L67" s="77"/>
      <c r="M67" s="80"/>
      <c r="N67" s="80"/>
      <c r="O67" s="80"/>
      <c r="P67" s="80"/>
      <c r="Q67" s="80"/>
      <c r="R67" s="80"/>
      <c r="S67" s="77"/>
      <c r="T67" s="6"/>
      <c r="U67" s="68">
        <v>54</v>
      </c>
      <c r="V67" s="174" t="s">
        <v>196</v>
      </c>
      <c r="W67" s="175" t="str">
        <f>IF(Y67="","",VLOOKUP(D20,B29:D45,2))</f>
        <v/>
      </c>
      <c r="X67" s="90" t="s">
        <v>94</v>
      </c>
      <c r="Y67" s="84"/>
      <c r="Z67" s="85" t="str">
        <f t="shared" si="39"/>
        <v/>
      </c>
      <c r="AA67" s="86" t="str">
        <f>IF(Y67="","",Y67*AF67)</f>
        <v/>
      </c>
      <c r="AB67" s="176"/>
      <c r="AC67" s="177"/>
      <c r="AD67" s="106"/>
      <c r="AE67" s="88" t="str">
        <f t="shared" si="40"/>
        <v/>
      </c>
      <c r="AF67" s="89" t="str">
        <f>IF(Y67="","",AL67)</f>
        <v/>
      </c>
      <c r="AG67" s="6"/>
      <c r="AH67" s="7"/>
      <c r="AI67" s="72">
        <v>8.64</v>
      </c>
      <c r="AJ67" s="73" t="s">
        <v>95</v>
      </c>
      <c r="AK67" s="7"/>
      <c r="AL67" s="123" t="e">
        <f>IF(AND(NOT(D20=0),VLOOKUP($D$20,$B$29:$R$45,17)=""),NA(),VLOOKUP($D$20,$B$29:$R$45,17))</f>
        <v>#N/A</v>
      </c>
      <c r="AM67" s="318" t="s">
        <v>97</v>
      </c>
      <c r="AN67" s="7"/>
      <c r="AO67" s="7"/>
      <c r="AP67" s="7"/>
    </row>
    <row r="68" spans="1:42" ht="18" customHeight="1" thickBot="1">
      <c r="A68" s="77"/>
      <c r="B68" s="396" t="s">
        <v>113</v>
      </c>
      <c r="C68" s="396"/>
      <c r="D68" s="397" t="s">
        <v>114</v>
      </c>
      <c r="E68" s="397"/>
      <c r="F68" s="397"/>
      <c r="G68" s="397"/>
      <c r="H68" s="357" t="s">
        <v>72</v>
      </c>
      <c r="I68" s="358" t="s">
        <v>17</v>
      </c>
      <c r="J68" s="358" t="s">
        <v>115</v>
      </c>
      <c r="K68" s="358" t="s">
        <v>116</v>
      </c>
      <c r="L68" s="369" t="s">
        <v>75</v>
      </c>
      <c r="M68" s="369"/>
      <c r="N68" s="93"/>
      <c r="O68" s="93"/>
      <c r="P68" s="93"/>
      <c r="Q68" s="93"/>
      <c r="R68" s="93"/>
      <c r="S68" s="77"/>
      <c r="T68" s="6"/>
      <c r="U68" s="68">
        <v>55</v>
      </c>
      <c r="V68" s="174" t="s">
        <v>197</v>
      </c>
      <c r="W68" s="175"/>
      <c r="X68" s="90" t="s">
        <v>94</v>
      </c>
      <c r="Y68" s="84"/>
      <c r="Z68" s="85" t="str">
        <f t="shared" si="39"/>
        <v/>
      </c>
      <c r="AA68" s="106"/>
      <c r="AB68" s="176"/>
      <c r="AC68" s="177"/>
      <c r="AD68" s="106"/>
      <c r="AE68" s="88" t="str">
        <f t="shared" si="40"/>
        <v/>
      </c>
      <c r="AF68" s="108"/>
      <c r="AG68" s="6"/>
      <c r="AH68" s="7"/>
      <c r="AI68" s="72">
        <v>3.6</v>
      </c>
      <c r="AJ68" s="73" t="s">
        <v>95</v>
      </c>
      <c r="AK68" s="7"/>
      <c r="AL68" s="321"/>
      <c r="AM68" s="322"/>
      <c r="AN68" s="7"/>
      <c r="AO68" s="7"/>
      <c r="AP68" s="7"/>
    </row>
    <row r="69" spans="1:42" ht="18" customHeight="1" thickTop="1" thickBot="1">
      <c r="A69" s="77"/>
      <c r="B69" s="396"/>
      <c r="C69" s="396"/>
      <c r="D69" s="102" t="s">
        <v>21</v>
      </c>
      <c r="E69" s="412" t="s">
        <v>76</v>
      </c>
      <c r="F69" s="412"/>
      <c r="G69" s="204" t="s">
        <v>12</v>
      </c>
      <c r="H69" s="357"/>
      <c r="I69" s="358"/>
      <c r="J69" s="358"/>
      <c r="K69" s="358"/>
      <c r="L69" s="358"/>
      <c r="M69" s="369"/>
      <c r="N69" s="93"/>
      <c r="O69" s="93"/>
      <c r="P69" s="93"/>
      <c r="Q69" s="93"/>
      <c r="R69" s="93"/>
      <c r="S69" s="77"/>
      <c r="T69" s="6"/>
      <c r="U69" s="68">
        <v>56</v>
      </c>
      <c r="V69" s="312" t="s">
        <v>198</v>
      </c>
      <c r="W69" s="175"/>
      <c r="X69" s="90" t="s">
        <v>94</v>
      </c>
      <c r="Y69" s="84"/>
      <c r="Z69" s="85" t="str">
        <f t="shared" si="39"/>
        <v/>
      </c>
      <c r="AA69" s="106"/>
      <c r="AB69" s="176"/>
      <c r="AC69" s="177"/>
      <c r="AD69" s="106"/>
      <c r="AE69" s="88" t="str">
        <f t="shared" si="40"/>
        <v/>
      </c>
      <c r="AF69" s="108"/>
      <c r="AG69" s="6"/>
      <c r="AH69" s="7"/>
      <c r="AI69" s="72">
        <v>3.6</v>
      </c>
      <c r="AJ69" s="73" t="s">
        <v>95</v>
      </c>
      <c r="AK69" s="7"/>
      <c r="AL69" s="321"/>
      <c r="AM69" s="322"/>
      <c r="AN69" s="7"/>
      <c r="AO69" s="7"/>
      <c r="AP69" s="7"/>
    </row>
    <row r="70" spans="1:42" ht="18" customHeight="1" thickTop="1" thickBot="1">
      <c r="A70" s="77"/>
      <c r="B70" s="396"/>
      <c r="C70" s="396"/>
      <c r="D70" s="205" t="s">
        <v>78</v>
      </c>
      <c r="E70" s="415"/>
      <c r="F70" s="415"/>
      <c r="G70" s="206" t="s">
        <v>79</v>
      </c>
      <c r="H70" s="207" t="s">
        <v>119</v>
      </c>
      <c r="I70" s="208" t="s">
        <v>81</v>
      </c>
      <c r="J70" s="208" t="s">
        <v>120</v>
      </c>
      <c r="K70" s="208" t="s">
        <v>121</v>
      </c>
      <c r="L70" s="416" t="s">
        <v>122</v>
      </c>
      <c r="M70" s="416"/>
      <c r="N70" s="259"/>
      <c r="O70" s="259"/>
      <c r="P70" s="259"/>
      <c r="Q70" s="259"/>
      <c r="R70" s="259"/>
      <c r="S70" s="77"/>
      <c r="T70" s="6"/>
      <c r="U70" s="68">
        <v>57</v>
      </c>
      <c r="V70" s="174" t="s">
        <v>199</v>
      </c>
      <c r="W70" s="175"/>
      <c r="X70" s="90" t="s">
        <v>94</v>
      </c>
      <c r="Y70" s="84"/>
      <c r="Z70" s="85" t="str">
        <f t="shared" si="39"/>
        <v/>
      </c>
      <c r="AA70" s="313"/>
      <c r="AB70" s="176"/>
      <c r="AC70" s="177"/>
      <c r="AD70" s="106"/>
      <c r="AE70" s="88" t="str">
        <f t="shared" si="40"/>
        <v/>
      </c>
      <c r="AF70" s="89" t="str">
        <f>IF(Y70="","",AL70)</f>
        <v/>
      </c>
      <c r="AG70" s="6"/>
      <c r="AH70" s="7"/>
      <c r="AI70" s="72">
        <v>8.64</v>
      </c>
      <c r="AJ70" s="73" t="s">
        <v>95</v>
      </c>
      <c r="AK70" s="7"/>
      <c r="AL70" s="123"/>
      <c r="AM70" s="318" t="s">
        <v>97</v>
      </c>
      <c r="AN70" s="7"/>
      <c r="AO70" s="7"/>
      <c r="AP70" s="7"/>
    </row>
    <row r="71" spans="1:42" ht="18" customHeight="1" thickTop="1" thickBot="1">
      <c r="A71" s="77"/>
      <c r="B71" s="410" t="s">
        <v>85</v>
      </c>
      <c r="C71" s="410"/>
      <c r="D71" s="212"/>
      <c r="E71" s="374" t="str">
        <f>IF(AND($E$59=2,ISNUMBER($D71)),VLOOKUP($D71,$U$10:$AO$82,2),"")</f>
        <v/>
      </c>
      <c r="F71" s="374"/>
      <c r="G71" s="213"/>
      <c r="H71" s="214" t="str">
        <f>IF(AND($E$59=2,ISNUMBER($D71)),VLOOKUP($D71,$U$10:$AO$82,15),"")</f>
        <v/>
      </c>
      <c r="I71" s="215" t="str">
        <f>IF(AND($E$59=2,ISNUMBER($D71)),VLOOKUP($D71,$U$10:$AO$82,18),"")</f>
        <v/>
      </c>
      <c r="J71" s="216" t="str">
        <f>IF(OR(D71="",G71=""),"",G71*H71*I71*(44/12))</f>
        <v/>
      </c>
      <c r="K71" s="411"/>
      <c r="L71" s="394" t="str">
        <f>IF(OR(COUNT(D71:D74)=0,COUNT(G71:G74)=0,K71=""),"",ROUND(SUM(J71:J74)/K71,4))</f>
        <v/>
      </c>
      <c r="M71" s="394"/>
      <c r="N71" s="13"/>
      <c r="O71" s="13"/>
      <c r="P71" s="13"/>
      <c r="Q71" s="13"/>
      <c r="R71" s="13"/>
      <c r="S71" s="77"/>
      <c r="T71" s="6"/>
      <c r="U71" s="68">
        <v>58</v>
      </c>
      <c r="V71" s="312" t="s">
        <v>212</v>
      </c>
      <c r="W71" s="315"/>
      <c r="X71" s="90" t="s">
        <v>94</v>
      </c>
      <c r="Y71" s="84"/>
      <c r="Z71" s="85" t="str">
        <f t="shared" si="39"/>
        <v/>
      </c>
      <c r="AA71" s="106"/>
      <c r="AB71" s="314"/>
      <c r="AC71" s="85"/>
      <c r="AD71" s="106"/>
      <c r="AE71" s="88" t="str">
        <f t="shared" si="40"/>
        <v/>
      </c>
      <c r="AF71" s="108"/>
      <c r="AG71" s="6"/>
      <c r="AH71" s="7"/>
      <c r="AI71" s="72">
        <v>3.6</v>
      </c>
      <c r="AJ71" s="73" t="s">
        <v>95</v>
      </c>
      <c r="AK71" s="7"/>
      <c r="AL71" s="321"/>
      <c r="AM71" s="323"/>
      <c r="AN71" s="356" t="s">
        <v>99</v>
      </c>
      <c r="AO71" s="356"/>
      <c r="AP71" s="7"/>
    </row>
    <row r="72" spans="1:42" ht="18" customHeight="1" thickTop="1" thickBot="1">
      <c r="A72" s="77"/>
      <c r="B72" s="218"/>
      <c r="C72" s="219"/>
      <c r="D72" s="220"/>
      <c r="E72" s="378" t="str">
        <f>IF(AND($E$59=2,ISNUMBER($D72)),VLOOKUP($D72,$U$10:$AO$82,2),"")</f>
        <v/>
      </c>
      <c r="F72" s="378"/>
      <c r="G72" s="125"/>
      <c r="H72" s="126" t="str">
        <f>IF(AND($E$59=2,ISNUMBER($D72)),VLOOKUP($D72,$U$10:$AO$82,15),"")</f>
        <v/>
      </c>
      <c r="I72" s="127" t="str">
        <f>IF(AND($E$59=2,ISNUMBER($D72)),VLOOKUP($D72,$U$10:$AO$82,18),"")</f>
        <v/>
      </c>
      <c r="J72" s="221" t="str">
        <f t="shared" ref="J72:J85" si="41">IF(OR(D72="",G72=""),"",G72*H72*I72*(44/12))</f>
        <v/>
      </c>
      <c r="K72" s="411"/>
      <c r="L72" s="394"/>
      <c r="M72" s="394"/>
      <c r="N72" s="13"/>
      <c r="O72" s="13"/>
      <c r="P72" s="13"/>
      <c r="Q72" s="13"/>
      <c r="R72" s="13"/>
      <c r="S72" s="77"/>
      <c r="T72" s="6"/>
      <c r="U72" s="133">
        <v>59</v>
      </c>
      <c r="V72" s="178" t="s">
        <v>43</v>
      </c>
      <c r="W72" s="179"/>
      <c r="X72" s="46" t="s">
        <v>94</v>
      </c>
      <c r="Y72" s="180"/>
      <c r="Z72" s="181"/>
      <c r="AA72" s="182"/>
      <c r="AB72" s="183"/>
      <c r="AC72" s="184" t="str">
        <f>IF(AB72="","",ROUND(AB72*AE72,0))</f>
        <v/>
      </c>
      <c r="AD72" s="185" t="str">
        <f>IF(D24=3,AB72*AF72,"")</f>
        <v/>
      </c>
      <c r="AE72" s="88" t="str">
        <f t="shared" si="40"/>
        <v/>
      </c>
      <c r="AF72" s="186" t="str">
        <f>IF(AB72="","",AN72)</f>
        <v/>
      </c>
      <c r="AG72" s="6"/>
      <c r="AH72" s="7"/>
      <c r="AI72" s="143">
        <v>8.64</v>
      </c>
      <c r="AJ72" s="144" t="s">
        <v>95</v>
      </c>
      <c r="AK72" s="7"/>
      <c r="AL72" s="319"/>
      <c r="AM72" s="320" t="s">
        <v>97</v>
      </c>
      <c r="AN72" s="187" t="str">
        <f>IF(AND(D24=3,L52=""),NA(),L52)</f>
        <v/>
      </c>
      <c r="AO72" s="159" t="s">
        <v>97</v>
      </c>
      <c r="AP72" s="7"/>
    </row>
    <row r="73" spans="1:42" ht="18" customHeight="1" thickTop="1" thickBot="1">
      <c r="A73" s="77"/>
      <c r="B73" s="218"/>
      <c r="C73" s="224"/>
      <c r="D73" s="220"/>
      <c r="E73" s="378" t="str">
        <f>IF(AND($E$59=2,ISNUMBER($D73)),VLOOKUP($D73,$U$10:$AO$82,2),"")</f>
        <v/>
      </c>
      <c r="F73" s="378"/>
      <c r="G73" s="125"/>
      <c r="H73" s="126" t="str">
        <f>IF(AND($E$59=2,ISNUMBER($D73)),VLOOKUP($D73,$U$10:$AO$82,15),"")</f>
        <v/>
      </c>
      <c r="I73" s="127" t="str">
        <f>IF(AND($E$59=2,ISNUMBER($D73)),VLOOKUP($D73,$U$10:$AO$82,18),"")</f>
        <v/>
      </c>
      <c r="J73" s="221" t="str">
        <f t="shared" si="41"/>
        <v/>
      </c>
      <c r="K73" s="411"/>
      <c r="L73" s="394"/>
      <c r="M73" s="394"/>
      <c r="N73" s="13"/>
      <c r="O73" s="13"/>
      <c r="P73" s="13"/>
      <c r="Q73" s="13"/>
      <c r="R73" s="13"/>
      <c r="S73" s="77"/>
      <c r="T73" s="6"/>
      <c r="U73" s="366" t="s">
        <v>93</v>
      </c>
      <c r="V73" s="366"/>
      <c r="W73" s="188"/>
      <c r="X73" s="189" t="s">
        <v>94</v>
      </c>
      <c r="Y73" s="153" t="str">
        <f>IF(COUNT(Y66:Y72)=0,"",SUM(Y66:Y72))</f>
        <v/>
      </c>
      <c r="Z73" s="190" t="str">
        <f>IF(ISERROR(SUM(Z66:Z72)),NA(),IF(COUNT(Z66:Z72)=0,"",SUM(Z66:Z72)))</f>
        <v/>
      </c>
      <c r="AA73" s="191" t="str">
        <f>IF(ISERROR(SUM(AA66:AA72)),NA(),IF(COUNT(AA66:AA72)=0,"",SUM(AA66:AA72)))</f>
        <v/>
      </c>
      <c r="AB73" s="153" t="str">
        <f>IF(AB72="","",AB72)</f>
        <v/>
      </c>
      <c r="AC73" s="152" t="str">
        <f>IF(AC72="","",AC72)</f>
        <v/>
      </c>
      <c r="AD73" s="155" t="str">
        <f>IF(AD72="","",AD72)</f>
        <v/>
      </c>
      <c r="AE73" s="156"/>
      <c r="AF73" s="157"/>
      <c r="AG73" s="6"/>
      <c r="AH73" s="7"/>
      <c r="AI73" s="158"/>
      <c r="AJ73" s="159"/>
      <c r="AK73" s="7"/>
      <c r="AL73" s="158"/>
      <c r="AM73" s="159"/>
      <c r="AN73" s="7"/>
      <c r="AO73" s="7"/>
      <c r="AP73" s="7"/>
    </row>
    <row r="74" spans="1:42" ht="18" customHeight="1" thickTop="1" thickBot="1">
      <c r="A74" s="77"/>
      <c r="B74" s="227"/>
      <c r="C74" s="228" t="s">
        <v>125</v>
      </c>
      <c r="D74" s="229"/>
      <c r="E74" s="420" t="str">
        <f>IF(AND($E$59=2,ISNUMBER($D74)),VLOOKUP($D74,$U$10:$AO$82,2),"")</f>
        <v/>
      </c>
      <c r="F74" s="420"/>
      <c r="G74" s="230"/>
      <c r="H74" s="231" t="str">
        <f>IF(AND($E$59=2,ISNUMBER($D74)),VLOOKUP($D74,$U$10:$AO$82,15),"")</f>
        <v/>
      </c>
      <c r="I74" s="232" t="str">
        <f>IF(AND($E$59=2,ISNUMBER($D74)),VLOOKUP($D74,$U$10:$AO$82,18),"")</f>
        <v/>
      </c>
      <c r="J74" s="233" t="str">
        <f>IF(OR(D74="",G74=""),"",G74*I74)</f>
        <v/>
      </c>
      <c r="K74" s="411"/>
      <c r="L74" s="394"/>
      <c r="M74" s="394"/>
      <c r="N74" s="13"/>
      <c r="O74" s="13"/>
      <c r="P74" s="13"/>
      <c r="Q74" s="13"/>
      <c r="R74" s="13"/>
      <c r="S74" s="77"/>
      <c r="T74" s="6"/>
      <c r="U74" s="390" t="s">
        <v>103</v>
      </c>
      <c r="V74" s="390"/>
      <c r="W74" s="390"/>
      <c r="X74" s="390"/>
      <c r="Y74" s="392"/>
      <c r="Z74" s="192" t="s">
        <v>79</v>
      </c>
      <c r="AA74" s="193" t="s">
        <v>104</v>
      </c>
      <c r="AB74" s="393"/>
      <c r="AC74" s="192"/>
      <c r="AD74" s="193" t="s">
        <v>105</v>
      </c>
      <c r="AE74" s="382"/>
      <c r="AF74" s="383"/>
      <c r="AG74" s="6"/>
      <c r="AH74" s="7"/>
      <c r="AI74" s="7"/>
      <c r="AJ74" s="7"/>
      <c r="AK74" s="7"/>
      <c r="AL74" s="7"/>
      <c r="AM74" s="7"/>
      <c r="AN74" s="7"/>
      <c r="AO74" s="7"/>
      <c r="AP74" s="7"/>
    </row>
    <row r="75" spans="1:42" ht="18" customHeight="1" thickTop="1" thickBot="1">
      <c r="A75" s="77"/>
      <c r="B75" s="419" t="s">
        <v>126</v>
      </c>
      <c r="C75" s="419"/>
      <c r="D75" s="234"/>
      <c r="E75" s="374" t="str">
        <f>IF(AND($E$61=2,ISNUMBER($D75)),VLOOKUP($D75,$U$10:$AO$82,2),"")</f>
        <v/>
      </c>
      <c r="F75" s="374"/>
      <c r="G75" s="118"/>
      <c r="H75" s="119" t="str">
        <f>IF(AND($E$61=2,ISNUMBER($D75)),VLOOKUP($D75,$U$10:$AO$82,15),"")</f>
        <v/>
      </c>
      <c r="I75" s="120" t="str">
        <f>IF(AND($E$61=2,ISNUMBER($D75)),VLOOKUP($D75,$U$10:$AO$82,18),"")</f>
        <v/>
      </c>
      <c r="J75" s="235" t="str">
        <f t="shared" si="41"/>
        <v/>
      </c>
      <c r="K75" s="411"/>
      <c r="L75" s="394" t="str">
        <f>IF(OR(COUNT(D75:D78)=0,COUNT(G75:G78)=0,K75=""),"",ROUND(SUM(J75:J78)/K75,4))</f>
        <v/>
      </c>
      <c r="M75" s="394"/>
      <c r="N75" s="13"/>
      <c r="O75" s="13"/>
      <c r="P75" s="13"/>
      <c r="Q75" s="13"/>
      <c r="R75" s="13"/>
      <c r="S75" s="77"/>
      <c r="T75" s="6"/>
      <c r="U75" s="390"/>
      <c r="V75" s="390"/>
      <c r="W75" s="390"/>
      <c r="X75" s="390"/>
      <c r="Y75" s="392"/>
      <c r="Z75" s="194" t="str">
        <f>IF(AND(Z65="",Z73=""),"",SUM(Z65,Z73))</f>
        <v/>
      </c>
      <c r="AA75" s="195" t="str">
        <f>IF(AND(AA65="",AA73=""),"",SUM(AA65,AA73))</f>
        <v/>
      </c>
      <c r="AB75" s="393"/>
      <c r="AC75" s="194" t="str">
        <f>IF(AND(AC65="",AC73=""),"",SUM(AC65,AC73))</f>
        <v/>
      </c>
      <c r="AD75" s="194" t="str">
        <f>IF(AND(AD65="",AD73=""),"",SUM(AD65,AD73))</f>
        <v/>
      </c>
      <c r="AE75" s="382"/>
      <c r="AF75" s="383"/>
      <c r="AG75" s="6"/>
      <c r="AH75" s="7"/>
      <c r="AI75" s="7"/>
      <c r="AJ75" s="7"/>
      <c r="AK75" s="7"/>
      <c r="AL75" s="7"/>
      <c r="AM75" s="7"/>
      <c r="AN75" s="7"/>
      <c r="AO75" s="7"/>
      <c r="AP75" s="7"/>
    </row>
    <row r="76" spans="1:42" ht="18" customHeight="1" thickTop="1" thickBot="1">
      <c r="A76" s="77"/>
      <c r="B76" s="419"/>
      <c r="C76" s="419"/>
      <c r="D76" s="212"/>
      <c r="E76" s="378" t="str">
        <f>IF(AND($E$61=2,ISNUMBER($D76)),VLOOKUP($D76,$U$10:$AO$82,2),"")</f>
        <v/>
      </c>
      <c r="F76" s="378"/>
      <c r="G76" s="213"/>
      <c r="H76" s="214" t="str">
        <f>IF(AND($E$61=2,ISNUMBER($D76)),VLOOKUP($D76,$U$10:$AO$82,15),"")</f>
        <v/>
      </c>
      <c r="I76" s="215" t="str">
        <f>IF(AND($E$61=2,ISNUMBER($D76)),VLOOKUP($D76,$U$10:$AO$82,18),"")</f>
        <v/>
      </c>
      <c r="J76" s="216" t="str">
        <f t="shared" si="41"/>
        <v/>
      </c>
      <c r="K76" s="411"/>
      <c r="L76" s="394"/>
      <c r="M76" s="394"/>
      <c r="N76" s="13"/>
      <c r="O76" s="13"/>
      <c r="P76" s="13"/>
      <c r="Q76" s="13"/>
      <c r="R76" s="13"/>
      <c r="S76" s="77"/>
      <c r="T76" s="6"/>
      <c r="U76" s="386" t="s">
        <v>106</v>
      </c>
      <c r="V76" s="386"/>
      <c r="W76" s="386"/>
      <c r="X76" s="386"/>
      <c r="Y76" s="387" t="s">
        <v>107</v>
      </c>
      <c r="Z76" s="387"/>
      <c r="AA76" s="387"/>
      <c r="AB76" s="387"/>
      <c r="AC76" s="387"/>
      <c r="AD76" s="387"/>
      <c r="AE76" s="196" t="str">
        <f>IF(Z75="","",ROUND(Z75*0.0258,0))</f>
        <v/>
      </c>
      <c r="AF76" s="197" t="s">
        <v>32</v>
      </c>
      <c r="AG76" s="6"/>
      <c r="AH76" s="7"/>
      <c r="AI76" s="7"/>
      <c r="AJ76" s="7"/>
      <c r="AK76" s="7"/>
      <c r="AL76" s="7"/>
      <c r="AM76" s="7"/>
      <c r="AN76" s="7"/>
      <c r="AO76" s="7"/>
      <c r="AP76" s="7"/>
    </row>
    <row r="77" spans="1:42" ht="18" customHeight="1" thickTop="1" thickBot="1">
      <c r="A77" s="77"/>
      <c r="B77" s="236"/>
      <c r="C77" s="237"/>
      <c r="D77" s="212"/>
      <c r="E77" s="378" t="str">
        <f>IF(AND($E$61=2,ISNUMBER($D77)),VLOOKUP($D77,$U$10:$AO$82,2),"")</f>
        <v/>
      </c>
      <c r="F77" s="378"/>
      <c r="G77" s="213"/>
      <c r="H77" s="214" t="str">
        <f>IF(AND($E$61=2,ISNUMBER($D77)),VLOOKUP($D77,$U$10:$AO$82,15),"")</f>
        <v/>
      </c>
      <c r="I77" s="215" t="str">
        <f>IF(AND($E$61=2,ISNUMBER($D77)),VLOOKUP($D77,$U$10:$AO$82,18),"")</f>
        <v/>
      </c>
      <c r="J77" s="216" t="str">
        <f t="shared" si="41"/>
        <v/>
      </c>
      <c r="K77" s="411"/>
      <c r="L77" s="394"/>
      <c r="M77" s="394"/>
      <c r="N77" s="13"/>
      <c r="O77" s="13"/>
      <c r="P77" s="13"/>
      <c r="Q77" s="13"/>
      <c r="R77" s="13"/>
      <c r="S77" s="77"/>
      <c r="T77" s="6"/>
      <c r="U77" s="367" t="s">
        <v>108</v>
      </c>
      <c r="V77" s="367"/>
      <c r="W77" s="367"/>
      <c r="X77" s="367"/>
      <c r="Y77" s="198" t="s">
        <v>109</v>
      </c>
      <c r="Z77" s="199"/>
      <c r="AA77" s="200"/>
      <c r="AB77" s="368"/>
      <c r="AC77" s="368"/>
      <c r="AD77" s="368"/>
      <c r="AE77" s="201" t="str">
        <f>IF(AND(AA75="",AD75=""),"",IF(AD75="",ROUNDDOWN(AA75,0),ROUNDDOWN((AA75-AD75),0)))</f>
        <v/>
      </c>
      <c r="AF77" s="202" t="s">
        <v>110</v>
      </c>
      <c r="AG77" s="6"/>
      <c r="AH77" s="7"/>
      <c r="AI77" s="7"/>
      <c r="AJ77" s="7"/>
      <c r="AK77" s="7"/>
      <c r="AL77" s="7"/>
      <c r="AM77" s="7"/>
      <c r="AN77" s="7"/>
      <c r="AO77" s="7"/>
      <c r="AP77" s="7"/>
    </row>
    <row r="78" spans="1:42" ht="18" customHeight="1" thickTop="1" thickBot="1">
      <c r="A78" s="77"/>
      <c r="B78" s="238"/>
      <c r="C78" s="228" t="s">
        <v>125</v>
      </c>
      <c r="D78" s="229"/>
      <c r="E78" s="420" t="str">
        <f>IF(AND($E$61=2,ISNUMBER($D78)),VLOOKUP($D78,$U$10:$AO$82,2),"")</f>
        <v/>
      </c>
      <c r="F78" s="420"/>
      <c r="G78" s="230"/>
      <c r="H78" s="231" t="str">
        <f>IF(AND($E$61=2,ISNUMBER($D78)),VLOOKUP($D78,$U$10:$AO$82,15),"")</f>
        <v/>
      </c>
      <c r="I78" s="232" t="str">
        <f>IF(AND($E$61=2,ISNUMBER($D78)),VLOOKUP($D78,$U$10:$AO$82,18),"")</f>
        <v/>
      </c>
      <c r="J78" s="233" t="str">
        <f>IF(OR(D78="",G78=""),"",G78*I78)</f>
        <v/>
      </c>
      <c r="K78" s="411"/>
      <c r="L78" s="394"/>
      <c r="M78" s="394"/>
      <c r="N78" s="13"/>
      <c r="O78" s="13"/>
      <c r="P78" s="13"/>
      <c r="Q78" s="13"/>
      <c r="R78" s="13"/>
      <c r="S78" s="77"/>
      <c r="T78" s="6"/>
      <c r="AF78" s="30" t="s">
        <v>164</v>
      </c>
      <c r="AG78" s="6"/>
      <c r="AH78" s="7"/>
      <c r="AI78" s="7"/>
      <c r="AJ78" s="7"/>
      <c r="AK78" s="7"/>
      <c r="AL78" s="7"/>
      <c r="AM78" s="7"/>
      <c r="AN78" s="7"/>
      <c r="AO78" s="7"/>
      <c r="AP78" s="7"/>
    </row>
    <row r="79" spans="1:42" ht="18" customHeight="1" thickTop="1" thickBot="1">
      <c r="A79" s="77"/>
      <c r="B79" s="410" t="s">
        <v>90</v>
      </c>
      <c r="C79" s="410"/>
      <c r="D79" s="234"/>
      <c r="E79" s="374" t="str">
        <f>IF(AND($E$63=2,ISNUMBER($D79)),VLOOKUP($D79,$U$10:$AO$82,2),"")</f>
        <v/>
      </c>
      <c r="F79" s="374"/>
      <c r="G79" s="118"/>
      <c r="H79" s="119" t="str">
        <f>IF(AND($E$63=2,ISNUMBER($D79)),VLOOKUP($D79,$U$10:$AO$82,15),"")</f>
        <v/>
      </c>
      <c r="I79" s="120" t="str">
        <f>IF(AND($E$63=2,ISNUMBER($D79)),VLOOKUP($D79,$U$10:$AO$82,18),"")</f>
        <v/>
      </c>
      <c r="J79" s="235" t="str">
        <f t="shared" si="41"/>
        <v/>
      </c>
      <c r="K79" s="411"/>
      <c r="L79" s="394" t="str">
        <f>IF(OR(COUNT(D79:D82)=0,COUNT(G79:G82)=0,K79=""),"",ROUND(SUM(J79:J82)/K79,4))</f>
        <v/>
      </c>
      <c r="M79" s="394"/>
      <c r="N79" s="13"/>
      <c r="O79" s="13"/>
      <c r="P79" s="13"/>
      <c r="Q79" s="13"/>
      <c r="R79" s="13"/>
      <c r="S79" s="77"/>
      <c r="T79" s="6"/>
      <c r="U79" s="340" t="s">
        <v>161</v>
      </c>
      <c r="V79" s="340"/>
      <c r="W79" s="340"/>
      <c r="X79" s="340"/>
      <c r="Y79" s="340"/>
      <c r="Z79" s="340"/>
      <c r="AA79" s="340"/>
      <c r="AB79" s="340"/>
      <c r="AC79" s="340"/>
      <c r="AD79" s="340"/>
      <c r="AE79" s="340"/>
      <c r="AF79" s="340"/>
      <c r="AG79" s="6"/>
      <c r="AH79" s="7"/>
      <c r="AI79" s="203">
        <v>1</v>
      </c>
      <c r="AJ79" s="203">
        <v>0</v>
      </c>
      <c r="AK79" s="203">
        <v>0</v>
      </c>
      <c r="AL79" s="203">
        <v>0</v>
      </c>
      <c r="AM79" s="7"/>
      <c r="AN79" s="7"/>
      <c r="AO79" s="7"/>
      <c r="AP79" s="7"/>
    </row>
    <row r="80" spans="1:42" ht="18" customHeight="1" thickTop="1" thickBot="1">
      <c r="A80" s="77"/>
      <c r="B80" s="218"/>
      <c r="C80" s="219"/>
      <c r="D80" s="220"/>
      <c r="E80" s="378" t="str">
        <f>IF(AND($E$63=2,ISNUMBER($D80)),VLOOKUP($D80,$U$10:$AO$82,2),"")</f>
        <v/>
      </c>
      <c r="F80" s="378"/>
      <c r="G80" s="125"/>
      <c r="H80" s="126" t="str">
        <f>IF(AND($E$63=2,ISNUMBER($D80)),VLOOKUP($D80,$U$10:$AO$82,15),"")</f>
        <v/>
      </c>
      <c r="I80" s="127" t="str">
        <f>IF(AND($E$63=2,ISNUMBER($D80)),VLOOKUP($D80,$U$10:$AO$82,18),"")</f>
        <v/>
      </c>
      <c r="J80" s="221" t="str">
        <f t="shared" si="41"/>
        <v/>
      </c>
      <c r="K80" s="411"/>
      <c r="L80" s="394"/>
      <c r="M80" s="394"/>
      <c r="N80" s="13"/>
      <c r="O80" s="13"/>
      <c r="P80" s="13"/>
      <c r="Q80" s="13"/>
      <c r="R80" s="13"/>
      <c r="S80" s="77"/>
      <c r="T80" s="6"/>
      <c r="U80" s="388" t="s">
        <v>151</v>
      </c>
      <c r="V80" s="388"/>
      <c r="W80" s="388"/>
      <c r="X80" s="388"/>
      <c r="Y80" s="388"/>
      <c r="Z80" s="389" t="s">
        <v>150</v>
      </c>
      <c r="AA80" s="389"/>
      <c r="AB80" s="389"/>
      <c r="AC80" s="389"/>
      <c r="AD80" s="391" t="s">
        <v>155</v>
      </c>
      <c r="AE80" s="391"/>
      <c r="AF80" s="391"/>
      <c r="AG80" s="6"/>
      <c r="AH80" s="7"/>
      <c r="AI80" s="203">
        <v>2</v>
      </c>
      <c r="AJ80" s="203">
        <v>1</v>
      </c>
      <c r="AK80" s="203">
        <v>1</v>
      </c>
      <c r="AL80" s="203">
        <v>1</v>
      </c>
      <c r="AM80" s="7"/>
      <c r="AN80" s="7"/>
      <c r="AO80" s="7"/>
      <c r="AP80" s="7"/>
    </row>
    <row r="81" spans="1:42" ht="18" customHeight="1" thickTop="1" thickBot="1">
      <c r="A81" s="77"/>
      <c r="B81" s="218"/>
      <c r="C81" s="224"/>
      <c r="D81" s="220"/>
      <c r="E81" s="378" t="str">
        <f>IF(AND($E$63=2,ISNUMBER($D81)),VLOOKUP($D81,$U$10:$AO$82,2),"")</f>
        <v/>
      </c>
      <c r="F81" s="378"/>
      <c r="G81" s="125"/>
      <c r="H81" s="126" t="str">
        <f>IF(AND($E$63=2,ISNUMBER($D81)),VLOOKUP($D81,$U$10:$AO$82,15),"")</f>
        <v/>
      </c>
      <c r="I81" s="127" t="str">
        <f>IF(AND($E$63=2,ISNUMBER($D81)),VLOOKUP($D81,$U$10:$AO$82,18),"")</f>
        <v/>
      </c>
      <c r="J81" s="221" t="str">
        <f t="shared" si="41"/>
        <v/>
      </c>
      <c r="K81" s="411"/>
      <c r="L81" s="394"/>
      <c r="M81" s="394"/>
      <c r="N81" s="13"/>
      <c r="O81" s="13"/>
      <c r="P81" s="13"/>
      <c r="Q81" s="13"/>
      <c r="R81" s="13"/>
      <c r="S81" s="77"/>
      <c r="T81" s="6"/>
      <c r="U81" s="388"/>
      <c r="V81" s="388"/>
      <c r="W81" s="388"/>
      <c r="X81" s="388"/>
      <c r="Y81" s="388"/>
      <c r="Z81" s="389"/>
      <c r="AA81" s="389"/>
      <c r="AB81" s="389"/>
      <c r="AC81" s="389"/>
      <c r="AD81" s="391"/>
      <c r="AE81" s="391"/>
      <c r="AF81" s="391"/>
      <c r="AG81" s="6"/>
      <c r="AH81" s="7"/>
      <c r="AI81" s="203"/>
      <c r="AJ81" s="203">
        <v>2</v>
      </c>
      <c r="AK81" s="203"/>
      <c r="AL81" s="203">
        <v>2</v>
      </c>
      <c r="AM81" s="7"/>
      <c r="AN81" s="7"/>
      <c r="AO81" s="7"/>
      <c r="AP81" s="7"/>
    </row>
    <row r="82" spans="1:42" ht="18" customHeight="1" thickTop="1" thickBot="1">
      <c r="A82" s="77"/>
      <c r="B82" s="227"/>
      <c r="C82" s="239" t="s">
        <v>125</v>
      </c>
      <c r="D82" s="240"/>
      <c r="E82" s="420" t="str">
        <f>IF(AND($E$63=2,ISNUMBER($D82)),VLOOKUP($D82,$U$10:$AO$82,2),"")</f>
        <v/>
      </c>
      <c r="F82" s="420"/>
      <c r="G82" s="241"/>
      <c r="H82" s="242" t="str">
        <f>IF(AND($E$63=2,ISNUMBER($D82)),VLOOKUP($D82,$U$10:$AO$82,15),"")</f>
        <v/>
      </c>
      <c r="I82" s="243" t="str">
        <f>IF(AND($E$63=2,ISNUMBER($D82)),VLOOKUP($D82,$U$10:$AO$82,18),"")</f>
        <v/>
      </c>
      <c r="J82" s="244" t="str">
        <f>IF(OR(D82="",G82=""),"",G82*I82)</f>
        <v/>
      </c>
      <c r="K82" s="411"/>
      <c r="L82" s="394"/>
      <c r="M82" s="394"/>
      <c r="N82" s="13"/>
      <c r="O82" s="13"/>
      <c r="P82" s="13"/>
      <c r="Q82" s="13"/>
      <c r="R82" s="13"/>
      <c r="S82" s="77"/>
      <c r="T82" s="6"/>
      <c r="U82" s="413" t="s">
        <v>117</v>
      </c>
      <c r="V82" s="413"/>
      <c r="W82" s="414" t="s">
        <v>118</v>
      </c>
      <c r="X82" s="414"/>
      <c r="Y82" s="414"/>
      <c r="Z82" s="389"/>
      <c r="AA82" s="389"/>
      <c r="AB82" s="389"/>
      <c r="AC82" s="389"/>
      <c r="AD82" s="391"/>
      <c r="AE82" s="391"/>
      <c r="AF82" s="391"/>
      <c r="AG82" s="6"/>
      <c r="AH82" s="7"/>
      <c r="AI82" s="203"/>
      <c r="AJ82" s="203">
        <v>3</v>
      </c>
      <c r="AK82" s="203"/>
      <c r="AL82" s="203">
        <v>3</v>
      </c>
      <c r="AM82" s="7"/>
      <c r="AN82" s="7"/>
      <c r="AO82" s="7"/>
      <c r="AP82" s="7"/>
    </row>
    <row r="83" spans="1:42" ht="18" customHeight="1" thickTop="1" thickBot="1">
      <c r="A83" s="77"/>
      <c r="B83" s="410" t="s">
        <v>91</v>
      </c>
      <c r="C83" s="410"/>
      <c r="D83" s="117"/>
      <c r="E83" s="374" t="str">
        <f>IF(AND($E$65=2,ISNUMBER($D83)),VLOOKUP($D83,$U$10:$AO$82,2),"")</f>
        <v/>
      </c>
      <c r="F83" s="374"/>
      <c r="G83" s="245"/>
      <c r="H83" s="246" t="str">
        <f>IF(AND($E$65=2,ISNUMBER($D83)),VLOOKUP($D83,$U$10:$AO$82,15),"")</f>
        <v/>
      </c>
      <c r="I83" s="120" t="str">
        <f>IF(AND($E$65=2,ISNUMBER($D83)),VLOOKUP($D83,$U$10:$AO$82,18),"")</f>
        <v/>
      </c>
      <c r="J83" s="235" t="str">
        <f t="shared" si="41"/>
        <v/>
      </c>
      <c r="K83" s="421"/>
      <c r="L83" s="422" t="str">
        <f>IF(OR(COUNT(D83:D86)=0,COUNT(G83:G86)=0,K83=""),"",ROUND(SUM(J83:J86)/K83,4))</f>
        <v/>
      </c>
      <c r="M83" s="422"/>
      <c r="N83" s="13"/>
      <c r="O83" s="13"/>
      <c r="P83" s="13"/>
      <c r="Q83" s="13"/>
      <c r="R83" s="13"/>
      <c r="S83" s="77"/>
      <c r="T83" s="6"/>
      <c r="U83" s="417"/>
      <c r="V83" s="417"/>
      <c r="W83" s="418"/>
      <c r="X83" s="418"/>
      <c r="Y83" s="418"/>
      <c r="Z83" s="406"/>
      <c r="AA83" s="406"/>
      <c r="AB83" s="406"/>
      <c r="AC83" s="209" t="s">
        <v>123</v>
      </c>
      <c r="AD83" s="402"/>
      <c r="AE83" s="402"/>
      <c r="AF83" s="210" t="s">
        <v>124</v>
      </c>
      <c r="AG83" s="6"/>
      <c r="AH83" s="7"/>
      <c r="AI83" s="211"/>
      <c r="AJ83" s="203">
        <v>4</v>
      </c>
      <c r="AK83" s="203"/>
      <c r="AL83" s="203">
        <v>4</v>
      </c>
      <c r="AM83" s="7"/>
      <c r="AN83" s="7"/>
      <c r="AO83" s="7"/>
      <c r="AP83" s="7"/>
    </row>
    <row r="84" spans="1:42" ht="18" customHeight="1" thickTop="1" thickBot="1">
      <c r="A84" s="77"/>
      <c r="B84" s="218"/>
      <c r="C84" s="219"/>
      <c r="D84" s="124"/>
      <c r="E84" s="378" t="str">
        <f>IF(AND($E$65=2,ISNUMBER($D84)),VLOOKUP($D84,$U$10:$AO$82,2),"")</f>
        <v/>
      </c>
      <c r="F84" s="378"/>
      <c r="G84" s="247"/>
      <c r="H84" s="248" t="str">
        <f>IF(AND($E$65=2,ISNUMBER($D84)),VLOOKUP($D84,$U$10:$AO$82,15),"")</f>
        <v/>
      </c>
      <c r="I84" s="127" t="str">
        <f>IF(AND($E$65=2,ISNUMBER($D84)),VLOOKUP($D84,$U$10:$AO$82,18),"")</f>
        <v/>
      </c>
      <c r="J84" s="221" t="str">
        <f t="shared" si="41"/>
        <v/>
      </c>
      <c r="K84" s="421"/>
      <c r="L84" s="422"/>
      <c r="M84" s="422"/>
      <c r="N84" s="13"/>
      <c r="O84" s="13"/>
      <c r="P84" s="13"/>
      <c r="Q84" s="13"/>
      <c r="R84" s="13"/>
      <c r="S84" s="77"/>
      <c r="T84" s="6"/>
      <c r="U84" s="407"/>
      <c r="V84" s="407"/>
      <c r="W84" s="408"/>
      <c r="X84" s="408"/>
      <c r="Y84" s="408"/>
      <c r="Z84" s="403"/>
      <c r="AA84" s="403"/>
      <c r="AB84" s="403"/>
      <c r="AC84" s="83" t="s">
        <v>123</v>
      </c>
      <c r="AD84" s="404"/>
      <c r="AE84" s="404"/>
      <c r="AF84" s="217" t="s">
        <v>124</v>
      </c>
      <c r="AG84" s="6"/>
      <c r="AH84" s="7"/>
      <c r="AI84" s="7"/>
      <c r="AJ84" s="203">
        <v>5</v>
      </c>
      <c r="AK84" s="7"/>
      <c r="AL84" s="203">
        <v>5</v>
      </c>
      <c r="AM84" s="7"/>
      <c r="AN84" s="7"/>
      <c r="AO84" s="7"/>
      <c r="AP84" s="7"/>
    </row>
    <row r="85" spans="1:42" ht="18" customHeight="1" thickTop="1" thickBot="1">
      <c r="A85" s="77"/>
      <c r="B85" s="218"/>
      <c r="C85" s="224"/>
      <c r="D85" s="124"/>
      <c r="E85" s="378" t="str">
        <f>IF(AND($E$65=2,ISNUMBER($D85)),VLOOKUP($D85,$U$10:$AO$82,2),"")</f>
        <v/>
      </c>
      <c r="F85" s="378"/>
      <c r="G85" s="247"/>
      <c r="H85" s="248" t="str">
        <f>IF(AND($E$65=2,ISNUMBER($D85)),VLOOKUP($D85,$U$10:$AO$82,15),"")</f>
        <v/>
      </c>
      <c r="I85" s="127" t="str">
        <f>IF(AND($E$65=2,ISNUMBER($D85)),VLOOKUP($D85,$U$10:$AO$82,18),"")</f>
        <v/>
      </c>
      <c r="J85" s="221" t="str">
        <f t="shared" si="41"/>
        <v/>
      </c>
      <c r="K85" s="421"/>
      <c r="L85" s="422"/>
      <c r="M85" s="422"/>
      <c r="N85" s="13"/>
      <c r="O85" s="13"/>
      <c r="P85" s="13"/>
      <c r="Q85" s="13"/>
      <c r="R85" s="13"/>
      <c r="S85" s="77"/>
      <c r="T85" s="279"/>
      <c r="U85" s="407"/>
      <c r="V85" s="407"/>
      <c r="W85" s="408"/>
      <c r="X85" s="408"/>
      <c r="Y85" s="408"/>
      <c r="Z85" s="403"/>
      <c r="AA85" s="403"/>
      <c r="AB85" s="403"/>
      <c r="AC85" s="222" t="s">
        <v>123</v>
      </c>
      <c r="AD85" s="404"/>
      <c r="AE85" s="404"/>
      <c r="AF85" s="223" t="s">
        <v>124</v>
      </c>
      <c r="AG85" s="6"/>
      <c r="AH85" s="7"/>
      <c r="AI85" s="7"/>
      <c r="AJ85" s="203">
        <v>6</v>
      </c>
      <c r="AK85" s="7"/>
      <c r="AL85" s="203">
        <v>6</v>
      </c>
      <c r="AM85" s="7"/>
      <c r="AN85" s="7"/>
      <c r="AO85" s="7"/>
      <c r="AP85" s="278"/>
    </row>
    <row r="86" spans="1:42" ht="18" customHeight="1" thickTop="1" thickBot="1">
      <c r="A86" s="77"/>
      <c r="B86" s="249"/>
      <c r="C86" s="250" t="s">
        <v>125</v>
      </c>
      <c r="D86" s="251"/>
      <c r="E86" s="423" t="str">
        <f>IF(AND($E$65=2,ISNUMBER($D86)),VLOOKUP($D86,$U$10:$AO$82,2),"")</f>
        <v/>
      </c>
      <c r="F86" s="423"/>
      <c r="G86" s="252"/>
      <c r="H86" s="253" t="str">
        <f>IF(AND($E$65=2,ISNUMBER($D86)),VLOOKUP($D86,$U$10:$AO$82,15),"")</f>
        <v/>
      </c>
      <c r="I86" s="254" t="str">
        <f>IF(AND($E$65=2,ISNUMBER($D86)),VLOOKUP($D86,$U$10:$AO$82,18),"")</f>
        <v/>
      </c>
      <c r="J86" s="255" t="str">
        <f>IF(OR(D86="",G86=""),"",G86*I86)</f>
        <v/>
      </c>
      <c r="K86" s="421"/>
      <c r="L86" s="422"/>
      <c r="M86" s="422"/>
      <c r="N86" s="13"/>
      <c r="O86" s="13"/>
      <c r="P86" s="13"/>
      <c r="Q86" s="13"/>
      <c r="R86" s="13"/>
      <c r="S86" s="77"/>
      <c r="T86" s="279"/>
      <c r="U86" s="395"/>
      <c r="V86" s="395"/>
      <c r="W86" s="409"/>
      <c r="X86" s="409"/>
      <c r="Y86" s="409"/>
      <c r="Z86" s="398"/>
      <c r="AA86" s="398"/>
      <c r="AB86" s="398"/>
      <c r="AC86" s="225" t="s">
        <v>123</v>
      </c>
      <c r="AD86" s="401"/>
      <c r="AE86" s="401"/>
      <c r="AF86" s="226" t="s">
        <v>124</v>
      </c>
      <c r="AG86" s="6"/>
      <c r="AH86" s="7"/>
      <c r="AI86" s="7"/>
      <c r="AJ86" s="203">
        <v>7</v>
      </c>
      <c r="AK86" s="7"/>
      <c r="AL86" s="203">
        <v>7</v>
      </c>
      <c r="AM86" s="7"/>
      <c r="AN86" s="7"/>
      <c r="AO86" s="7"/>
      <c r="AP86" s="278"/>
    </row>
    <row r="87" spans="1:42" ht="18" customHeight="1" thickBot="1">
      <c r="A87" s="12"/>
      <c r="B87" s="146" t="s">
        <v>130</v>
      </c>
      <c r="C87" s="77"/>
      <c r="D87" s="77"/>
      <c r="E87" s="77"/>
      <c r="F87" s="77"/>
      <c r="G87" s="77"/>
      <c r="H87" s="77"/>
      <c r="I87" s="77"/>
      <c r="J87" s="77"/>
      <c r="K87" s="77"/>
      <c r="L87" s="77"/>
      <c r="M87" s="77"/>
      <c r="N87" s="77"/>
      <c r="O87" s="77"/>
      <c r="P87" s="77"/>
      <c r="Q87" s="77"/>
      <c r="R87" s="77"/>
      <c r="S87" s="77"/>
      <c r="T87" s="279"/>
      <c r="U87" s="405" t="s">
        <v>213</v>
      </c>
      <c r="V87" s="405"/>
      <c r="W87" s="405"/>
      <c r="X87" s="405"/>
      <c r="Y87" s="405"/>
      <c r="Z87" s="405"/>
      <c r="AA87" s="405"/>
      <c r="AB87" s="405"/>
      <c r="AC87" s="405"/>
      <c r="AD87" s="405"/>
      <c r="AE87" s="405"/>
      <c r="AF87" s="405"/>
      <c r="AG87" s="6"/>
      <c r="AH87" s="7"/>
      <c r="AI87" s="7"/>
      <c r="AJ87" s="203">
        <v>8</v>
      </c>
      <c r="AK87" s="7"/>
      <c r="AL87" s="203">
        <v>8</v>
      </c>
      <c r="AM87" s="7"/>
      <c r="AN87" s="7"/>
      <c r="AO87" s="7"/>
      <c r="AP87" s="278"/>
    </row>
    <row r="88" spans="1:42" ht="18" customHeight="1" thickBot="1">
      <c r="A88" s="12"/>
      <c r="B88" s="12"/>
      <c r="C88" s="12"/>
      <c r="D88" s="12"/>
      <c r="E88" s="12"/>
      <c r="F88" s="12"/>
      <c r="G88" s="12"/>
      <c r="H88" s="12"/>
      <c r="I88" s="12"/>
      <c r="J88" s="12"/>
      <c r="K88" s="13"/>
      <c r="L88" s="12"/>
      <c r="M88" s="13"/>
      <c r="N88" s="13"/>
      <c r="O88" s="13"/>
      <c r="P88" s="13"/>
      <c r="Q88" s="13"/>
      <c r="R88" s="13"/>
      <c r="S88" s="77"/>
      <c r="T88" s="279"/>
      <c r="U88" s="405"/>
      <c r="V88" s="405"/>
      <c r="W88" s="405"/>
      <c r="X88" s="405"/>
      <c r="Y88" s="405"/>
      <c r="Z88" s="405"/>
      <c r="AA88" s="405"/>
      <c r="AB88" s="405"/>
      <c r="AC88" s="405"/>
      <c r="AD88" s="405"/>
      <c r="AE88" s="405"/>
      <c r="AF88" s="405"/>
      <c r="AG88" s="6"/>
      <c r="AH88" s="7"/>
      <c r="AI88" s="7"/>
      <c r="AJ88" s="203">
        <v>9</v>
      </c>
      <c r="AK88" s="7"/>
      <c r="AL88" s="203">
        <v>9</v>
      </c>
      <c r="AM88" s="7"/>
      <c r="AN88" s="7"/>
      <c r="AO88" s="7"/>
      <c r="AP88" s="278"/>
    </row>
    <row r="89" spans="1:42" ht="18" customHeight="1">
      <c r="A89" s="280"/>
      <c r="B89" s="280"/>
      <c r="C89" s="280"/>
      <c r="D89" s="280"/>
      <c r="E89" s="280"/>
      <c r="F89" s="280"/>
      <c r="G89" s="280"/>
      <c r="H89" s="280"/>
      <c r="I89" s="280"/>
      <c r="J89" s="280"/>
      <c r="K89" s="281"/>
      <c r="L89" s="280"/>
      <c r="M89" s="281"/>
      <c r="N89" s="281"/>
      <c r="O89" s="281"/>
      <c r="P89" s="281"/>
      <c r="Q89" s="281"/>
      <c r="R89" s="281"/>
      <c r="S89" s="281"/>
      <c r="T89" s="279"/>
      <c r="U89" s="405"/>
      <c r="V89" s="405"/>
      <c r="W89" s="405"/>
      <c r="X89" s="405"/>
      <c r="Y89" s="405"/>
      <c r="Z89" s="405"/>
      <c r="AA89" s="405"/>
      <c r="AB89" s="405"/>
      <c r="AC89" s="405"/>
      <c r="AD89" s="405"/>
      <c r="AE89" s="405"/>
      <c r="AF89" s="405"/>
      <c r="AG89" s="6"/>
      <c r="AH89" s="7"/>
      <c r="AI89" s="7"/>
      <c r="AJ89" s="203">
        <v>10</v>
      </c>
      <c r="AK89" s="7"/>
      <c r="AL89" s="203">
        <v>10</v>
      </c>
      <c r="AM89" s="7"/>
      <c r="AN89" s="7"/>
      <c r="AO89" s="7"/>
      <c r="AP89" s="278"/>
    </row>
    <row r="90" spans="1:42" ht="18" customHeight="1">
      <c r="A90" s="280"/>
      <c r="B90" s="280"/>
      <c r="C90" s="280"/>
      <c r="D90" s="280"/>
      <c r="E90" s="280"/>
      <c r="F90" s="280"/>
      <c r="G90" s="280"/>
      <c r="H90" s="280"/>
      <c r="I90" s="280"/>
      <c r="J90" s="280"/>
      <c r="K90" s="281"/>
      <c r="L90" s="280"/>
      <c r="M90" s="281"/>
      <c r="N90" s="281"/>
      <c r="O90" s="281"/>
      <c r="P90" s="281"/>
      <c r="Q90" s="281"/>
      <c r="R90" s="281"/>
      <c r="S90" s="281"/>
      <c r="T90" s="279"/>
      <c r="U90" s="400" t="s">
        <v>127</v>
      </c>
      <c r="V90" s="400"/>
      <c r="W90" s="400"/>
      <c r="X90" s="400"/>
      <c r="Y90" s="400"/>
      <c r="Z90" s="400"/>
      <c r="AA90" s="400"/>
      <c r="AB90" s="400"/>
      <c r="AC90" s="400"/>
      <c r="AD90" s="400"/>
      <c r="AE90" s="400"/>
      <c r="AF90" s="400"/>
      <c r="AG90" s="6"/>
      <c r="AH90" s="7"/>
      <c r="AI90" s="7"/>
      <c r="AJ90" s="203">
        <v>11</v>
      </c>
      <c r="AK90" s="7"/>
      <c r="AL90" s="203">
        <v>11</v>
      </c>
      <c r="AM90" s="7"/>
      <c r="AN90" s="7"/>
      <c r="AO90" s="7"/>
      <c r="AP90" s="278"/>
    </row>
    <row r="91" spans="1:42" ht="18" customHeight="1">
      <c r="A91" s="280"/>
      <c r="B91" s="280"/>
      <c r="C91" s="280"/>
      <c r="D91" s="280"/>
      <c r="E91" s="280"/>
      <c r="F91" s="280"/>
      <c r="G91" s="280"/>
      <c r="H91" s="280"/>
      <c r="I91" s="280"/>
      <c r="J91" s="280"/>
      <c r="K91" s="281"/>
      <c r="L91" s="280"/>
      <c r="M91" s="281"/>
      <c r="N91" s="281"/>
      <c r="O91" s="281"/>
      <c r="P91" s="281"/>
      <c r="Q91" s="281"/>
      <c r="R91" s="281"/>
      <c r="S91" s="281"/>
      <c r="T91" s="279"/>
      <c r="U91" s="400"/>
      <c r="V91" s="400"/>
      <c r="W91" s="400"/>
      <c r="X91" s="400"/>
      <c r="Y91" s="400"/>
      <c r="Z91" s="400"/>
      <c r="AA91" s="400"/>
      <c r="AB91" s="400"/>
      <c r="AC91" s="400"/>
      <c r="AD91" s="400"/>
      <c r="AE91" s="400"/>
      <c r="AF91" s="400"/>
      <c r="AG91" s="6"/>
      <c r="AH91" s="7"/>
      <c r="AI91" s="7"/>
      <c r="AJ91" s="203">
        <v>12</v>
      </c>
      <c r="AK91" s="7"/>
      <c r="AL91" s="203">
        <v>12</v>
      </c>
      <c r="AM91" s="7"/>
      <c r="AN91" s="7"/>
      <c r="AO91" s="7"/>
      <c r="AP91" s="278"/>
    </row>
    <row r="92" spans="1:42" ht="18" customHeight="1">
      <c r="A92" s="280"/>
      <c r="B92" s="280"/>
      <c r="C92" s="280"/>
      <c r="D92" s="280"/>
      <c r="E92" s="280"/>
      <c r="F92" s="280"/>
      <c r="G92" s="280"/>
      <c r="H92" s="280"/>
      <c r="I92" s="280"/>
      <c r="J92" s="280"/>
      <c r="K92" s="281"/>
      <c r="L92" s="280"/>
      <c r="M92" s="281"/>
      <c r="N92" s="281"/>
      <c r="O92" s="281"/>
      <c r="P92" s="281"/>
      <c r="Q92" s="281"/>
      <c r="R92" s="281"/>
      <c r="S92" s="281"/>
      <c r="T92" s="279"/>
      <c r="U92" s="6"/>
      <c r="V92" s="6"/>
      <c r="W92" s="6"/>
      <c r="X92" s="6"/>
      <c r="Y92" s="6"/>
      <c r="Z92" s="6"/>
      <c r="AA92" s="6"/>
      <c r="AB92" s="6"/>
      <c r="AC92" s="6"/>
      <c r="AD92" s="6"/>
      <c r="AE92" s="6"/>
      <c r="AF92" s="6"/>
      <c r="AG92" s="6"/>
      <c r="AH92" s="7"/>
      <c r="AI92" s="7"/>
      <c r="AJ92" s="203">
        <v>13</v>
      </c>
      <c r="AK92" s="7"/>
      <c r="AL92" s="203">
        <v>13</v>
      </c>
      <c r="AM92" s="7"/>
      <c r="AN92" s="7"/>
      <c r="AO92" s="7"/>
      <c r="AP92" s="278"/>
    </row>
    <row r="93" spans="1:42" ht="18" customHeight="1">
      <c r="A93" s="280"/>
      <c r="B93" s="280"/>
      <c r="C93" s="280"/>
      <c r="D93" s="280"/>
      <c r="E93" s="280"/>
      <c r="F93" s="280"/>
      <c r="G93" s="280"/>
      <c r="H93" s="280"/>
      <c r="I93" s="280"/>
      <c r="J93" s="280"/>
      <c r="K93" s="281"/>
      <c r="L93" s="280"/>
      <c r="M93" s="281"/>
      <c r="N93" s="281"/>
      <c r="O93" s="281"/>
      <c r="P93" s="281"/>
      <c r="Q93" s="281"/>
      <c r="R93" s="281"/>
      <c r="S93" s="281"/>
      <c r="T93" s="279"/>
      <c r="U93" s="6"/>
      <c r="V93" s="6"/>
      <c r="W93" s="6"/>
      <c r="X93" s="6"/>
      <c r="Y93" s="6"/>
      <c r="Z93" s="6"/>
      <c r="AA93" s="6"/>
      <c r="AB93" s="6"/>
      <c r="AC93" s="6"/>
      <c r="AD93" s="6"/>
      <c r="AE93" s="6"/>
      <c r="AF93" s="6"/>
      <c r="AG93" s="6"/>
      <c r="AH93" s="7"/>
      <c r="AI93" s="7"/>
      <c r="AJ93" s="203">
        <v>14</v>
      </c>
      <c r="AK93" s="7"/>
      <c r="AL93" s="203">
        <v>14</v>
      </c>
      <c r="AM93" s="7"/>
      <c r="AN93" s="7"/>
      <c r="AO93" s="7"/>
      <c r="AP93" s="278"/>
    </row>
    <row r="94" spans="1:42" ht="18" customHeight="1">
      <c r="A94" s="280"/>
      <c r="B94" s="280"/>
      <c r="C94" s="280"/>
      <c r="D94" s="280"/>
      <c r="E94" s="280"/>
      <c r="F94" s="280"/>
      <c r="G94" s="280"/>
      <c r="H94" s="280"/>
      <c r="I94" s="280"/>
      <c r="J94" s="280"/>
      <c r="K94" s="281"/>
      <c r="L94" s="280"/>
      <c r="M94" s="281"/>
      <c r="N94" s="281"/>
      <c r="O94" s="281"/>
      <c r="P94" s="281"/>
      <c r="Q94" s="281"/>
      <c r="R94" s="281"/>
      <c r="S94" s="281"/>
      <c r="T94" s="279"/>
      <c r="U94" s="6"/>
      <c r="V94" s="6"/>
      <c r="W94" s="6"/>
      <c r="X94" s="6"/>
      <c r="Y94" s="6"/>
      <c r="Z94" s="6"/>
      <c r="AA94" s="6"/>
      <c r="AB94" s="6"/>
      <c r="AC94" s="6"/>
      <c r="AD94" s="6"/>
      <c r="AE94" s="6"/>
      <c r="AF94" s="6"/>
      <c r="AG94" s="6"/>
      <c r="AH94" s="7"/>
      <c r="AI94" s="7"/>
      <c r="AJ94" s="203">
        <v>15</v>
      </c>
      <c r="AK94" s="7"/>
      <c r="AL94" s="203">
        <v>15</v>
      </c>
      <c r="AM94" s="7"/>
      <c r="AN94" s="7"/>
      <c r="AO94" s="7"/>
      <c r="AP94" s="278"/>
    </row>
    <row r="95" spans="1:42" ht="18" customHeight="1">
      <c r="A95" s="280"/>
      <c r="B95" s="280"/>
      <c r="C95" s="280"/>
      <c r="D95" s="280"/>
      <c r="E95" s="280"/>
      <c r="F95" s="280"/>
      <c r="G95" s="280"/>
      <c r="H95" s="280"/>
      <c r="I95" s="280"/>
      <c r="J95" s="280"/>
      <c r="K95" s="281"/>
      <c r="L95" s="280"/>
      <c r="M95" s="281"/>
      <c r="N95" s="281"/>
      <c r="O95" s="281"/>
      <c r="P95" s="281"/>
      <c r="Q95" s="281"/>
      <c r="R95" s="281"/>
      <c r="S95" s="281"/>
      <c r="T95" s="279"/>
      <c r="U95" s="6" t="s">
        <v>128</v>
      </c>
      <c r="V95" s="6"/>
      <c r="W95" s="6"/>
      <c r="X95" s="6"/>
      <c r="Y95" s="6"/>
      <c r="Z95" s="6"/>
      <c r="AA95" s="6"/>
      <c r="AB95" s="6"/>
      <c r="AC95" s="6"/>
      <c r="AD95" s="6"/>
      <c r="AE95" s="6"/>
      <c r="AF95" s="6"/>
      <c r="AG95" s="6"/>
      <c r="AH95" s="7"/>
      <c r="AI95" s="7"/>
      <c r="AJ95" s="203">
        <v>16</v>
      </c>
      <c r="AK95" s="7"/>
      <c r="AL95" s="203">
        <v>17</v>
      </c>
      <c r="AM95" s="7"/>
      <c r="AN95" s="7"/>
      <c r="AO95" s="7"/>
      <c r="AP95" s="278"/>
    </row>
    <row r="96" spans="1:42" ht="18" customHeight="1">
      <c r="A96" s="280"/>
      <c r="B96" s="280"/>
      <c r="C96" s="280"/>
      <c r="D96" s="280"/>
      <c r="E96" s="280"/>
      <c r="F96" s="280"/>
      <c r="G96" s="280"/>
      <c r="H96" s="280"/>
      <c r="I96" s="280"/>
      <c r="J96" s="280"/>
      <c r="K96" s="281"/>
      <c r="L96" s="280"/>
      <c r="M96" s="281"/>
      <c r="N96" s="281"/>
      <c r="O96" s="281"/>
      <c r="P96" s="281"/>
      <c r="Q96" s="281"/>
      <c r="R96" s="281"/>
      <c r="S96" s="281"/>
      <c r="T96" s="279"/>
      <c r="U96" s="6"/>
      <c r="V96" s="15" t="s">
        <v>129</v>
      </c>
      <c r="W96" s="399" t="s">
        <v>162</v>
      </c>
      <c r="X96" s="399"/>
      <c r="Y96" s="399"/>
      <c r="Z96" s="399"/>
      <c r="AA96" s="399"/>
      <c r="AB96" s="399"/>
      <c r="AC96" s="399"/>
      <c r="AD96" s="399"/>
      <c r="AE96" s="399"/>
      <c r="AF96" s="6"/>
      <c r="AG96" s="6"/>
      <c r="AH96" s="7"/>
      <c r="AI96" s="7"/>
      <c r="AJ96" s="7"/>
      <c r="AK96" s="7"/>
      <c r="AL96" s="7"/>
      <c r="AM96" s="7"/>
      <c r="AN96" s="7"/>
      <c r="AO96" s="7"/>
      <c r="AP96" s="278"/>
    </row>
    <row r="97" spans="1:42" ht="18" customHeight="1">
      <c r="A97" s="280"/>
      <c r="B97" s="280"/>
      <c r="C97" s="280"/>
      <c r="D97" s="280"/>
      <c r="E97" s="280"/>
      <c r="F97" s="280"/>
      <c r="G97" s="280"/>
      <c r="H97" s="280"/>
      <c r="I97" s="280"/>
      <c r="J97" s="280"/>
      <c r="K97" s="281"/>
      <c r="L97" s="280"/>
      <c r="M97" s="281"/>
      <c r="N97" s="281"/>
      <c r="O97" s="281"/>
      <c r="P97" s="281"/>
      <c r="Q97" s="281"/>
      <c r="R97" s="281"/>
      <c r="S97" s="281"/>
      <c r="T97" s="279"/>
      <c r="U97" s="6"/>
      <c r="V97" s="288"/>
      <c r="W97" s="289"/>
      <c r="X97" s="289"/>
      <c r="Y97" s="289"/>
      <c r="Z97" s="289"/>
      <c r="AA97" s="289"/>
      <c r="AB97" s="289"/>
      <c r="AC97" s="289"/>
      <c r="AD97" s="289"/>
      <c r="AE97" s="6"/>
      <c r="AF97" s="6"/>
      <c r="AG97" s="6"/>
      <c r="AH97" s="7"/>
      <c r="AI97" s="7"/>
      <c r="AJ97" s="7"/>
      <c r="AK97" s="7"/>
      <c r="AL97" s="7"/>
      <c r="AM97" s="7"/>
      <c r="AN97" s="7"/>
      <c r="AO97" s="7"/>
      <c r="AP97" s="278"/>
    </row>
    <row r="98" spans="1:42" ht="18" customHeight="1">
      <c r="A98" s="310"/>
      <c r="B98" s="310"/>
      <c r="C98" s="310"/>
      <c r="D98" s="310"/>
      <c r="E98" s="310"/>
      <c r="F98" s="310"/>
      <c r="G98" s="310"/>
      <c r="H98" s="310"/>
      <c r="I98" s="310"/>
      <c r="J98" s="310"/>
      <c r="K98" s="311"/>
      <c r="L98" s="310"/>
      <c r="M98" s="311"/>
      <c r="N98" s="311"/>
      <c r="O98" s="311"/>
      <c r="P98" s="311"/>
      <c r="Q98" s="311"/>
      <c r="R98" s="311"/>
      <c r="S98" s="311"/>
      <c r="U98" s="276"/>
      <c r="V98" s="276"/>
      <c r="W98" s="276"/>
      <c r="X98" s="276"/>
      <c r="Y98" s="276"/>
      <c r="Z98" s="276"/>
      <c r="AA98" s="276"/>
      <c r="AB98" s="276"/>
      <c r="AC98" s="276"/>
      <c r="AD98" s="276"/>
      <c r="AE98" s="276"/>
      <c r="AF98" s="276"/>
      <c r="AG98" s="276"/>
      <c r="AH98" s="277"/>
      <c r="AI98" s="277"/>
      <c r="AJ98" s="277"/>
      <c r="AK98" s="277"/>
      <c r="AL98" s="277"/>
      <c r="AM98" s="277"/>
      <c r="AN98" s="277"/>
      <c r="AO98" s="277"/>
    </row>
    <row r="99" spans="1:42" ht="18" customHeight="1">
      <c r="A99" s="310"/>
      <c r="B99" s="310"/>
      <c r="C99" s="310"/>
      <c r="D99" s="310"/>
      <c r="E99" s="310"/>
      <c r="F99" s="310"/>
      <c r="G99" s="310"/>
      <c r="H99" s="310"/>
      <c r="I99" s="310"/>
      <c r="J99" s="310"/>
      <c r="K99" s="311"/>
      <c r="L99" s="310"/>
      <c r="M99" s="311"/>
      <c r="N99" s="311"/>
      <c r="O99" s="311"/>
      <c r="P99" s="311"/>
      <c r="Q99" s="311"/>
      <c r="R99" s="311"/>
      <c r="S99" s="311"/>
      <c r="U99" s="276"/>
      <c r="V99" s="276"/>
      <c r="W99" s="276"/>
      <c r="X99" s="276"/>
      <c r="Y99" s="276"/>
      <c r="Z99" s="276"/>
      <c r="AA99" s="276"/>
      <c r="AB99" s="276"/>
      <c r="AC99" s="276"/>
      <c r="AD99" s="276"/>
      <c r="AE99" s="276"/>
      <c r="AF99" s="276"/>
      <c r="AG99" s="276"/>
      <c r="AH99" s="277"/>
      <c r="AI99" s="277"/>
      <c r="AJ99" s="277"/>
      <c r="AK99" s="277"/>
      <c r="AL99" s="277"/>
      <c r="AM99" s="277"/>
      <c r="AN99" s="277"/>
      <c r="AO99" s="277"/>
    </row>
    <row r="100" spans="1:42" ht="18" customHeight="1">
      <c r="A100" s="310"/>
      <c r="B100" s="310"/>
      <c r="C100" s="310"/>
      <c r="D100" s="310"/>
      <c r="E100" s="310"/>
      <c r="F100" s="310"/>
      <c r="G100" s="310"/>
      <c r="H100" s="310"/>
      <c r="I100" s="310"/>
      <c r="J100" s="310"/>
      <c r="K100" s="311"/>
      <c r="L100" s="310"/>
      <c r="M100" s="311"/>
      <c r="N100" s="311"/>
      <c r="O100" s="311"/>
      <c r="P100" s="311"/>
      <c r="Q100" s="311"/>
      <c r="R100" s="311"/>
      <c r="S100" s="311"/>
      <c r="U100" s="276"/>
      <c r="V100" s="276"/>
      <c r="W100" s="276"/>
      <c r="X100" s="276"/>
      <c r="Y100" s="276"/>
      <c r="Z100" s="276"/>
      <c r="AA100" s="276"/>
      <c r="AB100" s="276"/>
      <c r="AC100" s="276"/>
      <c r="AD100" s="276"/>
      <c r="AE100" s="276"/>
      <c r="AF100" s="276"/>
      <c r="AG100" s="276"/>
      <c r="AH100" s="277"/>
      <c r="AI100" s="277"/>
      <c r="AJ100" s="277"/>
      <c r="AK100" s="277"/>
      <c r="AL100" s="277"/>
      <c r="AM100" s="277"/>
      <c r="AN100" s="277"/>
      <c r="AO100" s="277"/>
    </row>
    <row r="101" spans="1:42" ht="18" customHeight="1">
      <c r="A101" s="310"/>
      <c r="B101" s="310"/>
      <c r="C101" s="310"/>
      <c r="D101" s="310"/>
      <c r="E101" s="310"/>
      <c r="F101" s="310"/>
      <c r="G101" s="310"/>
      <c r="H101" s="310"/>
      <c r="I101" s="310"/>
      <c r="J101" s="310"/>
      <c r="K101" s="311"/>
      <c r="L101" s="310"/>
      <c r="M101" s="311"/>
      <c r="N101" s="311"/>
      <c r="O101" s="311"/>
      <c r="P101" s="311"/>
      <c r="Q101" s="311"/>
      <c r="R101" s="311"/>
      <c r="S101" s="311"/>
      <c r="U101" s="276"/>
      <c r="V101" s="276"/>
      <c r="W101" s="276"/>
      <c r="X101" s="276"/>
      <c r="Y101" s="276"/>
      <c r="Z101" s="276"/>
      <c r="AA101" s="276"/>
      <c r="AB101" s="276"/>
      <c r="AC101" s="276"/>
      <c r="AD101" s="276"/>
      <c r="AE101" s="276"/>
      <c r="AF101" s="276"/>
      <c r="AG101" s="276"/>
      <c r="AH101" s="277"/>
      <c r="AI101" s="277"/>
      <c r="AJ101" s="277"/>
      <c r="AK101" s="277"/>
      <c r="AL101" s="277"/>
      <c r="AM101" s="277"/>
      <c r="AN101" s="277"/>
      <c r="AO101" s="277"/>
    </row>
    <row r="102" spans="1:42" ht="18" customHeight="1">
      <c r="U102" s="276"/>
      <c r="V102" s="276"/>
      <c r="W102" s="276"/>
      <c r="X102" s="276"/>
      <c r="Y102" s="276"/>
      <c r="Z102" s="276"/>
      <c r="AA102" s="276"/>
      <c r="AB102" s="276"/>
      <c r="AC102" s="276"/>
      <c r="AD102" s="276"/>
      <c r="AE102" s="276"/>
      <c r="AF102" s="276"/>
      <c r="AG102" s="276"/>
      <c r="AH102" s="277"/>
      <c r="AI102" s="277"/>
      <c r="AJ102" s="277"/>
      <c r="AK102" s="277"/>
      <c r="AL102" s="277"/>
      <c r="AM102" s="277"/>
      <c r="AN102" s="277"/>
      <c r="AO102" s="277"/>
    </row>
    <row r="103" spans="1:42" ht="18" customHeight="1">
      <c r="U103" s="276"/>
      <c r="V103" s="276"/>
      <c r="W103" s="276"/>
      <c r="X103" s="276"/>
      <c r="Y103" s="276"/>
      <c r="Z103" s="276"/>
      <c r="AA103" s="276"/>
      <c r="AB103" s="276"/>
      <c r="AC103" s="276"/>
      <c r="AD103" s="276"/>
      <c r="AE103" s="276"/>
      <c r="AF103" s="276"/>
      <c r="AG103" s="276"/>
      <c r="AH103" s="277"/>
      <c r="AI103" s="277"/>
      <c r="AJ103" s="277"/>
      <c r="AK103" s="277"/>
      <c r="AL103" s="277"/>
      <c r="AM103" s="277"/>
      <c r="AN103" s="277"/>
      <c r="AO103" s="277"/>
    </row>
    <row r="104" spans="1:42" ht="18" customHeight="1">
      <c r="U104" s="276"/>
      <c r="V104" s="276"/>
      <c r="W104" s="276"/>
      <c r="X104" s="276"/>
      <c r="Y104" s="276"/>
      <c r="Z104" s="276"/>
      <c r="AA104" s="276"/>
      <c r="AB104" s="276"/>
      <c r="AC104" s="276"/>
      <c r="AD104" s="276"/>
      <c r="AE104" s="276"/>
      <c r="AF104" s="276"/>
      <c r="AG104" s="276"/>
      <c r="AH104" s="277"/>
      <c r="AI104" s="277"/>
      <c r="AJ104" s="277"/>
      <c r="AK104" s="277"/>
      <c r="AL104" s="277"/>
      <c r="AM104" s="277"/>
      <c r="AN104" s="277"/>
      <c r="AO104" s="277"/>
    </row>
    <row r="105" spans="1:42" ht="18" customHeight="1">
      <c r="U105" s="276"/>
      <c r="V105" s="276"/>
      <c r="W105" s="276"/>
      <c r="X105" s="276"/>
      <c r="Y105" s="276"/>
      <c r="Z105" s="276"/>
      <c r="AA105" s="276"/>
      <c r="AB105" s="276"/>
      <c r="AC105" s="276"/>
      <c r="AD105" s="276"/>
      <c r="AE105" s="276"/>
      <c r="AF105" s="276"/>
      <c r="AG105" s="276"/>
      <c r="AH105" s="277"/>
      <c r="AI105" s="277"/>
      <c r="AJ105" s="277"/>
      <c r="AK105" s="277"/>
      <c r="AL105" s="277"/>
      <c r="AM105" s="277"/>
      <c r="AN105" s="277"/>
      <c r="AO105" s="277"/>
    </row>
    <row r="106" spans="1:42" ht="18" customHeight="1">
      <c r="U106" s="276"/>
      <c r="V106" s="276"/>
      <c r="W106" s="276"/>
      <c r="X106" s="276"/>
      <c r="Y106" s="276"/>
      <c r="Z106" s="276"/>
      <c r="AA106" s="276"/>
      <c r="AB106" s="276"/>
      <c r="AC106" s="276"/>
      <c r="AD106" s="276"/>
      <c r="AE106" s="276"/>
      <c r="AF106" s="276"/>
      <c r="AG106" s="276"/>
      <c r="AH106" s="277"/>
      <c r="AI106" s="277"/>
      <c r="AJ106" s="277"/>
      <c r="AK106" s="277"/>
      <c r="AL106" s="277"/>
      <c r="AM106" s="277"/>
      <c r="AN106" s="277"/>
      <c r="AO106" s="277"/>
    </row>
    <row r="107" spans="1:42" ht="18" customHeight="1">
      <c r="U107" s="276"/>
      <c r="V107" s="276"/>
      <c r="W107" s="276"/>
      <c r="X107" s="276"/>
      <c r="Y107" s="276"/>
      <c r="Z107" s="276"/>
      <c r="AA107" s="276"/>
      <c r="AB107" s="276"/>
      <c r="AC107" s="276"/>
      <c r="AD107" s="276"/>
      <c r="AE107" s="276"/>
      <c r="AF107" s="276"/>
      <c r="AG107" s="276"/>
      <c r="AH107" s="277"/>
      <c r="AI107" s="277"/>
      <c r="AJ107" s="277"/>
      <c r="AK107" s="277"/>
      <c r="AL107" s="277"/>
      <c r="AM107" s="277"/>
      <c r="AN107" s="277"/>
      <c r="AO107" s="277"/>
    </row>
    <row r="108" spans="1:42" ht="18" customHeight="1">
      <c r="U108" s="276"/>
      <c r="V108" s="276"/>
      <c r="W108" s="276"/>
      <c r="X108" s="276"/>
      <c r="Y108" s="276"/>
      <c r="Z108" s="276"/>
      <c r="AA108" s="276"/>
      <c r="AB108" s="276"/>
      <c r="AC108" s="276"/>
      <c r="AD108" s="276"/>
      <c r="AE108" s="276"/>
      <c r="AF108" s="276"/>
      <c r="AG108" s="276"/>
      <c r="AH108" s="277"/>
      <c r="AI108" s="277"/>
      <c r="AJ108" s="277"/>
      <c r="AK108" s="277"/>
      <c r="AL108" s="277"/>
      <c r="AM108" s="277"/>
      <c r="AN108" s="277"/>
      <c r="AO108" s="277"/>
    </row>
    <row r="109" spans="1:42" ht="18" customHeight="1">
      <c r="U109" s="276"/>
      <c r="V109" s="276"/>
      <c r="W109" s="276"/>
      <c r="X109" s="276"/>
      <c r="Y109" s="276"/>
      <c r="Z109" s="276"/>
      <c r="AA109" s="276"/>
      <c r="AB109" s="276"/>
      <c r="AC109" s="276"/>
      <c r="AD109" s="276"/>
      <c r="AE109" s="276"/>
      <c r="AF109" s="276"/>
      <c r="AG109" s="276"/>
      <c r="AH109" s="277"/>
      <c r="AI109" s="277"/>
      <c r="AJ109" s="277"/>
      <c r="AK109" s="277"/>
      <c r="AL109" s="277"/>
      <c r="AM109" s="277"/>
      <c r="AN109" s="277"/>
      <c r="AO109" s="277"/>
    </row>
    <row r="110" spans="1:42" ht="18" customHeight="1">
      <c r="U110" s="276"/>
      <c r="V110" s="276"/>
      <c r="W110" s="276"/>
      <c r="X110" s="276"/>
      <c r="Y110" s="276"/>
      <c r="Z110" s="276"/>
      <c r="AA110" s="276"/>
      <c r="AB110" s="276"/>
      <c r="AC110" s="276"/>
      <c r="AD110" s="276"/>
      <c r="AE110" s="276"/>
      <c r="AF110" s="276"/>
      <c r="AG110" s="276"/>
      <c r="AH110" s="277"/>
      <c r="AI110" s="277"/>
      <c r="AJ110" s="277"/>
      <c r="AK110" s="277"/>
      <c r="AL110" s="277"/>
      <c r="AM110" s="277"/>
      <c r="AN110" s="277"/>
      <c r="AO110" s="277"/>
    </row>
    <row r="111" spans="1:42" ht="18" customHeight="1">
      <c r="U111" s="276"/>
      <c r="V111" s="276"/>
      <c r="W111" s="276"/>
      <c r="X111" s="276"/>
      <c r="Y111" s="276"/>
      <c r="Z111" s="276"/>
      <c r="AA111" s="276"/>
      <c r="AB111" s="276"/>
      <c r="AC111" s="276"/>
      <c r="AD111" s="276"/>
      <c r="AE111" s="276"/>
      <c r="AF111" s="276"/>
      <c r="AG111" s="276"/>
      <c r="AH111" s="277"/>
      <c r="AI111" s="277"/>
      <c r="AJ111" s="277"/>
      <c r="AK111" s="277"/>
      <c r="AL111" s="277"/>
      <c r="AM111" s="277"/>
      <c r="AN111" s="277"/>
      <c r="AO111" s="277"/>
    </row>
    <row r="112" spans="1:42" ht="18" customHeight="1">
      <c r="AJ112" s="277"/>
    </row>
  </sheetData>
  <sheetProtection selectLockedCells="1"/>
  <dataConsolidate/>
  <mergeCells count="139">
    <mergeCell ref="B75:C76"/>
    <mergeCell ref="E75:F75"/>
    <mergeCell ref="K75:K78"/>
    <mergeCell ref="L75:M78"/>
    <mergeCell ref="E76:F76"/>
    <mergeCell ref="AN59:AO59"/>
    <mergeCell ref="E82:F82"/>
    <mergeCell ref="B83:C83"/>
    <mergeCell ref="E83:F83"/>
    <mergeCell ref="K83:K86"/>
    <mergeCell ref="L83:M86"/>
    <mergeCell ref="E84:F84"/>
    <mergeCell ref="E85:F85"/>
    <mergeCell ref="E86:F86"/>
    <mergeCell ref="B79:C79"/>
    <mergeCell ref="E79:F79"/>
    <mergeCell ref="K79:K82"/>
    <mergeCell ref="L79:M82"/>
    <mergeCell ref="E80:F80"/>
    <mergeCell ref="E81:F81"/>
    <mergeCell ref="E77:F77"/>
    <mergeCell ref="E78:F78"/>
    <mergeCell ref="E73:F73"/>
    <mergeCell ref="E74:F74"/>
    <mergeCell ref="U84:V84"/>
    <mergeCell ref="L68:M69"/>
    <mergeCell ref="E69:F69"/>
    <mergeCell ref="U82:V82"/>
    <mergeCell ref="W82:Y82"/>
    <mergeCell ref="E70:F70"/>
    <mergeCell ref="L70:M70"/>
    <mergeCell ref="U83:V83"/>
    <mergeCell ref="W83:Y83"/>
    <mergeCell ref="W84:Y84"/>
    <mergeCell ref="U86:V86"/>
    <mergeCell ref="B68:C70"/>
    <mergeCell ref="D68:G68"/>
    <mergeCell ref="H68:H69"/>
    <mergeCell ref="I68:I69"/>
    <mergeCell ref="J68:J69"/>
    <mergeCell ref="Z86:AB86"/>
    <mergeCell ref="E72:F72"/>
    <mergeCell ref="W96:AE96"/>
    <mergeCell ref="U90:AF91"/>
    <mergeCell ref="AD86:AE86"/>
    <mergeCell ref="AD83:AE83"/>
    <mergeCell ref="Z84:AB84"/>
    <mergeCell ref="AD84:AE84"/>
    <mergeCell ref="AD85:AE85"/>
    <mergeCell ref="U87:AF89"/>
    <mergeCell ref="Z83:AB83"/>
    <mergeCell ref="U85:V85"/>
    <mergeCell ref="W85:Y85"/>
    <mergeCell ref="Z85:AB85"/>
    <mergeCell ref="W86:Y86"/>
    <mergeCell ref="B71:C71"/>
    <mergeCell ref="E71:F71"/>
    <mergeCell ref="K71:K74"/>
    <mergeCell ref="H63:I63"/>
    <mergeCell ref="U76:X76"/>
    <mergeCell ref="Y76:AD76"/>
    <mergeCell ref="H61:I61"/>
    <mergeCell ref="U80:Y81"/>
    <mergeCell ref="Z80:AC82"/>
    <mergeCell ref="U74:X75"/>
    <mergeCell ref="AD80:AF82"/>
    <mergeCell ref="Y74:Y75"/>
    <mergeCell ref="AB74:AB75"/>
    <mergeCell ref="H65:I65"/>
    <mergeCell ref="L71:M74"/>
    <mergeCell ref="D54:F54"/>
    <mergeCell ref="AN71:AO71"/>
    <mergeCell ref="H59:I59"/>
    <mergeCell ref="U73:V73"/>
    <mergeCell ref="U77:X77"/>
    <mergeCell ref="AB77:AD77"/>
    <mergeCell ref="L49:M50"/>
    <mergeCell ref="U79:AF79"/>
    <mergeCell ref="B51:C51"/>
    <mergeCell ref="D51:F51"/>
    <mergeCell ref="L51:M51"/>
    <mergeCell ref="B52:C52"/>
    <mergeCell ref="D52:F52"/>
    <mergeCell ref="K52:K54"/>
    <mergeCell ref="L52:M54"/>
    <mergeCell ref="B53:C53"/>
    <mergeCell ref="D53:F53"/>
    <mergeCell ref="B54:C54"/>
    <mergeCell ref="B50:C50"/>
    <mergeCell ref="D50:F50"/>
    <mergeCell ref="AE74:AE75"/>
    <mergeCell ref="AF74:AF75"/>
    <mergeCell ref="AN64:AO64"/>
    <mergeCell ref="K68:K69"/>
    <mergeCell ref="AN41:AO41"/>
    <mergeCell ref="H49:H50"/>
    <mergeCell ref="I49:I50"/>
    <mergeCell ref="J49:J50"/>
    <mergeCell ref="K49:K50"/>
    <mergeCell ref="B49:G49"/>
    <mergeCell ref="C39:D39"/>
    <mergeCell ref="C45:D45"/>
    <mergeCell ref="C40:D40"/>
    <mergeCell ref="C42:D42"/>
    <mergeCell ref="C41:D41"/>
    <mergeCell ref="C44:D44"/>
    <mergeCell ref="C37:D37"/>
    <mergeCell ref="C38:D38"/>
    <mergeCell ref="C43:D43"/>
    <mergeCell ref="C34:D34"/>
    <mergeCell ref="U10:V10"/>
    <mergeCell ref="Y10:AA10"/>
    <mergeCell ref="AB10:AD10"/>
    <mergeCell ref="G25:H25"/>
    <mergeCell ref="C29:D29"/>
    <mergeCell ref="C30:D30"/>
    <mergeCell ref="C32:D32"/>
    <mergeCell ref="C33:D33"/>
    <mergeCell ref="C31:D31"/>
    <mergeCell ref="C35:D35"/>
    <mergeCell ref="C36:D36"/>
    <mergeCell ref="G8:G9"/>
    <mergeCell ref="B27:D27"/>
    <mergeCell ref="B28:D28"/>
    <mergeCell ref="AI10:AJ12"/>
    <mergeCell ref="AL10:AM12"/>
    <mergeCell ref="J11:P11"/>
    <mergeCell ref="B2:E3"/>
    <mergeCell ref="U7:X7"/>
    <mergeCell ref="Y7:AF7"/>
    <mergeCell ref="H8:S9"/>
    <mergeCell ref="U8:X8"/>
    <mergeCell ref="AA8:AF8"/>
    <mergeCell ref="B8:D9"/>
    <mergeCell ref="E8:E9"/>
    <mergeCell ref="F8:F9"/>
    <mergeCell ref="U6:AC6"/>
    <mergeCell ref="F19:H19"/>
    <mergeCell ref="F23:H23"/>
  </mergeCells>
  <phoneticPr fontId="21"/>
  <conditionalFormatting sqref="H59:I59">
    <cfRule type="expression" dxfId="248" priority="322" stopIfTrue="1">
      <formula>$E$59=1</formula>
    </cfRule>
  </conditionalFormatting>
  <conditionalFormatting sqref="H61:I61">
    <cfRule type="expression" dxfId="247" priority="323" stopIfTrue="1">
      <formula>$E$61=1</formula>
    </cfRule>
  </conditionalFormatting>
  <conditionalFormatting sqref="H63:I63">
    <cfRule type="expression" dxfId="246" priority="324" stopIfTrue="1">
      <formula>$E$63=1</formula>
    </cfRule>
  </conditionalFormatting>
  <conditionalFormatting sqref="H65:I65">
    <cfRule type="expression" dxfId="245" priority="325" stopIfTrue="1">
      <formula>$E$65=1</formula>
    </cfRule>
  </conditionalFormatting>
  <conditionalFormatting sqref="H58">
    <cfRule type="expression" dxfId="244" priority="326" stopIfTrue="1">
      <formula>$E$59=1</formula>
    </cfRule>
  </conditionalFormatting>
  <conditionalFormatting sqref="H60">
    <cfRule type="expression" dxfId="243" priority="327" stopIfTrue="1">
      <formula>$E$61=1</formula>
    </cfRule>
  </conditionalFormatting>
  <conditionalFormatting sqref="H62">
    <cfRule type="expression" dxfId="242" priority="328" stopIfTrue="1">
      <formula>$E$63=1</formula>
    </cfRule>
  </conditionalFormatting>
  <conditionalFormatting sqref="H64">
    <cfRule type="expression" dxfId="241" priority="329" stopIfTrue="1">
      <formula>$E$65=1</formula>
    </cfRule>
  </conditionalFormatting>
  <conditionalFormatting sqref="D71:D74 G71:G74 K71:K74">
    <cfRule type="expression" dxfId="240" priority="330" stopIfTrue="1">
      <formula>$E$59=2</formula>
    </cfRule>
  </conditionalFormatting>
  <conditionalFormatting sqref="D75:D78 G75:G78 K75:K78">
    <cfRule type="expression" dxfId="239" priority="331" stopIfTrue="1">
      <formula>$E$61=2</formula>
    </cfRule>
  </conditionalFormatting>
  <conditionalFormatting sqref="D79:D82 G79:G82 K79:K82">
    <cfRule type="expression" dxfId="238" priority="332" stopIfTrue="1">
      <formula>$E$63=2</formula>
    </cfRule>
  </conditionalFormatting>
  <conditionalFormatting sqref="D83:D86 G83:G86 K83:K86">
    <cfRule type="expression" dxfId="237" priority="333" stopIfTrue="1">
      <formula>$E$65=2</formula>
    </cfRule>
  </conditionalFormatting>
  <conditionalFormatting sqref="U79:AF87 U90">
    <cfRule type="expression" dxfId="236" priority="352" stopIfTrue="1">
      <formula>$E$11=2</formula>
    </cfRule>
  </conditionalFormatting>
  <conditionalFormatting sqref="B52:C54 G52:G54 K52:K54">
    <cfRule type="expression" dxfId="235" priority="353" stopIfTrue="1">
      <formula>$D$24=3</formula>
    </cfRule>
  </conditionalFormatting>
  <conditionalFormatting sqref="E36 E42:E43">
    <cfRule type="expression" dxfId="234" priority="282" stopIfTrue="1">
      <formula>AND($E$34=$F$8,$D$16=3)</formula>
    </cfRule>
  </conditionalFormatting>
  <conditionalFormatting sqref="F42:F43 E36:F36">
    <cfRule type="expression" dxfId="233" priority="283" stopIfTrue="1">
      <formula>AND($F$34=$F$8,$D$16=3)</formula>
    </cfRule>
  </conditionalFormatting>
  <conditionalFormatting sqref="G42:G43 E36:G36">
    <cfRule type="expression" dxfId="232" priority="284" stopIfTrue="1">
      <formula>AND($G$34=$F$8,$D$16=3)</formula>
    </cfRule>
  </conditionalFormatting>
  <conditionalFormatting sqref="H42:H43 F36:H36">
    <cfRule type="expression" dxfId="231" priority="285" stopIfTrue="1">
      <formula>AND($H$34=$F$8,$D$16=3)</formula>
    </cfRule>
  </conditionalFormatting>
  <conditionalFormatting sqref="I42:I43 G36:I36">
    <cfRule type="expression" dxfId="230" priority="286" stopIfTrue="1">
      <formula>AND($I$34=$F$8,$D$16=3)</formula>
    </cfRule>
  </conditionalFormatting>
  <conditionalFormatting sqref="J42:J43 H36:J36">
    <cfRule type="expression" dxfId="229" priority="287" stopIfTrue="1">
      <formula>AND($J$34=$F$8,$D$16=3)</formula>
    </cfRule>
  </conditionalFormatting>
  <conditionalFormatting sqref="K42:K43 I36:K36">
    <cfRule type="expression" dxfId="228" priority="288" stopIfTrue="1">
      <formula>AND($K$34=$F$8,$D$16=3)</formula>
    </cfRule>
  </conditionalFormatting>
  <conditionalFormatting sqref="L42:L43 J36:L36">
    <cfRule type="expression" dxfId="227" priority="289" stopIfTrue="1">
      <formula>AND($L$34=$F$8,$D$16=3)</formula>
    </cfRule>
  </conditionalFormatting>
  <conditionalFormatting sqref="E35">
    <cfRule type="expression" dxfId="226" priority="263" stopIfTrue="1">
      <formula>AND($E$34=$F$8,$D$16=3)</formula>
    </cfRule>
  </conditionalFormatting>
  <conditionalFormatting sqref="F35">
    <cfRule type="expression" dxfId="225" priority="264" stopIfTrue="1">
      <formula>AND($F$34=$F$8,$D$16=3)</formula>
    </cfRule>
  </conditionalFormatting>
  <conditionalFormatting sqref="G35">
    <cfRule type="expression" dxfId="224" priority="265" stopIfTrue="1">
      <formula>AND($G$34=$F$8,$D$16=3)</formula>
    </cfRule>
  </conditionalFormatting>
  <conditionalFormatting sqref="H35">
    <cfRule type="expression" dxfId="223" priority="266" stopIfTrue="1">
      <formula>AND($H$34=$F$8,$D$16=3)</formula>
    </cfRule>
  </conditionalFormatting>
  <conditionalFormatting sqref="I35">
    <cfRule type="expression" dxfId="222" priority="267" stopIfTrue="1">
      <formula>AND($I$34=$F$8,$D$16=3)</formula>
    </cfRule>
  </conditionalFormatting>
  <conditionalFormatting sqref="J35">
    <cfRule type="expression" dxfId="221" priority="268" stopIfTrue="1">
      <formula>AND($J$34=$F$8,$D$16=3)</formula>
    </cfRule>
  </conditionalFormatting>
  <conditionalFormatting sqref="K35">
    <cfRule type="expression" dxfId="220" priority="269" stopIfTrue="1">
      <formula>AND($K$34=$F$8,$D$16=3)</formula>
    </cfRule>
  </conditionalFormatting>
  <conditionalFormatting sqref="L35">
    <cfRule type="expression" dxfId="219" priority="270" stopIfTrue="1">
      <formula>AND($L$34=$F$8,$D$16=3)</formula>
    </cfRule>
  </conditionalFormatting>
  <conditionalFormatting sqref="E42:E43">
    <cfRule type="expression" dxfId="218" priority="254" stopIfTrue="1">
      <formula>AND($F$34=$F$8,$D$16=3)</formula>
    </cfRule>
  </conditionalFormatting>
  <conditionalFormatting sqref="F42:F43">
    <cfRule type="expression" dxfId="217" priority="255" stopIfTrue="1">
      <formula>AND($G$34=$F$8,$D$16=3)</formula>
    </cfRule>
  </conditionalFormatting>
  <conditionalFormatting sqref="G42:G43">
    <cfRule type="expression" dxfId="216" priority="256" stopIfTrue="1">
      <formula>AND($H$34=$F$8,$D$16=3)</formula>
    </cfRule>
  </conditionalFormatting>
  <conditionalFormatting sqref="H42:H43">
    <cfRule type="expression" dxfId="215" priority="257" stopIfTrue="1">
      <formula>AND($I$34=$F$8,$D$16=3)</formula>
    </cfRule>
  </conditionalFormatting>
  <conditionalFormatting sqref="I42:I43">
    <cfRule type="expression" dxfId="214" priority="258" stopIfTrue="1">
      <formula>AND($J$34=$F$8,$D$16=3)</formula>
    </cfRule>
  </conditionalFormatting>
  <conditionalFormatting sqref="J42:J43">
    <cfRule type="expression" dxfId="213" priority="259" stopIfTrue="1">
      <formula>AND($K$34=$F$8,$D$16=3)</formula>
    </cfRule>
  </conditionalFormatting>
  <conditionalFormatting sqref="K42:K43">
    <cfRule type="expression" dxfId="212" priority="260" stopIfTrue="1">
      <formula>AND($L$34=$F$8,$D$16=3)</formula>
    </cfRule>
  </conditionalFormatting>
  <conditionalFormatting sqref="E35">
    <cfRule type="expression" dxfId="211" priority="247" stopIfTrue="1">
      <formula>AND($F$34=$F$8,$D$16=3)</formula>
    </cfRule>
  </conditionalFormatting>
  <conditionalFormatting sqref="F35">
    <cfRule type="expression" dxfId="210" priority="248" stopIfTrue="1">
      <formula>AND($G$34=$F$8,$D$16=3)</formula>
    </cfRule>
  </conditionalFormatting>
  <conditionalFormatting sqref="G35">
    <cfRule type="expression" dxfId="209" priority="249" stopIfTrue="1">
      <formula>AND($H$34=$F$8,$D$16=3)</formula>
    </cfRule>
  </conditionalFormatting>
  <conditionalFormatting sqref="H35">
    <cfRule type="expression" dxfId="208" priority="250" stopIfTrue="1">
      <formula>AND($I$34=$F$8,$D$16=3)</formula>
    </cfRule>
  </conditionalFormatting>
  <conditionalFormatting sqref="I35">
    <cfRule type="expression" dxfId="207" priority="251" stopIfTrue="1">
      <formula>AND($J$34=$F$8,$D$16=3)</formula>
    </cfRule>
  </conditionalFormatting>
  <conditionalFormatting sqref="J35">
    <cfRule type="expression" dxfId="206" priority="252" stopIfTrue="1">
      <formula>AND($K$34=$F$8,$D$16=3)</formula>
    </cfRule>
  </conditionalFormatting>
  <conditionalFormatting sqref="K35">
    <cfRule type="expression" dxfId="205" priority="253" stopIfTrue="1">
      <formula>AND($L$34=$F$8,$D$16=3)</formula>
    </cfRule>
  </conditionalFormatting>
  <conditionalFormatting sqref="E42:E43">
    <cfRule type="expression" dxfId="204" priority="231" stopIfTrue="1">
      <formula>AND($F$34=$F$8,$D$16=3)</formula>
    </cfRule>
  </conditionalFormatting>
  <conditionalFormatting sqref="F42:F43">
    <cfRule type="expression" dxfId="203" priority="232" stopIfTrue="1">
      <formula>AND($G$34=$F$8,$D$16=3)</formula>
    </cfRule>
  </conditionalFormatting>
  <conditionalFormatting sqref="G42:G43">
    <cfRule type="expression" dxfId="202" priority="233" stopIfTrue="1">
      <formula>AND($H$34=$F$8,$D$16=3)</formula>
    </cfRule>
  </conditionalFormatting>
  <conditionalFormatting sqref="H42:H43">
    <cfRule type="expression" dxfId="201" priority="234" stopIfTrue="1">
      <formula>AND($I$34=$F$8,$D$16=3)</formula>
    </cfRule>
  </conditionalFormatting>
  <conditionalFormatting sqref="I42:I43">
    <cfRule type="expression" dxfId="200" priority="235" stopIfTrue="1">
      <formula>AND($J$34=$F$8,$D$16=3)</formula>
    </cfRule>
  </conditionalFormatting>
  <conditionalFormatting sqref="J42:J43">
    <cfRule type="expression" dxfId="199" priority="236" stopIfTrue="1">
      <formula>AND($K$34=$F$8,$D$16=3)</formula>
    </cfRule>
  </conditionalFormatting>
  <conditionalFormatting sqref="K42:K43">
    <cfRule type="expression" dxfId="198" priority="237" stopIfTrue="1">
      <formula>AND($L$34=$F$8,$D$16=3)</formula>
    </cfRule>
  </conditionalFormatting>
  <conditionalFormatting sqref="E35">
    <cfRule type="expression" dxfId="197" priority="223" stopIfTrue="1">
      <formula>AND($F$34=$F$8,$D$16=3)</formula>
    </cfRule>
  </conditionalFormatting>
  <conditionalFormatting sqref="F35">
    <cfRule type="expression" dxfId="196" priority="224" stopIfTrue="1">
      <formula>AND($G$34=$F$8,$D$16=3)</formula>
    </cfRule>
  </conditionalFormatting>
  <conditionalFormatting sqref="G35">
    <cfRule type="expression" dxfId="195" priority="225" stopIfTrue="1">
      <formula>AND($H$34=$F$8,$D$16=3)</formula>
    </cfRule>
  </conditionalFormatting>
  <conditionalFormatting sqref="H35">
    <cfRule type="expression" dxfId="194" priority="226" stopIfTrue="1">
      <formula>AND($I$34=$F$8,$D$16=3)</formula>
    </cfRule>
  </conditionalFormatting>
  <conditionalFormatting sqref="I35">
    <cfRule type="expression" dxfId="193" priority="227" stopIfTrue="1">
      <formula>AND($J$34=$F$8,$D$16=3)</formula>
    </cfRule>
  </conditionalFormatting>
  <conditionalFormatting sqref="J35">
    <cfRule type="expression" dxfId="192" priority="228" stopIfTrue="1">
      <formula>AND($K$34=$F$8,$D$16=3)</formula>
    </cfRule>
  </conditionalFormatting>
  <conditionalFormatting sqref="K35">
    <cfRule type="expression" dxfId="191" priority="229" stopIfTrue="1">
      <formula>AND($L$34=$F$8,$D$16=3)</formula>
    </cfRule>
  </conditionalFormatting>
  <conditionalFormatting sqref="E42:E43">
    <cfRule type="expression" dxfId="190" priority="216" stopIfTrue="1">
      <formula>AND($G$34=$F$8,$D$16=3)</formula>
    </cfRule>
  </conditionalFormatting>
  <conditionalFormatting sqref="F42:F43">
    <cfRule type="expression" dxfId="189" priority="217" stopIfTrue="1">
      <formula>AND($H$34=$F$8,$D$16=3)</formula>
    </cfRule>
  </conditionalFormatting>
  <conditionalFormatting sqref="G42:G43">
    <cfRule type="expression" dxfId="188" priority="218" stopIfTrue="1">
      <formula>AND($I$34=$F$8,$D$16=3)</formula>
    </cfRule>
  </conditionalFormatting>
  <conditionalFormatting sqref="H42:H43">
    <cfRule type="expression" dxfId="187" priority="219" stopIfTrue="1">
      <formula>AND($J$34=$F$8,$D$16=3)</formula>
    </cfRule>
  </conditionalFormatting>
  <conditionalFormatting sqref="I42:I43">
    <cfRule type="expression" dxfId="186" priority="220" stopIfTrue="1">
      <formula>AND($K$34=$F$8,$D$16=3)</formula>
    </cfRule>
  </conditionalFormatting>
  <conditionalFormatting sqref="J42:J43">
    <cfRule type="expression" dxfId="185" priority="221" stopIfTrue="1">
      <formula>AND($L$34=$F$8,$D$16=3)</formula>
    </cfRule>
  </conditionalFormatting>
  <conditionalFormatting sqref="E35">
    <cfRule type="expression" dxfId="184" priority="210" stopIfTrue="1">
      <formula>AND($G$34=$F$8,$D$16=3)</formula>
    </cfRule>
  </conditionalFormatting>
  <conditionalFormatting sqref="F35">
    <cfRule type="expression" dxfId="183" priority="211" stopIfTrue="1">
      <formula>AND($H$34=$F$8,$D$16=3)</formula>
    </cfRule>
  </conditionalFormatting>
  <conditionalFormatting sqref="G35">
    <cfRule type="expression" dxfId="182" priority="212" stopIfTrue="1">
      <formula>AND($I$34=$F$8,$D$16=3)</formula>
    </cfRule>
  </conditionalFormatting>
  <conditionalFormatting sqref="H35">
    <cfRule type="expression" dxfId="181" priority="213" stopIfTrue="1">
      <formula>AND($J$34=$F$8,$D$16=3)</formula>
    </cfRule>
  </conditionalFormatting>
  <conditionalFormatting sqref="I35">
    <cfRule type="expression" dxfId="180" priority="214" stopIfTrue="1">
      <formula>AND($K$34=$F$8,$D$16=3)</formula>
    </cfRule>
  </conditionalFormatting>
  <conditionalFormatting sqref="J35">
    <cfRule type="expression" dxfId="179" priority="215" stopIfTrue="1">
      <formula>AND($L$34=$F$8,$D$16=3)</formula>
    </cfRule>
  </conditionalFormatting>
  <conditionalFormatting sqref="E19">
    <cfRule type="expression" dxfId="178" priority="208" stopIfTrue="1">
      <formula>$D$16=16</formula>
    </cfRule>
  </conditionalFormatting>
  <conditionalFormatting sqref="F19:H19">
    <cfRule type="expression" dxfId="177" priority="209" stopIfTrue="1">
      <formula>$D$16=16</formula>
    </cfRule>
  </conditionalFormatting>
  <conditionalFormatting sqref="E44">
    <cfRule type="expression" dxfId="176" priority="199" stopIfTrue="1">
      <formula>AND($E$27=$F$8,$D$16=16)</formula>
    </cfRule>
  </conditionalFormatting>
  <conditionalFormatting sqref="F44">
    <cfRule type="expression" dxfId="175" priority="200" stopIfTrue="1">
      <formula>AND($F$27=$F$8,$D$16=16)</formula>
    </cfRule>
  </conditionalFormatting>
  <conditionalFormatting sqref="G44">
    <cfRule type="expression" dxfId="174" priority="201" stopIfTrue="1">
      <formula>AND($G$27=$F$8,$D$16=16)</formula>
    </cfRule>
  </conditionalFormatting>
  <conditionalFormatting sqref="H44">
    <cfRule type="expression" dxfId="173" priority="202" stopIfTrue="1">
      <formula>AND($H$27=$F$8,$D$16=16)</formula>
    </cfRule>
  </conditionalFormatting>
  <conditionalFormatting sqref="I44">
    <cfRule type="expression" dxfId="172" priority="203" stopIfTrue="1">
      <formula>AND($I$27=$F$8,$D$16=16)</formula>
    </cfRule>
  </conditionalFormatting>
  <conditionalFormatting sqref="J44">
    <cfRule type="expression" dxfId="171" priority="204" stopIfTrue="1">
      <formula>AND($J$27=$F$8,$D$16=16)</formula>
    </cfRule>
  </conditionalFormatting>
  <conditionalFormatting sqref="K44">
    <cfRule type="expression" dxfId="170" priority="205" stopIfTrue="1">
      <formula>AND($K$27=$F$8,$D$16=16)</formula>
    </cfRule>
  </conditionalFormatting>
  <conditionalFormatting sqref="L44">
    <cfRule type="expression" dxfId="169" priority="206" stopIfTrue="1">
      <formula>AND($L$27=$F$8,$D$16=16)</formula>
    </cfRule>
  </conditionalFormatting>
  <conditionalFormatting sqref="N44">
    <cfRule type="expression" dxfId="168" priority="207" stopIfTrue="1">
      <formula>AND($N$27=$F$8,$D$16=16)</formula>
    </cfRule>
  </conditionalFormatting>
  <conditionalFormatting sqref="O44">
    <cfRule type="expression" dxfId="167" priority="198" stopIfTrue="1">
      <formula>AND($O$27=$F$8,$D$16=16)</formula>
    </cfRule>
  </conditionalFormatting>
  <conditionalFormatting sqref="M44">
    <cfRule type="expression" dxfId="166" priority="197" stopIfTrue="1">
      <formula>AND($M$27=$F$8,$D$16=16)</formula>
    </cfRule>
  </conditionalFormatting>
  <conditionalFormatting sqref="P44">
    <cfRule type="expression" dxfId="165" priority="182" stopIfTrue="1">
      <formula>AND($P$27=$F$8,$D$16=16)</formula>
    </cfRule>
  </conditionalFormatting>
  <conditionalFormatting sqref="Q44">
    <cfRule type="expression" dxfId="164" priority="180" stopIfTrue="1">
      <formula>AND($Q$27=$F$8,$D$16=16)</formula>
    </cfRule>
  </conditionalFormatting>
  <conditionalFormatting sqref="R44">
    <cfRule type="expression" dxfId="163" priority="179" stopIfTrue="1">
      <formula>AND($R$27=$F$8,$D$16=16)</formula>
    </cfRule>
  </conditionalFormatting>
  <conditionalFormatting sqref="E45">
    <cfRule type="expression" dxfId="162" priority="156" stopIfTrue="1">
      <formula>AND($E$27=$F$8,$D$20=17)</formula>
    </cfRule>
  </conditionalFormatting>
  <conditionalFormatting sqref="F45">
    <cfRule type="expression" dxfId="161" priority="157" stopIfTrue="1">
      <formula>AND($F$27=$F$8,$D$20=17)</formula>
    </cfRule>
  </conditionalFormatting>
  <conditionalFormatting sqref="G45">
    <cfRule type="expression" dxfId="160" priority="158" stopIfTrue="1">
      <formula>AND($G$27=$F$8,$D$20=17)</formula>
    </cfRule>
  </conditionalFormatting>
  <conditionalFormatting sqref="H45">
    <cfRule type="expression" dxfId="159" priority="159" stopIfTrue="1">
      <formula>AND($H$27=$F$8,$D$20=17)</formula>
    </cfRule>
  </conditionalFormatting>
  <conditionalFormatting sqref="I45">
    <cfRule type="expression" dxfId="158" priority="160" stopIfTrue="1">
      <formula>AND($I$27=$F$8,$D$20=17)</formula>
    </cfRule>
  </conditionalFormatting>
  <conditionalFormatting sqref="J45">
    <cfRule type="expression" dxfId="157" priority="161" stopIfTrue="1">
      <formula>AND($J$27=$F$8,$D$20=17)</formula>
    </cfRule>
  </conditionalFormatting>
  <conditionalFormatting sqref="K45">
    <cfRule type="expression" dxfId="156" priority="162" stopIfTrue="1">
      <formula>AND($K$27=$F$8,$D$20=17)</formula>
    </cfRule>
  </conditionalFormatting>
  <conditionalFormatting sqref="L45">
    <cfRule type="expression" dxfId="155" priority="163" stopIfTrue="1">
      <formula>AND($L$27=$F$8,$D$20=17)</formula>
    </cfRule>
  </conditionalFormatting>
  <conditionalFormatting sqref="N45">
    <cfRule type="expression" dxfId="154" priority="164" stopIfTrue="1">
      <formula>AND($N$27=$F$8,$D$20=17)</formula>
    </cfRule>
  </conditionalFormatting>
  <conditionalFormatting sqref="O45">
    <cfRule type="expression" dxfId="153" priority="155" stopIfTrue="1">
      <formula>AND($O$27=$F$8,$D$20=17)</formula>
    </cfRule>
  </conditionalFormatting>
  <conditionalFormatting sqref="M45">
    <cfRule type="expression" dxfId="152" priority="154" stopIfTrue="1">
      <formula>AND($M$27=$F$8,$D$20=17)</formula>
    </cfRule>
  </conditionalFormatting>
  <conditionalFormatting sqref="P45">
    <cfRule type="expression" dxfId="151" priority="153" stopIfTrue="1">
      <formula>AND($P$27=$F$8,$D$20=17)</formula>
    </cfRule>
  </conditionalFormatting>
  <conditionalFormatting sqref="Q45">
    <cfRule type="expression" dxfId="150" priority="152" stopIfTrue="1">
      <formula>AND($Q$27=$F$8,$D$20=17)</formula>
    </cfRule>
  </conditionalFormatting>
  <conditionalFormatting sqref="R45">
    <cfRule type="expression" dxfId="149" priority="151" stopIfTrue="1">
      <formula>AND($R$27=$F$8,$D$20=17)</formula>
    </cfRule>
  </conditionalFormatting>
  <conditionalFormatting sqref="Y72">
    <cfRule type="expression" dxfId="148" priority="560" stopIfTrue="1">
      <formula>AND(ISBLANK($Y$72),$D$24=2)</formula>
    </cfRule>
  </conditionalFormatting>
  <conditionalFormatting sqref="AB72">
    <cfRule type="expression" dxfId="147" priority="561" stopIfTrue="1">
      <formula>AND(ISBLANK($AB$72),$D$24=3)</formula>
    </cfRule>
  </conditionalFormatting>
  <conditionalFormatting sqref="E23">
    <cfRule type="expression" dxfId="146" priority="148" stopIfTrue="1">
      <formula>$D$20=17</formula>
    </cfRule>
  </conditionalFormatting>
  <conditionalFormatting sqref="F23:H23">
    <cfRule type="expression" dxfId="145" priority="147" stopIfTrue="1">
      <formula>$D$20=17</formula>
    </cfRule>
  </conditionalFormatting>
  <conditionalFormatting sqref="E32">
    <cfRule type="expression" dxfId="144" priority="139" stopIfTrue="1">
      <formula>AND($E$34=$F$8,$D$16=3)</formula>
    </cfRule>
  </conditionalFormatting>
  <conditionalFormatting sqref="F32">
    <cfRule type="expression" dxfId="143" priority="140" stopIfTrue="1">
      <formula>AND($F$34=$F$8,$D$16=3)</formula>
    </cfRule>
  </conditionalFormatting>
  <conditionalFormatting sqref="G32">
    <cfRule type="expression" dxfId="142" priority="141" stopIfTrue="1">
      <formula>AND($G$34=$F$8,$D$16=3)</formula>
    </cfRule>
  </conditionalFormatting>
  <conditionalFormatting sqref="H32">
    <cfRule type="expression" dxfId="141" priority="142" stopIfTrue="1">
      <formula>AND($H$34=$F$8,$D$16=3)</formula>
    </cfRule>
  </conditionalFormatting>
  <conditionalFormatting sqref="I32">
    <cfRule type="expression" dxfId="140" priority="143" stopIfTrue="1">
      <formula>AND($I$34=$F$8,$D$16=3)</formula>
    </cfRule>
  </conditionalFormatting>
  <conditionalFormatting sqref="J32">
    <cfRule type="expression" dxfId="139" priority="144" stopIfTrue="1">
      <formula>AND($J$34=$F$8,$D$16=3)</formula>
    </cfRule>
  </conditionalFormatting>
  <conditionalFormatting sqref="K32">
    <cfRule type="expression" dxfId="138" priority="145" stopIfTrue="1">
      <formula>AND($K$34=$F$8,$D$16=3)</formula>
    </cfRule>
  </conditionalFormatting>
  <conditionalFormatting sqref="L32">
    <cfRule type="expression" dxfId="137" priority="146" stopIfTrue="1">
      <formula>AND($L$34=$F$8,$D$16=3)</formula>
    </cfRule>
  </conditionalFormatting>
  <conditionalFormatting sqref="E32">
    <cfRule type="expression" dxfId="136" priority="132" stopIfTrue="1">
      <formula>AND($F$34=$F$8,$D$16=3)</formula>
    </cfRule>
  </conditionalFormatting>
  <conditionalFormatting sqref="F32">
    <cfRule type="expression" dxfId="135" priority="133" stopIfTrue="1">
      <formula>AND($G$34=$F$8,$D$16=3)</formula>
    </cfRule>
  </conditionalFormatting>
  <conditionalFormatting sqref="G32">
    <cfRule type="expression" dxfId="134" priority="134" stopIfTrue="1">
      <formula>AND($H$34=$F$8,$D$16=3)</formula>
    </cfRule>
  </conditionalFormatting>
  <conditionalFormatting sqref="H32">
    <cfRule type="expression" dxfId="133" priority="135" stopIfTrue="1">
      <formula>AND($I$34=$F$8,$D$16=3)</formula>
    </cfRule>
  </conditionalFormatting>
  <conditionalFormatting sqref="I32">
    <cfRule type="expression" dxfId="132" priority="136" stopIfTrue="1">
      <formula>AND($J$34=$F$8,$D$16=3)</formula>
    </cfRule>
  </conditionalFormatting>
  <conditionalFormatting sqref="J32">
    <cfRule type="expression" dxfId="131" priority="137" stopIfTrue="1">
      <formula>AND($K$34=$F$8,$D$16=3)</formula>
    </cfRule>
  </conditionalFormatting>
  <conditionalFormatting sqref="K32">
    <cfRule type="expression" dxfId="130" priority="138" stopIfTrue="1">
      <formula>AND($L$34=$F$8,$D$16=3)</formula>
    </cfRule>
  </conditionalFormatting>
  <conditionalFormatting sqref="E32">
    <cfRule type="expression" dxfId="129" priority="125" stopIfTrue="1">
      <formula>AND($F$34=$F$8,$D$16=3)</formula>
    </cfRule>
  </conditionalFormatting>
  <conditionalFormatting sqref="F32">
    <cfRule type="expression" dxfId="128" priority="126" stopIfTrue="1">
      <formula>AND($G$34=$F$8,$D$16=3)</formula>
    </cfRule>
  </conditionalFormatting>
  <conditionalFormatting sqref="G32">
    <cfRule type="expression" dxfId="127" priority="127" stopIfTrue="1">
      <formula>AND($H$34=$F$8,$D$16=3)</formula>
    </cfRule>
  </conditionalFormatting>
  <conditionalFormatting sqref="H32">
    <cfRule type="expression" dxfId="126" priority="128" stopIfTrue="1">
      <formula>AND($I$34=$F$8,$D$16=3)</formula>
    </cfRule>
  </conditionalFormatting>
  <conditionalFormatting sqref="I32">
    <cfRule type="expression" dxfId="125" priority="129" stopIfTrue="1">
      <formula>AND($J$34=$F$8,$D$16=3)</formula>
    </cfRule>
  </conditionalFormatting>
  <conditionalFormatting sqref="J32">
    <cfRule type="expression" dxfId="124" priority="130" stopIfTrue="1">
      <formula>AND($K$34=$F$8,$D$16=3)</formula>
    </cfRule>
  </conditionalFormatting>
  <conditionalFormatting sqref="K32">
    <cfRule type="expression" dxfId="123" priority="131" stopIfTrue="1">
      <formula>AND($L$34=$F$8,$D$16=3)</formula>
    </cfRule>
  </conditionalFormatting>
  <conditionalFormatting sqref="E32">
    <cfRule type="expression" dxfId="122" priority="119" stopIfTrue="1">
      <formula>AND($G$34=$F$8,$D$16=3)</formula>
    </cfRule>
  </conditionalFormatting>
  <conditionalFormatting sqref="F32">
    <cfRule type="expression" dxfId="121" priority="120" stopIfTrue="1">
      <formula>AND($H$34=$F$8,$D$16=3)</formula>
    </cfRule>
  </conditionalFormatting>
  <conditionalFormatting sqref="G32">
    <cfRule type="expression" dxfId="120" priority="121" stopIfTrue="1">
      <formula>AND($I$34=$F$8,$D$16=3)</formula>
    </cfRule>
  </conditionalFormatting>
  <conditionalFormatting sqref="H32">
    <cfRule type="expression" dxfId="119" priority="122" stopIfTrue="1">
      <formula>AND($J$34=$F$8,$D$16=3)</formula>
    </cfRule>
  </conditionalFormatting>
  <conditionalFormatting sqref="I32">
    <cfRule type="expression" dxfId="118" priority="123" stopIfTrue="1">
      <formula>AND($K$34=$F$8,$D$16=3)</formula>
    </cfRule>
  </conditionalFormatting>
  <conditionalFormatting sqref="J32">
    <cfRule type="expression" dxfId="117" priority="124" stopIfTrue="1">
      <formula>AND($L$34=$F$8,$D$16=3)</formula>
    </cfRule>
  </conditionalFormatting>
  <conditionalFormatting sqref="E34">
    <cfRule type="expression" dxfId="116" priority="111" stopIfTrue="1">
      <formula>AND($E$34=$F$8,$D$16=3)</formula>
    </cfRule>
  </conditionalFormatting>
  <conditionalFormatting sqref="F34">
    <cfRule type="expression" dxfId="115" priority="112" stopIfTrue="1">
      <formula>AND($F$34=$F$8,$D$16=3)</formula>
    </cfRule>
  </conditionalFormatting>
  <conditionalFormatting sqref="G34">
    <cfRule type="expression" dxfId="114" priority="113" stopIfTrue="1">
      <formula>AND($G$34=$F$8,$D$16=3)</formula>
    </cfRule>
  </conditionalFormatting>
  <conditionalFormatting sqref="H34">
    <cfRule type="expression" dxfId="113" priority="114" stopIfTrue="1">
      <formula>AND($H$34=$F$8,$D$16=3)</formula>
    </cfRule>
  </conditionalFormatting>
  <conditionalFormatting sqref="I34">
    <cfRule type="expression" dxfId="112" priority="115" stopIfTrue="1">
      <formula>AND($I$34=$F$8,$D$16=3)</formula>
    </cfRule>
  </conditionalFormatting>
  <conditionalFormatting sqref="J34">
    <cfRule type="expression" dxfId="111" priority="116" stopIfTrue="1">
      <formula>AND($J$34=$F$8,$D$16=3)</formula>
    </cfRule>
  </conditionalFormatting>
  <conditionalFormatting sqref="K34">
    <cfRule type="expression" dxfId="110" priority="117" stopIfTrue="1">
      <formula>AND($K$34=$F$8,$D$16=3)</formula>
    </cfRule>
  </conditionalFormatting>
  <conditionalFormatting sqref="L34">
    <cfRule type="expression" dxfId="109" priority="118" stopIfTrue="1">
      <formula>AND($L$34=$F$8,$D$16=3)</formula>
    </cfRule>
  </conditionalFormatting>
  <conditionalFormatting sqref="E34">
    <cfRule type="expression" dxfId="108" priority="104" stopIfTrue="1">
      <formula>AND($F$34=$F$8,$D$16=3)</formula>
    </cfRule>
  </conditionalFormatting>
  <conditionalFormatting sqref="F34">
    <cfRule type="expression" dxfId="107" priority="105" stopIfTrue="1">
      <formula>AND($G$34=$F$8,$D$16=3)</formula>
    </cfRule>
  </conditionalFormatting>
  <conditionalFormatting sqref="G34">
    <cfRule type="expression" dxfId="106" priority="106" stopIfTrue="1">
      <formula>AND($H$34=$F$8,$D$16=3)</formula>
    </cfRule>
  </conditionalFormatting>
  <conditionalFormatting sqref="H34">
    <cfRule type="expression" dxfId="105" priority="107" stopIfTrue="1">
      <formula>AND($I$34=$F$8,$D$16=3)</formula>
    </cfRule>
  </conditionalFormatting>
  <conditionalFormatting sqref="I34">
    <cfRule type="expression" dxfId="104" priority="108" stopIfTrue="1">
      <formula>AND($J$34=$F$8,$D$16=3)</formula>
    </cfRule>
  </conditionalFormatting>
  <conditionalFormatting sqref="J34">
    <cfRule type="expression" dxfId="103" priority="109" stopIfTrue="1">
      <formula>AND($K$34=$F$8,$D$16=3)</formula>
    </cfRule>
  </conditionalFormatting>
  <conditionalFormatting sqref="K34">
    <cfRule type="expression" dxfId="102" priority="110" stopIfTrue="1">
      <formula>AND($L$34=$F$8,$D$16=3)</formula>
    </cfRule>
  </conditionalFormatting>
  <conditionalFormatting sqref="E34">
    <cfRule type="expression" dxfId="101" priority="97" stopIfTrue="1">
      <formula>AND($F$34=$F$8,$D$16=3)</formula>
    </cfRule>
  </conditionalFormatting>
  <conditionalFormatting sqref="F34">
    <cfRule type="expression" dxfId="100" priority="98" stopIfTrue="1">
      <formula>AND($G$34=$F$8,$D$16=3)</formula>
    </cfRule>
  </conditionalFormatting>
  <conditionalFormatting sqref="G34">
    <cfRule type="expression" dxfId="99" priority="99" stopIfTrue="1">
      <formula>AND($H$34=$F$8,$D$16=3)</formula>
    </cfRule>
  </conditionalFormatting>
  <conditionalFormatting sqref="H34">
    <cfRule type="expression" dxfId="98" priority="100" stopIfTrue="1">
      <formula>AND($I$34=$F$8,$D$16=3)</formula>
    </cfRule>
  </conditionalFormatting>
  <conditionalFormatting sqref="I34">
    <cfRule type="expression" dxfId="97" priority="101" stopIfTrue="1">
      <formula>AND($J$34=$F$8,$D$16=3)</formula>
    </cfRule>
  </conditionalFormatting>
  <conditionalFormatting sqref="J34">
    <cfRule type="expression" dxfId="96" priority="102" stopIfTrue="1">
      <formula>AND($K$34=$F$8,$D$16=3)</formula>
    </cfRule>
  </conditionalFormatting>
  <conditionalFormatting sqref="K34">
    <cfRule type="expression" dxfId="95" priority="103" stopIfTrue="1">
      <formula>AND($L$34=$F$8,$D$16=3)</formula>
    </cfRule>
  </conditionalFormatting>
  <conditionalFormatting sqref="E34">
    <cfRule type="expression" dxfId="94" priority="91" stopIfTrue="1">
      <formula>AND($G$34=$F$8,$D$16=3)</formula>
    </cfRule>
  </conditionalFormatting>
  <conditionalFormatting sqref="F34">
    <cfRule type="expression" dxfId="93" priority="92" stopIfTrue="1">
      <formula>AND($H$34=$F$8,$D$16=3)</formula>
    </cfRule>
  </conditionalFormatting>
  <conditionalFormatting sqref="G34">
    <cfRule type="expression" dxfId="92" priority="93" stopIfTrue="1">
      <formula>AND($I$34=$F$8,$D$16=3)</formula>
    </cfRule>
  </conditionalFormatting>
  <conditionalFormatting sqref="H34">
    <cfRule type="expression" dxfId="91" priority="94" stopIfTrue="1">
      <formula>AND($J$34=$F$8,$D$16=3)</formula>
    </cfRule>
  </conditionalFormatting>
  <conditionalFormatting sqref="I34">
    <cfRule type="expression" dxfId="90" priority="95" stopIfTrue="1">
      <formula>AND($K$34=$F$8,$D$16=3)</formula>
    </cfRule>
  </conditionalFormatting>
  <conditionalFormatting sqref="J34">
    <cfRule type="expression" dxfId="89" priority="96" stopIfTrue="1">
      <formula>AND($L$34=$F$8,$D$16=3)</formula>
    </cfRule>
  </conditionalFormatting>
  <conditionalFormatting sqref="E38">
    <cfRule type="expression" dxfId="88" priority="83" stopIfTrue="1">
      <formula>AND($E$34=$F$8,$D$16=3)</formula>
    </cfRule>
  </conditionalFormatting>
  <conditionalFormatting sqref="F38">
    <cfRule type="expression" dxfId="87" priority="84" stopIfTrue="1">
      <formula>AND($F$34=$F$8,$D$16=3)</formula>
    </cfRule>
  </conditionalFormatting>
  <conditionalFormatting sqref="G38">
    <cfRule type="expression" dxfId="86" priority="85" stopIfTrue="1">
      <formula>AND($G$34=$F$8,$D$16=3)</formula>
    </cfRule>
  </conditionalFormatting>
  <conditionalFormatting sqref="H38">
    <cfRule type="expression" dxfId="85" priority="86" stopIfTrue="1">
      <formula>AND($H$34=$F$8,$D$16=3)</formula>
    </cfRule>
  </conditionalFormatting>
  <conditionalFormatting sqref="I38">
    <cfRule type="expression" dxfId="84" priority="87" stopIfTrue="1">
      <formula>AND($I$34=$F$8,$D$16=3)</formula>
    </cfRule>
  </conditionalFormatting>
  <conditionalFormatting sqref="J38">
    <cfRule type="expression" dxfId="83" priority="88" stopIfTrue="1">
      <formula>AND($J$34=$F$8,$D$16=3)</formula>
    </cfRule>
  </conditionalFormatting>
  <conditionalFormatting sqref="K38">
    <cfRule type="expression" dxfId="82" priority="89" stopIfTrue="1">
      <formula>AND($K$34=$F$8,$D$16=3)</formula>
    </cfRule>
  </conditionalFormatting>
  <conditionalFormatting sqref="L38">
    <cfRule type="expression" dxfId="81" priority="90" stopIfTrue="1">
      <formula>AND($L$34=$F$8,$D$16=3)</formula>
    </cfRule>
  </conditionalFormatting>
  <conditionalFormatting sqref="E38">
    <cfRule type="expression" dxfId="80" priority="76" stopIfTrue="1">
      <formula>AND($F$34=$F$8,$D$16=3)</formula>
    </cfRule>
  </conditionalFormatting>
  <conditionalFormatting sqref="F38">
    <cfRule type="expression" dxfId="79" priority="77" stopIfTrue="1">
      <formula>AND($G$34=$F$8,$D$16=3)</formula>
    </cfRule>
  </conditionalFormatting>
  <conditionalFormatting sqref="G38">
    <cfRule type="expression" dxfId="78" priority="78" stopIfTrue="1">
      <formula>AND($H$34=$F$8,$D$16=3)</formula>
    </cfRule>
  </conditionalFormatting>
  <conditionalFormatting sqref="H38">
    <cfRule type="expression" dxfId="77" priority="79" stopIfTrue="1">
      <formula>AND($I$34=$F$8,$D$16=3)</formula>
    </cfRule>
  </conditionalFormatting>
  <conditionalFormatting sqref="I38">
    <cfRule type="expression" dxfId="76" priority="80" stopIfTrue="1">
      <formula>AND($J$34=$F$8,$D$16=3)</formula>
    </cfRule>
  </conditionalFormatting>
  <conditionalFormatting sqref="J38">
    <cfRule type="expression" dxfId="75" priority="81" stopIfTrue="1">
      <formula>AND($K$34=$F$8,$D$16=3)</formula>
    </cfRule>
  </conditionalFormatting>
  <conditionalFormatting sqref="K38">
    <cfRule type="expression" dxfId="74" priority="82" stopIfTrue="1">
      <formula>AND($L$34=$F$8,$D$16=3)</formula>
    </cfRule>
  </conditionalFormatting>
  <conditionalFormatting sqref="E38">
    <cfRule type="expression" dxfId="73" priority="69" stopIfTrue="1">
      <formula>AND($F$34=$F$8,$D$16=3)</formula>
    </cfRule>
  </conditionalFormatting>
  <conditionalFormatting sqref="F38">
    <cfRule type="expression" dxfId="72" priority="70" stopIfTrue="1">
      <formula>AND($G$34=$F$8,$D$16=3)</formula>
    </cfRule>
  </conditionalFormatting>
  <conditionalFormatting sqref="G38">
    <cfRule type="expression" dxfId="71" priority="71" stopIfTrue="1">
      <formula>AND($H$34=$F$8,$D$16=3)</formula>
    </cfRule>
  </conditionalFormatting>
  <conditionalFormatting sqref="H38">
    <cfRule type="expression" dxfId="70" priority="72" stopIfTrue="1">
      <formula>AND($I$34=$F$8,$D$16=3)</formula>
    </cfRule>
  </conditionalFormatting>
  <conditionalFormatting sqref="I38">
    <cfRule type="expression" dxfId="69" priority="73" stopIfTrue="1">
      <formula>AND($J$34=$F$8,$D$16=3)</formula>
    </cfRule>
  </conditionalFormatting>
  <conditionalFormatting sqref="J38">
    <cfRule type="expression" dxfId="68" priority="74" stopIfTrue="1">
      <formula>AND($K$34=$F$8,$D$16=3)</formula>
    </cfRule>
  </conditionalFormatting>
  <conditionalFormatting sqref="K38">
    <cfRule type="expression" dxfId="67" priority="75" stopIfTrue="1">
      <formula>AND($L$34=$F$8,$D$16=3)</formula>
    </cfRule>
  </conditionalFormatting>
  <conditionalFormatting sqref="E38">
    <cfRule type="expression" dxfId="66" priority="63" stopIfTrue="1">
      <formula>AND($G$34=$F$8,$D$16=3)</formula>
    </cfRule>
  </conditionalFormatting>
  <conditionalFormatting sqref="F38">
    <cfRule type="expression" dxfId="65" priority="64" stopIfTrue="1">
      <formula>AND($H$34=$F$8,$D$16=3)</formula>
    </cfRule>
  </conditionalFormatting>
  <conditionalFormatting sqref="G38">
    <cfRule type="expression" dxfId="64" priority="65" stopIfTrue="1">
      <formula>AND($I$34=$F$8,$D$16=3)</formula>
    </cfRule>
  </conditionalFormatting>
  <conditionalFormatting sqref="H38">
    <cfRule type="expression" dxfId="63" priority="66" stopIfTrue="1">
      <formula>AND($J$34=$F$8,$D$16=3)</formula>
    </cfRule>
  </conditionalFormatting>
  <conditionalFormatting sqref="I38">
    <cfRule type="expression" dxfId="62" priority="67" stopIfTrue="1">
      <formula>AND($K$34=$F$8,$D$16=3)</formula>
    </cfRule>
  </conditionalFormatting>
  <conditionalFormatting sqref="J38">
    <cfRule type="expression" dxfId="61" priority="68" stopIfTrue="1">
      <formula>AND($L$34=$F$8,$D$16=3)</formula>
    </cfRule>
  </conditionalFormatting>
  <conditionalFormatting sqref="E39">
    <cfRule type="expression" dxfId="60" priority="55" stopIfTrue="1">
      <formula>AND($E$34=$F$8,$D$16=3)</formula>
    </cfRule>
  </conditionalFormatting>
  <conditionalFormatting sqref="F39">
    <cfRule type="expression" dxfId="59" priority="56" stopIfTrue="1">
      <formula>AND($F$34=$F$8,$D$16=3)</formula>
    </cfRule>
  </conditionalFormatting>
  <conditionalFormatting sqref="G39">
    <cfRule type="expression" dxfId="58" priority="57" stopIfTrue="1">
      <formula>AND($G$34=$F$8,$D$16=3)</formula>
    </cfRule>
  </conditionalFormatting>
  <conditionalFormatting sqref="H39">
    <cfRule type="expression" dxfId="57" priority="58" stopIfTrue="1">
      <formula>AND($H$34=$F$8,$D$16=3)</formula>
    </cfRule>
  </conditionalFormatting>
  <conditionalFormatting sqref="I39">
    <cfRule type="expression" dxfId="56" priority="59" stopIfTrue="1">
      <formula>AND($I$34=$F$8,$D$16=3)</formula>
    </cfRule>
  </conditionalFormatting>
  <conditionalFormatting sqref="J39">
    <cfRule type="expression" dxfId="55" priority="60" stopIfTrue="1">
      <formula>AND($J$34=$F$8,$D$16=3)</formula>
    </cfRule>
  </conditionalFormatting>
  <conditionalFormatting sqref="K39">
    <cfRule type="expression" dxfId="54" priority="61" stopIfTrue="1">
      <formula>AND($K$34=$F$8,$D$16=3)</formula>
    </cfRule>
  </conditionalFormatting>
  <conditionalFormatting sqref="L39">
    <cfRule type="expression" dxfId="53" priority="62" stopIfTrue="1">
      <formula>AND($L$34=$F$8,$D$16=3)</formula>
    </cfRule>
  </conditionalFormatting>
  <conditionalFormatting sqref="E39">
    <cfRule type="expression" dxfId="52" priority="48" stopIfTrue="1">
      <formula>AND($F$34=$F$8,$D$16=3)</formula>
    </cfRule>
  </conditionalFormatting>
  <conditionalFormatting sqref="F39">
    <cfRule type="expression" dxfId="51" priority="49" stopIfTrue="1">
      <formula>AND($G$34=$F$8,$D$16=3)</formula>
    </cfRule>
  </conditionalFormatting>
  <conditionalFormatting sqref="G39">
    <cfRule type="expression" dxfId="50" priority="50" stopIfTrue="1">
      <formula>AND($H$34=$F$8,$D$16=3)</formula>
    </cfRule>
  </conditionalFormatting>
  <conditionalFormatting sqref="H39">
    <cfRule type="expression" dxfId="49" priority="51" stopIfTrue="1">
      <formula>AND($I$34=$F$8,$D$16=3)</formula>
    </cfRule>
  </conditionalFormatting>
  <conditionalFormatting sqref="I39">
    <cfRule type="expression" dxfId="48" priority="52" stopIfTrue="1">
      <formula>AND($J$34=$F$8,$D$16=3)</formula>
    </cfRule>
  </conditionalFormatting>
  <conditionalFormatting sqref="J39">
    <cfRule type="expression" dxfId="47" priority="53" stopIfTrue="1">
      <formula>AND($K$34=$F$8,$D$16=3)</formula>
    </cfRule>
  </conditionalFormatting>
  <conditionalFormatting sqref="K39">
    <cfRule type="expression" dxfId="46" priority="54" stopIfTrue="1">
      <formula>AND($L$34=$F$8,$D$16=3)</formula>
    </cfRule>
  </conditionalFormatting>
  <conditionalFormatting sqref="E39">
    <cfRule type="expression" dxfId="45" priority="41" stopIfTrue="1">
      <formula>AND($F$34=$F$8,$D$16=3)</formula>
    </cfRule>
  </conditionalFormatting>
  <conditionalFormatting sqref="F39">
    <cfRule type="expression" dxfId="44" priority="42" stopIfTrue="1">
      <formula>AND($G$34=$F$8,$D$16=3)</formula>
    </cfRule>
  </conditionalFormatting>
  <conditionalFormatting sqref="G39">
    <cfRule type="expression" dxfId="43" priority="43" stopIfTrue="1">
      <formula>AND($H$34=$F$8,$D$16=3)</formula>
    </cfRule>
  </conditionalFormatting>
  <conditionalFormatting sqref="H39">
    <cfRule type="expression" dxfId="42" priority="44" stopIfTrue="1">
      <formula>AND($I$34=$F$8,$D$16=3)</formula>
    </cfRule>
  </conditionalFormatting>
  <conditionalFormatting sqref="I39">
    <cfRule type="expression" dxfId="41" priority="45" stopIfTrue="1">
      <formula>AND($J$34=$F$8,$D$16=3)</formula>
    </cfRule>
  </conditionalFormatting>
  <conditionalFormatting sqref="J39">
    <cfRule type="expression" dxfId="40" priority="46" stopIfTrue="1">
      <formula>AND($K$34=$F$8,$D$16=3)</formula>
    </cfRule>
  </conditionalFormatting>
  <conditionalFormatting sqref="K39">
    <cfRule type="expression" dxfId="39" priority="47" stopIfTrue="1">
      <formula>AND($L$34=$F$8,$D$16=3)</formula>
    </cfRule>
  </conditionalFormatting>
  <conditionalFormatting sqref="E39">
    <cfRule type="expression" dxfId="38" priority="35" stopIfTrue="1">
      <formula>AND($G$34=$F$8,$D$16=3)</formula>
    </cfRule>
  </conditionalFormatting>
  <conditionalFormatting sqref="F39">
    <cfRule type="expression" dxfId="37" priority="36" stopIfTrue="1">
      <formula>AND($H$34=$F$8,$D$16=3)</formula>
    </cfRule>
  </conditionalFormatting>
  <conditionalFormatting sqref="G39">
    <cfRule type="expression" dxfId="36" priority="37" stopIfTrue="1">
      <formula>AND($I$34=$F$8,$D$16=3)</formula>
    </cfRule>
  </conditionalFormatting>
  <conditionalFormatting sqref="H39">
    <cfRule type="expression" dxfId="35" priority="38" stopIfTrue="1">
      <formula>AND($J$34=$F$8,$D$16=3)</formula>
    </cfRule>
  </conditionalFormatting>
  <conditionalFormatting sqref="I39">
    <cfRule type="expression" dxfId="34" priority="39" stopIfTrue="1">
      <formula>AND($K$34=$F$8,$D$16=3)</formula>
    </cfRule>
  </conditionalFormatting>
  <conditionalFormatting sqref="J39">
    <cfRule type="expression" dxfId="33" priority="40" stopIfTrue="1">
      <formula>AND($L$34=$F$8,$D$16=3)</formula>
    </cfRule>
  </conditionalFormatting>
  <conditionalFormatting sqref="E41">
    <cfRule type="expression" dxfId="32" priority="27" stopIfTrue="1">
      <formula>AND($E$34=$F$8,$D$16=3)</formula>
    </cfRule>
  </conditionalFormatting>
  <conditionalFormatting sqref="F41">
    <cfRule type="expression" dxfId="31" priority="28" stopIfTrue="1">
      <formula>AND($F$34=$F$8,$D$16=3)</formula>
    </cfRule>
  </conditionalFormatting>
  <conditionalFormatting sqref="G41">
    <cfRule type="expression" dxfId="30" priority="29" stopIfTrue="1">
      <formula>AND($G$34=$F$8,$D$16=3)</formula>
    </cfRule>
  </conditionalFormatting>
  <conditionalFormatting sqref="H41">
    <cfRule type="expression" dxfId="29" priority="30" stopIfTrue="1">
      <formula>AND($H$34=$F$8,$D$16=3)</formula>
    </cfRule>
  </conditionalFormatting>
  <conditionalFormatting sqref="I41">
    <cfRule type="expression" dxfId="28" priority="31" stopIfTrue="1">
      <formula>AND($I$34=$F$8,$D$16=3)</formula>
    </cfRule>
  </conditionalFormatting>
  <conditionalFormatting sqref="J41">
    <cfRule type="expression" dxfId="27" priority="32" stopIfTrue="1">
      <formula>AND($J$34=$F$8,$D$16=3)</formula>
    </cfRule>
  </conditionalFormatting>
  <conditionalFormatting sqref="K41">
    <cfRule type="expression" dxfId="26" priority="33" stopIfTrue="1">
      <formula>AND($K$34=$F$8,$D$16=3)</formula>
    </cfRule>
  </conditionalFormatting>
  <conditionalFormatting sqref="L41">
    <cfRule type="expression" dxfId="25" priority="34" stopIfTrue="1">
      <formula>AND($L$34=$F$8,$D$16=3)</formula>
    </cfRule>
  </conditionalFormatting>
  <conditionalFormatting sqref="E41">
    <cfRule type="expression" dxfId="24" priority="20" stopIfTrue="1">
      <formula>AND($F$34=$F$8,$D$16=3)</formula>
    </cfRule>
  </conditionalFormatting>
  <conditionalFormatting sqref="F41">
    <cfRule type="expression" dxfId="23" priority="21" stopIfTrue="1">
      <formula>AND($G$34=$F$8,$D$16=3)</formula>
    </cfRule>
  </conditionalFormatting>
  <conditionalFormatting sqref="G41">
    <cfRule type="expression" dxfId="22" priority="22" stopIfTrue="1">
      <formula>AND($H$34=$F$8,$D$16=3)</formula>
    </cfRule>
  </conditionalFormatting>
  <conditionalFormatting sqref="H41">
    <cfRule type="expression" dxfId="21" priority="23" stopIfTrue="1">
      <formula>AND($I$34=$F$8,$D$16=3)</formula>
    </cfRule>
  </conditionalFormatting>
  <conditionalFormatting sqref="I41">
    <cfRule type="expression" dxfId="20" priority="24" stopIfTrue="1">
      <formula>AND($J$34=$F$8,$D$16=3)</formula>
    </cfRule>
  </conditionalFormatting>
  <conditionalFormatting sqref="J41">
    <cfRule type="expression" dxfId="19" priority="25" stopIfTrue="1">
      <formula>AND($K$34=$F$8,$D$16=3)</formula>
    </cfRule>
  </conditionalFormatting>
  <conditionalFormatting sqref="K41">
    <cfRule type="expression" dxfId="18" priority="26" stopIfTrue="1">
      <formula>AND($L$34=$F$8,$D$16=3)</formula>
    </cfRule>
  </conditionalFormatting>
  <conditionalFormatting sqref="E41">
    <cfRule type="expression" dxfId="17" priority="13" stopIfTrue="1">
      <formula>AND($F$34=$F$8,$D$16=3)</formula>
    </cfRule>
  </conditionalFormatting>
  <conditionalFormatting sqref="F41">
    <cfRule type="expression" dxfId="16" priority="14" stopIfTrue="1">
      <formula>AND($G$34=$F$8,$D$16=3)</formula>
    </cfRule>
  </conditionalFormatting>
  <conditionalFormatting sqref="G41">
    <cfRule type="expression" dxfId="15" priority="15" stopIfTrue="1">
      <formula>AND($H$34=$F$8,$D$16=3)</formula>
    </cfRule>
  </conditionalFormatting>
  <conditionalFormatting sqref="H41">
    <cfRule type="expression" dxfId="14" priority="16" stopIfTrue="1">
      <formula>AND($I$34=$F$8,$D$16=3)</formula>
    </cfRule>
  </conditionalFormatting>
  <conditionalFormatting sqref="I41">
    <cfRule type="expression" dxfId="13" priority="17" stopIfTrue="1">
      <formula>AND($J$34=$F$8,$D$16=3)</formula>
    </cfRule>
  </conditionalFormatting>
  <conditionalFormatting sqref="J41">
    <cfRule type="expression" dxfId="12" priority="18" stopIfTrue="1">
      <formula>AND($K$34=$F$8,$D$16=3)</formula>
    </cfRule>
  </conditionalFormatting>
  <conditionalFormatting sqref="K41">
    <cfRule type="expression" dxfId="11" priority="19" stopIfTrue="1">
      <formula>AND($L$34=$F$8,$D$16=3)</formula>
    </cfRule>
  </conditionalFormatting>
  <conditionalFormatting sqref="E41">
    <cfRule type="expression" dxfId="10" priority="7" stopIfTrue="1">
      <formula>AND($G$34=$F$8,$D$16=3)</formula>
    </cfRule>
  </conditionalFormatting>
  <conditionalFormatting sqref="F41">
    <cfRule type="expression" dxfId="9" priority="8" stopIfTrue="1">
      <formula>AND($H$34=$F$8,$D$16=3)</formula>
    </cfRule>
  </conditionalFormatting>
  <conditionalFormatting sqref="G41">
    <cfRule type="expression" dxfId="8" priority="9" stopIfTrue="1">
      <formula>AND($I$34=$F$8,$D$16=3)</formula>
    </cfRule>
  </conditionalFormatting>
  <conditionalFormatting sqref="H41">
    <cfRule type="expression" dxfId="7" priority="10" stopIfTrue="1">
      <formula>AND($J$34=$F$8,$D$16=3)</formula>
    </cfRule>
  </conditionalFormatting>
  <conditionalFormatting sqref="I41">
    <cfRule type="expression" dxfId="6" priority="11" stopIfTrue="1">
      <formula>AND($K$34=$F$8,$D$16=3)</formula>
    </cfRule>
  </conditionalFormatting>
  <conditionalFormatting sqref="J41">
    <cfRule type="expression" dxfId="5" priority="12" stopIfTrue="1">
      <formula>AND($L$34=$F$8,$D$16=3)</formula>
    </cfRule>
  </conditionalFormatting>
  <conditionalFormatting sqref="W68">
    <cfRule type="expression" dxfId="4" priority="6">
      <formula>$Y$68&gt;0</formula>
    </cfRule>
  </conditionalFormatting>
  <conditionalFormatting sqref="W69">
    <cfRule type="expression" dxfId="3" priority="4">
      <formula>$Y$69&gt;0</formula>
    </cfRule>
  </conditionalFormatting>
  <conditionalFormatting sqref="W70">
    <cfRule type="expression" dxfId="2" priority="3">
      <formula>$Y$70&gt;0</formula>
    </cfRule>
  </conditionalFormatting>
  <conditionalFormatting sqref="AL70">
    <cfRule type="expression" dxfId="1" priority="2">
      <formula>$Y$70&gt;1</formula>
    </cfRule>
  </conditionalFormatting>
  <conditionalFormatting sqref="AF78 AF6">
    <cfRule type="expression" dxfId="0" priority="1">
      <formula>$E$11=2</formula>
    </cfRule>
  </conditionalFormatting>
  <dataValidations count="10">
    <dataValidation allowBlank="1" showErrorMessage="1" sqref="Z8:Z9 J11 S32:S40 N20:R20 J24 K83 E46:L46 G52:G54 K52 Y65:AF65 H59:J59 L59 Z72:AA72 Z66:AF71 H61:J61 L61 H63:J63 L63 H65:J65 L65 U83:AB86 AD83:AE86 G71:G86 K71 K75 K79 N16:R16 F23:H23 S29:S30 AL73:AM73 Y73:AF77 AN72:AO72 E29:R45 V41 V59 Z13:AA64 V64 AL13:AM65 AN60:AO63 AC13:AF64 AI13:AJ73 F19:H19 AC72:AF72" xr:uid="{00000000-0002-0000-0000-000000000000}">
      <formula1>0</formula1>
      <formula2>0</formula2>
    </dataValidation>
    <dataValidation type="whole" allowBlank="1" showErrorMessage="1" error="1,2,3のいずれかを入力してください。" sqref="E59 E61 E63 E65" xr:uid="{00000000-0002-0000-0000-000001000000}">
      <formula1>1</formula1>
      <formula2>3</formula2>
    </dataValidation>
    <dataValidation type="whole" allowBlank="1" showErrorMessage="1" error="右表から燃料の種類を選択し、その番号（1～47）を入力してください。" sqref="B52:C54 D71:D73 D75:D77 D79:D81 D83:D85" xr:uid="{00000000-0002-0000-0000-000002000000}">
      <formula1>1</formula1>
      <formula2>47</formula2>
    </dataValidation>
    <dataValidation type="whole" allowBlank="1" showDropDown="1" showErrorMessage="1" error="1,2のいずれかを入力してください。" sqref="E11" xr:uid="{00000000-0002-0000-0000-000003000000}">
      <formula1>1</formula1>
      <formula2>2</formula2>
    </dataValidation>
    <dataValidation type="decimal" operator="greaterThanOrEqual" allowBlank="1" showErrorMessage="1" error="0.5未満の数値は入力できません。" sqref="AB72 Y66:Y72 Y13:Y64 AB13:AB64" xr:uid="{00000000-0002-0000-0000-000004000000}">
      <formula1>0.5</formula1>
      <formula2>0</formula2>
    </dataValidation>
    <dataValidation type="whole" allowBlank="1" showErrorMessage="1" error="右表から電気の種類を選択し、その番号（53～59）を入力してください。" sqref="D74" xr:uid="{00000000-0002-0000-0000-000005000000}">
      <formula1>53</formula1>
      <formula2>59</formula2>
    </dataValidation>
    <dataValidation type="whole" allowBlank="1" showErrorMessage="1" error="右表から燃料の種類を選択し、その番号（53～59）を入力してください。" sqref="D78 D82 D86" xr:uid="{00000000-0002-0000-0000-000006000000}">
      <formula1>53</formula1>
      <formula2>59</formula2>
    </dataValidation>
    <dataValidation type="list" allowBlank="1" showDropDown="1" showErrorMessage="1" error="0～15,17のいずれかを入力してください。" sqref="D20" xr:uid="{00000000-0002-0000-0000-000007000000}">
      <formula1>$AL$79:$AL$95</formula1>
    </dataValidation>
    <dataValidation type="list" allowBlank="1" showDropDown="1" showErrorMessage="1" error="1,2,3のいずれかを入力してください。" sqref="D24" xr:uid="{00000000-0002-0000-0000-000008000000}">
      <formula1>$AJ$80:$AJ$82</formula1>
    </dataValidation>
    <dataValidation type="list" operator="equal" allowBlank="1" showDropDown="1" showErrorMessage="1" error="0～16までのいずれかを入力してください。" sqref="D16" xr:uid="{00000000-0002-0000-0000-000009000000}">
      <formula1>$AJ$79:$AJ$95</formula1>
    </dataValidation>
  </dataValidations>
  <hyperlinks>
    <hyperlink ref="W96" r:id="rId1" display="https://www.soumu.go.jp/toukei_toukatsu/index/seido/sangyo/H25index.htm" xr:uid="{00000000-0004-0000-0000-000000000000}"/>
    <hyperlink ref="W96:AB96" r:id="rId2" display="https://www.soumu.go.jp/toukei_toukatsu/index/seido/sangyo/R05index.htm" xr:uid="{00000000-0004-0000-0000-000001000000}"/>
  </hyperlinks>
  <pageMargins left="0.78740157480314965" right="0.59055118110236227" top="0.55118110236220474" bottom="0.51181102362204722" header="0.51181102362204722" footer="0.51181102362204722"/>
  <pageSetup paperSize="9" scale="62" firstPageNumber="0" fitToHeight="2" orientation="portrait" horizontalDpi="300" verticalDpi="300" r:id="rId3"/>
  <headerFooter alignWithMargins="0"/>
  <rowBreaks count="1" manualBreakCount="1">
    <brk id="77" min="20" max="31"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H25" sqref="H25"/>
    </sheetView>
  </sheetViews>
  <sheetFormatPr defaultRowHeight="13.2"/>
  <cols>
    <col min="1" max="1" width="3.6640625" customWidth="1"/>
  </cols>
  <sheetData>
    <row r="1" spans="1:2">
      <c r="A1" s="256"/>
    </row>
    <row r="2" spans="1:2">
      <c r="B2" t="s">
        <v>131</v>
      </c>
    </row>
    <row r="4" spans="1:2">
      <c r="A4">
        <v>1</v>
      </c>
      <c r="B4" t="s">
        <v>132</v>
      </c>
    </row>
    <row r="5" spans="1:2">
      <c r="A5">
        <v>2</v>
      </c>
      <c r="B5" t="s">
        <v>133</v>
      </c>
    </row>
    <row r="6" spans="1:2">
      <c r="A6">
        <v>3</v>
      </c>
      <c r="B6" t="s">
        <v>134</v>
      </c>
    </row>
    <row r="7" spans="1:2">
      <c r="A7">
        <v>4</v>
      </c>
      <c r="B7" t="s">
        <v>135</v>
      </c>
    </row>
    <row r="8" spans="1:2">
      <c r="A8">
        <v>5</v>
      </c>
      <c r="B8" t="s">
        <v>136</v>
      </c>
    </row>
    <row r="9" spans="1:2">
      <c r="A9">
        <v>6</v>
      </c>
      <c r="B9" t="s">
        <v>137</v>
      </c>
    </row>
    <row r="10" spans="1:2">
      <c r="A10">
        <v>7</v>
      </c>
      <c r="B10" t="s">
        <v>138</v>
      </c>
    </row>
    <row r="11" spans="1:2">
      <c r="A11">
        <v>8</v>
      </c>
      <c r="B11" t="s">
        <v>139</v>
      </c>
    </row>
    <row r="12" spans="1:2">
      <c r="A12">
        <v>9</v>
      </c>
      <c r="B12" t="s">
        <v>140</v>
      </c>
    </row>
    <row r="13" spans="1:2">
      <c r="A13">
        <v>10</v>
      </c>
      <c r="B13" t="s">
        <v>141</v>
      </c>
    </row>
    <row r="14" spans="1:2">
      <c r="A14">
        <v>11</v>
      </c>
      <c r="B14" t="s">
        <v>142</v>
      </c>
    </row>
    <row r="15" spans="1:2">
      <c r="A15">
        <v>12</v>
      </c>
      <c r="B15" t="s">
        <v>143</v>
      </c>
    </row>
    <row r="16" spans="1:2">
      <c r="A16">
        <v>13</v>
      </c>
      <c r="B16" t="s">
        <v>144</v>
      </c>
    </row>
    <row r="17" spans="1:2">
      <c r="A17">
        <v>14</v>
      </c>
      <c r="B17" t="s">
        <v>145</v>
      </c>
    </row>
    <row r="18" spans="1:2">
      <c r="B18" t="s">
        <v>146</v>
      </c>
    </row>
    <row r="19" spans="1:2">
      <c r="A19">
        <v>15</v>
      </c>
      <c r="B19" t="s">
        <v>147</v>
      </c>
    </row>
  </sheetData>
  <sheetProtection sheet="1" objects="1" scenarios="1"/>
  <phoneticPr fontId="21"/>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二酸化炭素排出量算定書</vt:lpstr>
      <vt:lpstr>変更履歴</vt:lpstr>
      <vt:lpstr>二酸化炭素排出量算定書!Print_Area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2024-05-08T07:59:47Z</cp:lastPrinted>
  <dcterms:created xsi:type="dcterms:W3CDTF">2012-03-27T04:22:56Z</dcterms:created>
  <dcterms:modified xsi:type="dcterms:W3CDTF">2026-05-21T05:50:38Z</dcterms:modified>
</cp:coreProperties>
</file>