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filterPrivacy="1"/>
  <xr:revisionPtr xr6:coauthVersionLast="47" xr6:coauthVersionMax="47" documentId="13_ncr:1_{91C1BFA7-61AA-4296-A586-FFA575DF0F28}" revIDLastSave="0" xr10:uidLastSave="{00000000-0000-0000-0000-000000000000}"/>
  <bookViews>
    <workbookView activeTab="3" tabRatio="867" xr2:uid="{00000000-000D-0000-FFFF-FFFF00000000}" windowHeight="15720" windowWidth="29040" xWindow="2868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基本情報入力シート!$A$1:$AG$539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'別紙様式2-2（個票（４、５月））'!$A:$AL</definedName>
    <definedName localSheetId="3" name="_xlnm.Print_Area">'別紙様式2-3（個票（６月以降））'!$A:$AL</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79" i="73" l="1"/>
  <c r="AF79" i="73"/>
  <c r="AG79" i="73"/>
  <c r="AP79" i="73"/>
  <c r="AQ79" i="73"/>
  <c r="BL12" i="99"/>
  <c r="AJ7" i="99"/>
  <c r="BF511" i="99"/>
  <c r="BD511" i="99"/>
  <c r="BA511" i="99"/>
  <c r="AU511" i="99"/>
  <c r="AT511" i="99"/>
  <c r="AR511" i="99"/>
  <c r="AL511" i="99"/>
  <c r="Z511" i="99"/>
  <c r="K511" i="99"/>
  <c r="AO511" i="99" s="1"/>
  <c r="J511" i="99"/>
  <c r="I511" i="99"/>
  <c r="H511" i="99"/>
  <c r="G511" i="99"/>
  <c r="BI511" i="99" s="1"/>
  <c r="B511" i="99"/>
  <c r="BF510" i="99"/>
  <c r="BD510" i="99"/>
  <c r="BA510" i="99"/>
  <c r="AU510" i="99"/>
  <c r="AT510" i="99"/>
  <c r="AR510" i="99"/>
  <c r="AL510" i="99"/>
  <c r="Z510" i="99"/>
  <c r="K510" i="99"/>
  <c r="J510" i="99"/>
  <c r="I510" i="99"/>
  <c r="H510" i="99"/>
  <c r="G510" i="99"/>
  <c r="BI510" i="99" s="1"/>
  <c r="B510" i="99"/>
  <c r="BF509" i="99"/>
  <c r="BD509" i="99"/>
  <c r="BA509" i="99"/>
  <c r="AU509" i="99"/>
  <c r="AT509" i="99"/>
  <c r="AR509" i="99"/>
  <c r="AL509" i="99"/>
  <c r="Z509" i="99"/>
  <c r="K509" i="99"/>
  <c r="AY509" i="99" s="1"/>
  <c r="J509" i="99"/>
  <c r="I509" i="99"/>
  <c r="H509" i="99"/>
  <c r="G509" i="99"/>
  <c r="BI509" i="99" s="1"/>
  <c r="B509" i="99"/>
  <c r="BM508" i="99"/>
  <c r="BF508" i="99"/>
  <c r="BD508" i="99"/>
  <c r="BA508" i="99"/>
  <c r="AU508" i="99"/>
  <c r="AT508" i="99"/>
  <c r="AR508" i="99"/>
  <c r="AL508" i="99"/>
  <c r="Z508" i="99"/>
  <c r="O508" i="99"/>
  <c r="K508" i="99"/>
  <c r="BB508" i="99" s="1"/>
  <c r="J508" i="99"/>
  <c r="I508" i="99"/>
  <c r="H508" i="99"/>
  <c r="G508" i="99"/>
  <c r="BI508" i="99" s="1"/>
  <c r="B508" i="99"/>
  <c r="BF507" i="99"/>
  <c r="BD507" i="99"/>
  <c r="BA507" i="99"/>
  <c r="AU507" i="99"/>
  <c r="AT507" i="99"/>
  <c r="AR507" i="99"/>
  <c r="AL507" i="99"/>
  <c r="Z507" i="99"/>
  <c r="K507" i="99"/>
  <c r="J507" i="99"/>
  <c r="I507" i="99"/>
  <c r="H507" i="99"/>
  <c r="G507" i="99"/>
  <c r="BI507" i="99" s="1"/>
  <c r="B507" i="99"/>
  <c r="BF506" i="99"/>
  <c r="BD506" i="99"/>
  <c r="BA506" i="99"/>
  <c r="AU506" i="99"/>
  <c r="AT506" i="99"/>
  <c r="AR506" i="99"/>
  <c r="AL506" i="99"/>
  <c r="Z506" i="99"/>
  <c r="K506" i="99"/>
  <c r="AY506" i="99" s="1"/>
  <c r="J506" i="99"/>
  <c r="I506" i="99"/>
  <c r="H506" i="99"/>
  <c r="G506" i="99"/>
  <c r="BI506" i="99" s="1"/>
  <c r="B506" i="99"/>
  <c r="BF505" i="99"/>
  <c r="BD505" i="99"/>
  <c r="BA505" i="99"/>
  <c r="AU505" i="99"/>
  <c r="AT505" i="99"/>
  <c r="AR505" i="99"/>
  <c r="AL505" i="99"/>
  <c r="Z505" i="99"/>
  <c r="K505" i="99"/>
  <c r="BM505" i="99" s="1"/>
  <c r="J505" i="99"/>
  <c r="I505" i="99"/>
  <c r="H505" i="99"/>
  <c r="G505" i="99"/>
  <c r="BI505" i="99" s="1"/>
  <c r="B505" i="99"/>
  <c r="BF504" i="99"/>
  <c r="BD504" i="99"/>
  <c r="BA504" i="99"/>
  <c r="AU504" i="99"/>
  <c r="AT504" i="99"/>
  <c r="AR504" i="99"/>
  <c r="AL504" i="99"/>
  <c r="Z504" i="99"/>
  <c r="K504" i="99"/>
  <c r="AY504" i="99" s="1"/>
  <c r="J504" i="99"/>
  <c r="I504" i="99"/>
  <c r="H504" i="99"/>
  <c r="G504" i="99"/>
  <c r="BI504" i="99" s="1"/>
  <c r="B504" i="99"/>
  <c r="BF503" i="99"/>
  <c r="BD503" i="99"/>
  <c r="BA503" i="99"/>
  <c r="AU503" i="99"/>
  <c r="AT503" i="99"/>
  <c r="AR503" i="99"/>
  <c r="AL503" i="99"/>
  <c r="Z503" i="99"/>
  <c r="K503" i="99"/>
  <c r="J503" i="99"/>
  <c r="I503" i="99"/>
  <c r="H503" i="99"/>
  <c r="G503" i="99"/>
  <c r="BI503" i="99" s="1"/>
  <c r="B503" i="99"/>
  <c r="BF502" i="99"/>
  <c r="BD502" i="99"/>
  <c r="BA502" i="99"/>
  <c r="AU502" i="99"/>
  <c r="AT502" i="99"/>
  <c r="AR502" i="99"/>
  <c r="AL502" i="99"/>
  <c r="Z502" i="99"/>
  <c r="K502" i="99"/>
  <c r="BM502" i="99" s="1"/>
  <c r="J502" i="99"/>
  <c r="I502" i="99"/>
  <c r="H502" i="99"/>
  <c r="G502" i="99"/>
  <c r="BI502" i="99" s="1"/>
  <c r="B502" i="99"/>
  <c r="BF501" i="99"/>
  <c r="BD501" i="99"/>
  <c r="BA501" i="99"/>
  <c r="AU501" i="99"/>
  <c r="AT501" i="99"/>
  <c r="AR501" i="99"/>
  <c r="AL501" i="99"/>
  <c r="Z501" i="99"/>
  <c r="K501" i="99"/>
  <c r="AY501" i="99" s="1"/>
  <c r="J501" i="99"/>
  <c r="I501" i="99"/>
  <c r="H501" i="99"/>
  <c r="G501" i="99"/>
  <c r="BI501" i="99" s="1"/>
  <c r="B501" i="99"/>
  <c r="BF500" i="99"/>
  <c r="BD500" i="99"/>
  <c r="BA500" i="99"/>
  <c r="AU500" i="99"/>
  <c r="AT500" i="99"/>
  <c r="AR500" i="99"/>
  <c r="AL500" i="99"/>
  <c r="Z500" i="99"/>
  <c r="K500" i="99"/>
  <c r="O500" i="99" s="1"/>
  <c r="J500" i="99"/>
  <c r="I500" i="99"/>
  <c r="H500" i="99"/>
  <c r="G500" i="99"/>
  <c r="BI500" i="99" s="1"/>
  <c r="B500" i="99"/>
  <c r="BF499" i="99"/>
  <c r="BD499" i="99"/>
  <c r="BA499" i="99"/>
  <c r="AU499" i="99"/>
  <c r="AT499" i="99"/>
  <c r="AR499" i="99"/>
  <c r="AL499" i="99"/>
  <c r="Z499" i="99"/>
  <c r="K499" i="99"/>
  <c r="AY499" i="99" s="1"/>
  <c r="J499" i="99"/>
  <c r="I499" i="99"/>
  <c r="H499" i="99"/>
  <c r="G499" i="99"/>
  <c r="BI499" i="99" s="1"/>
  <c r="B499" i="99"/>
  <c r="BF498" i="99"/>
  <c r="BD498" i="99"/>
  <c r="BA498" i="99"/>
  <c r="AU498" i="99"/>
  <c r="AT498" i="99"/>
  <c r="AR498" i="99"/>
  <c r="AL498" i="99"/>
  <c r="Z498" i="99"/>
  <c r="K498" i="99"/>
  <c r="AO498" i="99" s="1"/>
  <c r="J498" i="99"/>
  <c r="I498" i="99"/>
  <c r="H498" i="99"/>
  <c r="G498" i="99"/>
  <c r="BI498" i="99" s="1"/>
  <c r="B498" i="99"/>
  <c r="BF497" i="99"/>
  <c r="BD497" i="99"/>
  <c r="BA497" i="99"/>
  <c r="AU497" i="99"/>
  <c r="AT497" i="99"/>
  <c r="AR497" i="99"/>
  <c r="AL497" i="99"/>
  <c r="Z497" i="99"/>
  <c r="K497" i="99"/>
  <c r="BM497" i="99" s="1"/>
  <c r="J497" i="99"/>
  <c r="I497" i="99"/>
  <c r="H497" i="99"/>
  <c r="G497" i="99"/>
  <c r="BI497" i="99" s="1"/>
  <c r="B497" i="99"/>
  <c r="BF496" i="99"/>
  <c r="BD496" i="99"/>
  <c r="BA496" i="99"/>
  <c r="AU496" i="99"/>
  <c r="AT496" i="99"/>
  <c r="AR496" i="99"/>
  <c r="AL496" i="99"/>
  <c r="Z496" i="99"/>
  <c r="K496" i="99"/>
  <c r="BB496" i="99" s="1"/>
  <c r="J496" i="99"/>
  <c r="I496" i="99"/>
  <c r="H496" i="99"/>
  <c r="G496" i="99"/>
  <c r="BI496" i="99" s="1"/>
  <c r="B496" i="99"/>
  <c r="BF495" i="99"/>
  <c r="BD495" i="99"/>
  <c r="BA495" i="99"/>
  <c r="AU495" i="99"/>
  <c r="AT495" i="99"/>
  <c r="AR495" i="99"/>
  <c r="AL495" i="99"/>
  <c r="Z495" i="99"/>
  <c r="K495" i="99"/>
  <c r="AY495" i="99" s="1"/>
  <c r="J495" i="99"/>
  <c r="I495" i="99"/>
  <c r="H495" i="99"/>
  <c r="G495" i="99"/>
  <c r="BI495" i="99" s="1"/>
  <c r="B495" i="99"/>
  <c r="BF494" i="99"/>
  <c r="BD494" i="99"/>
  <c r="BA494" i="99"/>
  <c r="AU494" i="99"/>
  <c r="AT494" i="99"/>
  <c r="AR494" i="99"/>
  <c r="AL494" i="99"/>
  <c r="Z494" i="99"/>
  <c r="K494" i="99"/>
  <c r="BM494" i="99" s="1"/>
  <c r="J494" i="99"/>
  <c r="I494" i="99"/>
  <c r="H494" i="99"/>
  <c r="G494" i="99"/>
  <c r="BI494" i="99" s="1"/>
  <c r="B494" i="99"/>
  <c r="BF493" i="99"/>
  <c r="BD493" i="99"/>
  <c r="BA493" i="99"/>
  <c r="AU493" i="99"/>
  <c r="AT493" i="99"/>
  <c r="AR493" i="99"/>
  <c r="AL493" i="99"/>
  <c r="Z493" i="99"/>
  <c r="K493" i="99"/>
  <c r="BM493" i="99" s="1"/>
  <c r="J493" i="99"/>
  <c r="I493" i="99"/>
  <c r="H493" i="99"/>
  <c r="G493" i="99"/>
  <c r="BI493" i="99" s="1"/>
  <c r="B493" i="99"/>
  <c r="BF492" i="99"/>
  <c r="BD492" i="99"/>
  <c r="BA492" i="99"/>
  <c r="AU492" i="99"/>
  <c r="AT492" i="99"/>
  <c r="AR492" i="99"/>
  <c r="AL492" i="99"/>
  <c r="Z492" i="99"/>
  <c r="K492" i="99"/>
  <c r="BM492" i="99" s="1"/>
  <c r="J492" i="99"/>
  <c r="I492" i="99"/>
  <c r="H492" i="99"/>
  <c r="G492" i="99"/>
  <c r="BI492" i="99" s="1"/>
  <c r="B492" i="99"/>
  <c r="BF491" i="99"/>
  <c r="BD491" i="99"/>
  <c r="BA491" i="99"/>
  <c r="AU491" i="99"/>
  <c r="AT491" i="99"/>
  <c r="AR491" i="99"/>
  <c r="AL491" i="99"/>
  <c r="Z491" i="99"/>
  <c r="K491" i="99"/>
  <c r="AO491" i="99" s="1"/>
  <c r="J491" i="99"/>
  <c r="I491" i="99"/>
  <c r="H491" i="99"/>
  <c r="G491" i="99"/>
  <c r="BI491" i="99" s="1"/>
  <c r="B491" i="99"/>
  <c r="BF490" i="99"/>
  <c r="BD490" i="99"/>
  <c r="BA490" i="99"/>
  <c r="AU490" i="99"/>
  <c r="AT490" i="99"/>
  <c r="AR490" i="99"/>
  <c r="AL490" i="99"/>
  <c r="Z490" i="99"/>
  <c r="K490" i="99"/>
  <c r="AO490" i="99" s="1"/>
  <c r="J490" i="99"/>
  <c r="I490" i="99"/>
  <c r="H490" i="99"/>
  <c r="G490" i="99"/>
  <c r="BI490" i="99" s="1"/>
  <c r="B490" i="99"/>
  <c r="BF489" i="99"/>
  <c r="BD489" i="99"/>
  <c r="BA489" i="99"/>
  <c r="AU489" i="99"/>
  <c r="AT489" i="99"/>
  <c r="AR489" i="99"/>
  <c r="AL489" i="99"/>
  <c r="Z489" i="99"/>
  <c r="K489" i="99"/>
  <c r="J489" i="99"/>
  <c r="I489" i="99"/>
  <c r="H489" i="99"/>
  <c r="G489" i="99"/>
  <c r="BI489" i="99" s="1"/>
  <c r="B489" i="99"/>
  <c r="BF488" i="99"/>
  <c r="BD488" i="99"/>
  <c r="BA488" i="99"/>
  <c r="AU488" i="99"/>
  <c r="AT488" i="99"/>
  <c r="AR488" i="99"/>
  <c r="AL488" i="99"/>
  <c r="Z488" i="99"/>
  <c r="K488" i="99"/>
  <c r="BB488" i="99" s="1"/>
  <c r="J488" i="99"/>
  <c r="I488" i="99"/>
  <c r="H488" i="99"/>
  <c r="G488" i="99"/>
  <c r="BI488" i="99" s="1"/>
  <c r="B488" i="99"/>
  <c r="BF487" i="99"/>
  <c r="BD487" i="99"/>
  <c r="BA487" i="99"/>
  <c r="AU487" i="99"/>
  <c r="AT487" i="99"/>
  <c r="AR487" i="99"/>
  <c r="AL487" i="99"/>
  <c r="Z487" i="99"/>
  <c r="K487" i="99"/>
  <c r="J487" i="99"/>
  <c r="I487" i="99"/>
  <c r="H487" i="99"/>
  <c r="G487" i="99"/>
  <c r="BI487" i="99" s="1"/>
  <c r="B487" i="99"/>
  <c r="BF486" i="99"/>
  <c r="BD486" i="99"/>
  <c r="BA486" i="99"/>
  <c r="AU486" i="99"/>
  <c r="AT486" i="99"/>
  <c r="AR486" i="99"/>
  <c r="AL486" i="99"/>
  <c r="Z486" i="99"/>
  <c r="K486" i="99"/>
  <c r="BM486" i="99" s="1"/>
  <c r="J486" i="99"/>
  <c r="I486" i="99"/>
  <c r="H486" i="99"/>
  <c r="G486" i="99"/>
  <c r="BI486" i="99" s="1"/>
  <c r="B486" i="99"/>
  <c r="BF485" i="99"/>
  <c r="BD485" i="99"/>
  <c r="BA485" i="99"/>
  <c r="AU485" i="99"/>
  <c r="AT485" i="99"/>
  <c r="AR485" i="99"/>
  <c r="AL485" i="99"/>
  <c r="Z485" i="99"/>
  <c r="K485" i="99"/>
  <c r="J485" i="99"/>
  <c r="I485" i="99"/>
  <c r="H485" i="99"/>
  <c r="G485" i="99"/>
  <c r="BI485" i="99" s="1"/>
  <c r="B485" i="99"/>
  <c r="BF484" i="99"/>
  <c r="BD484" i="99"/>
  <c r="BA484" i="99"/>
  <c r="AU484" i="99"/>
  <c r="AT484" i="99"/>
  <c r="AR484" i="99"/>
  <c r="AL484" i="99"/>
  <c r="Z484" i="99"/>
  <c r="K484" i="99"/>
  <c r="O484" i="99" s="1"/>
  <c r="J484" i="99"/>
  <c r="I484" i="99"/>
  <c r="H484" i="99"/>
  <c r="G484" i="99"/>
  <c r="BI484" i="99" s="1"/>
  <c r="B484" i="99"/>
  <c r="BF483" i="99"/>
  <c r="BD483" i="99"/>
  <c r="BA483" i="99"/>
  <c r="AU483" i="99"/>
  <c r="AT483" i="99"/>
  <c r="AR483" i="99"/>
  <c r="AL483" i="99"/>
  <c r="Z483" i="99"/>
  <c r="K483" i="99"/>
  <c r="J483" i="99"/>
  <c r="I483" i="99"/>
  <c r="H483" i="99"/>
  <c r="G483" i="99"/>
  <c r="BI483" i="99" s="1"/>
  <c r="B483" i="99"/>
  <c r="BF482" i="99"/>
  <c r="BD482" i="99"/>
  <c r="BA482" i="99"/>
  <c r="AU482" i="99"/>
  <c r="AT482" i="99"/>
  <c r="AR482" i="99"/>
  <c r="AL482" i="99"/>
  <c r="Z482" i="99"/>
  <c r="K482" i="99"/>
  <c r="AN482" i="99" s="1"/>
  <c r="J482" i="99"/>
  <c r="I482" i="99"/>
  <c r="H482" i="99"/>
  <c r="G482" i="99"/>
  <c r="BI482" i="99" s="1"/>
  <c r="B482" i="99"/>
  <c r="BF481" i="99"/>
  <c r="BD481" i="99"/>
  <c r="BA481" i="99"/>
  <c r="AU481" i="99"/>
  <c r="AT481" i="99"/>
  <c r="AR481" i="99"/>
  <c r="AL481" i="99"/>
  <c r="Z481" i="99"/>
  <c r="K481" i="99"/>
  <c r="BM481" i="99" s="1"/>
  <c r="J481" i="99"/>
  <c r="I481" i="99"/>
  <c r="H481" i="99"/>
  <c r="G481" i="99"/>
  <c r="BI481" i="99" s="1"/>
  <c r="B481" i="99"/>
  <c r="BF480" i="99"/>
  <c r="BD480" i="99"/>
  <c r="BA480" i="99"/>
  <c r="AU480" i="99"/>
  <c r="AT480" i="99"/>
  <c r="AR480" i="99"/>
  <c r="AL480" i="99"/>
  <c r="Z480" i="99"/>
  <c r="K480" i="99"/>
  <c r="J480" i="99"/>
  <c r="I480" i="99"/>
  <c r="H480" i="99"/>
  <c r="G480" i="99"/>
  <c r="BI480" i="99" s="1"/>
  <c r="B480" i="99"/>
  <c r="BF479" i="99"/>
  <c r="BD479" i="99"/>
  <c r="BA479" i="99"/>
  <c r="AU479" i="99"/>
  <c r="AT479" i="99"/>
  <c r="AR479" i="99"/>
  <c r="AL479" i="99"/>
  <c r="Z479" i="99"/>
  <c r="K479" i="99"/>
  <c r="J479" i="99"/>
  <c r="I479" i="99"/>
  <c r="H479" i="99"/>
  <c r="G479" i="99"/>
  <c r="BI479" i="99" s="1"/>
  <c r="B479" i="99"/>
  <c r="BF478" i="99"/>
  <c r="BD478" i="99"/>
  <c r="BA478" i="99"/>
  <c r="AU478" i="99"/>
  <c r="AT478" i="99"/>
  <c r="AR478" i="99"/>
  <c r="AL478" i="99"/>
  <c r="Z478" i="99"/>
  <c r="O478" i="99"/>
  <c r="K478" i="99"/>
  <c r="BM478" i="99" s="1"/>
  <c r="J478" i="99"/>
  <c r="I478" i="99"/>
  <c r="H478" i="99"/>
  <c r="G478" i="99"/>
  <c r="BI478" i="99" s="1"/>
  <c r="B478" i="99"/>
  <c r="BF477" i="99"/>
  <c r="BD477" i="99"/>
  <c r="BA477" i="99"/>
  <c r="AU477" i="99"/>
  <c r="AT477" i="99"/>
  <c r="AR477" i="99"/>
  <c r="AL477" i="99"/>
  <c r="Z477" i="99"/>
  <c r="K477" i="99"/>
  <c r="AO477" i="99" s="1"/>
  <c r="J477" i="99"/>
  <c r="I477" i="99"/>
  <c r="H477" i="99"/>
  <c r="G477" i="99"/>
  <c r="BI477" i="99" s="1"/>
  <c r="B477" i="99"/>
  <c r="BF476" i="99"/>
  <c r="BD476" i="99"/>
  <c r="BA476" i="99"/>
  <c r="AU476" i="99"/>
  <c r="AT476" i="99"/>
  <c r="AR476" i="99"/>
  <c r="AL476" i="99"/>
  <c r="Z476" i="99"/>
  <c r="K476" i="99"/>
  <c r="AY476" i="99" s="1"/>
  <c r="J476" i="99"/>
  <c r="I476" i="99"/>
  <c r="H476" i="99"/>
  <c r="G476" i="99"/>
  <c r="BI476" i="99" s="1"/>
  <c r="B476" i="99"/>
  <c r="BF475" i="99"/>
  <c r="BD475" i="99"/>
  <c r="BA475" i="99"/>
  <c r="AU475" i="99"/>
  <c r="AT475" i="99"/>
  <c r="AR475" i="99"/>
  <c r="AL475" i="99"/>
  <c r="Z475" i="99"/>
  <c r="K475" i="99"/>
  <c r="AO475" i="99" s="1"/>
  <c r="J475" i="99"/>
  <c r="I475" i="99"/>
  <c r="H475" i="99"/>
  <c r="G475" i="99"/>
  <c r="BI475" i="99" s="1"/>
  <c r="B475" i="99"/>
  <c r="BF474" i="99"/>
  <c r="BD474" i="99"/>
  <c r="BA474" i="99"/>
  <c r="AU474" i="99"/>
  <c r="AT474" i="99"/>
  <c r="AR474" i="99"/>
  <c r="AL474" i="99"/>
  <c r="Z474" i="99"/>
  <c r="K474" i="99"/>
  <c r="O474" i="99" s="1"/>
  <c r="J474" i="99"/>
  <c r="I474" i="99"/>
  <c r="H474" i="99"/>
  <c r="G474" i="99"/>
  <c r="BI474" i="99" s="1"/>
  <c r="B474" i="99"/>
  <c r="BF473" i="99"/>
  <c r="BD473" i="99"/>
  <c r="BA473" i="99"/>
  <c r="AU473" i="99"/>
  <c r="AT473" i="99"/>
  <c r="AR473" i="99"/>
  <c r="AL473" i="99"/>
  <c r="Z473" i="99"/>
  <c r="K473" i="99"/>
  <c r="AN473" i="99" s="1"/>
  <c r="BC473" i="99" s="1"/>
  <c r="BE473" i="99" s="1"/>
  <c r="J473" i="99"/>
  <c r="I473" i="99"/>
  <c r="H473" i="99"/>
  <c r="G473" i="99"/>
  <c r="BI473" i="99" s="1"/>
  <c r="B473" i="99"/>
  <c r="BF472" i="99"/>
  <c r="BD472" i="99"/>
  <c r="BA472" i="99"/>
  <c r="AU472" i="99"/>
  <c r="AT472" i="99"/>
  <c r="AR472" i="99"/>
  <c r="AL472" i="99"/>
  <c r="Z472" i="99"/>
  <c r="K472" i="99"/>
  <c r="BB472" i="99" s="1"/>
  <c r="J472" i="99"/>
  <c r="I472" i="99"/>
  <c r="H472" i="99"/>
  <c r="G472" i="99"/>
  <c r="BI472" i="99" s="1"/>
  <c r="B472" i="99"/>
  <c r="BF471" i="99"/>
  <c r="BD471" i="99"/>
  <c r="BA471" i="99"/>
  <c r="AU471" i="99"/>
  <c r="AT471" i="99"/>
  <c r="AR471" i="99"/>
  <c r="AL471" i="99"/>
  <c r="Z471" i="99"/>
  <c r="K471" i="99"/>
  <c r="AY471" i="99" s="1"/>
  <c r="J471" i="99"/>
  <c r="I471" i="99"/>
  <c r="H471" i="99"/>
  <c r="G471" i="99"/>
  <c r="BI471" i="99" s="1"/>
  <c r="B471" i="99"/>
  <c r="BF470" i="99"/>
  <c r="BD470" i="99"/>
  <c r="BA470" i="99"/>
  <c r="AU470" i="99"/>
  <c r="AT470" i="99"/>
  <c r="AR470" i="99"/>
  <c r="AL470" i="99"/>
  <c r="Z470" i="99"/>
  <c r="K470" i="99"/>
  <c r="BM470" i="99" s="1"/>
  <c r="J470" i="99"/>
  <c r="I470" i="99"/>
  <c r="H470" i="99"/>
  <c r="G470" i="99"/>
  <c r="BI470" i="99" s="1"/>
  <c r="B470" i="99"/>
  <c r="BF469" i="99"/>
  <c r="BD469" i="99"/>
  <c r="BA469" i="99"/>
  <c r="AU469" i="99"/>
  <c r="AT469" i="99"/>
  <c r="AR469" i="99"/>
  <c r="AL469" i="99"/>
  <c r="Z469" i="99"/>
  <c r="K469" i="99"/>
  <c r="BB469" i="99" s="1"/>
  <c r="J469" i="99"/>
  <c r="I469" i="99"/>
  <c r="H469" i="99"/>
  <c r="G469" i="99"/>
  <c r="BI469" i="99" s="1"/>
  <c r="B469" i="99"/>
  <c r="BF468" i="99"/>
  <c r="BD468" i="99"/>
  <c r="BA468" i="99"/>
  <c r="AU468" i="99"/>
  <c r="AT468" i="99"/>
  <c r="AR468" i="99"/>
  <c r="AL468" i="99"/>
  <c r="Z468" i="99"/>
  <c r="K468" i="99"/>
  <c r="O468" i="99" s="1"/>
  <c r="J468" i="99"/>
  <c r="I468" i="99"/>
  <c r="H468" i="99"/>
  <c r="G468" i="99"/>
  <c r="BI468" i="99" s="1"/>
  <c r="B468" i="99"/>
  <c r="BF467" i="99"/>
  <c r="BD467" i="99"/>
  <c r="BA467" i="99"/>
  <c r="AU467" i="99"/>
  <c r="AT467" i="99"/>
  <c r="AR467" i="99"/>
  <c r="AL467" i="99"/>
  <c r="Z467" i="99"/>
  <c r="K467" i="99"/>
  <c r="J467" i="99"/>
  <c r="I467" i="99"/>
  <c r="H467" i="99"/>
  <c r="G467" i="99"/>
  <c r="BI467" i="99" s="1"/>
  <c r="B467" i="99"/>
  <c r="BF466" i="99"/>
  <c r="BD466" i="99"/>
  <c r="BA466" i="99"/>
  <c r="AU466" i="99"/>
  <c r="AT466" i="99"/>
  <c r="AR466" i="99"/>
  <c r="AL466" i="99"/>
  <c r="Z466" i="99"/>
  <c r="K466" i="99"/>
  <c r="AO466" i="99" s="1"/>
  <c r="J466" i="99"/>
  <c r="I466" i="99"/>
  <c r="H466" i="99"/>
  <c r="G466" i="99"/>
  <c r="BI466" i="99" s="1"/>
  <c r="B466" i="99"/>
  <c r="BF465" i="99"/>
  <c r="BD465" i="99"/>
  <c r="BA465" i="99"/>
  <c r="AU465" i="99"/>
  <c r="AT465" i="99"/>
  <c r="AR465" i="99"/>
  <c r="AL465" i="99"/>
  <c r="Z465" i="99"/>
  <c r="K465" i="99"/>
  <c r="BM465" i="99" s="1"/>
  <c r="J465" i="99"/>
  <c r="I465" i="99"/>
  <c r="H465" i="99"/>
  <c r="G465" i="99"/>
  <c r="BI465" i="99" s="1"/>
  <c r="B465" i="99"/>
  <c r="BF464" i="99"/>
  <c r="BD464" i="99"/>
  <c r="BA464" i="99"/>
  <c r="AU464" i="99"/>
  <c r="AT464" i="99"/>
  <c r="AR464" i="99"/>
  <c r="AL464" i="99"/>
  <c r="Z464" i="99"/>
  <c r="K464" i="99"/>
  <c r="BB464" i="99" s="1"/>
  <c r="J464" i="99"/>
  <c r="I464" i="99"/>
  <c r="H464" i="99"/>
  <c r="G464" i="99"/>
  <c r="BI464" i="99" s="1"/>
  <c r="B464" i="99"/>
  <c r="BF463" i="99"/>
  <c r="BD463" i="99"/>
  <c r="BA463" i="99"/>
  <c r="AU463" i="99"/>
  <c r="AT463" i="99"/>
  <c r="AR463" i="99"/>
  <c r="AL463" i="99"/>
  <c r="Z463" i="99"/>
  <c r="K463" i="99"/>
  <c r="AY463" i="99" s="1"/>
  <c r="J463" i="99"/>
  <c r="I463" i="99"/>
  <c r="H463" i="99"/>
  <c r="G463" i="99"/>
  <c r="BI463" i="99" s="1"/>
  <c r="B463" i="99"/>
  <c r="BF462" i="99"/>
  <c r="BD462" i="99"/>
  <c r="BA462" i="99"/>
  <c r="AU462" i="99"/>
  <c r="AT462" i="99"/>
  <c r="AR462" i="99"/>
  <c r="AL462" i="99"/>
  <c r="Z462" i="99"/>
  <c r="K462" i="99"/>
  <c r="BM462" i="99" s="1"/>
  <c r="J462" i="99"/>
  <c r="I462" i="99"/>
  <c r="H462" i="99"/>
  <c r="G462" i="99"/>
  <c r="BI462" i="99" s="1"/>
  <c r="B462" i="99"/>
  <c r="BF461" i="99"/>
  <c r="BD461" i="99"/>
  <c r="BA461" i="99"/>
  <c r="AU461" i="99"/>
  <c r="AT461" i="99"/>
  <c r="AR461" i="99"/>
  <c r="AL461" i="99"/>
  <c r="Z461" i="99"/>
  <c r="K461" i="99"/>
  <c r="AO461" i="99" s="1"/>
  <c r="J461" i="99"/>
  <c r="I461" i="99"/>
  <c r="H461" i="99"/>
  <c r="G461" i="99"/>
  <c r="BI461" i="99" s="1"/>
  <c r="B461" i="99"/>
  <c r="BF460" i="99"/>
  <c r="BD460" i="99"/>
  <c r="BA460" i="99"/>
  <c r="AU460" i="99"/>
  <c r="AT460" i="99"/>
  <c r="AR460" i="99"/>
  <c r="AL460" i="99"/>
  <c r="Z460" i="99"/>
  <c r="K460" i="99"/>
  <c r="BM460" i="99" s="1"/>
  <c r="J460" i="99"/>
  <c r="I460" i="99"/>
  <c r="H460" i="99"/>
  <c r="G460" i="99"/>
  <c r="BI460" i="99" s="1"/>
  <c r="B460" i="99"/>
  <c r="BF459" i="99"/>
  <c r="BD459" i="99"/>
  <c r="BA459" i="99"/>
  <c r="AU459" i="99"/>
  <c r="AT459" i="99"/>
  <c r="AR459" i="99"/>
  <c r="AL459" i="99"/>
  <c r="Z459" i="99"/>
  <c r="K459" i="99"/>
  <c r="O459" i="99" s="1"/>
  <c r="J459" i="99"/>
  <c r="I459" i="99"/>
  <c r="H459" i="99"/>
  <c r="G459" i="99"/>
  <c r="BI459" i="99" s="1"/>
  <c r="B459" i="99"/>
  <c r="BF458" i="99"/>
  <c r="BD458" i="99"/>
  <c r="BA458" i="99"/>
  <c r="AU458" i="99"/>
  <c r="AT458" i="99"/>
  <c r="AR458" i="99"/>
  <c r="AL458" i="99"/>
  <c r="Z458" i="99"/>
  <c r="K458" i="99"/>
  <c r="AO458" i="99" s="1"/>
  <c r="J458" i="99"/>
  <c r="I458" i="99"/>
  <c r="H458" i="99"/>
  <c r="G458" i="99"/>
  <c r="BI458" i="99" s="1"/>
  <c r="B458" i="99"/>
  <c r="BF457" i="99"/>
  <c r="BD457" i="99"/>
  <c r="BA457" i="99"/>
  <c r="AU457" i="99"/>
  <c r="AT457" i="99"/>
  <c r="AR457" i="99"/>
  <c r="AL457" i="99"/>
  <c r="Z457" i="99"/>
  <c r="K457" i="99"/>
  <c r="AY457" i="99" s="1"/>
  <c r="J457" i="99"/>
  <c r="I457" i="99"/>
  <c r="H457" i="99"/>
  <c r="G457" i="99"/>
  <c r="BI457" i="99" s="1"/>
  <c r="B457" i="99"/>
  <c r="BF456" i="99"/>
  <c r="BD456" i="99"/>
  <c r="BA456" i="99"/>
  <c r="AU456" i="99"/>
  <c r="AT456" i="99"/>
  <c r="AR456" i="99"/>
  <c r="AL456" i="99"/>
  <c r="Z456" i="99"/>
  <c r="K456" i="99"/>
  <c r="J456" i="99"/>
  <c r="I456" i="99"/>
  <c r="H456" i="99"/>
  <c r="G456" i="99"/>
  <c r="BI456" i="99" s="1"/>
  <c r="B456" i="99"/>
  <c r="BF455" i="99"/>
  <c r="BD455" i="99"/>
  <c r="BA455" i="99"/>
  <c r="AU455" i="99"/>
  <c r="AT455" i="99"/>
  <c r="AR455" i="99"/>
  <c r="AL455" i="99"/>
  <c r="Z455" i="99"/>
  <c r="K455" i="99"/>
  <c r="AO455" i="99" s="1"/>
  <c r="J455" i="99"/>
  <c r="I455" i="99"/>
  <c r="H455" i="99"/>
  <c r="G455" i="99"/>
  <c r="BI455" i="99" s="1"/>
  <c r="B455" i="99"/>
  <c r="BF454" i="99"/>
  <c r="BD454" i="99"/>
  <c r="BA454" i="99"/>
  <c r="AU454" i="99"/>
  <c r="AT454" i="99"/>
  <c r="AR454" i="99"/>
  <c r="AL454" i="99"/>
  <c r="Z454" i="99"/>
  <c r="K454" i="99"/>
  <c r="AY454" i="99" s="1"/>
  <c r="J454" i="99"/>
  <c r="I454" i="99"/>
  <c r="H454" i="99"/>
  <c r="G454" i="99"/>
  <c r="BI454" i="99" s="1"/>
  <c r="B454" i="99"/>
  <c r="BF453" i="99"/>
  <c r="BD453" i="99"/>
  <c r="BA453" i="99"/>
  <c r="AU453" i="99"/>
  <c r="AT453" i="99"/>
  <c r="AR453" i="99"/>
  <c r="AL453" i="99"/>
  <c r="Z453" i="99"/>
  <c r="K453" i="99"/>
  <c r="BM453" i="99" s="1"/>
  <c r="J453" i="99"/>
  <c r="I453" i="99"/>
  <c r="H453" i="99"/>
  <c r="G453" i="99"/>
  <c r="BI453" i="99" s="1"/>
  <c r="B453" i="99"/>
  <c r="BF452" i="99"/>
  <c r="BD452" i="99"/>
  <c r="BA452" i="99"/>
  <c r="AU452" i="99"/>
  <c r="AT452" i="99"/>
  <c r="AR452" i="99"/>
  <c r="AL452" i="99"/>
  <c r="Z452" i="99"/>
  <c r="O452" i="99"/>
  <c r="K452" i="99"/>
  <c r="BM452" i="99" s="1"/>
  <c r="J452" i="99"/>
  <c r="I452" i="99"/>
  <c r="H452" i="99"/>
  <c r="G452" i="99"/>
  <c r="BI452" i="99" s="1"/>
  <c r="B452" i="99"/>
  <c r="BF451" i="99"/>
  <c r="BD451" i="99"/>
  <c r="BA451" i="99"/>
  <c r="AU451" i="99"/>
  <c r="AT451" i="99"/>
  <c r="AR451" i="99"/>
  <c r="AL451" i="99"/>
  <c r="Z451" i="99"/>
  <c r="K451" i="99"/>
  <c r="O451" i="99" s="1"/>
  <c r="J451" i="99"/>
  <c r="I451" i="99"/>
  <c r="H451" i="99"/>
  <c r="G451" i="99"/>
  <c r="BI451" i="99" s="1"/>
  <c r="B451" i="99"/>
  <c r="BF450" i="99"/>
  <c r="BD450" i="99"/>
  <c r="BA450" i="99"/>
  <c r="AU450" i="99"/>
  <c r="AT450" i="99"/>
  <c r="AR450" i="99"/>
  <c r="AL450" i="99"/>
  <c r="Z450" i="99"/>
  <c r="K450" i="99"/>
  <c r="AO450" i="99" s="1"/>
  <c r="J450" i="99"/>
  <c r="I450" i="99"/>
  <c r="H450" i="99"/>
  <c r="G450" i="99"/>
  <c r="BI450" i="99" s="1"/>
  <c r="B450" i="99"/>
  <c r="BF449" i="99"/>
  <c r="BD449" i="99"/>
  <c r="BA449" i="99"/>
  <c r="AU449" i="99"/>
  <c r="AT449" i="99"/>
  <c r="AR449" i="99"/>
  <c r="AL449" i="99"/>
  <c r="Z449" i="99"/>
  <c r="K449" i="99"/>
  <c r="O449" i="99" s="1"/>
  <c r="J449" i="99"/>
  <c r="I449" i="99"/>
  <c r="H449" i="99"/>
  <c r="G449" i="99"/>
  <c r="BI449" i="99" s="1"/>
  <c r="B449" i="99"/>
  <c r="BF448" i="99"/>
  <c r="BD448" i="99"/>
  <c r="BA448" i="99"/>
  <c r="AU448" i="99"/>
  <c r="AT448" i="99"/>
  <c r="AR448" i="99"/>
  <c r="AL448" i="99"/>
  <c r="Z448" i="99"/>
  <c r="K448" i="99"/>
  <c r="J448" i="99"/>
  <c r="I448" i="99"/>
  <c r="H448" i="99"/>
  <c r="G448" i="99"/>
  <c r="BI448" i="99" s="1"/>
  <c r="B448" i="99"/>
  <c r="BF447" i="99"/>
  <c r="BD447" i="99"/>
  <c r="BA447" i="99"/>
  <c r="AU447" i="99"/>
  <c r="AT447" i="99"/>
  <c r="AR447" i="99"/>
  <c r="AL447" i="99"/>
  <c r="Z447" i="99"/>
  <c r="K447" i="99"/>
  <c r="J447" i="99"/>
  <c r="I447" i="99"/>
  <c r="H447" i="99"/>
  <c r="G447" i="99"/>
  <c r="BI447" i="99" s="1"/>
  <c r="B447" i="99"/>
  <c r="BF446" i="99"/>
  <c r="BD446" i="99"/>
  <c r="BA446" i="99"/>
  <c r="AU446" i="99"/>
  <c r="AT446" i="99"/>
  <c r="AR446" i="99"/>
  <c r="AL446" i="99"/>
  <c r="Z446" i="99"/>
  <c r="K446" i="99"/>
  <c r="J446" i="99"/>
  <c r="I446" i="99"/>
  <c r="H446" i="99"/>
  <c r="G446" i="99"/>
  <c r="BI446" i="99" s="1"/>
  <c r="B446" i="99"/>
  <c r="BF445" i="99"/>
  <c r="BD445" i="99"/>
  <c r="BA445" i="99"/>
  <c r="AU445" i="99"/>
  <c r="AT445" i="99"/>
  <c r="AR445" i="99"/>
  <c r="AL445" i="99"/>
  <c r="Z445" i="99"/>
  <c r="K445" i="99"/>
  <c r="AY445" i="99" s="1"/>
  <c r="J445" i="99"/>
  <c r="I445" i="99"/>
  <c r="H445" i="99"/>
  <c r="G445" i="99"/>
  <c r="BI445" i="99" s="1"/>
  <c r="B445" i="99"/>
  <c r="BF444" i="99"/>
  <c r="BD444" i="99"/>
  <c r="BA444" i="99"/>
  <c r="AU444" i="99"/>
  <c r="AT444" i="99"/>
  <c r="AR444" i="99"/>
  <c r="AL444" i="99"/>
  <c r="Z444" i="99"/>
  <c r="K444" i="99"/>
  <c r="AO444" i="99" s="1"/>
  <c r="J444" i="99"/>
  <c r="I444" i="99"/>
  <c r="H444" i="99"/>
  <c r="G444" i="99"/>
  <c r="BI444" i="99" s="1"/>
  <c r="B444" i="99"/>
  <c r="BF443" i="99"/>
  <c r="BD443" i="99"/>
  <c r="BA443" i="99"/>
  <c r="AU443" i="99"/>
  <c r="AT443" i="99"/>
  <c r="AR443" i="99"/>
  <c r="AL443" i="99"/>
  <c r="Z443" i="99"/>
  <c r="K443" i="99"/>
  <c r="AY443" i="99" s="1"/>
  <c r="J443" i="99"/>
  <c r="I443" i="99"/>
  <c r="H443" i="99"/>
  <c r="G443" i="99"/>
  <c r="BI443" i="99" s="1"/>
  <c r="B443" i="99"/>
  <c r="BF442" i="99"/>
  <c r="BD442" i="99"/>
  <c r="BA442" i="99"/>
  <c r="AU442" i="99"/>
  <c r="AT442" i="99"/>
  <c r="AR442" i="99"/>
  <c r="AL442" i="99"/>
  <c r="Z442" i="99"/>
  <c r="K442" i="99"/>
  <c r="O442" i="99" s="1"/>
  <c r="J442" i="99"/>
  <c r="I442" i="99"/>
  <c r="H442" i="99"/>
  <c r="G442" i="99"/>
  <c r="BI442" i="99" s="1"/>
  <c r="B442" i="99"/>
  <c r="BF441" i="99"/>
  <c r="BD441" i="99"/>
  <c r="BA441" i="99"/>
  <c r="AU441" i="99"/>
  <c r="AT441" i="99"/>
  <c r="AR441" i="99"/>
  <c r="AL441" i="99"/>
  <c r="Z441" i="99"/>
  <c r="K441" i="99"/>
  <c r="AO441" i="99" s="1"/>
  <c r="J441" i="99"/>
  <c r="I441" i="99"/>
  <c r="H441" i="99"/>
  <c r="G441" i="99"/>
  <c r="BI441" i="99" s="1"/>
  <c r="B441" i="99"/>
  <c r="BF440" i="99"/>
  <c r="BD440" i="99"/>
  <c r="BA440" i="99"/>
  <c r="AU440" i="99"/>
  <c r="AT440" i="99"/>
  <c r="AR440" i="99"/>
  <c r="AL440" i="99"/>
  <c r="Z440" i="99"/>
  <c r="K440" i="99"/>
  <c r="AN440" i="99" s="1"/>
  <c r="AS440" i="99" s="1"/>
  <c r="J440" i="99"/>
  <c r="I440" i="99"/>
  <c r="H440" i="99"/>
  <c r="G440" i="99"/>
  <c r="BI440" i="99" s="1"/>
  <c r="B440" i="99"/>
  <c r="BF439" i="99"/>
  <c r="BD439" i="99"/>
  <c r="BA439" i="99"/>
  <c r="AU439" i="99"/>
  <c r="AT439" i="99"/>
  <c r="AR439" i="99"/>
  <c r="AL439" i="99"/>
  <c r="Z439" i="99"/>
  <c r="K439" i="99"/>
  <c r="AN439" i="99" s="1"/>
  <c r="J439" i="99"/>
  <c r="I439" i="99"/>
  <c r="H439" i="99"/>
  <c r="G439" i="99"/>
  <c r="BI439" i="99" s="1"/>
  <c r="B439" i="99"/>
  <c r="BF438" i="99"/>
  <c r="BD438" i="99"/>
  <c r="BA438" i="99"/>
  <c r="AU438" i="99"/>
  <c r="AT438" i="99"/>
  <c r="AR438" i="99"/>
  <c r="AL438" i="99"/>
  <c r="Z438" i="99"/>
  <c r="K438" i="99"/>
  <c r="AO438" i="99" s="1"/>
  <c r="J438" i="99"/>
  <c r="I438" i="99"/>
  <c r="H438" i="99"/>
  <c r="G438" i="99"/>
  <c r="BI438" i="99" s="1"/>
  <c r="B438" i="99"/>
  <c r="BF437" i="99"/>
  <c r="BD437" i="99"/>
  <c r="BA437" i="99"/>
  <c r="AU437" i="99"/>
  <c r="AT437" i="99"/>
  <c r="AR437" i="99"/>
  <c r="AL437" i="99"/>
  <c r="Z437" i="99"/>
  <c r="K437" i="99"/>
  <c r="AO437" i="99" s="1"/>
  <c r="J437" i="99"/>
  <c r="I437" i="99"/>
  <c r="H437" i="99"/>
  <c r="G437" i="99"/>
  <c r="BI437" i="99" s="1"/>
  <c r="B437" i="99"/>
  <c r="BF436" i="99"/>
  <c r="BD436" i="99"/>
  <c r="BA436" i="99"/>
  <c r="AU436" i="99"/>
  <c r="AT436" i="99"/>
  <c r="AR436" i="99"/>
  <c r="AL436" i="99"/>
  <c r="Z436" i="99"/>
  <c r="K436" i="99"/>
  <c r="AN436" i="99" s="1"/>
  <c r="AK436" i="99" s="1"/>
  <c r="J436" i="99"/>
  <c r="I436" i="99"/>
  <c r="H436" i="99"/>
  <c r="G436" i="99"/>
  <c r="BI436" i="99" s="1"/>
  <c r="B436" i="99"/>
  <c r="BF435" i="99"/>
  <c r="BD435" i="99"/>
  <c r="BB435" i="99"/>
  <c r="BA435" i="99"/>
  <c r="AU435" i="99"/>
  <c r="AT435" i="99"/>
  <c r="AR435" i="99"/>
  <c r="AL435" i="99"/>
  <c r="Z435" i="99"/>
  <c r="K435" i="99"/>
  <c r="AY435" i="99" s="1"/>
  <c r="J435" i="99"/>
  <c r="I435" i="99"/>
  <c r="H435" i="99"/>
  <c r="G435" i="99"/>
  <c r="BI435" i="99" s="1"/>
  <c r="B435" i="99"/>
  <c r="BF434" i="99"/>
  <c r="BD434" i="99"/>
  <c r="BA434" i="99"/>
  <c r="AU434" i="99"/>
  <c r="AT434" i="99"/>
  <c r="AR434" i="99"/>
  <c r="AL434" i="99"/>
  <c r="Z434" i="99"/>
  <c r="K434" i="99"/>
  <c r="AN434" i="99" s="1"/>
  <c r="AK434" i="99" s="1"/>
  <c r="J434" i="99"/>
  <c r="I434" i="99"/>
  <c r="H434" i="99"/>
  <c r="G434" i="99"/>
  <c r="BI434" i="99" s="1"/>
  <c r="B434" i="99"/>
  <c r="BF433" i="99"/>
  <c r="BD433" i="99"/>
  <c r="BA433" i="99"/>
  <c r="AU433" i="99"/>
  <c r="AT433" i="99"/>
  <c r="AR433" i="99"/>
  <c r="AL433" i="99"/>
  <c r="Z433" i="99"/>
  <c r="K433" i="99"/>
  <c r="AO433" i="99" s="1"/>
  <c r="J433" i="99"/>
  <c r="I433" i="99"/>
  <c r="H433" i="99"/>
  <c r="G433" i="99"/>
  <c r="BI433" i="99" s="1"/>
  <c r="B433" i="99"/>
  <c r="BF432" i="99"/>
  <c r="BD432" i="99"/>
  <c r="BA432" i="99"/>
  <c r="AU432" i="99"/>
  <c r="AT432" i="99"/>
  <c r="AR432" i="99"/>
  <c r="AL432" i="99"/>
  <c r="Z432" i="99"/>
  <c r="K432" i="99"/>
  <c r="AN432" i="99" s="1"/>
  <c r="J432" i="99"/>
  <c r="I432" i="99"/>
  <c r="H432" i="99"/>
  <c r="G432" i="99"/>
  <c r="BI432" i="99" s="1"/>
  <c r="B432" i="99"/>
  <c r="BF431" i="99"/>
  <c r="BD431" i="99"/>
  <c r="BA431" i="99"/>
  <c r="AY431" i="99"/>
  <c r="AU431" i="99"/>
  <c r="AT431" i="99"/>
  <c r="AR431" i="99"/>
  <c r="AL431" i="99"/>
  <c r="Z431" i="99"/>
  <c r="K431" i="99"/>
  <c r="AN431" i="99" s="1"/>
  <c r="J431" i="99"/>
  <c r="I431" i="99"/>
  <c r="H431" i="99"/>
  <c r="G431" i="99"/>
  <c r="BI431" i="99" s="1"/>
  <c r="B431" i="99"/>
  <c r="BF430" i="99"/>
  <c r="BD430" i="99"/>
  <c r="BA430" i="99"/>
  <c r="AU430" i="99"/>
  <c r="AT430" i="99"/>
  <c r="AR430" i="99"/>
  <c r="AL430" i="99"/>
  <c r="Z430" i="99"/>
  <c r="K430" i="99"/>
  <c r="AN430" i="99" s="1"/>
  <c r="AK430" i="99" s="1"/>
  <c r="J430" i="99"/>
  <c r="I430" i="99"/>
  <c r="H430" i="99"/>
  <c r="G430" i="99"/>
  <c r="BI430" i="99" s="1"/>
  <c r="B430" i="99"/>
  <c r="BF429" i="99"/>
  <c r="BD429" i="99"/>
  <c r="BA429" i="99"/>
  <c r="AU429" i="99"/>
  <c r="AT429" i="99"/>
  <c r="AR429" i="99"/>
  <c r="AL429" i="99"/>
  <c r="Z429" i="99"/>
  <c r="K429" i="99"/>
  <c r="AO429" i="99" s="1"/>
  <c r="J429" i="99"/>
  <c r="I429" i="99"/>
  <c r="H429" i="99"/>
  <c r="G429" i="99"/>
  <c r="BI429" i="99" s="1"/>
  <c r="B429" i="99"/>
  <c r="BF428" i="99"/>
  <c r="BD428" i="99"/>
  <c r="BA428" i="99"/>
  <c r="AU428" i="99"/>
  <c r="AT428" i="99"/>
  <c r="AR428" i="99"/>
  <c r="AL428" i="99"/>
  <c r="Z428" i="99"/>
  <c r="K428" i="99"/>
  <c r="AO428" i="99" s="1"/>
  <c r="J428" i="99"/>
  <c r="I428" i="99"/>
  <c r="H428" i="99"/>
  <c r="G428" i="99"/>
  <c r="BI428" i="99" s="1"/>
  <c r="B428" i="99"/>
  <c r="BF427" i="99"/>
  <c r="BD427" i="99"/>
  <c r="BA427" i="99"/>
  <c r="AU427" i="99"/>
  <c r="AT427" i="99"/>
  <c r="AR427" i="99"/>
  <c r="AL427" i="99"/>
  <c r="Z427" i="99"/>
  <c r="K427" i="99"/>
  <c r="AY427" i="99" s="1"/>
  <c r="J427" i="99"/>
  <c r="I427" i="99"/>
  <c r="H427" i="99"/>
  <c r="G427" i="99"/>
  <c r="BI427" i="99" s="1"/>
  <c r="B427" i="99"/>
  <c r="BF426" i="99"/>
  <c r="BD426" i="99"/>
  <c r="BA426" i="99"/>
  <c r="AU426" i="99"/>
  <c r="AT426" i="99"/>
  <c r="AR426" i="99"/>
  <c r="AL426" i="99"/>
  <c r="Z426" i="99"/>
  <c r="K426" i="99"/>
  <c r="AN426" i="99" s="1"/>
  <c r="BC426" i="99" s="1"/>
  <c r="BE426" i="99" s="1"/>
  <c r="J426" i="99"/>
  <c r="I426" i="99"/>
  <c r="H426" i="99"/>
  <c r="G426" i="99"/>
  <c r="BI426" i="99" s="1"/>
  <c r="B426" i="99"/>
  <c r="BF425" i="99"/>
  <c r="BD425" i="99"/>
  <c r="BA425" i="99"/>
  <c r="AU425" i="99"/>
  <c r="AT425" i="99"/>
  <c r="AR425" i="99"/>
  <c r="AL425" i="99"/>
  <c r="Z425" i="99"/>
  <c r="K425" i="99"/>
  <c r="AY425" i="99" s="1"/>
  <c r="J425" i="99"/>
  <c r="I425" i="99"/>
  <c r="H425" i="99"/>
  <c r="G425" i="99"/>
  <c r="BI425" i="99" s="1"/>
  <c r="B425" i="99"/>
  <c r="BI424" i="99"/>
  <c r="BF424" i="99"/>
  <c r="BD424" i="99"/>
  <c r="BA424" i="99"/>
  <c r="AU424" i="99"/>
  <c r="AT424" i="99"/>
  <c r="AR424" i="99"/>
  <c r="AL424" i="99"/>
  <c r="Z424" i="99"/>
  <c r="K424" i="99"/>
  <c r="AY424" i="99" s="1"/>
  <c r="J424" i="99"/>
  <c r="I424" i="99"/>
  <c r="H424" i="99"/>
  <c r="G424" i="99"/>
  <c r="B424" i="99"/>
  <c r="BF423" i="99"/>
  <c r="BD423" i="99"/>
  <c r="BA423" i="99"/>
  <c r="AU423" i="99"/>
  <c r="AT423" i="99"/>
  <c r="AR423" i="99"/>
  <c r="AL423" i="99"/>
  <c r="Z423" i="99"/>
  <c r="K423" i="99"/>
  <c r="AO423" i="99" s="1"/>
  <c r="J423" i="99"/>
  <c r="I423" i="99"/>
  <c r="H423" i="99"/>
  <c r="G423" i="99"/>
  <c r="BI423" i="99" s="1"/>
  <c r="B423" i="99"/>
  <c r="BF422" i="99"/>
  <c r="BD422" i="99"/>
  <c r="BA422" i="99"/>
  <c r="AU422" i="99"/>
  <c r="AT422" i="99"/>
  <c r="AR422" i="99"/>
  <c r="AL422" i="99"/>
  <c r="Z422" i="99"/>
  <c r="K422" i="99"/>
  <c r="J422" i="99"/>
  <c r="I422" i="99"/>
  <c r="H422" i="99"/>
  <c r="G422" i="99"/>
  <c r="BI422" i="99" s="1"/>
  <c r="B422" i="99"/>
  <c r="BF421" i="99"/>
  <c r="BD421" i="99"/>
  <c r="BA421" i="99"/>
  <c r="AU421" i="99"/>
  <c r="AT421" i="99"/>
  <c r="AR421" i="99"/>
  <c r="AL421" i="99"/>
  <c r="Z421" i="99"/>
  <c r="K421" i="99"/>
  <c r="AY421" i="99" s="1"/>
  <c r="J421" i="99"/>
  <c r="I421" i="99"/>
  <c r="H421" i="99"/>
  <c r="G421" i="99"/>
  <c r="BI421" i="99" s="1"/>
  <c r="B421" i="99"/>
  <c r="BF420" i="99"/>
  <c r="BD420" i="99"/>
  <c r="BA420" i="99"/>
  <c r="AU420" i="99"/>
  <c r="AT420" i="99"/>
  <c r="AR420" i="99"/>
  <c r="AL420" i="99"/>
  <c r="Z420" i="99"/>
  <c r="K420" i="99"/>
  <c r="AN420" i="99" s="1"/>
  <c r="J420" i="99"/>
  <c r="I420" i="99"/>
  <c r="H420" i="99"/>
  <c r="G420" i="99"/>
  <c r="BI420" i="99" s="1"/>
  <c r="B420" i="99"/>
  <c r="BF419" i="99"/>
  <c r="BD419" i="99"/>
  <c r="BA419" i="99"/>
  <c r="AU419" i="99"/>
  <c r="AT419" i="99"/>
  <c r="AR419" i="99"/>
  <c r="AL419" i="99"/>
  <c r="Z419" i="99"/>
  <c r="K419" i="99"/>
  <c r="O419" i="99" s="1"/>
  <c r="J419" i="99"/>
  <c r="I419" i="99"/>
  <c r="H419" i="99"/>
  <c r="G419" i="99"/>
  <c r="BI419" i="99" s="1"/>
  <c r="B419" i="99"/>
  <c r="BF418" i="99"/>
  <c r="BD418" i="99"/>
  <c r="BA418" i="99"/>
  <c r="AU418" i="99"/>
  <c r="AT418" i="99"/>
  <c r="AR418" i="99"/>
  <c r="AO418" i="99"/>
  <c r="AL418" i="99"/>
  <c r="Z418" i="99"/>
  <c r="K418" i="99"/>
  <c r="O418" i="99" s="1"/>
  <c r="J418" i="99"/>
  <c r="I418" i="99"/>
  <c r="H418" i="99"/>
  <c r="G418" i="99"/>
  <c r="BI418" i="99" s="1"/>
  <c r="B418" i="99"/>
  <c r="BF417" i="99"/>
  <c r="BD417" i="99"/>
  <c r="BA417" i="99"/>
  <c r="AU417" i="99"/>
  <c r="AT417" i="99"/>
  <c r="AR417" i="99"/>
  <c r="AL417" i="99"/>
  <c r="Z417" i="99"/>
  <c r="K417" i="99"/>
  <c r="AY417" i="99" s="1"/>
  <c r="J417" i="99"/>
  <c r="I417" i="99"/>
  <c r="H417" i="99"/>
  <c r="G417" i="99"/>
  <c r="BI417" i="99" s="1"/>
  <c r="B417" i="99"/>
  <c r="BF416" i="99"/>
  <c r="BD416" i="99"/>
  <c r="BA416" i="99"/>
  <c r="AU416" i="99"/>
  <c r="AT416" i="99"/>
  <c r="AR416" i="99"/>
  <c r="AL416" i="99"/>
  <c r="Z416" i="99"/>
  <c r="K416" i="99"/>
  <c r="AY416" i="99" s="1"/>
  <c r="J416" i="99"/>
  <c r="I416" i="99"/>
  <c r="H416" i="99"/>
  <c r="G416" i="99"/>
  <c r="BI416" i="99" s="1"/>
  <c r="B416" i="99"/>
  <c r="BF415" i="99"/>
  <c r="BD415" i="99"/>
  <c r="BA415" i="99"/>
  <c r="AU415" i="99"/>
  <c r="AT415" i="99"/>
  <c r="AR415" i="99"/>
  <c r="AL415" i="99"/>
  <c r="Z415" i="99"/>
  <c r="K415" i="99"/>
  <c r="AO415" i="99" s="1"/>
  <c r="J415" i="99"/>
  <c r="I415" i="99"/>
  <c r="H415" i="99"/>
  <c r="G415" i="99"/>
  <c r="BI415" i="99" s="1"/>
  <c r="B415" i="99"/>
  <c r="BF414" i="99"/>
  <c r="BD414" i="99"/>
  <c r="BA414" i="99"/>
  <c r="AU414" i="99"/>
  <c r="AT414" i="99"/>
  <c r="AR414" i="99"/>
  <c r="AL414" i="99"/>
  <c r="Z414" i="99"/>
  <c r="K414" i="99"/>
  <c r="J414" i="99"/>
  <c r="I414" i="99"/>
  <c r="H414" i="99"/>
  <c r="G414" i="99"/>
  <c r="BI414" i="99" s="1"/>
  <c r="B414" i="99"/>
  <c r="BF413" i="99"/>
  <c r="BD413" i="99"/>
  <c r="BA413" i="99"/>
  <c r="AU413" i="99"/>
  <c r="AT413" i="99"/>
  <c r="AR413" i="99"/>
  <c r="AL413" i="99"/>
  <c r="Z413" i="99"/>
  <c r="K413" i="99"/>
  <c r="AY413" i="99" s="1"/>
  <c r="J413" i="99"/>
  <c r="I413" i="99"/>
  <c r="H413" i="99"/>
  <c r="G413" i="99"/>
  <c r="BI413" i="99" s="1"/>
  <c r="B413" i="99"/>
  <c r="BF412" i="99"/>
  <c r="BD412" i="99"/>
  <c r="BA412" i="99"/>
  <c r="AU412" i="99"/>
  <c r="AT412" i="99"/>
  <c r="AR412" i="99"/>
  <c r="AL412" i="99"/>
  <c r="Z412" i="99"/>
  <c r="K412" i="99"/>
  <c r="AN412" i="99" s="1"/>
  <c r="J412" i="99"/>
  <c r="I412" i="99"/>
  <c r="H412" i="99"/>
  <c r="G412" i="99"/>
  <c r="BI412" i="99" s="1"/>
  <c r="B412" i="99"/>
  <c r="BF411" i="99"/>
  <c r="BD411" i="99"/>
  <c r="BA411" i="99"/>
  <c r="AU411" i="99"/>
  <c r="AT411" i="99"/>
  <c r="AR411" i="99"/>
  <c r="AL411" i="99"/>
  <c r="Z411" i="99"/>
  <c r="K411" i="99"/>
  <c r="O411" i="99" s="1"/>
  <c r="J411" i="99"/>
  <c r="I411" i="99"/>
  <c r="H411" i="99"/>
  <c r="G411" i="99"/>
  <c r="BI411" i="99" s="1"/>
  <c r="B411" i="99"/>
  <c r="BF410" i="99"/>
  <c r="BD410" i="99"/>
  <c r="BA410" i="99"/>
  <c r="AU410" i="99"/>
  <c r="AT410" i="99"/>
  <c r="AR410" i="99"/>
  <c r="AL410" i="99"/>
  <c r="Z410" i="99"/>
  <c r="K410" i="99"/>
  <c r="O410" i="99" s="1"/>
  <c r="J410" i="99"/>
  <c r="I410" i="99"/>
  <c r="H410" i="99"/>
  <c r="G410" i="99"/>
  <c r="BI410" i="99" s="1"/>
  <c r="B410" i="99"/>
  <c r="BF409" i="99"/>
  <c r="BD409" i="99"/>
  <c r="BA409" i="99"/>
  <c r="AU409" i="99"/>
  <c r="AT409" i="99"/>
  <c r="AR409" i="99"/>
  <c r="AL409" i="99"/>
  <c r="Z409" i="99"/>
  <c r="K409" i="99"/>
  <c r="AY409" i="99" s="1"/>
  <c r="J409" i="99"/>
  <c r="I409" i="99"/>
  <c r="H409" i="99"/>
  <c r="G409" i="99"/>
  <c r="BI409" i="99" s="1"/>
  <c r="B409" i="99"/>
  <c r="BF408" i="99"/>
  <c r="BD408" i="99"/>
  <c r="BA408" i="99"/>
  <c r="AU408" i="99"/>
  <c r="AT408" i="99"/>
  <c r="AR408" i="99"/>
  <c r="AL408" i="99"/>
  <c r="Z408" i="99"/>
  <c r="K408" i="99"/>
  <c r="AY408" i="99" s="1"/>
  <c r="J408" i="99"/>
  <c r="I408" i="99"/>
  <c r="H408" i="99"/>
  <c r="G408" i="99"/>
  <c r="BI408" i="99" s="1"/>
  <c r="B408" i="99"/>
  <c r="BF407" i="99"/>
  <c r="BD407" i="99"/>
  <c r="BA407" i="99"/>
  <c r="AU407" i="99"/>
  <c r="AT407" i="99"/>
  <c r="AR407" i="99"/>
  <c r="AL407" i="99"/>
  <c r="Z407" i="99"/>
  <c r="K407" i="99"/>
  <c r="AO407" i="99" s="1"/>
  <c r="J407" i="99"/>
  <c r="I407" i="99"/>
  <c r="H407" i="99"/>
  <c r="G407" i="99"/>
  <c r="BI407" i="99" s="1"/>
  <c r="B407" i="99"/>
  <c r="BF406" i="99"/>
  <c r="BD406" i="99"/>
  <c r="BA406" i="99"/>
  <c r="AU406" i="99"/>
  <c r="AT406" i="99"/>
  <c r="AR406" i="99"/>
  <c r="AL406" i="99"/>
  <c r="Z406" i="99"/>
  <c r="K406" i="99"/>
  <c r="J406" i="99"/>
  <c r="I406" i="99"/>
  <c r="H406" i="99"/>
  <c r="G406" i="99"/>
  <c r="BI406" i="99" s="1"/>
  <c r="B406" i="99"/>
  <c r="BI405" i="99"/>
  <c r="BF405" i="99"/>
  <c r="BD405" i="99"/>
  <c r="BA405" i="99"/>
  <c r="AU405" i="99"/>
  <c r="AT405" i="99"/>
  <c r="AR405" i="99"/>
  <c r="AL405" i="99"/>
  <c r="Z405" i="99"/>
  <c r="K405" i="99"/>
  <c r="AY405" i="99" s="1"/>
  <c r="J405" i="99"/>
  <c r="I405" i="99"/>
  <c r="H405" i="99"/>
  <c r="G405" i="99"/>
  <c r="B405" i="99"/>
  <c r="BF404" i="99"/>
  <c r="BD404" i="99"/>
  <c r="BA404" i="99"/>
  <c r="AU404" i="99"/>
  <c r="AT404" i="99"/>
  <c r="AR404" i="99"/>
  <c r="AL404" i="99"/>
  <c r="Z404" i="99"/>
  <c r="K404" i="99"/>
  <c r="AN404" i="99" s="1"/>
  <c r="J404" i="99"/>
  <c r="I404" i="99"/>
  <c r="H404" i="99"/>
  <c r="G404" i="99"/>
  <c r="BI404" i="99" s="1"/>
  <c r="B404" i="99"/>
  <c r="BF403" i="99"/>
  <c r="BD403" i="99"/>
  <c r="BA403" i="99"/>
  <c r="AU403" i="99"/>
  <c r="AT403" i="99"/>
  <c r="AR403" i="99"/>
  <c r="AL403" i="99"/>
  <c r="Z403" i="99"/>
  <c r="K403" i="99"/>
  <c r="O403" i="99" s="1"/>
  <c r="J403" i="99"/>
  <c r="I403" i="99"/>
  <c r="H403" i="99"/>
  <c r="G403" i="99"/>
  <c r="BI403" i="99" s="1"/>
  <c r="B403" i="99"/>
  <c r="BF402" i="99"/>
  <c r="BD402" i="99"/>
  <c r="BA402" i="99"/>
  <c r="AU402" i="99"/>
  <c r="AT402" i="99"/>
  <c r="AR402" i="99"/>
  <c r="AL402" i="99"/>
  <c r="Z402" i="99"/>
  <c r="K402" i="99"/>
  <c r="O402" i="99" s="1"/>
  <c r="J402" i="99"/>
  <c r="I402" i="99"/>
  <c r="H402" i="99"/>
  <c r="G402" i="99"/>
  <c r="BI402" i="99" s="1"/>
  <c r="B402" i="99"/>
  <c r="BF401" i="99"/>
  <c r="BD401" i="99"/>
  <c r="BA401" i="99"/>
  <c r="AU401" i="99"/>
  <c r="AT401" i="99"/>
  <c r="AR401" i="99"/>
  <c r="AL401" i="99"/>
  <c r="Z401" i="99"/>
  <c r="K401" i="99"/>
  <c r="AY401" i="99" s="1"/>
  <c r="J401" i="99"/>
  <c r="I401" i="99"/>
  <c r="H401" i="99"/>
  <c r="G401" i="99"/>
  <c r="BI401" i="99" s="1"/>
  <c r="B401" i="99"/>
  <c r="BF400" i="99"/>
  <c r="BD400" i="99"/>
  <c r="BA400" i="99"/>
  <c r="AU400" i="99"/>
  <c r="AT400" i="99"/>
  <c r="AR400" i="99"/>
  <c r="AL400" i="99"/>
  <c r="Z400" i="99"/>
  <c r="K400" i="99"/>
  <c r="AY400" i="99" s="1"/>
  <c r="J400" i="99"/>
  <c r="I400" i="99"/>
  <c r="H400" i="99"/>
  <c r="G400" i="99"/>
  <c r="BI400" i="99" s="1"/>
  <c r="B400" i="99"/>
  <c r="BF399" i="99"/>
  <c r="BD399" i="99"/>
  <c r="BA399" i="99"/>
  <c r="AU399" i="99"/>
  <c r="AT399" i="99"/>
  <c r="AR399" i="99"/>
  <c r="AL399" i="99"/>
  <c r="Z399" i="99"/>
  <c r="K399" i="99"/>
  <c r="AO399" i="99" s="1"/>
  <c r="J399" i="99"/>
  <c r="I399" i="99"/>
  <c r="H399" i="99"/>
  <c r="G399" i="99"/>
  <c r="BI399" i="99" s="1"/>
  <c r="B399" i="99"/>
  <c r="BF398" i="99"/>
  <c r="BD398" i="99"/>
  <c r="BA398" i="99"/>
  <c r="AU398" i="99"/>
  <c r="AT398" i="99"/>
  <c r="AR398" i="99"/>
  <c r="AL398" i="99"/>
  <c r="Z398" i="99"/>
  <c r="K398" i="99"/>
  <c r="J398" i="99"/>
  <c r="I398" i="99"/>
  <c r="H398" i="99"/>
  <c r="G398" i="99"/>
  <c r="BI398" i="99" s="1"/>
  <c r="B398" i="99"/>
  <c r="BF397" i="99"/>
  <c r="BD397" i="99"/>
  <c r="BB397" i="99"/>
  <c r="BA397" i="99"/>
  <c r="AU397" i="99"/>
  <c r="AT397" i="99"/>
  <c r="AR397" i="99"/>
  <c r="AN397" i="99"/>
  <c r="AQ397" i="99" s="1"/>
  <c r="AL397" i="99"/>
  <c r="Z397" i="99"/>
  <c r="O397" i="99"/>
  <c r="K397" i="99"/>
  <c r="AY397" i="99" s="1"/>
  <c r="J397" i="99"/>
  <c r="I397" i="99"/>
  <c r="H397" i="99"/>
  <c r="G397" i="99"/>
  <c r="BI397" i="99" s="1"/>
  <c r="B397" i="99"/>
  <c r="BF396" i="99"/>
  <c r="BD396" i="99"/>
  <c r="BA396" i="99"/>
  <c r="AU396" i="99"/>
  <c r="AT396" i="99"/>
  <c r="AR396" i="99"/>
  <c r="AL396" i="99"/>
  <c r="Z396" i="99"/>
  <c r="K396" i="99"/>
  <c r="AN396" i="99" s="1"/>
  <c r="J396" i="99"/>
  <c r="I396" i="99"/>
  <c r="H396" i="99"/>
  <c r="G396" i="99"/>
  <c r="BI396" i="99" s="1"/>
  <c r="B396" i="99"/>
  <c r="BM395" i="99"/>
  <c r="BF395" i="99"/>
  <c r="BD395" i="99"/>
  <c r="BA395" i="99"/>
  <c r="AU395" i="99"/>
  <c r="AT395" i="99"/>
  <c r="AR395" i="99"/>
  <c r="AN395" i="99"/>
  <c r="AS395" i="99" s="1"/>
  <c r="AL395" i="99"/>
  <c r="Z395" i="99"/>
  <c r="K395" i="99"/>
  <c r="O395" i="99" s="1"/>
  <c r="J395" i="99"/>
  <c r="I395" i="99"/>
  <c r="H395" i="99"/>
  <c r="G395" i="99"/>
  <c r="BI395" i="99" s="1"/>
  <c r="B395" i="99"/>
  <c r="BF394" i="99"/>
  <c r="BD394" i="99"/>
  <c r="BA394" i="99"/>
  <c r="AU394" i="99"/>
  <c r="AT394" i="99"/>
  <c r="AR394" i="99"/>
  <c r="AL394" i="99"/>
  <c r="Z394" i="99"/>
  <c r="K394" i="99"/>
  <c r="O394" i="99" s="1"/>
  <c r="J394" i="99"/>
  <c r="I394" i="99"/>
  <c r="H394" i="99"/>
  <c r="G394" i="99"/>
  <c r="BI394" i="99" s="1"/>
  <c r="B394" i="99"/>
  <c r="BF393" i="99"/>
  <c r="BD393" i="99"/>
  <c r="BA393" i="99"/>
  <c r="AU393" i="99"/>
  <c r="AT393" i="99"/>
  <c r="AR393" i="99"/>
  <c r="AL393" i="99"/>
  <c r="Z393" i="99"/>
  <c r="K393" i="99"/>
  <c r="AY393" i="99" s="1"/>
  <c r="J393" i="99"/>
  <c r="I393" i="99"/>
  <c r="H393" i="99"/>
  <c r="G393" i="99"/>
  <c r="BI393" i="99" s="1"/>
  <c r="B393" i="99"/>
  <c r="BF392" i="99"/>
  <c r="BD392" i="99"/>
  <c r="BA392" i="99"/>
  <c r="AU392" i="99"/>
  <c r="AT392" i="99"/>
  <c r="AR392" i="99"/>
  <c r="AL392" i="99"/>
  <c r="Z392" i="99"/>
  <c r="K392" i="99"/>
  <c r="AY392" i="99" s="1"/>
  <c r="J392" i="99"/>
  <c r="I392" i="99"/>
  <c r="H392" i="99"/>
  <c r="G392" i="99"/>
  <c r="BI392" i="99" s="1"/>
  <c r="B392" i="99"/>
  <c r="BF391" i="99"/>
  <c r="BD391" i="99"/>
  <c r="BA391" i="99"/>
  <c r="AU391" i="99"/>
  <c r="AT391" i="99"/>
  <c r="AR391" i="99"/>
  <c r="AL391" i="99"/>
  <c r="Z391" i="99"/>
  <c r="K391" i="99"/>
  <c r="AO391" i="99" s="1"/>
  <c r="J391" i="99"/>
  <c r="I391" i="99"/>
  <c r="H391" i="99"/>
  <c r="G391" i="99"/>
  <c r="BI391" i="99" s="1"/>
  <c r="B391" i="99"/>
  <c r="BF390" i="99"/>
  <c r="BD390" i="99"/>
  <c r="BA390" i="99"/>
  <c r="AU390" i="99"/>
  <c r="AT390" i="99"/>
  <c r="AR390" i="99"/>
  <c r="AL390" i="99"/>
  <c r="Z390" i="99"/>
  <c r="K390" i="99"/>
  <c r="J390" i="99"/>
  <c r="I390" i="99"/>
  <c r="H390" i="99"/>
  <c r="G390" i="99"/>
  <c r="BI390" i="99" s="1"/>
  <c r="B390" i="99"/>
  <c r="BI389" i="99"/>
  <c r="BF389" i="99"/>
  <c r="BD389" i="99"/>
  <c r="BA389" i="99"/>
  <c r="AU389" i="99"/>
  <c r="AT389" i="99"/>
  <c r="AR389" i="99"/>
  <c r="AL389" i="99"/>
  <c r="Z389" i="99"/>
  <c r="K389" i="99"/>
  <c r="AY389" i="99" s="1"/>
  <c r="J389" i="99"/>
  <c r="I389" i="99"/>
  <c r="H389" i="99"/>
  <c r="G389" i="99"/>
  <c r="B389" i="99"/>
  <c r="BF388" i="99"/>
  <c r="BD388" i="99"/>
  <c r="BA388" i="99"/>
  <c r="AU388" i="99"/>
  <c r="AT388" i="99"/>
  <c r="AR388" i="99"/>
  <c r="AL388" i="99"/>
  <c r="Z388" i="99"/>
  <c r="K388" i="99"/>
  <c r="AN388" i="99" s="1"/>
  <c r="J388" i="99"/>
  <c r="I388" i="99"/>
  <c r="H388" i="99"/>
  <c r="G388" i="99"/>
  <c r="BI388" i="99" s="1"/>
  <c r="B388" i="99"/>
  <c r="BF387" i="99"/>
  <c r="BD387" i="99"/>
  <c r="BA387" i="99"/>
  <c r="AU387" i="99"/>
  <c r="AT387" i="99"/>
  <c r="AR387" i="99"/>
  <c r="AL387" i="99"/>
  <c r="Z387" i="99"/>
  <c r="K387" i="99"/>
  <c r="O387" i="99" s="1"/>
  <c r="J387" i="99"/>
  <c r="I387" i="99"/>
  <c r="H387" i="99"/>
  <c r="G387" i="99"/>
  <c r="BI387" i="99" s="1"/>
  <c r="B387" i="99"/>
  <c r="BF386" i="99"/>
  <c r="BD386" i="99"/>
  <c r="BA386" i="99"/>
  <c r="AU386" i="99"/>
  <c r="AT386" i="99"/>
  <c r="AR386" i="99"/>
  <c r="AL386" i="99"/>
  <c r="Z386" i="99"/>
  <c r="K386" i="99"/>
  <c r="O386" i="99" s="1"/>
  <c r="J386" i="99"/>
  <c r="I386" i="99"/>
  <c r="H386" i="99"/>
  <c r="G386" i="99"/>
  <c r="BI386" i="99" s="1"/>
  <c r="B386" i="99"/>
  <c r="BF385" i="99"/>
  <c r="BD385" i="99"/>
  <c r="BA385" i="99"/>
  <c r="AU385" i="99"/>
  <c r="AT385" i="99"/>
  <c r="AR385" i="99"/>
  <c r="AL385" i="99"/>
  <c r="Z385" i="99"/>
  <c r="K385" i="99"/>
  <c r="AY385" i="99" s="1"/>
  <c r="J385" i="99"/>
  <c r="I385" i="99"/>
  <c r="H385" i="99"/>
  <c r="G385" i="99"/>
  <c r="BI385" i="99" s="1"/>
  <c r="B385" i="99"/>
  <c r="BF384" i="99"/>
  <c r="BD384" i="99"/>
  <c r="BA384" i="99"/>
  <c r="AU384" i="99"/>
  <c r="AT384" i="99"/>
  <c r="AR384" i="99"/>
  <c r="AL384" i="99"/>
  <c r="Z384" i="99"/>
  <c r="K384" i="99"/>
  <c r="AY384" i="99" s="1"/>
  <c r="J384" i="99"/>
  <c r="I384" i="99"/>
  <c r="H384" i="99"/>
  <c r="G384" i="99"/>
  <c r="BI384" i="99" s="1"/>
  <c r="B384" i="99"/>
  <c r="BF383" i="99"/>
  <c r="BD383" i="99"/>
  <c r="BA383" i="99"/>
  <c r="AU383" i="99"/>
  <c r="AT383" i="99"/>
  <c r="AR383" i="99"/>
  <c r="AL383" i="99"/>
  <c r="Z383" i="99"/>
  <c r="K383" i="99"/>
  <c r="AO383" i="99" s="1"/>
  <c r="J383" i="99"/>
  <c r="I383" i="99"/>
  <c r="H383" i="99"/>
  <c r="G383" i="99"/>
  <c r="BI383" i="99" s="1"/>
  <c r="B383" i="99"/>
  <c r="BF382" i="99"/>
  <c r="BD382" i="99"/>
  <c r="BA382" i="99"/>
  <c r="AU382" i="99"/>
  <c r="AT382" i="99"/>
  <c r="AR382" i="99"/>
  <c r="AL382" i="99"/>
  <c r="Z382" i="99"/>
  <c r="K382" i="99"/>
  <c r="J382" i="99"/>
  <c r="I382" i="99"/>
  <c r="H382" i="99"/>
  <c r="G382" i="99"/>
  <c r="BI382" i="99" s="1"/>
  <c r="B382" i="99"/>
  <c r="BF381" i="99"/>
  <c r="BD381" i="99"/>
  <c r="BA381" i="99"/>
  <c r="AU381" i="99"/>
  <c r="AT381" i="99"/>
  <c r="AR381" i="99"/>
  <c r="AL381" i="99"/>
  <c r="Z381" i="99"/>
  <c r="K381" i="99"/>
  <c r="AY381" i="99" s="1"/>
  <c r="J381" i="99"/>
  <c r="I381" i="99"/>
  <c r="H381" i="99"/>
  <c r="G381" i="99"/>
  <c r="BI381" i="99" s="1"/>
  <c r="B381" i="99"/>
  <c r="BF380" i="99"/>
  <c r="BD380" i="99"/>
  <c r="BA380" i="99"/>
  <c r="AU380" i="99"/>
  <c r="AT380" i="99"/>
  <c r="AR380" i="99"/>
  <c r="AL380" i="99"/>
  <c r="Z380" i="99"/>
  <c r="K380" i="99"/>
  <c r="AN380" i="99" s="1"/>
  <c r="J380" i="99"/>
  <c r="I380" i="99"/>
  <c r="H380" i="99"/>
  <c r="G380" i="99"/>
  <c r="BI380" i="99" s="1"/>
  <c r="B380" i="99"/>
  <c r="BF379" i="99"/>
  <c r="BD379" i="99"/>
  <c r="BA379" i="99"/>
  <c r="AU379" i="99"/>
  <c r="AT379" i="99"/>
  <c r="AR379" i="99"/>
  <c r="AL379" i="99"/>
  <c r="Z379" i="99"/>
  <c r="K379" i="99"/>
  <c r="O379" i="99" s="1"/>
  <c r="J379" i="99"/>
  <c r="I379" i="99"/>
  <c r="H379" i="99"/>
  <c r="G379" i="99"/>
  <c r="BI379" i="99" s="1"/>
  <c r="B379" i="99"/>
  <c r="BF378" i="99"/>
  <c r="BD378" i="99"/>
  <c r="BA378" i="99"/>
  <c r="AU378" i="99"/>
  <c r="AT378" i="99"/>
  <c r="AR378" i="99"/>
  <c r="AO378" i="99"/>
  <c r="AL378" i="99"/>
  <c r="Z378" i="99"/>
  <c r="K378" i="99"/>
  <c r="O378" i="99" s="1"/>
  <c r="J378" i="99"/>
  <c r="I378" i="99"/>
  <c r="H378" i="99"/>
  <c r="G378" i="99"/>
  <c r="BI378" i="99" s="1"/>
  <c r="B378" i="99"/>
  <c r="BF377" i="99"/>
  <c r="BD377" i="99"/>
  <c r="BA377" i="99"/>
  <c r="AU377" i="99"/>
  <c r="AT377" i="99"/>
  <c r="AR377" i="99"/>
  <c r="AL377" i="99"/>
  <c r="Z377" i="99"/>
  <c r="K377" i="99"/>
  <c r="AY377" i="99" s="1"/>
  <c r="J377" i="99"/>
  <c r="I377" i="99"/>
  <c r="H377" i="99"/>
  <c r="G377" i="99"/>
  <c r="BI377" i="99" s="1"/>
  <c r="B377" i="99"/>
  <c r="BF376" i="99"/>
  <c r="BD376" i="99"/>
  <c r="BA376" i="99"/>
  <c r="AU376" i="99"/>
  <c r="AT376" i="99"/>
  <c r="AR376" i="99"/>
  <c r="AL376" i="99"/>
  <c r="Z376" i="99"/>
  <c r="K376" i="99"/>
  <c r="AY376" i="99" s="1"/>
  <c r="J376" i="99"/>
  <c r="I376" i="99"/>
  <c r="H376" i="99"/>
  <c r="G376" i="99"/>
  <c r="BI376" i="99" s="1"/>
  <c r="B376" i="99"/>
  <c r="BF375" i="99"/>
  <c r="BD375" i="99"/>
  <c r="BA375" i="99"/>
  <c r="AU375" i="99"/>
  <c r="AT375" i="99"/>
  <c r="AR375" i="99"/>
  <c r="AL375" i="99"/>
  <c r="Z375" i="99"/>
  <c r="K375" i="99"/>
  <c r="AO375" i="99" s="1"/>
  <c r="J375" i="99"/>
  <c r="I375" i="99"/>
  <c r="H375" i="99"/>
  <c r="G375" i="99"/>
  <c r="BI375" i="99" s="1"/>
  <c r="B375" i="99"/>
  <c r="BF374" i="99"/>
  <c r="BD374" i="99"/>
  <c r="BA374" i="99"/>
  <c r="AU374" i="99"/>
  <c r="AT374" i="99"/>
  <c r="AR374" i="99"/>
  <c r="AL374" i="99"/>
  <c r="Z374" i="99"/>
  <c r="K374" i="99"/>
  <c r="J374" i="99"/>
  <c r="I374" i="99"/>
  <c r="H374" i="99"/>
  <c r="G374" i="99"/>
  <c r="BI374" i="99" s="1"/>
  <c r="B374" i="99"/>
  <c r="BF373" i="99"/>
  <c r="BD373" i="99"/>
  <c r="BA373" i="99"/>
  <c r="AU373" i="99"/>
  <c r="AT373" i="99"/>
  <c r="AR373" i="99"/>
  <c r="AL373" i="99"/>
  <c r="Z373" i="99"/>
  <c r="K373" i="99"/>
  <c r="AY373" i="99" s="1"/>
  <c r="J373" i="99"/>
  <c r="I373" i="99"/>
  <c r="H373" i="99"/>
  <c r="G373" i="99"/>
  <c r="BI373" i="99" s="1"/>
  <c r="B373" i="99"/>
  <c r="BF372" i="99"/>
  <c r="BD372" i="99"/>
  <c r="BA372" i="99"/>
  <c r="AU372" i="99"/>
  <c r="AT372" i="99"/>
  <c r="AR372" i="99"/>
  <c r="AL372" i="99"/>
  <c r="Z372" i="99"/>
  <c r="K372" i="99"/>
  <c r="AN372" i="99" s="1"/>
  <c r="J372" i="99"/>
  <c r="I372" i="99"/>
  <c r="H372" i="99"/>
  <c r="G372" i="99"/>
  <c r="BI372" i="99" s="1"/>
  <c r="B372" i="99"/>
  <c r="BF371" i="99"/>
  <c r="BD371" i="99"/>
  <c r="BA371" i="99"/>
  <c r="AU371" i="99"/>
  <c r="AT371" i="99"/>
  <c r="AR371" i="99"/>
  <c r="AL371" i="99"/>
  <c r="Z371" i="99"/>
  <c r="K371" i="99"/>
  <c r="O371" i="99" s="1"/>
  <c r="J371" i="99"/>
  <c r="I371" i="99"/>
  <c r="H371" i="99"/>
  <c r="G371" i="99"/>
  <c r="BI371" i="99" s="1"/>
  <c r="B371" i="99"/>
  <c r="BF370" i="99"/>
  <c r="BD370" i="99"/>
  <c r="BA370" i="99"/>
  <c r="AU370" i="99"/>
  <c r="AT370" i="99"/>
  <c r="AR370" i="99"/>
  <c r="AL370" i="99"/>
  <c r="Z370" i="99"/>
  <c r="K370" i="99"/>
  <c r="O370" i="99" s="1"/>
  <c r="J370" i="99"/>
  <c r="I370" i="99"/>
  <c r="H370" i="99"/>
  <c r="G370" i="99"/>
  <c r="BI370" i="99" s="1"/>
  <c r="B370" i="99"/>
  <c r="BF369" i="99"/>
  <c r="BD369" i="99"/>
  <c r="BA369" i="99"/>
  <c r="AU369" i="99"/>
  <c r="AT369" i="99"/>
  <c r="AR369" i="99"/>
  <c r="AL369" i="99"/>
  <c r="Z369" i="99"/>
  <c r="K369" i="99"/>
  <c r="AY369" i="99" s="1"/>
  <c r="J369" i="99"/>
  <c r="I369" i="99"/>
  <c r="H369" i="99"/>
  <c r="G369" i="99"/>
  <c r="BI369" i="99" s="1"/>
  <c r="B369" i="99"/>
  <c r="BF368" i="99"/>
  <c r="BD368" i="99"/>
  <c r="BA368" i="99"/>
  <c r="AU368" i="99"/>
  <c r="AT368" i="99"/>
  <c r="AR368" i="99"/>
  <c r="AL368" i="99"/>
  <c r="Z368" i="99"/>
  <c r="K368" i="99"/>
  <c r="AY368" i="99" s="1"/>
  <c r="J368" i="99"/>
  <c r="I368" i="99"/>
  <c r="H368" i="99"/>
  <c r="G368" i="99"/>
  <c r="BI368" i="99" s="1"/>
  <c r="B368" i="99"/>
  <c r="BF367" i="99"/>
  <c r="BD367" i="99"/>
  <c r="BA367" i="99"/>
  <c r="AU367" i="99"/>
  <c r="AT367" i="99"/>
  <c r="AR367" i="99"/>
  <c r="AL367" i="99"/>
  <c r="Z367" i="99"/>
  <c r="K367" i="99"/>
  <c r="AO367" i="99" s="1"/>
  <c r="J367" i="99"/>
  <c r="I367" i="99"/>
  <c r="H367" i="99"/>
  <c r="G367" i="99"/>
  <c r="BI367" i="99" s="1"/>
  <c r="B367" i="99"/>
  <c r="BF366" i="99"/>
  <c r="BD366" i="99"/>
  <c r="BA366" i="99"/>
  <c r="AU366" i="99"/>
  <c r="AT366" i="99"/>
  <c r="AR366" i="99"/>
  <c r="AL366" i="99"/>
  <c r="Z366" i="99"/>
  <c r="K366" i="99"/>
  <c r="J366" i="99"/>
  <c r="I366" i="99"/>
  <c r="H366" i="99"/>
  <c r="G366" i="99"/>
  <c r="BI366" i="99" s="1"/>
  <c r="B366" i="99"/>
  <c r="BF365" i="99"/>
  <c r="BD365" i="99"/>
  <c r="BA365" i="99"/>
  <c r="AU365" i="99"/>
  <c r="AT365" i="99"/>
  <c r="AR365" i="99"/>
  <c r="AL365" i="99"/>
  <c r="Z365" i="99"/>
  <c r="K365" i="99"/>
  <c r="AY365" i="99" s="1"/>
  <c r="J365" i="99"/>
  <c r="I365" i="99"/>
  <c r="H365" i="99"/>
  <c r="G365" i="99"/>
  <c r="BI365" i="99" s="1"/>
  <c r="B365" i="99"/>
  <c r="BF364" i="99"/>
  <c r="BD364" i="99"/>
  <c r="BA364" i="99"/>
  <c r="AU364" i="99"/>
  <c r="AT364" i="99"/>
  <c r="AR364" i="99"/>
  <c r="AL364" i="99"/>
  <c r="Z364" i="99"/>
  <c r="K364" i="99"/>
  <c r="AN364" i="99" s="1"/>
  <c r="J364" i="99"/>
  <c r="I364" i="99"/>
  <c r="H364" i="99"/>
  <c r="G364" i="99"/>
  <c r="BI364" i="99" s="1"/>
  <c r="B364" i="99"/>
  <c r="BF363" i="99"/>
  <c r="BD363" i="99"/>
  <c r="BA363" i="99"/>
  <c r="AU363" i="99"/>
  <c r="AT363" i="99"/>
  <c r="AR363" i="99"/>
  <c r="AL363" i="99"/>
  <c r="Z363" i="99"/>
  <c r="K363" i="99"/>
  <c r="O363" i="99" s="1"/>
  <c r="J363" i="99"/>
  <c r="I363" i="99"/>
  <c r="H363" i="99"/>
  <c r="G363" i="99"/>
  <c r="BI363" i="99" s="1"/>
  <c r="B363" i="99"/>
  <c r="BF362" i="99"/>
  <c r="BD362" i="99"/>
  <c r="BA362" i="99"/>
  <c r="AU362" i="99"/>
  <c r="AT362" i="99"/>
  <c r="AR362" i="99"/>
  <c r="AL362" i="99"/>
  <c r="Z362" i="99"/>
  <c r="K362" i="99"/>
  <c r="O362" i="99" s="1"/>
  <c r="J362" i="99"/>
  <c r="I362" i="99"/>
  <c r="H362" i="99"/>
  <c r="G362" i="99"/>
  <c r="BI362" i="99" s="1"/>
  <c r="B362" i="99"/>
  <c r="BF361" i="99"/>
  <c r="BD361" i="99"/>
  <c r="BA361" i="99"/>
  <c r="AU361" i="99"/>
  <c r="AT361" i="99"/>
  <c r="AR361" i="99"/>
  <c r="AN361" i="99"/>
  <c r="AV361" i="99" s="1"/>
  <c r="AL361" i="99"/>
  <c r="Z361" i="99"/>
  <c r="K361" i="99"/>
  <c r="AY361" i="99" s="1"/>
  <c r="J361" i="99"/>
  <c r="I361" i="99"/>
  <c r="H361" i="99"/>
  <c r="G361" i="99"/>
  <c r="BI361" i="99" s="1"/>
  <c r="B361" i="99"/>
  <c r="BF360" i="99"/>
  <c r="BD360" i="99"/>
  <c r="BA360" i="99"/>
  <c r="AU360" i="99"/>
  <c r="AT360" i="99"/>
  <c r="AR360" i="99"/>
  <c r="AL360" i="99"/>
  <c r="Z360" i="99"/>
  <c r="K360" i="99"/>
  <c r="AY360" i="99" s="1"/>
  <c r="J360" i="99"/>
  <c r="I360" i="99"/>
  <c r="H360" i="99"/>
  <c r="G360" i="99"/>
  <c r="BI360" i="99" s="1"/>
  <c r="B360" i="99"/>
  <c r="BF359" i="99"/>
  <c r="BD359" i="99"/>
  <c r="BA359" i="99"/>
  <c r="AU359" i="99"/>
  <c r="AT359" i="99"/>
  <c r="AR359" i="99"/>
  <c r="AL359" i="99"/>
  <c r="Z359" i="99"/>
  <c r="K359" i="99"/>
  <c r="AO359" i="99" s="1"/>
  <c r="J359" i="99"/>
  <c r="I359" i="99"/>
  <c r="H359" i="99"/>
  <c r="G359" i="99"/>
  <c r="BI359" i="99" s="1"/>
  <c r="B359" i="99"/>
  <c r="BF358" i="99"/>
  <c r="BD358" i="99"/>
  <c r="BA358" i="99"/>
  <c r="AU358" i="99"/>
  <c r="AT358" i="99"/>
  <c r="AR358" i="99"/>
  <c r="AL358" i="99"/>
  <c r="Z358" i="99"/>
  <c r="K358" i="99"/>
  <c r="J358" i="99"/>
  <c r="I358" i="99"/>
  <c r="H358" i="99"/>
  <c r="G358" i="99"/>
  <c r="BI358" i="99" s="1"/>
  <c r="B358" i="99"/>
  <c r="BF357" i="99"/>
  <c r="BD357" i="99"/>
  <c r="BA357" i="99"/>
  <c r="AU357" i="99"/>
  <c r="AT357" i="99"/>
  <c r="AR357" i="99"/>
  <c r="AL357" i="99"/>
  <c r="Z357" i="99"/>
  <c r="K357" i="99"/>
  <c r="AY357" i="99" s="1"/>
  <c r="J357" i="99"/>
  <c r="I357" i="99"/>
  <c r="H357" i="99"/>
  <c r="G357" i="99"/>
  <c r="BI357" i="99" s="1"/>
  <c r="B357" i="99"/>
  <c r="BF356" i="99"/>
  <c r="BD356" i="99"/>
  <c r="BA356" i="99"/>
  <c r="AU356" i="99"/>
  <c r="AT356" i="99"/>
  <c r="AR356" i="99"/>
  <c r="AL356" i="99"/>
  <c r="Z356" i="99"/>
  <c r="K356" i="99"/>
  <c r="AN356" i="99" s="1"/>
  <c r="J356" i="99"/>
  <c r="I356" i="99"/>
  <c r="H356" i="99"/>
  <c r="G356" i="99"/>
  <c r="BI356" i="99" s="1"/>
  <c r="B356" i="99"/>
  <c r="BF355" i="99"/>
  <c r="BD355" i="99"/>
  <c r="BA355" i="99"/>
  <c r="AU355" i="99"/>
  <c r="AT355" i="99"/>
  <c r="AR355" i="99"/>
  <c r="AL355" i="99"/>
  <c r="Z355" i="99"/>
  <c r="K355" i="99"/>
  <c r="O355" i="99" s="1"/>
  <c r="J355" i="99"/>
  <c r="I355" i="99"/>
  <c r="H355" i="99"/>
  <c r="G355" i="99"/>
  <c r="BI355" i="99" s="1"/>
  <c r="B355" i="99"/>
  <c r="BF354" i="99"/>
  <c r="BD354" i="99"/>
  <c r="BA354" i="99"/>
  <c r="AU354" i="99"/>
  <c r="AT354" i="99"/>
  <c r="AR354" i="99"/>
  <c r="AL354" i="99"/>
  <c r="Z354" i="99"/>
  <c r="K354" i="99"/>
  <c r="O354" i="99" s="1"/>
  <c r="J354" i="99"/>
  <c r="I354" i="99"/>
  <c r="H354" i="99"/>
  <c r="G354" i="99"/>
  <c r="BI354" i="99" s="1"/>
  <c r="B354" i="99"/>
  <c r="BF353" i="99"/>
  <c r="BD353" i="99"/>
  <c r="BB353" i="99"/>
  <c r="BA353" i="99"/>
  <c r="AU353" i="99"/>
  <c r="AT353" i="99"/>
  <c r="AR353" i="99"/>
  <c r="AL353" i="99"/>
  <c r="Z353" i="99"/>
  <c r="K353" i="99"/>
  <c r="AY353" i="99" s="1"/>
  <c r="J353" i="99"/>
  <c r="I353" i="99"/>
  <c r="H353" i="99"/>
  <c r="G353" i="99"/>
  <c r="BI353" i="99" s="1"/>
  <c r="B353" i="99"/>
  <c r="BF352" i="99"/>
  <c r="BD352" i="99"/>
  <c r="BA352" i="99"/>
  <c r="AU352" i="99"/>
  <c r="AT352" i="99"/>
  <c r="AR352" i="99"/>
  <c r="AL352" i="99"/>
  <c r="Z352" i="99"/>
  <c r="K352" i="99"/>
  <c r="AY352" i="99" s="1"/>
  <c r="J352" i="99"/>
  <c r="I352" i="99"/>
  <c r="H352" i="99"/>
  <c r="G352" i="99"/>
  <c r="BI352" i="99" s="1"/>
  <c r="B352" i="99"/>
  <c r="BF351" i="99"/>
  <c r="BD351" i="99"/>
  <c r="BA351" i="99"/>
  <c r="AU351" i="99"/>
  <c r="AT351" i="99"/>
  <c r="AR351" i="99"/>
  <c r="AL351" i="99"/>
  <c r="Z351" i="99"/>
  <c r="K351" i="99"/>
  <c r="AO351" i="99" s="1"/>
  <c r="J351" i="99"/>
  <c r="I351" i="99"/>
  <c r="H351" i="99"/>
  <c r="G351" i="99"/>
  <c r="BI351" i="99" s="1"/>
  <c r="B351" i="99"/>
  <c r="BI350" i="99"/>
  <c r="BF350" i="99"/>
  <c r="BD350" i="99"/>
  <c r="BA350" i="99"/>
  <c r="AU350" i="99"/>
  <c r="AT350" i="99"/>
  <c r="AR350" i="99"/>
  <c r="AL350" i="99"/>
  <c r="Z350" i="99"/>
  <c r="K350" i="99"/>
  <c r="J350" i="99"/>
  <c r="I350" i="99"/>
  <c r="H350" i="99"/>
  <c r="G350" i="99"/>
  <c r="B350" i="99"/>
  <c r="BF349" i="99"/>
  <c r="BD349" i="99"/>
  <c r="BA349" i="99"/>
  <c r="AU349" i="99"/>
  <c r="AT349" i="99"/>
  <c r="AR349" i="99"/>
  <c r="AL349" i="99"/>
  <c r="Z349" i="99"/>
  <c r="K349" i="99"/>
  <c r="AY349" i="99" s="1"/>
  <c r="J349" i="99"/>
  <c r="I349" i="99"/>
  <c r="H349" i="99"/>
  <c r="G349" i="99"/>
  <c r="BI349" i="99" s="1"/>
  <c r="B349" i="99"/>
  <c r="BF348" i="99"/>
  <c r="BD348" i="99"/>
  <c r="BB348" i="99"/>
  <c r="BA348" i="99"/>
  <c r="AU348" i="99"/>
  <c r="AT348" i="99"/>
  <c r="AR348" i="99"/>
  <c r="AL348" i="99"/>
  <c r="Z348" i="99"/>
  <c r="K348" i="99"/>
  <c r="AN348" i="99" s="1"/>
  <c r="J348" i="99"/>
  <c r="I348" i="99"/>
  <c r="H348" i="99"/>
  <c r="G348" i="99"/>
  <c r="BI348" i="99" s="1"/>
  <c r="B348" i="99"/>
  <c r="BF347" i="99"/>
  <c r="BD347" i="99"/>
  <c r="BA347" i="99"/>
  <c r="AU347" i="99"/>
  <c r="AT347" i="99"/>
  <c r="AR347" i="99"/>
  <c r="AL347" i="99"/>
  <c r="Z347" i="99"/>
  <c r="K347" i="99"/>
  <c r="O347" i="99" s="1"/>
  <c r="J347" i="99"/>
  <c r="I347" i="99"/>
  <c r="H347" i="99"/>
  <c r="G347" i="99"/>
  <c r="BI347" i="99" s="1"/>
  <c r="B347" i="99"/>
  <c r="BF346" i="99"/>
  <c r="BD346" i="99"/>
  <c r="BA346" i="99"/>
  <c r="AU346" i="99"/>
  <c r="AT346" i="99"/>
  <c r="AR346" i="99"/>
  <c r="AL346" i="99"/>
  <c r="Z346" i="99"/>
  <c r="K346" i="99"/>
  <c r="O346" i="99" s="1"/>
  <c r="J346" i="99"/>
  <c r="I346" i="99"/>
  <c r="H346" i="99"/>
  <c r="G346" i="99"/>
  <c r="BI346" i="99" s="1"/>
  <c r="B346" i="99"/>
  <c r="BF345" i="99"/>
  <c r="BD345" i="99"/>
  <c r="BA345" i="99"/>
  <c r="AU345" i="99"/>
  <c r="AT345" i="99"/>
  <c r="AR345" i="99"/>
  <c r="AO345" i="99"/>
  <c r="AN345" i="99"/>
  <c r="AL345" i="99"/>
  <c r="Z345" i="99"/>
  <c r="K345" i="99"/>
  <c r="AY345" i="99" s="1"/>
  <c r="J345" i="99"/>
  <c r="I345" i="99"/>
  <c r="H345" i="99"/>
  <c r="G345" i="99"/>
  <c r="BI345" i="99" s="1"/>
  <c r="B345" i="99"/>
  <c r="BF344" i="99"/>
  <c r="BD344" i="99"/>
  <c r="BA344" i="99"/>
  <c r="AU344" i="99"/>
  <c r="AT344" i="99"/>
  <c r="AR344" i="99"/>
  <c r="AL344" i="99"/>
  <c r="Z344" i="99"/>
  <c r="K344" i="99"/>
  <c r="AY344" i="99" s="1"/>
  <c r="J344" i="99"/>
  <c r="I344" i="99"/>
  <c r="H344" i="99"/>
  <c r="G344" i="99"/>
  <c r="BI344" i="99" s="1"/>
  <c r="B344" i="99"/>
  <c r="BF343" i="99"/>
  <c r="BD343" i="99"/>
  <c r="BA343" i="99"/>
  <c r="AU343" i="99"/>
  <c r="AT343" i="99"/>
  <c r="AR343" i="99"/>
  <c r="AL343" i="99"/>
  <c r="Z343" i="99"/>
  <c r="K343" i="99"/>
  <c r="AO343" i="99" s="1"/>
  <c r="J343" i="99"/>
  <c r="I343" i="99"/>
  <c r="H343" i="99"/>
  <c r="G343" i="99"/>
  <c r="BI343" i="99" s="1"/>
  <c r="B343" i="99"/>
  <c r="BF342" i="99"/>
  <c r="BD342" i="99"/>
  <c r="BA342" i="99"/>
  <c r="AU342" i="99"/>
  <c r="AT342" i="99"/>
  <c r="AR342" i="99"/>
  <c r="AL342" i="99"/>
  <c r="Z342" i="99"/>
  <c r="K342" i="99"/>
  <c r="J342" i="99"/>
  <c r="I342" i="99"/>
  <c r="H342" i="99"/>
  <c r="G342" i="99"/>
  <c r="BI342" i="99" s="1"/>
  <c r="B342" i="99"/>
  <c r="BF341" i="99"/>
  <c r="BD341" i="99"/>
  <c r="BA341" i="99"/>
  <c r="AU341" i="99"/>
  <c r="AT341" i="99"/>
  <c r="AR341" i="99"/>
  <c r="AL341" i="99"/>
  <c r="Z341" i="99"/>
  <c r="K341" i="99"/>
  <c r="AY341" i="99" s="1"/>
  <c r="J341" i="99"/>
  <c r="I341" i="99"/>
  <c r="H341" i="99"/>
  <c r="G341" i="99"/>
  <c r="BI341" i="99" s="1"/>
  <c r="B341" i="99"/>
  <c r="BF340" i="99"/>
  <c r="BD340" i="99"/>
  <c r="BB340" i="99"/>
  <c r="BA340" i="99"/>
  <c r="AU340" i="99"/>
  <c r="AT340" i="99"/>
  <c r="AR340" i="99"/>
  <c r="AL340" i="99"/>
  <c r="Z340" i="99"/>
  <c r="K340" i="99"/>
  <c r="AN340" i="99" s="1"/>
  <c r="J340" i="99"/>
  <c r="I340" i="99"/>
  <c r="H340" i="99"/>
  <c r="G340" i="99"/>
  <c r="BI340" i="99" s="1"/>
  <c r="B340" i="99"/>
  <c r="BF339" i="99"/>
  <c r="BD339" i="99"/>
  <c r="BA339" i="99"/>
  <c r="AU339" i="99"/>
  <c r="AT339" i="99"/>
  <c r="AR339" i="99"/>
  <c r="AL339" i="99"/>
  <c r="Z339" i="99"/>
  <c r="K339" i="99"/>
  <c r="O339" i="99" s="1"/>
  <c r="J339" i="99"/>
  <c r="I339" i="99"/>
  <c r="H339" i="99"/>
  <c r="G339" i="99"/>
  <c r="BI339" i="99" s="1"/>
  <c r="B339" i="99"/>
  <c r="BF338" i="99"/>
  <c r="BD338" i="99"/>
  <c r="BA338" i="99"/>
  <c r="AU338" i="99"/>
  <c r="AT338" i="99"/>
  <c r="AR338" i="99"/>
  <c r="AL338" i="99"/>
  <c r="Z338" i="99"/>
  <c r="K338" i="99"/>
  <c r="O338" i="99" s="1"/>
  <c r="J338" i="99"/>
  <c r="I338" i="99"/>
  <c r="H338" i="99"/>
  <c r="G338" i="99"/>
  <c r="BI338" i="99" s="1"/>
  <c r="B338" i="99"/>
  <c r="BF337" i="99"/>
  <c r="BD337" i="99"/>
  <c r="BA337" i="99"/>
  <c r="AU337" i="99"/>
  <c r="AT337" i="99"/>
  <c r="AR337" i="99"/>
  <c r="AL337" i="99"/>
  <c r="Z337" i="99"/>
  <c r="K337" i="99"/>
  <c r="AY337" i="99" s="1"/>
  <c r="J337" i="99"/>
  <c r="I337" i="99"/>
  <c r="H337" i="99"/>
  <c r="G337" i="99"/>
  <c r="BI337" i="99" s="1"/>
  <c r="B337" i="99"/>
  <c r="BF336" i="99"/>
  <c r="BD336" i="99"/>
  <c r="BA336" i="99"/>
  <c r="AU336" i="99"/>
  <c r="AT336" i="99"/>
  <c r="AR336" i="99"/>
  <c r="AL336" i="99"/>
  <c r="Z336" i="99"/>
  <c r="K336" i="99"/>
  <c r="AY336" i="99" s="1"/>
  <c r="J336" i="99"/>
  <c r="I336" i="99"/>
  <c r="H336" i="99"/>
  <c r="G336" i="99"/>
  <c r="BI336" i="99" s="1"/>
  <c r="B336" i="99"/>
  <c r="BF335" i="99"/>
  <c r="BD335" i="99"/>
  <c r="BA335" i="99"/>
  <c r="AU335" i="99"/>
  <c r="AT335" i="99"/>
  <c r="AR335" i="99"/>
  <c r="AL335" i="99"/>
  <c r="Z335" i="99"/>
  <c r="K335" i="99"/>
  <c r="AO335" i="99" s="1"/>
  <c r="J335" i="99"/>
  <c r="I335" i="99"/>
  <c r="H335" i="99"/>
  <c r="G335" i="99"/>
  <c r="BI335" i="99" s="1"/>
  <c r="B335" i="99"/>
  <c r="BF334" i="99"/>
  <c r="BD334" i="99"/>
  <c r="BA334" i="99"/>
  <c r="AU334" i="99"/>
  <c r="AT334" i="99"/>
  <c r="AR334" i="99"/>
  <c r="AL334" i="99"/>
  <c r="Z334" i="99"/>
  <c r="K334" i="99"/>
  <c r="J334" i="99"/>
  <c r="I334" i="99"/>
  <c r="H334" i="99"/>
  <c r="G334" i="99"/>
  <c r="BI334" i="99" s="1"/>
  <c r="B334" i="99"/>
  <c r="BF333" i="99"/>
  <c r="BD333" i="99"/>
  <c r="BA333" i="99"/>
  <c r="AU333" i="99"/>
  <c r="AT333" i="99"/>
  <c r="AR333" i="99"/>
  <c r="AL333" i="99"/>
  <c r="Z333" i="99"/>
  <c r="K333" i="99"/>
  <c r="AY333" i="99" s="1"/>
  <c r="J333" i="99"/>
  <c r="I333" i="99"/>
  <c r="H333" i="99"/>
  <c r="G333" i="99"/>
  <c r="BI333" i="99" s="1"/>
  <c r="B333" i="99"/>
  <c r="BF332" i="99"/>
  <c r="BD332" i="99"/>
  <c r="BA332" i="99"/>
  <c r="AU332" i="99"/>
  <c r="AT332" i="99"/>
  <c r="AR332" i="99"/>
  <c r="AO332" i="99"/>
  <c r="AL332" i="99"/>
  <c r="Z332" i="99"/>
  <c r="K332" i="99"/>
  <c r="AN332" i="99" s="1"/>
  <c r="J332" i="99"/>
  <c r="I332" i="99"/>
  <c r="H332" i="99"/>
  <c r="G332" i="99"/>
  <c r="BI332" i="99" s="1"/>
  <c r="B332" i="99"/>
  <c r="BF331" i="99"/>
  <c r="BD331" i="99"/>
  <c r="BA331" i="99"/>
  <c r="AU331" i="99"/>
  <c r="AT331" i="99"/>
  <c r="AR331" i="99"/>
  <c r="AL331" i="99"/>
  <c r="Z331" i="99"/>
  <c r="K331" i="99"/>
  <c r="O331" i="99" s="1"/>
  <c r="J331" i="99"/>
  <c r="I331" i="99"/>
  <c r="H331" i="99"/>
  <c r="G331" i="99"/>
  <c r="BI331" i="99" s="1"/>
  <c r="B331" i="99"/>
  <c r="BF330" i="99"/>
  <c r="BD330" i="99"/>
  <c r="BA330" i="99"/>
  <c r="AU330" i="99"/>
  <c r="AT330" i="99"/>
  <c r="AR330" i="99"/>
  <c r="AL330" i="99"/>
  <c r="Z330" i="99"/>
  <c r="K330" i="99"/>
  <c r="O330" i="99" s="1"/>
  <c r="J330" i="99"/>
  <c r="I330" i="99"/>
  <c r="H330" i="99"/>
  <c r="G330" i="99"/>
  <c r="BI330" i="99" s="1"/>
  <c r="B330" i="99"/>
  <c r="BF329" i="99"/>
  <c r="BD329" i="99"/>
  <c r="BA329" i="99"/>
  <c r="AU329" i="99"/>
  <c r="AT329" i="99"/>
  <c r="AR329" i="99"/>
  <c r="AL329" i="99"/>
  <c r="Z329" i="99"/>
  <c r="K329" i="99"/>
  <c r="AY329" i="99" s="1"/>
  <c r="J329" i="99"/>
  <c r="I329" i="99"/>
  <c r="H329" i="99"/>
  <c r="G329" i="99"/>
  <c r="BI329" i="99" s="1"/>
  <c r="B329" i="99"/>
  <c r="BF328" i="99"/>
  <c r="BD328" i="99"/>
  <c r="BA328" i="99"/>
  <c r="AU328" i="99"/>
  <c r="AT328" i="99"/>
  <c r="AR328" i="99"/>
  <c r="AL328" i="99"/>
  <c r="Z328" i="99"/>
  <c r="K328" i="99"/>
  <c r="J328" i="99"/>
  <c r="I328" i="99"/>
  <c r="H328" i="99"/>
  <c r="G328" i="99"/>
  <c r="BI328" i="99" s="1"/>
  <c r="B328" i="99"/>
  <c r="BF327" i="99"/>
  <c r="BD327" i="99"/>
  <c r="BA327" i="99"/>
  <c r="AU327" i="99"/>
  <c r="AT327" i="99"/>
  <c r="AR327" i="99"/>
  <c r="AL327" i="99"/>
  <c r="Z327" i="99"/>
  <c r="K327" i="99"/>
  <c r="AO327" i="99" s="1"/>
  <c r="J327" i="99"/>
  <c r="I327" i="99"/>
  <c r="H327" i="99"/>
  <c r="G327" i="99"/>
  <c r="BI327" i="99" s="1"/>
  <c r="B327" i="99"/>
  <c r="BF326" i="99"/>
  <c r="BD326" i="99"/>
  <c r="BA326" i="99"/>
  <c r="AU326" i="99"/>
  <c r="AT326" i="99"/>
  <c r="AR326" i="99"/>
  <c r="AL326" i="99"/>
  <c r="Z326" i="99"/>
  <c r="K326" i="99"/>
  <c r="AO326" i="99" s="1"/>
  <c r="J326" i="99"/>
  <c r="I326" i="99"/>
  <c r="H326" i="99"/>
  <c r="G326" i="99"/>
  <c r="BI326" i="99" s="1"/>
  <c r="B326" i="99"/>
  <c r="BF325" i="99"/>
  <c r="BD325" i="99"/>
  <c r="BA325" i="99"/>
  <c r="AU325" i="99"/>
  <c r="AT325" i="99"/>
  <c r="AR325" i="99"/>
  <c r="AL325" i="99"/>
  <c r="Z325" i="99"/>
  <c r="K325" i="99"/>
  <c r="AY325" i="99" s="1"/>
  <c r="J325" i="99"/>
  <c r="I325" i="99"/>
  <c r="H325" i="99"/>
  <c r="G325" i="99"/>
  <c r="BI325" i="99" s="1"/>
  <c r="B325" i="99"/>
  <c r="BF324" i="99"/>
  <c r="BD324" i="99"/>
  <c r="BA324" i="99"/>
  <c r="AU324" i="99"/>
  <c r="AT324" i="99"/>
  <c r="AR324" i="99"/>
  <c r="AL324" i="99"/>
  <c r="Z324" i="99"/>
  <c r="K324" i="99"/>
  <c r="AN324" i="99" s="1"/>
  <c r="J324" i="99"/>
  <c r="I324" i="99"/>
  <c r="H324" i="99"/>
  <c r="G324" i="99"/>
  <c r="BI324" i="99" s="1"/>
  <c r="B324" i="99"/>
  <c r="BF323" i="99"/>
  <c r="BD323" i="99"/>
  <c r="BA323" i="99"/>
  <c r="AU323" i="99"/>
  <c r="AT323" i="99"/>
  <c r="AR323" i="99"/>
  <c r="AN323" i="99"/>
  <c r="AL323" i="99"/>
  <c r="Z323" i="99"/>
  <c r="K323" i="99"/>
  <c r="O323" i="99" s="1"/>
  <c r="J323" i="99"/>
  <c r="I323" i="99"/>
  <c r="H323" i="99"/>
  <c r="G323" i="99"/>
  <c r="BI323" i="99" s="1"/>
  <c r="B323" i="99"/>
  <c r="BF322" i="99"/>
  <c r="BD322" i="99"/>
  <c r="BA322" i="99"/>
  <c r="AU322" i="99"/>
  <c r="AT322" i="99"/>
  <c r="AR322" i="99"/>
  <c r="AL322" i="99"/>
  <c r="Z322" i="99"/>
  <c r="K322" i="99"/>
  <c r="O322" i="99" s="1"/>
  <c r="J322" i="99"/>
  <c r="I322" i="99"/>
  <c r="H322" i="99"/>
  <c r="G322" i="99"/>
  <c r="BI322" i="99" s="1"/>
  <c r="B322" i="99"/>
  <c r="BF321" i="99"/>
  <c r="BD321" i="99"/>
  <c r="BA321" i="99"/>
  <c r="AU321" i="99"/>
  <c r="AT321" i="99"/>
  <c r="AR321" i="99"/>
  <c r="AL321" i="99"/>
  <c r="Z321" i="99"/>
  <c r="K321" i="99"/>
  <c r="AY321" i="99" s="1"/>
  <c r="J321" i="99"/>
  <c r="I321" i="99"/>
  <c r="H321" i="99"/>
  <c r="G321" i="99"/>
  <c r="BI321" i="99" s="1"/>
  <c r="B321" i="99"/>
  <c r="BF320" i="99"/>
  <c r="BD320" i="99"/>
  <c r="BA320" i="99"/>
  <c r="AU320" i="99"/>
  <c r="AT320" i="99"/>
  <c r="AR320" i="99"/>
  <c r="AL320" i="99"/>
  <c r="Z320" i="99"/>
  <c r="K320" i="99"/>
  <c r="J320" i="99"/>
  <c r="I320" i="99"/>
  <c r="H320" i="99"/>
  <c r="G320" i="99"/>
  <c r="BI320" i="99" s="1"/>
  <c r="B320" i="99"/>
  <c r="BF319" i="99"/>
  <c r="BD319" i="99"/>
  <c r="BA319" i="99"/>
  <c r="AU319" i="99"/>
  <c r="AT319" i="99"/>
  <c r="AR319" i="99"/>
  <c r="AL319" i="99"/>
  <c r="Z319" i="99"/>
  <c r="K319" i="99"/>
  <c r="J319" i="99"/>
  <c r="I319" i="99"/>
  <c r="H319" i="99"/>
  <c r="G319" i="99"/>
  <c r="BI319" i="99" s="1"/>
  <c r="B319" i="99"/>
  <c r="BF318" i="99"/>
  <c r="BD318" i="99"/>
  <c r="BA318" i="99"/>
  <c r="AU318" i="99"/>
  <c r="AT318" i="99"/>
  <c r="AR318" i="99"/>
  <c r="AL318" i="99"/>
  <c r="Z318" i="99"/>
  <c r="K318" i="99"/>
  <c r="J318" i="99"/>
  <c r="I318" i="99"/>
  <c r="H318" i="99"/>
  <c r="G318" i="99"/>
  <c r="BI318" i="99" s="1"/>
  <c r="B318" i="99"/>
  <c r="BF317" i="99"/>
  <c r="BD317" i="99"/>
  <c r="BA317" i="99"/>
  <c r="AU317" i="99"/>
  <c r="AT317" i="99"/>
  <c r="AR317" i="99"/>
  <c r="AL317" i="99"/>
  <c r="Z317" i="99"/>
  <c r="K317" i="99"/>
  <c r="AY317" i="99" s="1"/>
  <c r="J317" i="99"/>
  <c r="I317" i="99"/>
  <c r="H317" i="99"/>
  <c r="G317" i="99"/>
  <c r="BI317" i="99" s="1"/>
  <c r="B317" i="99"/>
  <c r="BF316" i="99"/>
  <c r="BD316" i="99"/>
  <c r="BB316" i="99"/>
  <c r="BA316" i="99"/>
  <c r="AU316" i="99"/>
  <c r="AT316" i="99"/>
  <c r="AR316" i="99"/>
  <c r="AO316" i="99"/>
  <c r="AL316" i="99"/>
  <c r="Z316" i="99"/>
  <c r="K316" i="99"/>
  <c r="AN316" i="99" s="1"/>
  <c r="AK316" i="99" s="1"/>
  <c r="J316" i="99"/>
  <c r="I316" i="99"/>
  <c r="H316" i="99"/>
  <c r="G316" i="99"/>
  <c r="BI316" i="99" s="1"/>
  <c r="B316" i="99"/>
  <c r="BF315" i="99"/>
  <c r="BD315" i="99"/>
  <c r="BA315" i="99"/>
  <c r="AU315" i="99"/>
  <c r="AT315" i="99"/>
  <c r="AR315" i="99"/>
  <c r="AL315" i="99"/>
  <c r="Z315" i="99"/>
  <c r="K315" i="99"/>
  <c r="O315" i="99" s="1"/>
  <c r="J315" i="99"/>
  <c r="I315" i="99"/>
  <c r="H315" i="99"/>
  <c r="G315" i="99"/>
  <c r="BI315" i="99" s="1"/>
  <c r="B315" i="99"/>
  <c r="BF314" i="99"/>
  <c r="BD314" i="99"/>
  <c r="BA314" i="99"/>
  <c r="AY314" i="99"/>
  <c r="AU314" i="99"/>
  <c r="AT314" i="99"/>
  <c r="AR314" i="99"/>
  <c r="AO314" i="99"/>
  <c r="AL314" i="99"/>
  <c r="Z314" i="99"/>
  <c r="K314" i="99"/>
  <c r="O314" i="99" s="1"/>
  <c r="J314" i="99"/>
  <c r="I314" i="99"/>
  <c r="H314" i="99"/>
  <c r="G314" i="99"/>
  <c r="BI314" i="99" s="1"/>
  <c r="B314" i="99"/>
  <c r="BM313" i="99"/>
  <c r="BF313" i="99"/>
  <c r="BD313" i="99"/>
  <c r="BA313" i="99"/>
  <c r="AU313" i="99"/>
  <c r="AT313" i="99"/>
  <c r="AR313" i="99"/>
  <c r="AL313" i="99"/>
  <c r="Z313" i="99"/>
  <c r="O313" i="99"/>
  <c r="K313" i="99"/>
  <c r="AY313" i="99" s="1"/>
  <c r="J313" i="99"/>
  <c r="I313" i="99"/>
  <c r="H313" i="99"/>
  <c r="G313" i="99"/>
  <c r="BI313" i="99" s="1"/>
  <c r="B313" i="99"/>
  <c r="BF312" i="99"/>
  <c r="BD312" i="99"/>
  <c r="BA312" i="99"/>
  <c r="AU312" i="99"/>
  <c r="AT312" i="99"/>
  <c r="AR312" i="99"/>
  <c r="AL312" i="99"/>
  <c r="Z312" i="99"/>
  <c r="K312" i="99"/>
  <c r="J312" i="99"/>
  <c r="I312" i="99"/>
  <c r="H312" i="99"/>
  <c r="G312" i="99"/>
  <c r="BI312" i="99" s="1"/>
  <c r="B312" i="99"/>
  <c r="BF311" i="99"/>
  <c r="BD311" i="99"/>
  <c r="BA311" i="99"/>
  <c r="AU311" i="99"/>
  <c r="AT311" i="99"/>
  <c r="AR311" i="99"/>
  <c r="AL311" i="99"/>
  <c r="Z311" i="99"/>
  <c r="K311" i="99"/>
  <c r="O311" i="99" s="1"/>
  <c r="J311" i="99"/>
  <c r="I311" i="99"/>
  <c r="H311" i="99"/>
  <c r="G311" i="99"/>
  <c r="BI311" i="99" s="1"/>
  <c r="B311" i="99"/>
  <c r="BF310" i="99"/>
  <c r="BD310" i="99"/>
  <c r="BA310" i="99"/>
  <c r="AU310" i="99"/>
  <c r="AT310" i="99"/>
  <c r="AR310" i="99"/>
  <c r="AL310" i="99"/>
  <c r="Z310" i="99"/>
  <c r="K310" i="99"/>
  <c r="J310" i="99"/>
  <c r="I310" i="99"/>
  <c r="H310" i="99"/>
  <c r="G310" i="99"/>
  <c r="BI310" i="99" s="1"/>
  <c r="B310" i="99"/>
  <c r="BF309" i="99"/>
  <c r="BD309" i="99"/>
  <c r="BA309" i="99"/>
  <c r="AU309" i="99"/>
  <c r="AT309" i="99"/>
  <c r="AR309" i="99"/>
  <c r="AL309" i="99"/>
  <c r="Z309" i="99"/>
  <c r="K309" i="99"/>
  <c r="AY309" i="99" s="1"/>
  <c r="J309" i="99"/>
  <c r="I309" i="99"/>
  <c r="H309" i="99"/>
  <c r="G309" i="99"/>
  <c r="BI309" i="99" s="1"/>
  <c r="B309" i="99"/>
  <c r="BF308" i="99"/>
  <c r="BD308" i="99"/>
  <c r="BA308" i="99"/>
  <c r="AU308" i="99"/>
  <c r="AT308" i="99"/>
  <c r="AR308" i="99"/>
  <c r="AL308" i="99"/>
  <c r="Z308" i="99"/>
  <c r="K308" i="99"/>
  <c r="BB308" i="99" s="1"/>
  <c r="J308" i="99"/>
  <c r="I308" i="99"/>
  <c r="H308" i="99"/>
  <c r="G308" i="99"/>
  <c r="BI308" i="99" s="1"/>
  <c r="B308" i="99"/>
  <c r="BF307" i="99"/>
  <c r="BD307" i="99"/>
  <c r="BA307" i="99"/>
  <c r="AU307" i="99"/>
  <c r="AT307" i="99"/>
  <c r="AR307" i="99"/>
  <c r="AL307" i="99"/>
  <c r="Z307" i="99"/>
  <c r="K307" i="99"/>
  <c r="O307" i="99" s="1"/>
  <c r="J307" i="99"/>
  <c r="I307" i="99"/>
  <c r="H307" i="99"/>
  <c r="G307" i="99"/>
  <c r="BI307" i="99" s="1"/>
  <c r="B307" i="99"/>
  <c r="BF306" i="99"/>
  <c r="BD306" i="99"/>
  <c r="BA306" i="99"/>
  <c r="AU306" i="99"/>
  <c r="AT306" i="99"/>
  <c r="AR306" i="99"/>
  <c r="AL306" i="99"/>
  <c r="Z306" i="99"/>
  <c r="K306" i="99"/>
  <c r="O306" i="99" s="1"/>
  <c r="J306" i="99"/>
  <c r="I306" i="99"/>
  <c r="H306" i="99"/>
  <c r="G306" i="99"/>
  <c r="BI306" i="99" s="1"/>
  <c r="B306" i="99"/>
  <c r="BF305" i="99"/>
  <c r="BD305" i="99"/>
  <c r="BA305" i="99"/>
  <c r="AU305" i="99"/>
  <c r="AT305" i="99"/>
  <c r="AR305" i="99"/>
  <c r="AL305" i="99"/>
  <c r="Z305" i="99"/>
  <c r="K305" i="99"/>
  <c r="AY305" i="99" s="1"/>
  <c r="J305" i="99"/>
  <c r="I305" i="99"/>
  <c r="H305" i="99"/>
  <c r="G305" i="99"/>
  <c r="BI305" i="99" s="1"/>
  <c r="B305" i="99"/>
  <c r="BF304" i="99"/>
  <c r="BD304" i="99"/>
  <c r="BA304" i="99"/>
  <c r="AU304" i="99"/>
  <c r="AT304" i="99"/>
  <c r="AR304" i="99"/>
  <c r="AL304" i="99"/>
  <c r="Z304" i="99"/>
  <c r="K304" i="99"/>
  <c r="AY304" i="99" s="1"/>
  <c r="J304" i="99"/>
  <c r="I304" i="99"/>
  <c r="H304" i="99"/>
  <c r="G304" i="99"/>
  <c r="BI304" i="99" s="1"/>
  <c r="B304" i="99"/>
  <c r="BF303" i="99"/>
  <c r="BD303" i="99"/>
  <c r="BA303" i="99"/>
  <c r="AU303" i="99"/>
  <c r="AT303" i="99"/>
  <c r="AR303" i="99"/>
  <c r="AL303" i="99"/>
  <c r="Z303" i="99"/>
  <c r="K303" i="99"/>
  <c r="AN303" i="99" s="1"/>
  <c r="J303" i="99"/>
  <c r="I303" i="99"/>
  <c r="H303" i="99"/>
  <c r="G303" i="99"/>
  <c r="BI303" i="99" s="1"/>
  <c r="B303" i="99"/>
  <c r="BF302" i="99"/>
  <c r="BD302" i="99"/>
  <c r="BA302" i="99"/>
  <c r="AU302" i="99"/>
  <c r="AT302" i="99"/>
  <c r="AR302" i="99"/>
  <c r="AL302" i="99"/>
  <c r="Z302" i="99"/>
  <c r="K302" i="99"/>
  <c r="AO302" i="99" s="1"/>
  <c r="J302" i="99"/>
  <c r="I302" i="99"/>
  <c r="H302" i="99"/>
  <c r="G302" i="99"/>
  <c r="BI302" i="99" s="1"/>
  <c r="B302" i="99"/>
  <c r="BF301" i="99"/>
  <c r="BD301" i="99"/>
  <c r="BA301" i="99"/>
  <c r="AU301" i="99"/>
  <c r="AT301" i="99"/>
  <c r="AR301" i="99"/>
  <c r="AL301" i="99"/>
  <c r="Z301" i="99"/>
  <c r="K301" i="99"/>
  <c r="AY301" i="99" s="1"/>
  <c r="J301" i="99"/>
  <c r="I301" i="99"/>
  <c r="H301" i="99"/>
  <c r="G301" i="99"/>
  <c r="BI301" i="99" s="1"/>
  <c r="B301" i="99"/>
  <c r="BF300" i="99"/>
  <c r="BD300" i="99"/>
  <c r="BA300" i="99"/>
  <c r="AU300" i="99"/>
  <c r="AT300" i="99"/>
  <c r="AR300" i="99"/>
  <c r="AL300" i="99"/>
  <c r="Z300" i="99"/>
  <c r="K300" i="99"/>
  <c r="BB300" i="99" s="1"/>
  <c r="J300" i="99"/>
  <c r="I300" i="99"/>
  <c r="H300" i="99"/>
  <c r="G300" i="99"/>
  <c r="BI300" i="99" s="1"/>
  <c r="B300" i="99"/>
  <c r="BF299" i="99"/>
  <c r="BD299" i="99"/>
  <c r="BA299" i="99"/>
  <c r="AU299" i="99"/>
  <c r="AT299" i="99"/>
  <c r="AR299" i="99"/>
  <c r="AL299" i="99"/>
  <c r="Z299" i="99"/>
  <c r="K299" i="99"/>
  <c r="O299" i="99" s="1"/>
  <c r="J299" i="99"/>
  <c r="I299" i="99"/>
  <c r="H299" i="99"/>
  <c r="G299" i="99"/>
  <c r="BI299" i="99" s="1"/>
  <c r="B299" i="99"/>
  <c r="BF298" i="99"/>
  <c r="BD298" i="99"/>
  <c r="BA298" i="99"/>
  <c r="AU298" i="99"/>
  <c r="AT298" i="99"/>
  <c r="AR298" i="99"/>
  <c r="AO298" i="99"/>
  <c r="AL298" i="99"/>
  <c r="Z298" i="99"/>
  <c r="K298" i="99"/>
  <c r="O298" i="99" s="1"/>
  <c r="J298" i="99"/>
  <c r="I298" i="99"/>
  <c r="H298" i="99"/>
  <c r="G298" i="99"/>
  <c r="BI298" i="99" s="1"/>
  <c r="B298" i="99"/>
  <c r="BF297" i="99"/>
  <c r="BD297" i="99"/>
  <c r="BA297" i="99"/>
  <c r="AU297" i="99"/>
  <c r="AT297" i="99"/>
  <c r="AR297" i="99"/>
  <c r="AL297" i="99"/>
  <c r="Z297" i="99"/>
  <c r="K297" i="99"/>
  <c r="AY297" i="99" s="1"/>
  <c r="J297" i="99"/>
  <c r="I297" i="99"/>
  <c r="H297" i="99"/>
  <c r="G297" i="99"/>
  <c r="BI297" i="99" s="1"/>
  <c r="B297" i="99"/>
  <c r="BF296" i="99"/>
  <c r="BD296" i="99"/>
  <c r="BA296" i="99"/>
  <c r="AU296" i="99"/>
  <c r="AT296" i="99"/>
  <c r="AR296" i="99"/>
  <c r="AL296" i="99"/>
  <c r="Z296" i="99"/>
  <c r="K296" i="99"/>
  <c r="AY296" i="99" s="1"/>
  <c r="J296" i="99"/>
  <c r="I296" i="99"/>
  <c r="H296" i="99"/>
  <c r="G296" i="99"/>
  <c r="BI296" i="99" s="1"/>
  <c r="B296" i="99"/>
  <c r="BF295" i="99"/>
  <c r="BD295" i="99"/>
  <c r="BA295" i="99"/>
  <c r="AU295" i="99"/>
  <c r="AT295" i="99"/>
  <c r="AR295" i="99"/>
  <c r="AL295" i="99"/>
  <c r="Z295" i="99"/>
  <c r="K295" i="99"/>
  <c r="AN295" i="99" s="1"/>
  <c r="J295" i="99"/>
  <c r="I295" i="99"/>
  <c r="H295" i="99"/>
  <c r="G295" i="99"/>
  <c r="BI295" i="99" s="1"/>
  <c r="B295" i="99"/>
  <c r="BF294" i="99"/>
  <c r="BD294" i="99"/>
  <c r="BA294" i="99"/>
  <c r="AU294" i="99"/>
  <c r="AT294" i="99"/>
  <c r="AR294" i="99"/>
  <c r="AL294" i="99"/>
  <c r="Z294" i="99"/>
  <c r="K294" i="99"/>
  <c r="J294" i="99"/>
  <c r="I294" i="99"/>
  <c r="H294" i="99"/>
  <c r="G294" i="99"/>
  <c r="BI294" i="99" s="1"/>
  <c r="B294" i="99"/>
  <c r="BF293" i="99"/>
  <c r="BD293" i="99"/>
  <c r="BA293" i="99"/>
  <c r="AU293" i="99"/>
  <c r="AT293" i="99"/>
  <c r="AR293" i="99"/>
  <c r="AL293" i="99"/>
  <c r="Z293" i="99"/>
  <c r="K293" i="99"/>
  <c r="AY293" i="99" s="1"/>
  <c r="J293" i="99"/>
  <c r="I293" i="99"/>
  <c r="H293" i="99"/>
  <c r="G293" i="99"/>
  <c r="BI293" i="99" s="1"/>
  <c r="B293" i="99"/>
  <c r="BF292" i="99"/>
  <c r="BD292" i="99"/>
  <c r="BA292" i="99"/>
  <c r="AU292" i="99"/>
  <c r="AT292" i="99"/>
  <c r="AR292" i="99"/>
  <c r="AL292" i="99"/>
  <c r="Z292" i="99"/>
  <c r="K292" i="99"/>
  <c r="BM292" i="99" s="1"/>
  <c r="J292" i="99"/>
  <c r="I292" i="99"/>
  <c r="H292" i="99"/>
  <c r="G292" i="99"/>
  <c r="BI292" i="99" s="1"/>
  <c r="B292" i="99"/>
  <c r="BF291" i="99"/>
  <c r="BD291" i="99"/>
  <c r="BA291" i="99"/>
  <c r="AU291" i="99"/>
  <c r="AT291" i="99"/>
  <c r="AR291" i="99"/>
  <c r="AN291" i="99"/>
  <c r="AS291" i="99" s="1"/>
  <c r="AL291" i="99"/>
  <c r="Z291" i="99"/>
  <c r="K291" i="99"/>
  <c r="AY291" i="99" s="1"/>
  <c r="J291" i="99"/>
  <c r="I291" i="99"/>
  <c r="H291" i="99"/>
  <c r="G291" i="99"/>
  <c r="BI291" i="99" s="1"/>
  <c r="B291" i="99"/>
  <c r="BF290" i="99"/>
  <c r="BD290" i="99"/>
  <c r="BA290" i="99"/>
  <c r="AU290" i="99"/>
  <c r="AT290" i="99"/>
  <c r="AR290" i="99"/>
  <c r="AL290" i="99"/>
  <c r="Z290" i="99"/>
  <c r="K290" i="99"/>
  <c r="O290" i="99" s="1"/>
  <c r="J290" i="99"/>
  <c r="I290" i="99"/>
  <c r="H290" i="99"/>
  <c r="G290" i="99"/>
  <c r="BI290" i="99" s="1"/>
  <c r="B290" i="99"/>
  <c r="BF289" i="99"/>
  <c r="BD289" i="99"/>
  <c r="BA289" i="99"/>
  <c r="AU289" i="99"/>
  <c r="AT289" i="99"/>
  <c r="AR289" i="99"/>
  <c r="AL289" i="99"/>
  <c r="Z289" i="99"/>
  <c r="K289" i="99"/>
  <c r="AY289" i="99" s="1"/>
  <c r="J289" i="99"/>
  <c r="I289" i="99"/>
  <c r="H289" i="99"/>
  <c r="G289" i="99"/>
  <c r="BI289" i="99" s="1"/>
  <c r="B289" i="99"/>
  <c r="BF288" i="99"/>
  <c r="BD288" i="99"/>
  <c r="BA288" i="99"/>
  <c r="AU288" i="99"/>
  <c r="AT288" i="99"/>
  <c r="AR288" i="99"/>
  <c r="AL288" i="99"/>
  <c r="Z288" i="99"/>
  <c r="K288" i="99"/>
  <c r="BM288" i="99" s="1"/>
  <c r="J288" i="99"/>
  <c r="I288" i="99"/>
  <c r="H288" i="99"/>
  <c r="G288" i="99"/>
  <c r="BI288" i="99" s="1"/>
  <c r="B288" i="99"/>
  <c r="BF287" i="99"/>
  <c r="BD287" i="99"/>
  <c r="BA287" i="99"/>
  <c r="AU287" i="99"/>
  <c r="AT287" i="99"/>
  <c r="AR287" i="99"/>
  <c r="AL287" i="99"/>
  <c r="Z287" i="99"/>
  <c r="K287" i="99"/>
  <c r="O287" i="99" s="1"/>
  <c r="J287" i="99"/>
  <c r="I287" i="99"/>
  <c r="H287" i="99"/>
  <c r="G287" i="99"/>
  <c r="BI287" i="99" s="1"/>
  <c r="B287" i="99"/>
  <c r="BF286" i="99"/>
  <c r="BD286" i="99"/>
  <c r="BA286" i="99"/>
  <c r="AU286" i="99"/>
  <c r="AT286" i="99"/>
  <c r="AR286" i="99"/>
  <c r="AL286" i="99"/>
  <c r="Z286" i="99"/>
  <c r="K286" i="99"/>
  <c r="J286" i="99"/>
  <c r="I286" i="99"/>
  <c r="H286" i="99"/>
  <c r="G286" i="99"/>
  <c r="BI286" i="99" s="1"/>
  <c r="B286" i="99"/>
  <c r="BF285" i="99"/>
  <c r="BD285" i="99"/>
  <c r="BA285" i="99"/>
  <c r="AU285" i="99"/>
  <c r="AT285" i="99"/>
  <c r="AR285" i="99"/>
  <c r="AL285" i="99"/>
  <c r="Z285" i="99"/>
  <c r="K285" i="99"/>
  <c r="AO285" i="99" s="1"/>
  <c r="J285" i="99"/>
  <c r="I285" i="99"/>
  <c r="H285" i="99"/>
  <c r="G285" i="99"/>
  <c r="BI285" i="99" s="1"/>
  <c r="B285" i="99"/>
  <c r="BF284" i="99"/>
  <c r="BD284" i="99"/>
  <c r="BA284" i="99"/>
  <c r="AU284" i="99"/>
  <c r="AT284" i="99"/>
  <c r="AR284" i="99"/>
  <c r="AL284" i="99"/>
  <c r="Z284" i="99"/>
  <c r="K284" i="99"/>
  <c r="BM284" i="99" s="1"/>
  <c r="J284" i="99"/>
  <c r="I284" i="99"/>
  <c r="H284" i="99"/>
  <c r="G284" i="99"/>
  <c r="BI284" i="99" s="1"/>
  <c r="B284" i="99"/>
  <c r="BF283" i="99"/>
  <c r="BD283" i="99"/>
  <c r="BA283" i="99"/>
  <c r="AU283" i="99"/>
  <c r="AT283" i="99"/>
  <c r="AR283" i="99"/>
  <c r="AL283" i="99"/>
  <c r="Z283" i="99"/>
  <c r="K283" i="99"/>
  <c r="AY283" i="99" s="1"/>
  <c r="J283" i="99"/>
  <c r="I283" i="99"/>
  <c r="H283" i="99"/>
  <c r="G283" i="99"/>
  <c r="BI283" i="99" s="1"/>
  <c r="B283" i="99"/>
  <c r="BF282" i="99"/>
  <c r="BD282" i="99"/>
  <c r="BA282" i="99"/>
  <c r="AU282" i="99"/>
  <c r="AT282" i="99"/>
  <c r="AR282" i="99"/>
  <c r="AL282" i="99"/>
  <c r="Z282" i="99"/>
  <c r="K282" i="99"/>
  <c r="AN282" i="99" s="1"/>
  <c r="J282" i="99"/>
  <c r="I282" i="99"/>
  <c r="H282" i="99"/>
  <c r="G282" i="99"/>
  <c r="BI282" i="99" s="1"/>
  <c r="B282" i="99"/>
  <c r="BF281" i="99"/>
  <c r="BD281" i="99"/>
  <c r="BA281" i="99"/>
  <c r="AU281" i="99"/>
  <c r="AT281" i="99"/>
  <c r="AR281" i="99"/>
  <c r="AL281" i="99"/>
  <c r="Z281" i="99"/>
  <c r="K281" i="99"/>
  <c r="AY281" i="99" s="1"/>
  <c r="J281" i="99"/>
  <c r="I281" i="99"/>
  <c r="H281" i="99"/>
  <c r="G281" i="99"/>
  <c r="BI281" i="99" s="1"/>
  <c r="B281" i="99"/>
  <c r="BF280" i="99"/>
  <c r="BD280" i="99"/>
  <c r="BA280" i="99"/>
  <c r="AU280" i="99"/>
  <c r="AT280" i="99"/>
  <c r="AR280" i="99"/>
  <c r="AL280" i="99"/>
  <c r="Z280" i="99"/>
  <c r="K280" i="99"/>
  <c r="O280" i="99" s="1"/>
  <c r="J280" i="99"/>
  <c r="I280" i="99"/>
  <c r="H280" i="99"/>
  <c r="G280" i="99"/>
  <c r="BI280" i="99" s="1"/>
  <c r="B280" i="99"/>
  <c r="BF279" i="99"/>
  <c r="BD279" i="99"/>
  <c r="BA279" i="99"/>
  <c r="AU279" i="99"/>
  <c r="AT279" i="99"/>
  <c r="AR279" i="99"/>
  <c r="AL279" i="99"/>
  <c r="Z279" i="99"/>
  <c r="K279" i="99"/>
  <c r="BB279" i="99" s="1"/>
  <c r="J279" i="99"/>
  <c r="I279" i="99"/>
  <c r="H279" i="99"/>
  <c r="G279" i="99"/>
  <c r="BI279" i="99" s="1"/>
  <c r="B279" i="99"/>
  <c r="BF278" i="99"/>
  <c r="BD278" i="99"/>
  <c r="BA278" i="99"/>
  <c r="AU278" i="99"/>
  <c r="AT278" i="99"/>
  <c r="AR278" i="99"/>
  <c r="AL278" i="99"/>
  <c r="Z278" i="99"/>
  <c r="K278" i="99"/>
  <c r="AO278" i="99" s="1"/>
  <c r="J278" i="99"/>
  <c r="I278" i="99"/>
  <c r="H278" i="99"/>
  <c r="G278" i="99"/>
  <c r="BI278" i="99" s="1"/>
  <c r="B278" i="99"/>
  <c r="BF277" i="99"/>
  <c r="BD277" i="99"/>
  <c r="BA277" i="99"/>
  <c r="AU277" i="99"/>
  <c r="AT277" i="99"/>
  <c r="AR277" i="99"/>
  <c r="AL277" i="99"/>
  <c r="Z277" i="99"/>
  <c r="K277" i="99"/>
  <c r="AO277" i="99" s="1"/>
  <c r="J277" i="99"/>
  <c r="I277" i="99"/>
  <c r="H277" i="99"/>
  <c r="G277" i="99"/>
  <c r="BI277" i="99" s="1"/>
  <c r="B277" i="99"/>
  <c r="BF276" i="99"/>
  <c r="BD276" i="99"/>
  <c r="BA276" i="99"/>
  <c r="AU276" i="99"/>
  <c r="AT276" i="99"/>
  <c r="AR276" i="99"/>
  <c r="AO276" i="99"/>
  <c r="AL276" i="99"/>
  <c r="Z276" i="99"/>
  <c r="K276" i="99"/>
  <c r="BM276" i="99" s="1"/>
  <c r="J276" i="99"/>
  <c r="I276" i="99"/>
  <c r="H276" i="99"/>
  <c r="G276" i="99"/>
  <c r="BI276" i="99" s="1"/>
  <c r="B276" i="99"/>
  <c r="BF275" i="99"/>
  <c r="BD275" i="99"/>
  <c r="BA275" i="99"/>
  <c r="AU275" i="99"/>
  <c r="AT275" i="99"/>
  <c r="AR275" i="99"/>
  <c r="AL275" i="99"/>
  <c r="Z275" i="99"/>
  <c r="K275" i="99"/>
  <c r="AY275" i="99" s="1"/>
  <c r="J275" i="99"/>
  <c r="I275" i="99"/>
  <c r="H275" i="99"/>
  <c r="G275" i="99"/>
  <c r="BI275" i="99" s="1"/>
  <c r="B275" i="99"/>
  <c r="BF274" i="99"/>
  <c r="BD274" i="99"/>
  <c r="BA274" i="99"/>
  <c r="AU274" i="99"/>
  <c r="AT274" i="99"/>
  <c r="AR274" i="99"/>
  <c r="AL274" i="99"/>
  <c r="Z274" i="99"/>
  <c r="K274" i="99"/>
  <c r="AN274" i="99" s="1"/>
  <c r="J274" i="99"/>
  <c r="I274" i="99"/>
  <c r="H274" i="99"/>
  <c r="G274" i="99"/>
  <c r="BI274" i="99" s="1"/>
  <c r="B274" i="99"/>
  <c r="BF273" i="99"/>
  <c r="BD273" i="99"/>
  <c r="BA273" i="99"/>
  <c r="AU273" i="99"/>
  <c r="AT273" i="99"/>
  <c r="AR273" i="99"/>
  <c r="AL273" i="99"/>
  <c r="Z273" i="99"/>
  <c r="K273" i="99"/>
  <c r="AY273" i="99" s="1"/>
  <c r="J273" i="99"/>
  <c r="I273" i="99"/>
  <c r="H273" i="99"/>
  <c r="G273" i="99"/>
  <c r="BI273" i="99" s="1"/>
  <c r="B273" i="99"/>
  <c r="BF272" i="99"/>
  <c r="BD272" i="99"/>
  <c r="BA272" i="99"/>
  <c r="AU272" i="99"/>
  <c r="AT272" i="99"/>
  <c r="AR272" i="99"/>
  <c r="AN272" i="99"/>
  <c r="AV272" i="99" s="1"/>
  <c r="AL272" i="99"/>
  <c r="Z272" i="99"/>
  <c r="K272" i="99"/>
  <c r="O272" i="99" s="1"/>
  <c r="J272" i="99"/>
  <c r="I272" i="99"/>
  <c r="H272" i="99"/>
  <c r="G272" i="99"/>
  <c r="BI272" i="99" s="1"/>
  <c r="B272" i="99"/>
  <c r="BI271" i="99"/>
  <c r="BF271" i="99"/>
  <c r="BD271" i="99"/>
  <c r="BA271" i="99"/>
  <c r="AU271" i="99"/>
  <c r="AT271" i="99"/>
  <c r="AR271" i="99"/>
  <c r="AL271" i="99"/>
  <c r="Z271" i="99"/>
  <c r="K271" i="99"/>
  <c r="BM271" i="99" s="1"/>
  <c r="J271" i="99"/>
  <c r="I271" i="99"/>
  <c r="H271" i="99"/>
  <c r="G271" i="99"/>
  <c r="B271" i="99"/>
  <c r="BF270" i="99"/>
  <c r="BD270" i="99"/>
  <c r="BA270" i="99"/>
  <c r="AU270" i="99"/>
  <c r="AT270" i="99"/>
  <c r="AR270" i="99"/>
  <c r="AL270" i="99"/>
  <c r="Z270" i="99"/>
  <c r="K270" i="99"/>
  <c r="AO270" i="99" s="1"/>
  <c r="J270" i="99"/>
  <c r="I270" i="99"/>
  <c r="H270" i="99"/>
  <c r="G270" i="99"/>
  <c r="BI270" i="99" s="1"/>
  <c r="B270" i="99"/>
  <c r="BF269" i="99"/>
  <c r="BD269" i="99"/>
  <c r="BA269" i="99"/>
  <c r="AU269" i="99"/>
  <c r="AT269" i="99"/>
  <c r="AR269" i="99"/>
  <c r="AL269" i="99"/>
  <c r="Z269" i="99"/>
  <c r="K269" i="99"/>
  <c r="AO269" i="99" s="1"/>
  <c r="J269" i="99"/>
  <c r="I269" i="99"/>
  <c r="H269" i="99"/>
  <c r="G269" i="99"/>
  <c r="BI269" i="99" s="1"/>
  <c r="B269" i="99"/>
  <c r="BF268" i="99"/>
  <c r="BD268" i="99"/>
  <c r="BA268" i="99"/>
  <c r="AU268" i="99"/>
  <c r="AT268" i="99"/>
  <c r="AR268" i="99"/>
  <c r="AL268" i="99"/>
  <c r="Z268" i="99"/>
  <c r="K268" i="99"/>
  <c r="BM268" i="99" s="1"/>
  <c r="J268" i="99"/>
  <c r="I268" i="99"/>
  <c r="H268" i="99"/>
  <c r="G268" i="99"/>
  <c r="BI268" i="99" s="1"/>
  <c r="B268" i="99"/>
  <c r="BF267" i="99"/>
  <c r="BD267" i="99"/>
  <c r="BA267" i="99"/>
  <c r="AU267" i="99"/>
  <c r="AT267" i="99"/>
  <c r="AR267" i="99"/>
  <c r="AL267" i="99"/>
  <c r="Z267" i="99"/>
  <c r="K267" i="99"/>
  <c r="AY267" i="99" s="1"/>
  <c r="J267" i="99"/>
  <c r="I267" i="99"/>
  <c r="H267" i="99"/>
  <c r="G267" i="99"/>
  <c r="BI267" i="99" s="1"/>
  <c r="B267" i="99"/>
  <c r="BF266" i="99"/>
  <c r="BD266" i="99"/>
  <c r="BA266" i="99"/>
  <c r="AU266" i="99"/>
  <c r="AT266" i="99"/>
  <c r="AR266" i="99"/>
  <c r="AL266" i="99"/>
  <c r="Z266" i="99"/>
  <c r="K266" i="99"/>
  <c r="AN266" i="99" s="1"/>
  <c r="J266" i="99"/>
  <c r="I266" i="99"/>
  <c r="H266" i="99"/>
  <c r="G266" i="99"/>
  <c r="BI266" i="99" s="1"/>
  <c r="B266" i="99"/>
  <c r="BF265" i="99"/>
  <c r="BD265" i="99"/>
  <c r="BA265" i="99"/>
  <c r="AU265" i="99"/>
  <c r="AT265" i="99"/>
  <c r="AR265" i="99"/>
  <c r="AL265" i="99"/>
  <c r="Z265" i="99"/>
  <c r="K265" i="99"/>
  <c r="AY265" i="99" s="1"/>
  <c r="J265" i="99"/>
  <c r="I265" i="99"/>
  <c r="H265" i="99"/>
  <c r="G265" i="99"/>
  <c r="BI265" i="99" s="1"/>
  <c r="B265" i="99"/>
  <c r="BF264" i="99"/>
  <c r="BD264" i="99"/>
  <c r="BA264" i="99"/>
  <c r="AU264" i="99"/>
  <c r="AT264" i="99"/>
  <c r="AR264" i="99"/>
  <c r="AL264" i="99"/>
  <c r="Z264" i="99"/>
  <c r="K264" i="99"/>
  <c r="O264" i="99" s="1"/>
  <c r="J264" i="99"/>
  <c r="I264" i="99"/>
  <c r="H264" i="99"/>
  <c r="G264" i="99"/>
  <c r="BI264" i="99" s="1"/>
  <c r="B264" i="99"/>
  <c r="BF263" i="99"/>
  <c r="BD263" i="99"/>
  <c r="BA263" i="99"/>
  <c r="AU263" i="99"/>
  <c r="AT263" i="99"/>
  <c r="AR263" i="99"/>
  <c r="AL263" i="99"/>
  <c r="Z263" i="99"/>
  <c r="K263" i="99"/>
  <c r="AY263" i="99" s="1"/>
  <c r="J263" i="99"/>
  <c r="I263" i="99"/>
  <c r="H263" i="99"/>
  <c r="G263" i="99"/>
  <c r="BI263" i="99" s="1"/>
  <c r="B263" i="99"/>
  <c r="BF262" i="99"/>
  <c r="BD262" i="99"/>
  <c r="BA262" i="99"/>
  <c r="AU262" i="99"/>
  <c r="AT262" i="99"/>
  <c r="AR262" i="99"/>
  <c r="AL262" i="99"/>
  <c r="Z262" i="99"/>
  <c r="O262" i="99"/>
  <c r="K262" i="99"/>
  <c r="AO262" i="99" s="1"/>
  <c r="J262" i="99"/>
  <c r="I262" i="99"/>
  <c r="H262" i="99"/>
  <c r="G262" i="99"/>
  <c r="BI262" i="99" s="1"/>
  <c r="B262" i="99"/>
  <c r="BF261" i="99"/>
  <c r="BD261" i="99"/>
  <c r="BA261" i="99"/>
  <c r="AU261" i="99"/>
  <c r="AT261" i="99"/>
  <c r="AR261" i="99"/>
  <c r="AL261" i="99"/>
  <c r="Z261" i="99"/>
  <c r="K261" i="99"/>
  <c r="AO261" i="99" s="1"/>
  <c r="J261" i="99"/>
  <c r="I261" i="99"/>
  <c r="H261" i="99"/>
  <c r="G261" i="99"/>
  <c r="BI261" i="99" s="1"/>
  <c r="B261" i="99"/>
  <c r="BF260" i="99"/>
  <c r="BD260" i="99"/>
  <c r="BA260" i="99"/>
  <c r="AU260" i="99"/>
  <c r="AT260" i="99"/>
  <c r="AR260" i="99"/>
  <c r="AL260" i="99"/>
  <c r="Z260" i="99"/>
  <c r="K260" i="99"/>
  <c r="BM260" i="99" s="1"/>
  <c r="J260" i="99"/>
  <c r="I260" i="99"/>
  <c r="H260" i="99"/>
  <c r="G260" i="99"/>
  <c r="BI260" i="99" s="1"/>
  <c r="B260" i="99"/>
  <c r="BF259" i="99"/>
  <c r="BD259" i="99"/>
  <c r="BA259" i="99"/>
  <c r="AU259" i="99"/>
  <c r="AT259" i="99"/>
  <c r="AR259" i="99"/>
  <c r="AL259" i="99"/>
  <c r="Z259" i="99"/>
  <c r="K259" i="99"/>
  <c r="AY259" i="99" s="1"/>
  <c r="J259" i="99"/>
  <c r="I259" i="99"/>
  <c r="H259" i="99"/>
  <c r="G259" i="99"/>
  <c r="BI259" i="99" s="1"/>
  <c r="B259" i="99"/>
  <c r="BF258" i="99"/>
  <c r="BD258" i="99"/>
  <c r="BA258" i="99"/>
  <c r="AU258" i="99"/>
  <c r="AT258" i="99"/>
  <c r="AR258" i="99"/>
  <c r="AL258" i="99"/>
  <c r="Z258" i="99"/>
  <c r="K258" i="99"/>
  <c r="AN258" i="99" s="1"/>
  <c r="J258" i="99"/>
  <c r="I258" i="99"/>
  <c r="H258" i="99"/>
  <c r="G258" i="99"/>
  <c r="BI258" i="99" s="1"/>
  <c r="B258" i="99"/>
  <c r="BF257" i="99"/>
  <c r="BD257" i="99"/>
  <c r="BA257" i="99"/>
  <c r="AU257" i="99"/>
  <c r="AT257" i="99"/>
  <c r="AR257" i="99"/>
  <c r="AL257" i="99"/>
  <c r="Z257" i="99"/>
  <c r="K257" i="99"/>
  <c r="AY257" i="99" s="1"/>
  <c r="J257" i="99"/>
  <c r="I257" i="99"/>
  <c r="H257" i="99"/>
  <c r="G257" i="99"/>
  <c r="BI257" i="99" s="1"/>
  <c r="B257" i="99"/>
  <c r="BF256" i="99"/>
  <c r="BD256" i="99"/>
  <c r="BA256" i="99"/>
  <c r="AU256" i="99"/>
  <c r="AT256" i="99"/>
  <c r="AR256" i="99"/>
  <c r="AL256" i="99"/>
  <c r="Z256" i="99"/>
  <c r="K256" i="99"/>
  <c r="O256" i="99" s="1"/>
  <c r="J256" i="99"/>
  <c r="I256" i="99"/>
  <c r="H256" i="99"/>
  <c r="G256" i="99"/>
  <c r="BI256" i="99" s="1"/>
  <c r="B256" i="99"/>
  <c r="BF255" i="99"/>
  <c r="BD255" i="99"/>
  <c r="BA255" i="99"/>
  <c r="AU255" i="99"/>
  <c r="AT255" i="99"/>
  <c r="AR255" i="99"/>
  <c r="AL255" i="99"/>
  <c r="Z255" i="99"/>
  <c r="K255" i="99"/>
  <c r="AY255" i="99" s="1"/>
  <c r="J255" i="99"/>
  <c r="I255" i="99"/>
  <c r="H255" i="99"/>
  <c r="G255" i="99"/>
  <c r="BI255" i="99" s="1"/>
  <c r="B255" i="99"/>
  <c r="BF254" i="99"/>
  <c r="BD254" i="99"/>
  <c r="BA254" i="99"/>
  <c r="AU254" i="99"/>
  <c r="AT254" i="99"/>
  <c r="AR254" i="99"/>
  <c r="AL254" i="99"/>
  <c r="Z254" i="99"/>
  <c r="K254" i="99"/>
  <c r="AO254" i="99" s="1"/>
  <c r="J254" i="99"/>
  <c r="I254" i="99"/>
  <c r="H254" i="99"/>
  <c r="G254" i="99"/>
  <c r="BI254" i="99" s="1"/>
  <c r="B254" i="99"/>
  <c r="BF253" i="99"/>
  <c r="BD253" i="99"/>
  <c r="BA253" i="99"/>
  <c r="AU253" i="99"/>
  <c r="AT253" i="99"/>
  <c r="AR253" i="99"/>
  <c r="AL253" i="99"/>
  <c r="Z253" i="99"/>
  <c r="K253" i="99"/>
  <c r="AO253" i="99" s="1"/>
  <c r="J253" i="99"/>
  <c r="I253" i="99"/>
  <c r="H253" i="99"/>
  <c r="G253" i="99"/>
  <c r="BI253" i="99" s="1"/>
  <c r="B253" i="99"/>
  <c r="BF252" i="99"/>
  <c r="BD252" i="99"/>
  <c r="BA252" i="99"/>
  <c r="AU252" i="99"/>
  <c r="AT252" i="99"/>
  <c r="AR252" i="99"/>
  <c r="AL252" i="99"/>
  <c r="Z252" i="99"/>
  <c r="K252" i="99"/>
  <c r="BM252" i="99" s="1"/>
  <c r="J252" i="99"/>
  <c r="I252" i="99"/>
  <c r="H252" i="99"/>
  <c r="G252" i="99"/>
  <c r="BI252" i="99" s="1"/>
  <c r="B252" i="99"/>
  <c r="BF251" i="99"/>
  <c r="BD251" i="99"/>
  <c r="BA251" i="99"/>
  <c r="AU251" i="99"/>
  <c r="AT251" i="99"/>
  <c r="AR251" i="99"/>
  <c r="AL251" i="99"/>
  <c r="Z251" i="99"/>
  <c r="K251" i="99"/>
  <c r="AY251" i="99" s="1"/>
  <c r="J251" i="99"/>
  <c r="I251" i="99"/>
  <c r="H251" i="99"/>
  <c r="G251" i="99"/>
  <c r="BI251" i="99" s="1"/>
  <c r="B251" i="99"/>
  <c r="BF250" i="99"/>
  <c r="BD250" i="99"/>
  <c r="BA250" i="99"/>
  <c r="AU250" i="99"/>
  <c r="AT250" i="99"/>
  <c r="AR250" i="99"/>
  <c r="AL250" i="99"/>
  <c r="Z250" i="99"/>
  <c r="K250" i="99"/>
  <c r="AN250" i="99" s="1"/>
  <c r="J250" i="99"/>
  <c r="I250" i="99"/>
  <c r="H250" i="99"/>
  <c r="G250" i="99"/>
  <c r="BI250" i="99" s="1"/>
  <c r="B250" i="99"/>
  <c r="BF249" i="99"/>
  <c r="BD249" i="99"/>
  <c r="BA249" i="99"/>
  <c r="AU249" i="99"/>
  <c r="AT249" i="99"/>
  <c r="AR249" i="99"/>
  <c r="AL249" i="99"/>
  <c r="Z249" i="99"/>
  <c r="K249" i="99"/>
  <c r="AY249" i="99" s="1"/>
  <c r="J249" i="99"/>
  <c r="I249" i="99"/>
  <c r="H249" i="99"/>
  <c r="G249" i="99"/>
  <c r="BI249" i="99" s="1"/>
  <c r="B249" i="99"/>
  <c r="BF248" i="99"/>
  <c r="BD248" i="99"/>
  <c r="BA248" i="99"/>
  <c r="AU248" i="99"/>
  <c r="AT248" i="99"/>
  <c r="AR248" i="99"/>
  <c r="AL248" i="99"/>
  <c r="Z248" i="99"/>
  <c r="K248" i="99"/>
  <c r="O248" i="99" s="1"/>
  <c r="J248" i="99"/>
  <c r="I248" i="99"/>
  <c r="H248" i="99"/>
  <c r="G248" i="99"/>
  <c r="BI248" i="99" s="1"/>
  <c r="B248" i="99"/>
  <c r="BM247" i="99"/>
  <c r="BF247" i="99"/>
  <c r="BD247" i="99"/>
  <c r="BA247" i="99"/>
  <c r="AU247" i="99"/>
  <c r="AT247" i="99"/>
  <c r="AR247" i="99"/>
  <c r="AL247" i="99"/>
  <c r="Z247" i="99"/>
  <c r="K247" i="99"/>
  <c r="AY247" i="99" s="1"/>
  <c r="J247" i="99"/>
  <c r="I247" i="99"/>
  <c r="H247" i="99"/>
  <c r="G247" i="99"/>
  <c r="BI247" i="99" s="1"/>
  <c r="B247" i="99"/>
  <c r="BF246" i="99"/>
  <c r="BD246" i="99"/>
  <c r="BA246" i="99"/>
  <c r="AU246" i="99"/>
  <c r="AT246" i="99"/>
  <c r="AR246" i="99"/>
  <c r="AL246" i="99"/>
  <c r="Z246" i="99"/>
  <c r="K246" i="99"/>
  <c r="AO246" i="99" s="1"/>
  <c r="J246" i="99"/>
  <c r="I246" i="99"/>
  <c r="H246" i="99"/>
  <c r="G246" i="99"/>
  <c r="BI246" i="99" s="1"/>
  <c r="B246" i="99"/>
  <c r="BF245" i="99"/>
  <c r="BD245" i="99"/>
  <c r="BA245" i="99"/>
  <c r="AU245" i="99"/>
  <c r="AT245" i="99"/>
  <c r="AR245" i="99"/>
  <c r="AL245" i="99"/>
  <c r="Z245" i="99"/>
  <c r="K245" i="99"/>
  <c r="AO245" i="99" s="1"/>
  <c r="J245" i="99"/>
  <c r="I245" i="99"/>
  <c r="H245" i="99"/>
  <c r="G245" i="99"/>
  <c r="BI245" i="99" s="1"/>
  <c r="B245" i="99"/>
  <c r="BF244" i="99"/>
  <c r="BD244" i="99"/>
  <c r="BA244" i="99"/>
  <c r="AU244" i="99"/>
  <c r="AT244" i="99"/>
  <c r="AR244" i="99"/>
  <c r="AL244" i="99"/>
  <c r="Z244" i="99"/>
  <c r="K244" i="99"/>
  <c r="BM244" i="99" s="1"/>
  <c r="J244" i="99"/>
  <c r="I244" i="99"/>
  <c r="H244" i="99"/>
  <c r="G244" i="99"/>
  <c r="BI244" i="99" s="1"/>
  <c r="B244" i="99"/>
  <c r="BF243" i="99"/>
  <c r="BD243" i="99"/>
  <c r="BA243" i="99"/>
  <c r="AU243" i="99"/>
  <c r="AT243" i="99"/>
  <c r="AR243" i="99"/>
  <c r="AL243" i="99"/>
  <c r="Z243" i="99"/>
  <c r="K243" i="99"/>
  <c r="AY243" i="99" s="1"/>
  <c r="J243" i="99"/>
  <c r="I243" i="99"/>
  <c r="H243" i="99"/>
  <c r="G243" i="99"/>
  <c r="BI243" i="99" s="1"/>
  <c r="B243" i="99"/>
  <c r="BF242" i="99"/>
  <c r="BD242" i="99"/>
  <c r="BA242" i="99"/>
  <c r="AU242" i="99"/>
  <c r="AT242" i="99"/>
  <c r="AR242" i="99"/>
  <c r="AL242" i="99"/>
  <c r="Z242" i="99"/>
  <c r="K242" i="99"/>
  <c r="AN242" i="99" s="1"/>
  <c r="J242" i="99"/>
  <c r="I242" i="99"/>
  <c r="H242" i="99"/>
  <c r="G242" i="99"/>
  <c r="BI242" i="99" s="1"/>
  <c r="B242" i="99"/>
  <c r="BF241" i="99"/>
  <c r="BD241" i="99"/>
  <c r="BA241" i="99"/>
  <c r="AU241" i="99"/>
  <c r="AT241" i="99"/>
  <c r="AR241" i="99"/>
  <c r="AL241" i="99"/>
  <c r="Z241" i="99"/>
  <c r="K241" i="99"/>
  <c r="AY241" i="99" s="1"/>
  <c r="J241" i="99"/>
  <c r="I241" i="99"/>
  <c r="H241" i="99"/>
  <c r="G241" i="99"/>
  <c r="BI241" i="99" s="1"/>
  <c r="B241" i="99"/>
  <c r="BF240" i="99"/>
  <c r="BD240" i="99"/>
  <c r="BA240" i="99"/>
  <c r="AU240" i="99"/>
  <c r="AT240" i="99"/>
  <c r="AR240" i="99"/>
  <c r="AL240" i="99"/>
  <c r="Z240" i="99"/>
  <c r="K240" i="99"/>
  <c r="O240" i="99" s="1"/>
  <c r="J240" i="99"/>
  <c r="I240" i="99"/>
  <c r="H240" i="99"/>
  <c r="G240" i="99"/>
  <c r="BI240" i="99" s="1"/>
  <c r="B240" i="99"/>
  <c r="BF239" i="99"/>
  <c r="BD239" i="99"/>
  <c r="BA239" i="99"/>
  <c r="AU239" i="99"/>
  <c r="AT239" i="99"/>
  <c r="AR239" i="99"/>
  <c r="AL239" i="99"/>
  <c r="Z239" i="99"/>
  <c r="K239" i="99"/>
  <c r="AY239" i="99" s="1"/>
  <c r="J239" i="99"/>
  <c r="I239" i="99"/>
  <c r="H239" i="99"/>
  <c r="G239" i="99"/>
  <c r="BI239" i="99" s="1"/>
  <c r="B239" i="99"/>
  <c r="BF238" i="99"/>
  <c r="BD238" i="99"/>
  <c r="BA238" i="99"/>
  <c r="AU238" i="99"/>
  <c r="AT238" i="99"/>
  <c r="AR238" i="99"/>
  <c r="AL238" i="99"/>
  <c r="Z238" i="99"/>
  <c r="K238" i="99"/>
  <c r="AO238" i="99" s="1"/>
  <c r="J238" i="99"/>
  <c r="I238" i="99"/>
  <c r="H238" i="99"/>
  <c r="G238" i="99"/>
  <c r="BI238" i="99" s="1"/>
  <c r="B238" i="99"/>
  <c r="BF237" i="99"/>
  <c r="BD237" i="99"/>
  <c r="BA237" i="99"/>
  <c r="AU237" i="99"/>
  <c r="AT237" i="99"/>
  <c r="AR237" i="99"/>
  <c r="AL237" i="99"/>
  <c r="Z237" i="99"/>
  <c r="K237" i="99"/>
  <c r="AO237" i="99" s="1"/>
  <c r="J237" i="99"/>
  <c r="I237" i="99"/>
  <c r="H237" i="99"/>
  <c r="G237" i="99"/>
  <c r="BI237" i="99" s="1"/>
  <c r="B237" i="99"/>
  <c r="BF236" i="99"/>
  <c r="BD236" i="99"/>
  <c r="BA236" i="99"/>
  <c r="AU236" i="99"/>
  <c r="AT236" i="99"/>
  <c r="AR236" i="99"/>
  <c r="AL236" i="99"/>
  <c r="Z236" i="99"/>
  <c r="K236" i="99"/>
  <c r="J236" i="99"/>
  <c r="I236" i="99"/>
  <c r="H236" i="99"/>
  <c r="G236" i="99"/>
  <c r="BI236" i="99" s="1"/>
  <c r="B236" i="99"/>
  <c r="BF235" i="99"/>
  <c r="BD235" i="99"/>
  <c r="BA235" i="99"/>
  <c r="AU235" i="99"/>
  <c r="AT235" i="99"/>
  <c r="AR235" i="99"/>
  <c r="AL235" i="99"/>
  <c r="Z235" i="99"/>
  <c r="K235" i="99"/>
  <c r="AY235" i="99" s="1"/>
  <c r="J235" i="99"/>
  <c r="I235" i="99"/>
  <c r="H235" i="99"/>
  <c r="G235" i="99"/>
  <c r="BI235" i="99" s="1"/>
  <c r="B235" i="99"/>
  <c r="BF234" i="99"/>
  <c r="BD234" i="99"/>
  <c r="BA234" i="99"/>
  <c r="AU234" i="99"/>
  <c r="AT234" i="99"/>
  <c r="AR234" i="99"/>
  <c r="AL234" i="99"/>
  <c r="Z234" i="99"/>
  <c r="K234" i="99"/>
  <c r="AN234" i="99" s="1"/>
  <c r="J234" i="99"/>
  <c r="I234" i="99"/>
  <c r="H234" i="99"/>
  <c r="G234" i="99"/>
  <c r="BI234" i="99" s="1"/>
  <c r="B234" i="99"/>
  <c r="BF233" i="99"/>
  <c r="BD233" i="99"/>
  <c r="BA233" i="99"/>
  <c r="AU233" i="99"/>
  <c r="AT233" i="99"/>
  <c r="AR233" i="99"/>
  <c r="AL233" i="99"/>
  <c r="Z233" i="99"/>
  <c r="K233" i="99"/>
  <c r="AY233" i="99" s="1"/>
  <c r="J233" i="99"/>
  <c r="I233" i="99"/>
  <c r="H233" i="99"/>
  <c r="G233" i="99"/>
  <c r="BI233" i="99" s="1"/>
  <c r="B233" i="99"/>
  <c r="BF232" i="99"/>
  <c r="BD232" i="99"/>
  <c r="BA232" i="99"/>
  <c r="AU232" i="99"/>
  <c r="AT232" i="99"/>
  <c r="AR232" i="99"/>
  <c r="AL232" i="99"/>
  <c r="Z232" i="99"/>
  <c r="K232" i="99"/>
  <c r="O232" i="99" s="1"/>
  <c r="J232" i="99"/>
  <c r="I232" i="99"/>
  <c r="H232" i="99"/>
  <c r="G232" i="99"/>
  <c r="BI232" i="99" s="1"/>
  <c r="B232" i="99"/>
  <c r="BF231" i="99"/>
  <c r="BD231" i="99"/>
  <c r="BA231" i="99"/>
  <c r="AU231" i="99"/>
  <c r="AT231" i="99"/>
  <c r="AR231" i="99"/>
  <c r="AL231" i="99"/>
  <c r="Z231" i="99"/>
  <c r="K231" i="99"/>
  <c r="AY231" i="99" s="1"/>
  <c r="J231" i="99"/>
  <c r="I231" i="99"/>
  <c r="H231" i="99"/>
  <c r="G231" i="99"/>
  <c r="BI231" i="99" s="1"/>
  <c r="B231" i="99"/>
  <c r="BF230" i="99"/>
  <c r="BD230" i="99"/>
  <c r="BB230" i="99"/>
  <c r="BA230" i="99"/>
  <c r="AU230" i="99"/>
  <c r="AT230" i="99"/>
  <c r="AR230" i="99"/>
  <c r="AL230" i="99"/>
  <c r="Z230" i="99"/>
  <c r="K230" i="99"/>
  <c r="AO230" i="99" s="1"/>
  <c r="J230" i="99"/>
  <c r="I230" i="99"/>
  <c r="H230" i="99"/>
  <c r="G230" i="99"/>
  <c r="BI230" i="99" s="1"/>
  <c r="B230" i="99"/>
  <c r="BF229" i="99"/>
  <c r="BD229" i="99"/>
  <c r="BA229" i="99"/>
  <c r="AU229" i="99"/>
  <c r="AT229" i="99"/>
  <c r="AR229" i="99"/>
  <c r="AL229" i="99"/>
  <c r="Z229" i="99"/>
  <c r="K229" i="99"/>
  <c r="AO229" i="99" s="1"/>
  <c r="J229" i="99"/>
  <c r="I229" i="99"/>
  <c r="H229" i="99"/>
  <c r="G229" i="99"/>
  <c r="BI229" i="99" s="1"/>
  <c r="B229" i="99"/>
  <c r="BF228" i="99"/>
  <c r="BD228" i="99"/>
  <c r="BA228" i="99"/>
  <c r="AU228" i="99"/>
  <c r="AT228" i="99"/>
  <c r="AR228" i="99"/>
  <c r="AL228" i="99"/>
  <c r="Z228" i="99"/>
  <c r="K228" i="99"/>
  <c r="J228" i="99"/>
  <c r="I228" i="99"/>
  <c r="H228" i="99"/>
  <c r="G228" i="99"/>
  <c r="BI228" i="99" s="1"/>
  <c r="B228" i="99"/>
  <c r="BF227" i="99"/>
  <c r="BD227" i="99"/>
  <c r="BA227" i="99"/>
  <c r="AU227" i="99"/>
  <c r="AT227" i="99"/>
  <c r="AR227" i="99"/>
  <c r="AL227" i="99"/>
  <c r="Z227" i="99"/>
  <c r="O227" i="99"/>
  <c r="K227" i="99"/>
  <c r="AY227" i="99" s="1"/>
  <c r="J227" i="99"/>
  <c r="I227" i="99"/>
  <c r="H227" i="99"/>
  <c r="G227" i="99"/>
  <c r="BI227" i="99" s="1"/>
  <c r="B227" i="99"/>
  <c r="BF226" i="99"/>
  <c r="BD226" i="99"/>
  <c r="BA226" i="99"/>
  <c r="AU226" i="99"/>
  <c r="AT226" i="99"/>
  <c r="AR226" i="99"/>
  <c r="AL226" i="99"/>
  <c r="Z226" i="99"/>
  <c r="K226" i="99"/>
  <c r="J226" i="99"/>
  <c r="I226" i="99"/>
  <c r="H226" i="99"/>
  <c r="G226" i="99"/>
  <c r="BI226" i="99" s="1"/>
  <c r="B226" i="99"/>
  <c r="BF225" i="99"/>
  <c r="BD225" i="99"/>
  <c r="BA225" i="99"/>
  <c r="AU225" i="99"/>
  <c r="AT225" i="99"/>
  <c r="AR225" i="99"/>
  <c r="AL225" i="99"/>
  <c r="Z225" i="99"/>
  <c r="K225" i="99"/>
  <c r="AY225" i="99" s="1"/>
  <c r="J225" i="99"/>
  <c r="I225" i="99"/>
  <c r="H225" i="99"/>
  <c r="G225" i="99"/>
  <c r="BI225" i="99" s="1"/>
  <c r="B225" i="99"/>
  <c r="BF224" i="99"/>
  <c r="BD224" i="99"/>
  <c r="BA224" i="99"/>
  <c r="AU224" i="99"/>
  <c r="AT224" i="99"/>
  <c r="AR224" i="99"/>
  <c r="AL224" i="99"/>
  <c r="Z224" i="99"/>
  <c r="K224" i="99"/>
  <c r="J224" i="99"/>
  <c r="I224" i="99"/>
  <c r="H224" i="99"/>
  <c r="G224" i="99"/>
  <c r="BI224" i="99" s="1"/>
  <c r="B224" i="99"/>
  <c r="BF223" i="99"/>
  <c r="BD223" i="99"/>
  <c r="BA223" i="99"/>
  <c r="AU223" i="99"/>
  <c r="AT223" i="99"/>
  <c r="AR223" i="99"/>
  <c r="AL223" i="99"/>
  <c r="Z223" i="99"/>
  <c r="K223" i="99"/>
  <c r="AY223" i="99" s="1"/>
  <c r="J223" i="99"/>
  <c r="I223" i="99"/>
  <c r="H223" i="99"/>
  <c r="G223" i="99"/>
  <c r="BI223" i="99" s="1"/>
  <c r="B223" i="99"/>
  <c r="BF222" i="99"/>
  <c r="BD222" i="99"/>
  <c r="BA222" i="99"/>
  <c r="AU222" i="99"/>
  <c r="AT222" i="99"/>
  <c r="AR222" i="99"/>
  <c r="AL222" i="99"/>
  <c r="Z222" i="99"/>
  <c r="K222" i="99"/>
  <c r="AO222" i="99" s="1"/>
  <c r="J222" i="99"/>
  <c r="I222" i="99"/>
  <c r="H222" i="99"/>
  <c r="G222" i="99"/>
  <c r="BI222" i="99" s="1"/>
  <c r="B222" i="99"/>
  <c r="BF221" i="99"/>
  <c r="BD221" i="99"/>
  <c r="BA221" i="99"/>
  <c r="AU221" i="99"/>
  <c r="AT221" i="99"/>
  <c r="AR221" i="99"/>
  <c r="AL221" i="99"/>
  <c r="Z221" i="99"/>
  <c r="K221" i="99"/>
  <c r="AO221" i="99" s="1"/>
  <c r="J221" i="99"/>
  <c r="I221" i="99"/>
  <c r="H221" i="99"/>
  <c r="G221" i="99"/>
  <c r="BI221" i="99" s="1"/>
  <c r="B221" i="99"/>
  <c r="BF220" i="99"/>
  <c r="BD220" i="99"/>
  <c r="BA220" i="99"/>
  <c r="AU220" i="99"/>
  <c r="AT220" i="99"/>
  <c r="AR220" i="99"/>
  <c r="AL220" i="99"/>
  <c r="Z220" i="99"/>
  <c r="K220" i="99"/>
  <c r="AO220" i="99" s="1"/>
  <c r="J220" i="99"/>
  <c r="I220" i="99"/>
  <c r="H220" i="99"/>
  <c r="G220" i="99"/>
  <c r="BI220" i="99" s="1"/>
  <c r="B220" i="99"/>
  <c r="BF219" i="99"/>
  <c r="BD219" i="99"/>
  <c r="BA219" i="99"/>
  <c r="AU219" i="99"/>
  <c r="AT219" i="99"/>
  <c r="AR219" i="99"/>
  <c r="AL219" i="99"/>
  <c r="Z219" i="99"/>
  <c r="K219" i="99"/>
  <c r="AY219" i="99" s="1"/>
  <c r="J219" i="99"/>
  <c r="I219" i="99"/>
  <c r="H219" i="99"/>
  <c r="G219" i="99"/>
  <c r="BI219" i="99" s="1"/>
  <c r="B219" i="99"/>
  <c r="BF218" i="99"/>
  <c r="BD218" i="99"/>
  <c r="BA218" i="99"/>
  <c r="AU218" i="99"/>
  <c r="AT218" i="99"/>
  <c r="AR218" i="99"/>
  <c r="AL218" i="99"/>
  <c r="Z218" i="99"/>
  <c r="K218" i="99"/>
  <c r="J218" i="99"/>
  <c r="I218" i="99"/>
  <c r="H218" i="99"/>
  <c r="G218" i="99"/>
  <c r="BI218" i="99" s="1"/>
  <c r="B218" i="99"/>
  <c r="BF217" i="99"/>
  <c r="BD217" i="99"/>
  <c r="BA217" i="99"/>
  <c r="AU217" i="99"/>
  <c r="AT217" i="99"/>
  <c r="AR217" i="99"/>
  <c r="AL217" i="99"/>
  <c r="Z217" i="99"/>
  <c r="K217" i="99"/>
  <c r="AY217" i="99" s="1"/>
  <c r="J217" i="99"/>
  <c r="I217" i="99"/>
  <c r="H217" i="99"/>
  <c r="G217" i="99"/>
  <c r="BI217" i="99" s="1"/>
  <c r="B217" i="99"/>
  <c r="BF216" i="99"/>
  <c r="BD216" i="99"/>
  <c r="BA216" i="99"/>
  <c r="AU216" i="99"/>
  <c r="AT216" i="99"/>
  <c r="AR216" i="99"/>
  <c r="AO216" i="99"/>
  <c r="AL216" i="99"/>
  <c r="Z216" i="99"/>
  <c r="K216" i="99"/>
  <c r="J216" i="99"/>
  <c r="I216" i="99"/>
  <c r="H216" i="99"/>
  <c r="G216" i="99"/>
  <c r="BI216" i="99" s="1"/>
  <c r="B216" i="99"/>
  <c r="BF215" i="99"/>
  <c r="BD215" i="99"/>
  <c r="BA215" i="99"/>
  <c r="AU215" i="99"/>
  <c r="AT215" i="99"/>
  <c r="AR215" i="99"/>
  <c r="AL215" i="99"/>
  <c r="Z215" i="99"/>
  <c r="K215" i="99"/>
  <c r="AY215" i="99" s="1"/>
  <c r="J215" i="99"/>
  <c r="I215" i="99"/>
  <c r="H215" i="99"/>
  <c r="G215" i="99"/>
  <c r="BI215" i="99" s="1"/>
  <c r="B215" i="99"/>
  <c r="BF214" i="99"/>
  <c r="BD214" i="99"/>
  <c r="BA214" i="99"/>
  <c r="AU214" i="99"/>
  <c r="AT214" i="99"/>
  <c r="AR214" i="99"/>
  <c r="AL214" i="99"/>
  <c r="Z214" i="99"/>
  <c r="K214" i="99"/>
  <c r="O214" i="99" s="1"/>
  <c r="J214" i="99"/>
  <c r="I214" i="99"/>
  <c r="H214" i="99"/>
  <c r="G214" i="99"/>
  <c r="BI214" i="99" s="1"/>
  <c r="B214" i="99"/>
  <c r="BF213" i="99"/>
  <c r="BD213" i="99"/>
  <c r="BA213" i="99"/>
  <c r="AU213" i="99"/>
  <c r="AT213" i="99"/>
  <c r="AR213" i="99"/>
  <c r="AL213" i="99"/>
  <c r="Z213" i="99"/>
  <c r="K213" i="99"/>
  <c r="AO213" i="99" s="1"/>
  <c r="J213" i="99"/>
  <c r="I213" i="99"/>
  <c r="H213" i="99"/>
  <c r="G213" i="99"/>
  <c r="BI213" i="99" s="1"/>
  <c r="B213" i="99"/>
  <c r="BF212" i="99"/>
  <c r="BD212" i="99"/>
  <c r="BA212" i="99"/>
  <c r="AU212" i="99"/>
  <c r="AT212" i="99"/>
  <c r="AR212" i="99"/>
  <c r="AL212" i="99"/>
  <c r="Z212" i="99"/>
  <c r="K212" i="99"/>
  <c r="BM212" i="99" s="1"/>
  <c r="J212" i="99"/>
  <c r="I212" i="99"/>
  <c r="H212" i="99"/>
  <c r="G212" i="99"/>
  <c r="BI212" i="99" s="1"/>
  <c r="B212" i="99"/>
  <c r="BF211" i="99"/>
  <c r="BD211" i="99"/>
  <c r="BA211" i="99"/>
  <c r="AU211" i="99"/>
  <c r="AT211" i="99"/>
  <c r="AR211" i="99"/>
  <c r="AL211" i="99"/>
  <c r="Z211" i="99"/>
  <c r="K211" i="99"/>
  <c r="J211" i="99"/>
  <c r="I211" i="99"/>
  <c r="H211" i="99"/>
  <c r="G211" i="99"/>
  <c r="BI211" i="99" s="1"/>
  <c r="B211" i="99"/>
  <c r="BF210" i="99"/>
  <c r="BD210" i="99"/>
  <c r="BA210" i="99"/>
  <c r="AU210" i="99"/>
  <c r="AT210" i="99"/>
  <c r="AR210" i="99"/>
  <c r="AL210" i="99"/>
  <c r="Z210" i="99"/>
  <c r="K210" i="99"/>
  <c r="AN210" i="99" s="1"/>
  <c r="J210" i="99"/>
  <c r="I210" i="99"/>
  <c r="H210" i="99"/>
  <c r="G210" i="99"/>
  <c r="BI210" i="99" s="1"/>
  <c r="B210" i="99"/>
  <c r="BF209" i="99"/>
  <c r="BD209" i="99"/>
  <c r="BA209" i="99"/>
  <c r="AU209" i="99"/>
  <c r="AT209" i="99"/>
  <c r="AR209" i="99"/>
  <c r="AL209" i="99"/>
  <c r="Z209" i="99"/>
  <c r="K209" i="99"/>
  <c r="AY209" i="99" s="1"/>
  <c r="J209" i="99"/>
  <c r="I209" i="99"/>
  <c r="H209" i="99"/>
  <c r="G209" i="99"/>
  <c r="BI209" i="99" s="1"/>
  <c r="B209" i="99"/>
  <c r="BF208" i="99"/>
  <c r="BD208" i="99"/>
  <c r="BA208" i="99"/>
  <c r="AU208" i="99"/>
  <c r="AT208" i="99"/>
  <c r="AR208" i="99"/>
  <c r="AL208" i="99"/>
  <c r="Z208" i="99"/>
  <c r="K208" i="99"/>
  <c r="J208" i="99"/>
  <c r="I208" i="99"/>
  <c r="H208" i="99"/>
  <c r="G208" i="99"/>
  <c r="BI208" i="99" s="1"/>
  <c r="B208" i="99"/>
  <c r="BF207" i="99"/>
  <c r="BD207" i="99"/>
  <c r="BA207" i="99"/>
  <c r="AU207" i="99"/>
  <c r="AT207" i="99"/>
  <c r="AR207" i="99"/>
  <c r="AL207" i="99"/>
  <c r="Z207" i="99"/>
  <c r="K207" i="99"/>
  <c r="AY207" i="99" s="1"/>
  <c r="J207" i="99"/>
  <c r="I207" i="99"/>
  <c r="H207" i="99"/>
  <c r="G207" i="99"/>
  <c r="BI207" i="99" s="1"/>
  <c r="B207" i="99"/>
  <c r="BF206" i="99"/>
  <c r="BD206" i="99"/>
  <c r="BA206" i="99"/>
  <c r="AY206" i="99"/>
  <c r="AU206" i="99"/>
  <c r="AT206" i="99"/>
  <c r="AR206" i="99"/>
  <c r="AL206" i="99"/>
  <c r="Z206" i="99"/>
  <c r="K206" i="99"/>
  <c r="O206" i="99" s="1"/>
  <c r="J206" i="99"/>
  <c r="I206" i="99"/>
  <c r="H206" i="99"/>
  <c r="G206" i="99"/>
  <c r="BI206" i="99" s="1"/>
  <c r="B206" i="99"/>
  <c r="BF205" i="99"/>
  <c r="BD205" i="99"/>
  <c r="BA205" i="99"/>
  <c r="AU205" i="99"/>
  <c r="AT205" i="99"/>
  <c r="AR205" i="99"/>
  <c r="AL205" i="99"/>
  <c r="Z205" i="99"/>
  <c r="K205" i="99"/>
  <c r="AO205" i="99" s="1"/>
  <c r="J205" i="99"/>
  <c r="I205" i="99"/>
  <c r="H205" i="99"/>
  <c r="G205" i="99"/>
  <c r="BI205" i="99" s="1"/>
  <c r="B205" i="99"/>
  <c r="BF204" i="99"/>
  <c r="BD204" i="99"/>
  <c r="BA204" i="99"/>
  <c r="AU204" i="99"/>
  <c r="AT204" i="99"/>
  <c r="AR204" i="99"/>
  <c r="AL204" i="99"/>
  <c r="Z204" i="99"/>
  <c r="K204" i="99"/>
  <c r="BM204" i="99" s="1"/>
  <c r="J204" i="99"/>
  <c r="I204" i="99"/>
  <c r="H204" i="99"/>
  <c r="G204" i="99"/>
  <c r="BI204" i="99" s="1"/>
  <c r="B204" i="99"/>
  <c r="BF203" i="99"/>
  <c r="BD203" i="99"/>
  <c r="BA203" i="99"/>
  <c r="AU203" i="99"/>
  <c r="AT203" i="99"/>
  <c r="AR203" i="99"/>
  <c r="AL203" i="99"/>
  <c r="Z203" i="99"/>
  <c r="K203" i="99"/>
  <c r="J203" i="99"/>
  <c r="I203" i="99"/>
  <c r="H203" i="99"/>
  <c r="G203" i="99"/>
  <c r="BI203" i="99" s="1"/>
  <c r="B203" i="99"/>
  <c r="BF202" i="99"/>
  <c r="BD202" i="99"/>
  <c r="BA202" i="99"/>
  <c r="AU202" i="99"/>
  <c r="AT202" i="99"/>
  <c r="AR202" i="99"/>
  <c r="AL202" i="99"/>
  <c r="Z202" i="99"/>
  <c r="K202" i="99"/>
  <c r="AN202" i="99" s="1"/>
  <c r="J202" i="99"/>
  <c r="I202" i="99"/>
  <c r="H202" i="99"/>
  <c r="G202" i="99"/>
  <c r="BI202" i="99" s="1"/>
  <c r="B202" i="99"/>
  <c r="BF201" i="99"/>
  <c r="BD201" i="99"/>
  <c r="BA201" i="99"/>
  <c r="AU201" i="99"/>
  <c r="AT201" i="99"/>
  <c r="AR201" i="99"/>
  <c r="AL201" i="99"/>
  <c r="Z201" i="99"/>
  <c r="K201" i="99"/>
  <c r="AY201" i="99" s="1"/>
  <c r="J201" i="99"/>
  <c r="I201" i="99"/>
  <c r="H201" i="99"/>
  <c r="G201" i="99"/>
  <c r="BI201" i="99" s="1"/>
  <c r="B201" i="99"/>
  <c r="BF200" i="99"/>
  <c r="BD200" i="99"/>
  <c r="BA200" i="99"/>
  <c r="AU200" i="99"/>
  <c r="AT200" i="99"/>
  <c r="AR200" i="99"/>
  <c r="AL200" i="99"/>
  <c r="Z200" i="99"/>
  <c r="K200" i="99"/>
  <c r="J200" i="99"/>
  <c r="I200" i="99"/>
  <c r="H200" i="99"/>
  <c r="G200" i="99"/>
  <c r="BI200" i="99" s="1"/>
  <c r="B200" i="99"/>
  <c r="BF199" i="99"/>
  <c r="BD199" i="99"/>
  <c r="BA199" i="99"/>
  <c r="AU199" i="99"/>
  <c r="AT199" i="99"/>
  <c r="AR199" i="99"/>
  <c r="AL199" i="99"/>
  <c r="Z199" i="99"/>
  <c r="K199" i="99"/>
  <c r="AY199" i="99" s="1"/>
  <c r="J199" i="99"/>
  <c r="I199" i="99"/>
  <c r="H199" i="99"/>
  <c r="G199" i="99"/>
  <c r="BI199" i="99" s="1"/>
  <c r="B199" i="99"/>
  <c r="BF198" i="99"/>
  <c r="BD198" i="99"/>
  <c r="BA198" i="99"/>
  <c r="AU198" i="99"/>
  <c r="AT198" i="99"/>
  <c r="AR198" i="99"/>
  <c r="AL198" i="99"/>
  <c r="Z198" i="99"/>
  <c r="K198" i="99"/>
  <c r="O198" i="99" s="1"/>
  <c r="J198" i="99"/>
  <c r="I198" i="99"/>
  <c r="H198" i="99"/>
  <c r="G198" i="99"/>
  <c r="BI198" i="99" s="1"/>
  <c r="B198" i="99"/>
  <c r="BF197" i="99"/>
  <c r="BD197" i="99"/>
  <c r="BA197" i="99"/>
  <c r="AU197" i="99"/>
  <c r="AT197" i="99"/>
  <c r="AR197" i="99"/>
  <c r="AL197" i="99"/>
  <c r="Z197" i="99"/>
  <c r="K197" i="99"/>
  <c r="AO197" i="99" s="1"/>
  <c r="J197" i="99"/>
  <c r="I197" i="99"/>
  <c r="H197" i="99"/>
  <c r="G197" i="99"/>
  <c r="BI197" i="99" s="1"/>
  <c r="B197" i="99"/>
  <c r="BF196" i="99"/>
  <c r="BD196" i="99"/>
  <c r="BA196" i="99"/>
  <c r="AU196" i="99"/>
  <c r="AT196" i="99"/>
  <c r="AR196" i="99"/>
  <c r="AL196" i="99"/>
  <c r="Z196" i="99"/>
  <c r="K196" i="99"/>
  <c r="BM196" i="99" s="1"/>
  <c r="J196" i="99"/>
  <c r="I196" i="99"/>
  <c r="H196" i="99"/>
  <c r="G196" i="99"/>
  <c r="BI196" i="99" s="1"/>
  <c r="B196" i="99"/>
  <c r="BF195" i="99"/>
  <c r="BD195" i="99"/>
  <c r="BA195" i="99"/>
  <c r="AU195" i="99"/>
  <c r="AT195" i="99"/>
  <c r="AR195" i="99"/>
  <c r="AL195" i="99"/>
  <c r="Z195" i="99"/>
  <c r="K195" i="99"/>
  <c r="J195" i="99"/>
  <c r="I195" i="99"/>
  <c r="H195" i="99"/>
  <c r="G195" i="99"/>
  <c r="BI195" i="99" s="1"/>
  <c r="B195" i="99"/>
  <c r="BF194" i="99"/>
  <c r="BD194" i="99"/>
  <c r="BA194" i="99"/>
  <c r="AU194" i="99"/>
  <c r="AT194" i="99"/>
  <c r="AR194" i="99"/>
  <c r="AL194" i="99"/>
  <c r="Z194" i="99"/>
  <c r="K194" i="99"/>
  <c r="AN194" i="99" s="1"/>
  <c r="J194" i="99"/>
  <c r="I194" i="99"/>
  <c r="H194" i="99"/>
  <c r="G194" i="99"/>
  <c r="BI194" i="99" s="1"/>
  <c r="B194" i="99"/>
  <c r="BF193" i="99"/>
  <c r="BD193" i="99"/>
  <c r="BA193" i="99"/>
  <c r="AU193" i="99"/>
  <c r="AT193" i="99"/>
  <c r="AR193" i="99"/>
  <c r="AL193" i="99"/>
  <c r="Z193" i="99"/>
  <c r="K193" i="99"/>
  <c r="AY193" i="99" s="1"/>
  <c r="J193" i="99"/>
  <c r="I193" i="99"/>
  <c r="H193" i="99"/>
  <c r="G193" i="99"/>
  <c r="BI193" i="99" s="1"/>
  <c r="B193" i="99"/>
  <c r="BF192" i="99"/>
  <c r="BD192" i="99"/>
  <c r="BA192" i="99"/>
  <c r="AU192" i="99"/>
  <c r="AT192" i="99"/>
  <c r="AR192" i="99"/>
  <c r="AL192" i="99"/>
  <c r="Z192" i="99"/>
  <c r="K192" i="99"/>
  <c r="J192" i="99"/>
  <c r="I192" i="99"/>
  <c r="H192" i="99"/>
  <c r="G192" i="99"/>
  <c r="BI192" i="99" s="1"/>
  <c r="B192" i="99"/>
  <c r="BF191" i="99"/>
  <c r="BD191" i="99"/>
  <c r="BA191" i="99"/>
  <c r="AU191" i="99"/>
  <c r="AT191" i="99"/>
  <c r="AR191" i="99"/>
  <c r="AL191" i="99"/>
  <c r="Z191" i="99"/>
  <c r="K191" i="99"/>
  <c r="BM191" i="99" s="1"/>
  <c r="J191" i="99"/>
  <c r="I191" i="99"/>
  <c r="H191" i="99"/>
  <c r="G191" i="99"/>
  <c r="BI191" i="99" s="1"/>
  <c r="B191" i="99"/>
  <c r="BF190" i="99"/>
  <c r="BD190" i="99"/>
  <c r="BA190" i="99"/>
  <c r="AU190" i="99"/>
  <c r="AT190" i="99"/>
  <c r="AR190" i="99"/>
  <c r="AL190" i="99"/>
  <c r="Z190" i="99"/>
  <c r="K190" i="99"/>
  <c r="O190" i="99" s="1"/>
  <c r="J190" i="99"/>
  <c r="I190" i="99"/>
  <c r="H190" i="99"/>
  <c r="G190" i="99"/>
  <c r="BI190" i="99" s="1"/>
  <c r="B190" i="99"/>
  <c r="BF189" i="99"/>
  <c r="BD189" i="99"/>
  <c r="BA189" i="99"/>
  <c r="AU189" i="99"/>
  <c r="AT189" i="99"/>
  <c r="AR189" i="99"/>
  <c r="AL189" i="99"/>
  <c r="Z189" i="99"/>
  <c r="K189" i="99"/>
  <c r="AO189" i="99" s="1"/>
  <c r="J189" i="99"/>
  <c r="I189" i="99"/>
  <c r="H189" i="99"/>
  <c r="G189" i="99"/>
  <c r="BI189" i="99" s="1"/>
  <c r="B189" i="99"/>
  <c r="BF188" i="99"/>
  <c r="BD188" i="99"/>
  <c r="BA188" i="99"/>
  <c r="AU188" i="99"/>
  <c r="AT188" i="99"/>
  <c r="AR188" i="99"/>
  <c r="AL188" i="99"/>
  <c r="Z188" i="99"/>
  <c r="K188" i="99"/>
  <c r="BM188" i="99" s="1"/>
  <c r="J188" i="99"/>
  <c r="I188" i="99"/>
  <c r="H188" i="99"/>
  <c r="G188" i="99"/>
  <c r="BI188" i="99" s="1"/>
  <c r="B188" i="99"/>
  <c r="BF187" i="99"/>
  <c r="BD187" i="99"/>
  <c r="BA187" i="99"/>
  <c r="AU187" i="99"/>
  <c r="AT187" i="99"/>
  <c r="AR187" i="99"/>
  <c r="AL187" i="99"/>
  <c r="Z187" i="99"/>
  <c r="K187" i="99"/>
  <c r="AN187" i="99" s="1"/>
  <c r="J187" i="99"/>
  <c r="I187" i="99"/>
  <c r="H187" i="99"/>
  <c r="G187" i="99"/>
  <c r="BI187" i="99" s="1"/>
  <c r="B187" i="99"/>
  <c r="BF186" i="99"/>
  <c r="BD186" i="99"/>
  <c r="BA186" i="99"/>
  <c r="AU186" i="99"/>
  <c r="AT186" i="99"/>
  <c r="AR186" i="99"/>
  <c r="AL186" i="99"/>
  <c r="Z186" i="99"/>
  <c r="K186" i="99"/>
  <c r="AN186" i="99" s="1"/>
  <c r="J186" i="99"/>
  <c r="I186" i="99"/>
  <c r="H186" i="99"/>
  <c r="G186" i="99"/>
  <c r="BI186" i="99" s="1"/>
  <c r="B186" i="99"/>
  <c r="BF185" i="99"/>
  <c r="BD185" i="99"/>
  <c r="BA185" i="99"/>
  <c r="AU185" i="99"/>
  <c r="AT185" i="99"/>
  <c r="AR185" i="99"/>
  <c r="AL185" i="99"/>
  <c r="Z185" i="99"/>
  <c r="K185" i="99"/>
  <c r="AY185" i="99" s="1"/>
  <c r="J185" i="99"/>
  <c r="I185" i="99"/>
  <c r="H185" i="99"/>
  <c r="G185" i="99"/>
  <c r="BI185" i="99" s="1"/>
  <c r="B185" i="99"/>
  <c r="BF184" i="99"/>
  <c r="BD184" i="99"/>
  <c r="BA184" i="99"/>
  <c r="AU184" i="99"/>
  <c r="AT184" i="99"/>
  <c r="AR184" i="99"/>
  <c r="AL184" i="99"/>
  <c r="Z184" i="99"/>
  <c r="K184" i="99"/>
  <c r="O184" i="99" s="1"/>
  <c r="J184" i="99"/>
  <c r="I184" i="99"/>
  <c r="H184" i="99"/>
  <c r="G184" i="99"/>
  <c r="BI184" i="99" s="1"/>
  <c r="B184" i="99"/>
  <c r="BF183" i="99"/>
  <c r="BD183" i="99"/>
  <c r="BA183" i="99"/>
  <c r="AU183" i="99"/>
  <c r="AT183" i="99"/>
  <c r="AR183" i="99"/>
  <c r="AL183" i="99"/>
  <c r="Z183" i="99"/>
  <c r="K183" i="99"/>
  <c r="AY183" i="99" s="1"/>
  <c r="J183" i="99"/>
  <c r="I183" i="99"/>
  <c r="H183" i="99"/>
  <c r="G183" i="99"/>
  <c r="BI183" i="99" s="1"/>
  <c r="B183" i="99"/>
  <c r="BM182" i="99"/>
  <c r="BF182" i="99"/>
  <c r="BD182" i="99"/>
  <c r="BA182" i="99"/>
  <c r="AU182" i="99"/>
  <c r="AT182" i="99"/>
  <c r="AR182" i="99"/>
  <c r="AL182" i="99"/>
  <c r="Z182" i="99"/>
  <c r="K182" i="99"/>
  <c r="O182" i="99" s="1"/>
  <c r="J182" i="99"/>
  <c r="I182" i="99"/>
  <c r="H182" i="99"/>
  <c r="G182" i="99"/>
  <c r="BI182" i="99" s="1"/>
  <c r="B182" i="99"/>
  <c r="BF181" i="99"/>
  <c r="BD181" i="99"/>
  <c r="BA181" i="99"/>
  <c r="AU181" i="99"/>
  <c r="AT181" i="99"/>
  <c r="AR181" i="99"/>
  <c r="AL181" i="99"/>
  <c r="Z181" i="99"/>
  <c r="K181" i="99"/>
  <c r="AO181" i="99" s="1"/>
  <c r="J181" i="99"/>
  <c r="I181" i="99"/>
  <c r="H181" i="99"/>
  <c r="G181" i="99"/>
  <c r="BI181" i="99" s="1"/>
  <c r="B181" i="99"/>
  <c r="BF180" i="99"/>
  <c r="BD180" i="99"/>
  <c r="BA180" i="99"/>
  <c r="AU180" i="99"/>
  <c r="AT180" i="99"/>
  <c r="AR180" i="99"/>
  <c r="AL180" i="99"/>
  <c r="Z180" i="99"/>
  <c r="K180" i="99"/>
  <c r="BM180" i="99" s="1"/>
  <c r="J180" i="99"/>
  <c r="I180" i="99"/>
  <c r="H180" i="99"/>
  <c r="G180" i="99"/>
  <c r="BI180" i="99" s="1"/>
  <c r="B180" i="99"/>
  <c r="BI179" i="99"/>
  <c r="BF179" i="99"/>
  <c r="BD179" i="99"/>
  <c r="BA179" i="99"/>
  <c r="AU179" i="99"/>
  <c r="AT179" i="99"/>
  <c r="AR179" i="99"/>
  <c r="AL179" i="99"/>
  <c r="Z179" i="99"/>
  <c r="K179" i="99"/>
  <c r="J179" i="99"/>
  <c r="I179" i="99"/>
  <c r="H179" i="99"/>
  <c r="G179" i="99"/>
  <c r="B179" i="99"/>
  <c r="BF178" i="99"/>
  <c r="BD178" i="99"/>
  <c r="BA178" i="99"/>
  <c r="AU178" i="99"/>
  <c r="AT178" i="99"/>
  <c r="AR178" i="99"/>
  <c r="AL178" i="99"/>
  <c r="Z178" i="99"/>
  <c r="K178" i="99"/>
  <c r="AN178" i="99" s="1"/>
  <c r="J178" i="99"/>
  <c r="I178" i="99"/>
  <c r="H178" i="99"/>
  <c r="G178" i="99"/>
  <c r="BI178" i="99" s="1"/>
  <c r="B178" i="99"/>
  <c r="BF177" i="99"/>
  <c r="BD177" i="99"/>
  <c r="BA177" i="99"/>
  <c r="AU177" i="99"/>
  <c r="AT177" i="99"/>
  <c r="AR177" i="99"/>
  <c r="AL177" i="99"/>
  <c r="Z177" i="99"/>
  <c r="K177" i="99"/>
  <c r="AY177" i="99" s="1"/>
  <c r="J177" i="99"/>
  <c r="I177" i="99"/>
  <c r="H177" i="99"/>
  <c r="G177" i="99"/>
  <c r="BI177" i="99" s="1"/>
  <c r="B177" i="99"/>
  <c r="BF176" i="99"/>
  <c r="BD176" i="99"/>
  <c r="BA176" i="99"/>
  <c r="AU176" i="99"/>
  <c r="AT176" i="99"/>
  <c r="AR176" i="99"/>
  <c r="AL176" i="99"/>
  <c r="Z176" i="99"/>
  <c r="K176" i="99"/>
  <c r="O176" i="99" s="1"/>
  <c r="J176" i="99"/>
  <c r="I176" i="99"/>
  <c r="H176" i="99"/>
  <c r="G176" i="99"/>
  <c r="BI176" i="99" s="1"/>
  <c r="B176" i="99"/>
  <c r="BF175" i="99"/>
  <c r="BD175" i="99"/>
  <c r="BA175" i="99"/>
  <c r="AU175" i="99"/>
  <c r="AT175" i="99"/>
  <c r="AR175" i="99"/>
  <c r="AL175" i="99"/>
  <c r="Z175" i="99"/>
  <c r="K175" i="99"/>
  <c r="AN175" i="99" s="1"/>
  <c r="AZ175" i="99" s="1"/>
  <c r="J175" i="99"/>
  <c r="I175" i="99"/>
  <c r="H175" i="99"/>
  <c r="G175" i="99"/>
  <c r="BI175" i="99" s="1"/>
  <c r="B175" i="99"/>
  <c r="BF174" i="99"/>
  <c r="BD174" i="99"/>
  <c r="BA174" i="99"/>
  <c r="AU174" i="99"/>
  <c r="AT174" i="99"/>
  <c r="AR174" i="99"/>
  <c r="AL174" i="99"/>
  <c r="Z174" i="99"/>
  <c r="K174" i="99"/>
  <c r="O174" i="99" s="1"/>
  <c r="J174" i="99"/>
  <c r="I174" i="99"/>
  <c r="H174" i="99"/>
  <c r="G174" i="99"/>
  <c r="BI174" i="99" s="1"/>
  <c r="B174" i="99"/>
  <c r="BF173" i="99"/>
  <c r="BD173" i="99"/>
  <c r="BA173" i="99"/>
  <c r="AU173" i="99"/>
  <c r="AT173" i="99"/>
  <c r="AR173" i="99"/>
  <c r="AL173" i="99"/>
  <c r="Z173" i="99"/>
  <c r="K173" i="99"/>
  <c r="AO173" i="99" s="1"/>
  <c r="J173" i="99"/>
  <c r="I173" i="99"/>
  <c r="H173" i="99"/>
  <c r="G173" i="99"/>
  <c r="BI173" i="99" s="1"/>
  <c r="B173" i="99"/>
  <c r="BF172" i="99"/>
  <c r="BD172" i="99"/>
  <c r="BA172" i="99"/>
  <c r="AU172" i="99"/>
  <c r="AT172" i="99"/>
  <c r="AR172" i="99"/>
  <c r="AL172" i="99"/>
  <c r="Z172" i="99"/>
  <c r="K172" i="99"/>
  <c r="BM172" i="99" s="1"/>
  <c r="J172" i="99"/>
  <c r="I172" i="99"/>
  <c r="H172" i="99"/>
  <c r="G172" i="99"/>
  <c r="BI172" i="99" s="1"/>
  <c r="B172" i="99"/>
  <c r="BF171" i="99"/>
  <c r="BD171" i="99"/>
  <c r="BA171" i="99"/>
  <c r="AU171" i="99"/>
  <c r="AT171" i="99"/>
  <c r="AR171" i="99"/>
  <c r="AL171" i="99"/>
  <c r="Z171" i="99"/>
  <c r="K171" i="99"/>
  <c r="AN171" i="99" s="1"/>
  <c r="AQ171" i="99" s="1"/>
  <c r="J171" i="99"/>
  <c r="I171" i="99"/>
  <c r="H171" i="99"/>
  <c r="G171" i="99"/>
  <c r="BI171" i="99" s="1"/>
  <c r="B171" i="99"/>
  <c r="BF170" i="99"/>
  <c r="BD170" i="99"/>
  <c r="BA170" i="99"/>
  <c r="AU170" i="99"/>
  <c r="AT170" i="99"/>
  <c r="AR170" i="99"/>
  <c r="AL170" i="99"/>
  <c r="Z170" i="99"/>
  <c r="K170" i="99"/>
  <c r="AN170" i="99" s="1"/>
  <c r="J170" i="99"/>
  <c r="I170" i="99"/>
  <c r="H170" i="99"/>
  <c r="G170" i="99"/>
  <c r="BI170" i="99" s="1"/>
  <c r="B170" i="99"/>
  <c r="BF169" i="99"/>
  <c r="BD169" i="99"/>
  <c r="BA169" i="99"/>
  <c r="AU169" i="99"/>
  <c r="AT169" i="99"/>
  <c r="AR169" i="99"/>
  <c r="AL169" i="99"/>
  <c r="Z169" i="99"/>
  <c r="K169" i="99"/>
  <c r="AY169" i="99" s="1"/>
  <c r="J169" i="99"/>
  <c r="I169" i="99"/>
  <c r="H169" i="99"/>
  <c r="G169" i="99"/>
  <c r="BI169" i="99" s="1"/>
  <c r="B169" i="99"/>
  <c r="BF168" i="99"/>
  <c r="BD168" i="99"/>
  <c r="BA168" i="99"/>
  <c r="AU168" i="99"/>
  <c r="AT168" i="99"/>
  <c r="AR168" i="99"/>
  <c r="AO168" i="99"/>
  <c r="AL168" i="99"/>
  <c r="Z168" i="99"/>
  <c r="K168" i="99"/>
  <c r="O168" i="99" s="1"/>
  <c r="J168" i="99"/>
  <c r="I168" i="99"/>
  <c r="H168" i="99"/>
  <c r="G168" i="99"/>
  <c r="BI168" i="99" s="1"/>
  <c r="B168" i="99"/>
  <c r="BF167" i="99"/>
  <c r="BD167" i="99"/>
  <c r="BA167" i="99"/>
  <c r="AU167" i="99"/>
  <c r="AT167" i="99"/>
  <c r="AR167" i="99"/>
  <c r="AL167" i="99"/>
  <c r="Z167" i="99"/>
  <c r="K167" i="99"/>
  <c r="O167" i="99" s="1"/>
  <c r="J167" i="99"/>
  <c r="I167" i="99"/>
  <c r="H167" i="99"/>
  <c r="G167" i="99"/>
  <c r="BI167" i="99" s="1"/>
  <c r="B167" i="99"/>
  <c r="BF166" i="99"/>
  <c r="BD166" i="99"/>
  <c r="BA166" i="99"/>
  <c r="AU166" i="99"/>
  <c r="AT166" i="99"/>
  <c r="AR166" i="99"/>
  <c r="AL166" i="99"/>
  <c r="Z166" i="99"/>
  <c r="K166" i="99"/>
  <c r="O166" i="99" s="1"/>
  <c r="J166" i="99"/>
  <c r="I166" i="99"/>
  <c r="H166" i="99"/>
  <c r="G166" i="99"/>
  <c r="BI166" i="99" s="1"/>
  <c r="B166" i="99"/>
  <c r="BF165" i="99"/>
  <c r="BD165" i="99"/>
  <c r="BA165" i="99"/>
  <c r="AU165" i="99"/>
  <c r="AT165" i="99"/>
  <c r="AR165" i="99"/>
  <c r="AL165" i="99"/>
  <c r="Z165" i="99"/>
  <c r="K165" i="99"/>
  <c r="AO165" i="99" s="1"/>
  <c r="J165" i="99"/>
  <c r="I165" i="99"/>
  <c r="H165" i="99"/>
  <c r="G165" i="99"/>
  <c r="BI165" i="99" s="1"/>
  <c r="B165" i="99"/>
  <c r="BF164" i="99"/>
  <c r="BD164" i="99"/>
  <c r="BA164" i="99"/>
  <c r="AU164" i="99"/>
  <c r="AT164" i="99"/>
  <c r="AR164" i="99"/>
  <c r="AL164" i="99"/>
  <c r="Z164" i="99"/>
  <c r="K164" i="99"/>
  <c r="BM164" i="99" s="1"/>
  <c r="J164" i="99"/>
  <c r="I164" i="99"/>
  <c r="H164" i="99"/>
  <c r="G164" i="99"/>
  <c r="BI164" i="99" s="1"/>
  <c r="B164" i="99"/>
  <c r="BF163" i="99"/>
  <c r="BD163" i="99"/>
  <c r="BA163" i="99"/>
  <c r="AU163" i="99"/>
  <c r="AT163" i="99"/>
  <c r="AR163" i="99"/>
  <c r="AL163" i="99"/>
  <c r="Z163" i="99"/>
  <c r="K163" i="99"/>
  <c r="J163" i="99"/>
  <c r="I163" i="99"/>
  <c r="H163" i="99"/>
  <c r="G163" i="99"/>
  <c r="BI163" i="99" s="1"/>
  <c r="B163" i="99"/>
  <c r="BF162" i="99"/>
  <c r="BD162" i="99"/>
  <c r="BA162" i="99"/>
  <c r="AU162" i="99"/>
  <c r="AT162" i="99"/>
  <c r="AR162" i="99"/>
  <c r="AL162" i="99"/>
  <c r="Z162" i="99"/>
  <c r="O162" i="99"/>
  <c r="K162" i="99"/>
  <c r="AN162" i="99" s="1"/>
  <c r="J162" i="99"/>
  <c r="I162" i="99"/>
  <c r="H162" i="99"/>
  <c r="G162" i="99"/>
  <c r="BI162" i="99" s="1"/>
  <c r="B162" i="99"/>
  <c r="BF161" i="99"/>
  <c r="BD161" i="99"/>
  <c r="BA161" i="99"/>
  <c r="AU161" i="99"/>
  <c r="AT161" i="99"/>
  <c r="AR161" i="99"/>
  <c r="AL161" i="99"/>
  <c r="Z161" i="99"/>
  <c r="K161" i="99"/>
  <c r="AY161" i="99" s="1"/>
  <c r="J161" i="99"/>
  <c r="I161" i="99"/>
  <c r="H161" i="99"/>
  <c r="G161" i="99"/>
  <c r="BI161" i="99" s="1"/>
  <c r="B161" i="99"/>
  <c r="BF160" i="99"/>
  <c r="BD160" i="99"/>
  <c r="BA160" i="99"/>
  <c r="AU160" i="99"/>
  <c r="AT160" i="99"/>
  <c r="AR160" i="99"/>
  <c r="AL160" i="99"/>
  <c r="Z160" i="99"/>
  <c r="K160" i="99"/>
  <c r="O160" i="99" s="1"/>
  <c r="J160" i="99"/>
  <c r="I160" i="99"/>
  <c r="H160" i="99"/>
  <c r="G160" i="99"/>
  <c r="BI160" i="99" s="1"/>
  <c r="B160" i="99"/>
  <c r="BF159" i="99"/>
  <c r="BD159" i="99"/>
  <c r="BA159" i="99"/>
  <c r="AU159" i="99"/>
  <c r="AT159" i="99"/>
  <c r="AR159" i="99"/>
  <c r="AL159" i="99"/>
  <c r="Z159" i="99"/>
  <c r="K159" i="99"/>
  <c r="J159" i="99"/>
  <c r="I159" i="99"/>
  <c r="H159" i="99"/>
  <c r="G159" i="99"/>
  <c r="BI159" i="99" s="1"/>
  <c r="B159" i="99"/>
  <c r="BF158" i="99"/>
  <c r="BD158" i="99"/>
  <c r="BA158" i="99"/>
  <c r="AU158" i="99"/>
  <c r="AT158" i="99"/>
  <c r="AR158" i="99"/>
  <c r="AL158" i="99"/>
  <c r="Z158" i="99"/>
  <c r="K158" i="99"/>
  <c r="O158" i="99" s="1"/>
  <c r="J158" i="99"/>
  <c r="I158" i="99"/>
  <c r="H158" i="99"/>
  <c r="G158" i="99"/>
  <c r="BI158" i="99" s="1"/>
  <c r="B158" i="99"/>
  <c r="BF157" i="99"/>
  <c r="BD157" i="99"/>
  <c r="BA157" i="99"/>
  <c r="AU157" i="99"/>
  <c r="AT157" i="99"/>
  <c r="AR157" i="99"/>
  <c r="AL157" i="99"/>
  <c r="Z157" i="99"/>
  <c r="K157" i="99"/>
  <c r="AO157" i="99" s="1"/>
  <c r="J157" i="99"/>
  <c r="I157" i="99"/>
  <c r="H157" i="99"/>
  <c r="G157" i="99"/>
  <c r="BI157" i="99" s="1"/>
  <c r="B157" i="99"/>
  <c r="BF156" i="99"/>
  <c r="BD156" i="99"/>
  <c r="BA156" i="99"/>
  <c r="AU156" i="99"/>
  <c r="AT156" i="99"/>
  <c r="AR156" i="99"/>
  <c r="AL156" i="99"/>
  <c r="Z156" i="99"/>
  <c r="K156" i="99"/>
  <c r="BM156" i="99" s="1"/>
  <c r="J156" i="99"/>
  <c r="I156" i="99"/>
  <c r="H156" i="99"/>
  <c r="G156" i="99"/>
  <c r="BI156" i="99" s="1"/>
  <c r="B156" i="99"/>
  <c r="BF155" i="99"/>
  <c r="BD155" i="99"/>
  <c r="BA155" i="99"/>
  <c r="AU155" i="99"/>
  <c r="AT155" i="99"/>
  <c r="AR155" i="99"/>
  <c r="AL155" i="99"/>
  <c r="Z155" i="99"/>
  <c r="K155" i="99"/>
  <c r="BM155" i="99" s="1"/>
  <c r="J155" i="99"/>
  <c r="I155" i="99"/>
  <c r="H155" i="99"/>
  <c r="G155" i="99"/>
  <c r="BI155" i="99" s="1"/>
  <c r="B155" i="99"/>
  <c r="BF154" i="99"/>
  <c r="BD154" i="99"/>
  <c r="BA154" i="99"/>
  <c r="AU154" i="99"/>
  <c r="AT154" i="99"/>
  <c r="AR154" i="99"/>
  <c r="AL154" i="99"/>
  <c r="Z154" i="99"/>
  <c r="K154" i="99"/>
  <c r="J154" i="99"/>
  <c r="I154" i="99"/>
  <c r="H154" i="99"/>
  <c r="G154" i="99"/>
  <c r="BI154" i="99" s="1"/>
  <c r="B154" i="99"/>
  <c r="BF153" i="99"/>
  <c r="BD153" i="99"/>
  <c r="BA153" i="99"/>
  <c r="AU153" i="99"/>
  <c r="AT153" i="99"/>
  <c r="AR153" i="99"/>
  <c r="AL153" i="99"/>
  <c r="Z153" i="99"/>
  <c r="K153" i="99"/>
  <c r="AY153" i="99" s="1"/>
  <c r="J153" i="99"/>
  <c r="I153" i="99"/>
  <c r="H153" i="99"/>
  <c r="G153" i="99"/>
  <c r="BI153" i="99" s="1"/>
  <c r="B153" i="99"/>
  <c r="BI152" i="99"/>
  <c r="BF152" i="99"/>
  <c r="BD152" i="99"/>
  <c r="BA152" i="99"/>
  <c r="AU152" i="99"/>
  <c r="AT152" i="99"/>
  <c r="AR152" i="99"/>
  <c r="AL152" i="99"/>
  <c r="Z152" i="99"/>
  <c r="K152" i="99"/>
  <c r="O152" i="99" s="1"/>
  <c r="J152" i="99"/>
  <c r="I152" i="99"/>
  <c r="H152" i="99"/>
  <c r="G152" i="99"/>
  <c r="B152" i="99"/>
  <c r="BF151" i="99"/>
  <c r="BD151" i="99"/>
  <c r="BA151" i="99"/>
  <c r="AU151" i="99"/>
  <c r="AT151" i="99"/>
  <c r="AR151" i="99"/>
  <c r="AL151" i="99"/>
  <c r="Z151" i="99"/>
  <c r="K151" i="99"/>
  <c r="AY151" i="99" s="1"/>
  <c r="J151" i="99"/>
  <c r="I151" i="99"/>
  <c r="H151" i="99"/>
  <c r="G151" i="99"/>
  <c r="BI151" i="99" s="1"/>
  <c r="B151" i="99"/>
  <c r="BF150" i="99"/>
  <c r="BD150" i="99"/>
  <c r="BA150" i="99"/>
  <c r="AU150" i="99"/>
  <c r="AT150" i="99"/>
  <c r="AR150" i="99"/>
  <c r="AL150" i="99"/>
  <c r="Z150" i="99"/>
  <c r="K150" i="99"/>
  <c r="O150" i="99" s="1"/>
  <c r="J150" i="99"/>
  <c r="I150" i="99"/>
  <c r="H150" i="99"/>
  <c r="G150" i="99"/>
  <c r="BI150" i="99" s="1"/>
  <c r="B150" i="99"/>
  <c r="BF149" i="99"/>
  <c r="BD149" i="99"/>
  <c r="BA149" i="99"/>
  <c r="AU149" i="99"/>
  <c r="AT149" i="99"/>
  <c r="AR149" i="99"/>
  <c r="AL149" i="99"/>
  <c r="Z149" i="99"/>
  <c r="K149" i="99"/>
  <c r="AO149" i="99" s="1"/>
  <c r="J149" i="99"/>
  <c r="I149" i="99"/>
  <c r="H149" i="99"/>
  <c r="G149" i="99"/>
  <c r="BI149" i="99" s="1"/>
  <c r="B149" i="99"/>
  <c r="BF148" i="99"/>
  <c r="BD148" i="99"/>
  <c r="BA148" i="99"/>
  <c r="AU148" i="99"/>
  <c r="AT148" i="99"/>
  <c r="AR148" i="99"/>
  <c r="AL148" i="99"/>
  <c r="Z148" i="99"/>
  <c r="K148" i="99"/>
  <c r="BM148" i="99" s="1"/>
  <c r="J148" i="99"/>
  <c r="I148" i="99"/>
  <c r="H148" i="99"/>
  <c r="G148" i="99"/>
  <c r="BI148" i="99" s="1"/>
  <c r="B148" i="99"/>
  <c r="BF147" i="99"/>
  <c r="BD147" i="99"/>
  <c r="BA147" i="99"/>
  <c r="AU147" i="99"/>
  <c r="AT147" i="99"/>
  <c r="AR147" i="99"/>
  <c r="AL147" i="99"/>
  <c r="Z147" i="99"/>
  <c r="K147" i="99"/>
  <c r="AY147" i="99" s="1"/>
  <c r="J147" i="99"/>
  <c r="I147" i="99"/>
  <c r="H147" i="99"/>
  <c r="G147" i="99"/>
  <c r="BI147" i="99" s="1"/>
  <c r="B147" i="99"/>
  <c r="BF146" i="99"/>
  <c r="BD146" i="99"/>
  <c r="BA146" i="99"/>
  <c r="AU146" i="99"/>
  <c r="AT146" i="99"/>
  <c r="AR146" i="99"/>
  <c r="AL146" i="99"/>
  <c r="Z146" i="99"/>
  <c r="K146" i="99"/>
  <c r="AN146" i="99" s="1"/>
  <c r="J146" i="99"/>
  <c r="I146" i="99"/>
  <c r="H146" i="99"/>
  <c r="G146" i="99"/>
  <c r="BI146" i="99" s="1"/>
  <c r="B146" i="99"/>
  <c r="BF145" i="99"/>
  <c r="BD145" i="99"/>
  <c r="BA145" i="99"/>
  <c r="AU145" i="99"/>
  <c r="AT145" i="99"/>
  <c r="AR145" i="99"/>
  <c r="AL145" i="99"/>
  <c r="Z145" i="99"/>
  <c r="K145" i="99"/>
  <c r="AY145" i="99" s="1"/>
  <c r="J145" i="99"/>
  <c r="I145" i="99"/>
  <c r="H145" i="99"/>
  <c r="G145" i="99"/>
  <c r="BI145" i="99" s="1"/>
  <c r="B145" i="99"/>
  <c r="BF144" i="99"/>
  <c r="BD144" i="99"/>
  <c r="BA144" i="99"/>
  <c r="AU144" i="99"/>
  <c r="AT144" i="99"/>
  <c r="AR144" i="99"/>
  <c r="AO144" i="99"/>
  <c r="AL144" i="99"/>
  <c r="Z144" i="99"/>
  <c r="K144" i="99"/>
  <c r="O144" i="99" s="1"/>
  <c r="J144" i="99"/>
  <c r="I144" i="99"/>
  <c r="H144" i="99"/>
  <c r="G144" i="99"/>
  <c r="BI144" i="99" s="1"/>
  <c r="B144" i="99"/>
  <c r="BF143" i="99"/>
  <c r="BD143" i="99"/>
  <c r="BA143" i="99"/>
  <c r="AU143" i="99"/>
  <c r="AT143" i="99"/>
  <c r="AR143" i="99"/>
  <c r="AL143" i="99"/>
  <c r="Z143" i="99"/>
  <c r="K143" i="99"/>
  <c r="AY143" i="99" s="1"/>
  <c r="J143" i="99"/>
  <c r="I143" i="99"/>
  <c r="H143" i="99"/>
  <c r="G143" i="99"/>
  <c r="BI143" i="99" s="1"/>
  <c r="B143" i="99"/>
  <c r="BF142" i="99"/>
  <c r="BD142" i="99"/>
  <c r="BA142" i="99"/>
  <c r="AU142" i="99"/>
  <c r="AT142" i="99"/>
  <c r="AR142" i="99"/>
  <c r="AL142" i="99"/>
  <c r="Z142" i="99"/>
  <c r="K142" i="99"/>
  <c r="O142" i="99" s="1"/>
  <c r="J142" i="99"/>
  <c r="I142" i="99"/>
  <c r="H142" i="99"/>
  <c r="G142" i="99"/>
  <c r="BI142" i="99" s="1"/>
  <c r="B142" i="99"/>
  <c r="BF141" i="99"/>
  <c r="BD141" i="99"/>
  <c r="BA141" i="99"/>
  <c r="AU141" i="99"/>
  <c r="AT141" i="99"/>
  <c r="AR141" i="99"/>
  <c r="AL141" i="99"/>
  <c r="Z141" i="99"/>
  <c r="K141" i="99"/>
  <c r="AO141" i="99" s="1"/>
  <c r="J141" i="99"/>
  <c r="I141" i="99"/>
  <c r="H141" i="99"/>
  <c r="G141" i="99"/>
  <c r="BI141" i="99" s="1"/>
  <c r="B141" i="99"/>
  <c r="BF140" i="99"/>
  <c r="BD140" i="99"/>
  <c r="BA140" i="99"/>
  <c r="AU140" i="99"/>
  <c r="AT140" i="99"/>
  <c r="AR140" i="99"/>
  <c r="AL140" i="99"/>
  <c r="Z140" i="99"/>
  <c r="K140" i="99"/>
  <c r="BM140" i="99" s="1"/>
  <c r="J140" i="99"/>
  <c r="I140" i="99"/>
  <c r="H140" i="99"/>
  <c r="G140" i="99"/>
  <c r="BI140" i="99" s="1"/>
  <c r="B140" i="99"/>
  <c r="BM139" i="99"/>
  <c r="BF139" i="99"/>
  <c r="BD139" i="99"/>
  <c r="BA139" i="99"/>
  <c r="AU139" i="99"/>
  <c r="AT139" i="99"/>
  <c r="AR139" i="99"/>
  <c r="AO139" i="99"/>
  <c r="AL139" i="99"/>
  <c r="Z139" i="99"/>
  <c r="K139" i="99"/>
  <c r="AY139" i="99" s="1"/>
  <c r="J139" i="99"/>
  <c r="I139" i="99"/>
  <c r="H139" i="99"/>
  <c r="G139" i="99"/>
  <c r="BI139" i="99" s="1"/>
  <c r="B139" i="99"/>
  <c r="BF138" i="99"/>
  <c r="BD138" i="99"/>
  <c r="BA138" i="99"/>
  <c r="AU138" i="99"/>
  <c r="AT138" i="99"/>
  <c r="AR138" i="99"/>
  <c r="AL138" i="99"/>
  <c r="Z138" i="99"/>
  <c r="K138" i="99"/>
  <c r="AN138" i="99" s="1"/>
  <c r="J138" i="99"/>
  <c r="I138" i="99"/>
  <c r="H138" i="99"/>
  <c r="G138" i="99"/>
  <c r="BI138" i="99" s="1"/>
  <c r="B138" i="99"/>
  <c r="BF137" i="99"/>
  <c r="BD137" i="99"/>
  <c r="BA137" i="99"/>
  <c r="AU137" i="99"/>
  <c r="AT137" i="99"/>
  <c r="AR137" i="99"/>
  <c r="AL137" i="99"/>
  <c r="Z137" i="99"/>
  <c r="K137" i="99"/>
  <c r="AY137" i="99" s="1"/>
  <c r="J137" i="99"/>
  <c r="I137" i="99"/>
  <c r="H137" i="99"/>
  <c r="G137" i="99"/>
  <c r="BI137" i="99" s="1"/>
  <c r="B137" i="99"/>
  <c r="BF136" i="99"/>
  <c r="BD136" i="99"/>
  <c r="BA136" i="99"/>
  <c r="AU136" i="99"/>
  <c r="AT136" i="99"/>
  <c r="AR136" i="99"/>
  <c r="AL136" i="99"/>
  <c r="Z136" i="99"/>
  <c r="K136" i="99"/>
  <c r="O136" i="99" s="1"/>
  <c r="J136" i="99"/>
  <c r="I136" i="99"/>
  <c r="H136" i="99"/>
  <c r="G136" i="99"/>
  <c r="BI136" i="99" s="1"/>
  <c r="B136" i="99"/>
  <c r="BF135" i="99"/>
  <c r="BD135" i="99"/>
  <c r="BA135" i="99"/>
  <c r="AU135" i="99"/>
  <c r="AT135" i="99"/>
  <c r="AR135" i="99"/>
  <c r="AL135" i="99"/>
  <c r="Z135" i="99"/>
  <c r="K135" i="99"/>
  <c r="AY135" i="99" s="1"/>
  <c r="J135" i="99"/>
  <c r="I135" i="99"/>
  <c r="H135" i="99"/>
  <c r="G135" i="99"/>
  <c r="BI135" i="99" s="1"/>
  <c r="B135" i="99"/>
  <c r="BF134" i="99"/>
  <c r="BD134" i="99"/>
  <c r="BA134" i="99"/>
  <c r="AU134" i="99"/>
  <c r="AT134" i="99"/>
  <c r="AR134" i="99"/>
  <c r="AL134" i="99"/>
  <c r="Z134" i="99"/>
  <c r="K134" i="99"/>
  <c r="O134" i="99" s="1"/>
  <c r="J134" i="99"/>
  <c r="I134" i="99"/>
  <c r="H134" i="99"/>
  <c r="G134" i="99"/>
  <c r="BI134" i="99" s="1"/>
  <c r="B134" i="99"/>
  <c r="BF133" i="99"/>
  <c r="BD133" i="99"/>
  <c r="BA133" i="99"/>
  <c r="AU133" i="99"/>
  <c r="AT133" i="99"/>
  <c r="AR133" i="99"/>
  <c r="AL133" i="99"/>
  <c r="Z133" i="99"/>
  <c r="K133" i="99"/>
  <c r="AO133" i="99" s="1"/>
  <c r="J133" i="99"/>
  <c r="I133" i="99"/>
  <c r="H133" i="99"/>
  <c r="G133" i="99"/>
  <c r="BI133" i="99" s="1"/>
  <c r="B133" i="99"/>
  <c r="BF132" i="99"/>
  <c r="BD132" i="99"/>
  <c r="BA132" i="99"/>
  <c r="AU132" i="99"/>
  <c r="AT132" i="99"/>
  <c r="AR132" i="99"/>
  <c r="AL132" i="99"/>
  <c r="Z132" i="99"/>
  <c r="K132" i="99"/>
  <c r="BM132" i="99" s="1"/>
  <c r="J132" i="99"/>
  <c r="I132" i="99"/>
  <c r="H132" i="99"/>
  <c r="G132" i="99"/>
  <c r="BI132" i="99" s="1"/>
  <c r="B132" i="99"/>
  <c r="BF131" i="99"/>
  <c r="BD131" i="99"/>
  <c r="BA131" i="99"/>
  <c r="AU131" i="99"/>
  <c r="AT131" i="99"/>
  <c r="AR131" i="99"/>
  <c r="AL131" i="99"/>
  <c r="Z131" i="99"/>
  <c r="K131" i="99"/>
  <c r="AY131" i="99" s="1"/>
  <c r="J131" i="99"/>
  <c r="I131" i="99"/>
  <c r="H131" i="99"/>
  <c r="G131" i="99"/>
  <c r="BI131" i="99" s="1"/>
  <c r="B131" i="99"/>
  <c r="BF130" i="99"/>
  <c r="BD130" i="99"/>
  <c r="BA130" i="99"/>
  <c r="AU130" i="99"/>
  <c r="AT130" i="99"/>
  <c r="AR130" i="99"/>
  <c r="AL130" i="99"/>
  <c r="Z130" i="99"/>
  <c r="K130" i="99"/>
  <c r="AN130" i="99" s="1"/>
  <c r="J130" i="99"/>
  <c r="I130" i="99"/>
  <c r="H130" i="99"/>
  <c r="G130" i="99"/>
  <c r="BI130" i="99" s="1"/>
  <c r="B130" i="99"/>
  <c r="BF129" i="99"/>
  <c r="BD129" i="99"/>
  <c r="BA129" i="99"/>
  <c r="AU129" i="99"/>
  <c r="AT129" i="99"/>
  <c r="AR129" i="99"/>
  <c r="AL129" i="99"/>
  <c r="Z129" i="99"/>
  <c r="K129" i="99"/>
  <c r="AY129" i="99" s="1"/>
  <c r="J129" i="99"/>
  <c r="I129" i="99"/>
  <c r="H129" i="99"/>
  <c r="G129" i="99"/>
  <c r="BI129" i="99" s="1"/>
  <c r="B129" i="99"/>
  <c r="BF128" i="99"/>
  <c r="BD128" i="99"/>
  <c r="BA128" i="99"/>
  <c r="AU128" i="99"/>
  <c r="AT128" i="99"/>
  <c r="AR128" i="99"/>
  <c r="AL128" i="99"/>
  <c r="Z128" i="99"/>
  <c r="K128" i="99"/>
  <c r="O128" i="99" s="1"/>
  <c r="J128" i="99"/>
  <c r="I128" i="99"/>
  <c r="H128" i="99"/>
  <c r="G128" i="99"/>
  <c r="BI128" i="99" s="1"/>
  <c r="B128" i="99"/>
  <c r="BF127" i="99"/>
  <c r="BD127" i="99"/>
  <c r="BA127" i="99"/>
  <c r="AU127" i="99"/>
  <c r="AT127" i="99"/>
  <c r="AR127" i="99"/>
  <c r="AL127" i="99"/>
  <c r="Z127" i="99"/>
  <c r="K127" i="99"/>
  <c r="AY127" i="99" s="1"/>
  <c r="J127" i="99"/>
  <c r="I127" i="99"/>
  <c r="H127" i="99"/>
  <c r="G127" i="99"/>
  <c r="BI127" i="99" s="1"/>
  <c r="B127" i="99"/>
  <c r="BF126" i="99"/>
  <c r="BD126" i="99"/>
  <c r="BA126" i="99"/>
  <c r="AU126" i="99"/>
  <c r="AT126" i="99"/>
  <c r="AR126" i="99"/>
  <c r="AL126" i="99"/>
  <c r="Z126" i="99"/>
  <c r="K126" i="99"/>
  <c r="O126" i="99" s="1"/>
  <c r="J126" i="99"/>
  <c r="I126" i="99"/>
  <c r="H126" i="99"/>
  <c r="G126" i="99"/>
  <c r="BI126" i="99" s="1"/>
  <c r="B126" i="99"/>
  <c r="BF125" i="99"/>
  <c r="BD125" i="99"/>
  <c r="BA125" i="99"/>
  <c r="AU125" i="99"/>
  <c r="AT125" i="99"/>
  <c r="AR125" i="99"/>
  <c r="AL125" i="99"/>
  <c r="Z125" i="99"/>
  <c r="K125" i="99"/>
  <c r="AO125" i="99" s="1"/>
  <c r="J125" i="99"/>
  <c r="I125" i="99"/>
  <c r="H125" i="99"/>
  <c r="G125" i="99"/>
  <c r="BI125" i="99" s="1"/>
  <c r="B125" i="99"/>
  <c r="BF124" i="99"/>
  <c r="BD124" i="99"/>
  <c r="BA124" i="99"/>
  <c r="AU124" i="99"/>
  <c r="AT124" i="99"/>
  <c r="AR124" i="99"/>
  <c r="AL124" i="99"/>
  <c r="Z124" i="99"/>
  <c r="K124" i="99"/>
  <c r="BM124" i="99" s="1"/>
  <c r="J124" i="99"/>
  <c r="I124" i="99"/>
  <c r="H124" i="99"/>
  <c r="G124" i="99"/>
  <c r="BI124" i="99" s="1"/>
  <c r="B124" i="99"/>
  <c r="BI123" i="99"/>
  <c r="BF123" i="99"/>
  <c r="BD123" i="99"/>
  <c r="BA123" i="99"/>
  <c r="AU123" i="99"/>
  <c r="AT123" i="99"/>
  <c r="AR123" i="99"/>
  <c r="AL123" i="99"/>
  <c r="Z123" i="99"/>
  <c r="K123" i="99"/>
  <c r="AY123" i="99" s="1"/>
  <c r="J123" i="99"/>
  <c r="I123" i="99"/>
  <c r="H123" i="99"/>
  <c r="G123" i="99"/>
  <c r="B123" i="99"/>
  <c r="BF122" i="99"/>
  <c r="BD122" i="99"/>
  <c r="BA122" i="99"/>
  <c r="AU122" i="99"/>
  <c r="AT122" i="99"/>
  <c r="AR122" i="99"/>
  <c r="AL122" i="99"/>
  <c r="Z122" i="99"/>
  <c r="K122" i="99"/>
  <c r="AN122" i="99" s="1"/>
  <c r="J122" i="99"/>
  <c r="I122" i="99"/>
  <c r="H122" i="99"/>
  <c r="G122" i="99"/>
  <c r="BI122" i="99" s="1"/>
  <c r="B122" i="99"/>
  <c r="BF121" i="99"/>
  <c r="BD121" i="99"/>
  <c r="BA121" i="99"/>
  <c r="AU121" i="99"/>
  <c r="AT121" i="99"/>
  <c r="AR121" i="99"/>
  <c r="AL121" i="99"/>
  <c r="Z121" i="99"/>
  <c r="K121" i="99"/>
  <c r="AY121" i="99" s="1"/>
  <c r="J121" i="99"/>
  <c r="I121" i="99"/>
  <c r="H121" i="99"/>
  <c r="G121" i="99"/>
  <c r="BI121" i="99" s="1"/>
  <c r="B121" i="99"/>
  <c r="BF120" i="99"/>
  <c r="BD120" i="99"/>
  <c r="BA120" i="99"/>
  <c r="AU120" i="99"/>
  <c r="AT120" i="99"/>
  <c r="AR120" i="99"/>
  <c r="AL120" i="99"/>
  <c r="Z120" i="99"/>
  <c r="K120" i="99"/>
  <c r="O120" i="99" s="1"/>
  <c r="J120" i="99"/>
  <c r="I120" i="99"/>
  <c r="H120" i="99"/>
  <c r="G120" i="99"/>
  <c r="BI120" i="99" s="1"/>
  <c r="B120" i="99"/>
  <c r="BF119" i="99"/>
  <c r="BD119" i="99"/>
  <c r="BA119" i="99"/>
  <c r="AU119" i="99"/>
  <c r="AT119" i="99"/>
  <c r="AR119" i="99"/>
  <c r="AL119" i="99"/>
  <c r="Z119" i="99"/>
  <c r="K119" i="99"/>
  <c r="AY119" i="99" s="1"/>
  <c r="J119" i="99"/>
  <c r="I119" i="99"/>
  <c r="H119" i="99"/>
  <c r="G119" i="99"/>
  <c r="BI119" i="99" s="1"/>
  <c r="B119" i="99"/>
  <c r="BF118" i="99"/>
  <c r="BD118" i="99"/>
  <c r="BA118" i="99"/>
  <c r="AU118" i="99"/>
  <c r="AT118" i="99"/>
  <c r="AR118" i="99"/>
  <c r="AL118" i="99"/>
  <c r="Z118" i="99"/>
  <c r="K118" i="99"/>
  <c r="O118" i="99" s="1"/>
  <c r="J118" i="99"/>
  <c r="I118" i="99"/>
  <c r="H118" i="99"/>
  <c r="G118" i="99"/>
  <c r="BI118" i="99" s="1"/>
  <c r="B118" i="99"/>
  <c r="BF117" i="99"/>
  <c r="BD117" i="99"/>
  <c r="BA117" i="99"/>
  <c r="AU117" i="99"/>
  <c r="AT117" i="99"/>
  <c r="AR117" i="99"/>
  <c r="AL117" i="99"/>
  <c r="Z117" i="99"/>
  <c r="K117" i="99"/>
  <c r="AO117" i="99" s="1"/>
  <c r="J117" i="99"/>
  <c r="I117" i="99"/>
  <c r="H117" i="99"/>
  <c r="G117" i="99"/>
  <c r="BI117" i="99" s="1"/>
  <c r="B117" i="99"/>
  <c r="BF116" i="99"/>
  <c r="BD116" i="99"/>
  <c r="BA116" i="99"/>
  <c r="AU116" i="99"/>
  <c r="AT116" i="99"/>
  <c r="AR116" i="99"/>
  <c r="AL116" i="99"/>
  <c r="Z116" i="99"/>
  <c r="K116" i="99"/>
  <c r="BM116" i="99" s="1"/>
  <c r="J116" i="99"/>
  <c r="I116" i="99"/>
  <c r="H116" i="99"/>
  <c r="G116" i="99"/>
  <c r="BI116" i="99" s="1"/>
  <c r="B116" i="99"/>
  <c r="BF115" i="99"/>
  <c r="BD115" i="99"/>
  <c r="BA115" i="99"/>
  <c r="AU115" i="99"/>
  <c r="AT115" i="99"/>
  <c r="AR115" i="99"/>
  <c r="AL115" i="99"/>
  <c r="Z115" i="99"/>
  <c r="K115" i="99"/>
  <c r="AY115" i="99" s="1"/>
  <c r="J115" i="99"/>
  <c r="I115" i="99"/>
  <c r="H115" i="99"/>
  <c r="G115" i="99"/>
  <c r="BI115" i="99" s="1"/>
  <c r="B115" i="99"/>
  <c r="BF114" i="99"/>
  <c r="BD114" i="99"/>
  <c r="BA114" i="99"/>
  <c r="AU114" i="99"/>
  <c r="AT114" i="99"/>
  <c r="AR114" i="99"/>
  <c r="AL114" i="99"/>
  <c r="Z114" i="99"/>
  <c r="K114" i="99"/>
  <c r="AN114" i="99" s="1"/>
  <c r="J114" i="99"/>
  <c r="I114" i="99"/>
  <c r="H114" i="99"/>
  <c r="G114" i="99"/>
  <c r="BI114" i="99" s="1"/>
  <c r="B114" i="99"/>
  <c r="BF113" i="99"/>
  <c r="BD113" i="99"/>
  <c r="BA113" i="99"/>
  <c r="AU113" i="99"/>
  <c r="AT113" i="99"/>
  <c r="AR113" i="99"/>
  <c r="AL113" i="99"/>
  <c r="Z113" i="99"/>
  <c r="K113" i="99"/>
  <c r="AY113" i="99" s="1"/>
  <c r="J113" i="99"/>
  <c r="I113" i="99"/>
  <c r="H113" i="99"/>
  <c r="G113" i="99"/>
  <c r="BI113" i="99" s="1"/>
  <c r="B113" i="99"/>
  <c r="BF112" i="99"/>
  <c r="BD112" i="99"/>
  <c r="BA112" i="99"/>
  <c r="AU112" i="99"/>
  <c r="AT112" i="99"/>
  <c r="AR112" i="99"/>
  <c r="AL112" i="99"/>
  <c r="Z112" i="99"/>
  <c r="K112" i="99"/>
  <c r="O112" i="99" s="1"/>
  <c r="J112" i="99"/>
  <c r="I112" i="99"/>
  <c r="H112" i="99"/>
  <c r="G112" i="99"/>
  <c r="BI112" i="99" s="1"/>
  <c r="B112" i="99"/>
  <c r="BC511" i="95"/>
  <c r="BB511" i="95"/>
  <c r="BD511" i="95" s="1"/>
  <c r="AZ511" i="95"/>
  <c r="AT511" i="95"/>
  <c r="AS511" i="95"/>
  <c r="Z511" i="95"/>
  <c r="K511" i="95"/>
  <c r="AN511" i="95" s="1"/>
  <c r="AQ511" i="95" s="1"/>
  <c r="J511" i="95"/>
  <c r="I511" i="95"/>
  <c r="H511" i="95"/>
  <c r="G511" i="95"/>
  <c r="BE511" i="95" s="1"/>
  <c r="B511" i="95"/>
  <c r="BH510" i="95"/>
  <c r="BC510" i="95"/>
  <c r="BB510" i="95"/>
  <c r="BD510" i="95" s="1"/>
  <c r="AZ510" i="95"/>
  <c r="AT510" i="95"/>
  <c r="AS510" i="95"/>
  <c r="Z510" i="95"/>
  <c r="K510" i="95"/>
  <c r="BA510" i="95" s="1"/>
  <c r="J510" i="95"/>
  <c r="I510" i="95"/>
  <c r="H510" i="95"/>
  <c r="G510" i="95"/>
  <c r="BE510" i="95" s="1"/>
  <c r="B510" i="95"/>
  <c r="BC509" i="95"/>
  <c r="BB509" i="95"/>
  <c r="BD509" i="95" s="1"/>
  <c r="AZ509" i="95"/>
  <c r="AT509" i="95"/>
  <c r="AS509" i="95"/>
  <c r="Z509" i="95"/>
  <c r="K509" i="95"/>
  <c r="BH509" i="95" s="1"/>
  <c r="J509" i="95"/>
  <c r="I509" i="95"/>
  <c r="H509" i="95"/>
  <c r="G509" i="95"/>
  <c r="BE509" i="95" s="1"/>
  <c r="B509" i="95"/>
  <c r="BC508" i="95"/>
  <c r="BB508" i="95"/>
  <c r="BD508" i="95" s="1"/>
  <c r="AZ508" i="95"/>
  <c r="AT508" i="95"/>
  <c r="AS508" i="95"/>
  <c r="Z508" i="95"/>
  <c r="K508" i="95"/>
  <c r="J508" i="95"/>
  <c r="I508" i="95"/>
  <c r="H508" i="95"/>
  <c r="G508" i="95"/>
  <c r="BE508" i="95" s="1"/>
  <c r="B508" i="95"/>
  <c r="BC507" i="95"/>
  <c r="BB507" i="95"/>
  <c r="BD507" i="95" s="1"/>
  <c r="AZ507" i="95"/>
  <c r="AT507" i="95"/>
  <c r="AS507" i="95"/>
  <c r="Z507" i="95"/>
  <c r="K507" i="95"/>
  <c r="J507" i="95"/>
  <c r="I507" i="95"/>
  <c r="H507" i="95"/>
  <c r="G507" i="95"/>
  <c r="BE507" i="95" s="1"/>
  <c r="B507" i="95"/>
  <c r="BD506" i="95"/>
  <c r="BC506" i="95"/>
  <c r="BB506" i="95"/>
  <c r="AZ506" i="95"/>
  <c r="AX506" i="95"/>
  <c r="AT506" i="95"/>
  <c r="AS506" i="95"/>
  <c r="Z506" i="95"/>
  <c r="K506" i="95"/>
  <c r="BA506" i="95" s="1"/>
  <c r="J506" i="95"/>
  <c r="I506" i="95"/>
  <c r="H506" i="95"/>
  <c r="G506" i="95"/>
  <c r="BE506" i="95" s="1"/>
  <c r="B506" i="95"/>
  <c r="BC505" i="95"/>
  <c r="BB505" i="95"/>
  <c r="BD505" i="95" s="1"/>
  <c r="AZ505" i="95"/>
  <c r="AT505" i="95"/>
  <c r="AS505" i="95"/>
  <c r="Z505" i="95"/>
  <c r="K505" i="95"/>
  <c r="J505" i="95"/>
  <c r="I505" i="95"/>
  <c r="H505" i="95"/>
  <c r="G505" i="95"/>
  <c r="BE505" i="95" s="1"/>
  <c r="B505" i="95"/>
  <c r="BC504" i="95"/>
  <c r="BB504" i="95"/>
  <c r="BD504" i="95" s="1"/>
  <c r="AZ504" i="95"/>
  <c r="AT504" i="95"/>
  <c r="AS504" i="95"/>
  <c r="Z504" i="95"/>
  <c r="K504" i="95"/>
  <c r="AX504" i="95" s="1"/>
  <c r="J504" i="95"/>
  <c r="I504" i="95"/>
  <c r="H504" i="95"/>
  <c r="G504" i="95"/>
  <c r="BE504" i="95" s="1"/>
  <c r="B504" i="95"/>
  <c r="BC503" i="95"/>
  <c r="BB503" i="95"/>
  <c r="BD503" i="95" s="1"/>
  <c r="AZ503" i="95"/>
  <c r="AT503" i="95"/>
  <c r="AS503" i="95"/>
  <c r="Z503" i="95"/>
  <c r="K503" i="95"/>
  <c r="AN503" i="95" s="1"/>
  <c r="J503" i="95"/>
  <c r="I503" i="95"/>
  <c r="H503" i="95"/>
  <c r="G503" i="95"/>
  <c r="BE503" i="95" s="1"/>
  <c r="B503" i="95"/>
  <c r="BC502" i="95"/>
  <c r="BB502" i="95"/>
  <c r="BD502" i="95" s="1"/>
  <c r="AZ502" i="95"/>
  <c r="AT502" i="95"/>
  <c r="AS502" i="95"/>
  <c r="Z502" i="95"/>
  <c r="K502" i="95"/>
  <c r="BA502" i="95" s="1"/>
  <c r="J502" i="95"/>
  <c r="I502" i="95"/>
  <c r="H502" i="95"/>
  <c r="G502" i="95"/>
  <c r="BE502" i="95" s="1"/>
  <c r="B502" i="95"/>
  <c r="BC501" i="95"/>
  <c r="BB501" i="95"/>
  <c r="BD501" i="95" s="1"/>
  <c r="AZ501" i="95"/>
  <c r="AT501" i="95"/>
  <c r="AS501" i="95"/>
  <c r="Z501" i="95"/>
  <c r="K501" i="95"/>
  <c r="BH501" i="95" s="1"/>
  <c r="J501" i="95"/>
  <c r="I501" i="95"/>
  <c r="H501" i="95"/>
  <c r="G501" i="95"/>
  <c r="BE501" i="95" s="1"/>
  <c r="B501" i="95"/>
  <c r="BC500" i="95"/>
  <c r="BB500" i="95"/>
  <c r="BD500" i="95" s="1"/>
  <c r="AZ500" i="95"/>
  <c r="AT500" i="95"/>
  <c r="AS500" i="95"/>
  <c r="Z500" i="95"/>
  <c r="K500" i="95"/>
  <c r="J500" i="95"/>
  <c r="I500" i="95"/>
  <c r="H500" i="95"/>
  <c r="G500" i="95"/>
  <c r="BE500" i="95" s="1"/>
  <c r="B500" i="95"/>
  <c r="BC499" i="95"/>
  <c r="BB499" i="95"/>
  <c r="BD499" i="95" s="1"/>
  <c r="AZ499" i="95"/>
  <c r="AT499" i="95"/>
  <c r="AS499" i="95"/>
  <c r="Z499" i="95"/>
  <c r="K499" i="95"/>
  <c r="BA499" i="95" s="1"/>
  <c r="J499" i="95"/>
  <c r="I499" i="95"/>
  <c r="H499" i="95"/>
  <c r="G499" i="95"/>
  <c r="BE499" i="95" s="1"/>
  <c r="B499" i="95"/>
  <c r="BC498" i="95"/>
  <c r="BB498" i="95"/>
  <c r="BD498" i="95" s="1"/>
  <c r="AZ498" i="95"/>
  <c r="AT498" i="95"/>
  <c r="AS498" i="95"/>
  <c r="Z498" i="95"/>
  <c r="K498" i="95"/>
  <c r="BA498" i="95" s="1"/>
  <c r="J498" i="95"/>
  <c r="I498" i="95"/>
  <c r="H498" i="95"/>
  <c r="G498" i="95"/>
  <c r="BE498" i="95" s="1"/>
  <c r="B498" i="95"/>
  <c r="BD497" i="95"/>
  <c r="BC497" i="95"/>
  <c r="BB497" i="95"/>
  <c r="AZ497" i="95"/>
  <c r="AT497" i="95"/>
  <c r="AS497" i="95"/>
  <c r="Z497" i="95"/>
  <c r="K497" i="95"/>
  <c r="AX497" i="95" s="1"/>
  <c r="J497" i="95"/>
  <c r="I497" i="95"/>
  <c r="H497" i="95"/>
  <c r="G497" i="95"/>
  <c r="BE497" i="95" s="1"/>
  <c r="B497" i="95"/>
  <c r="BC496" i="95"/>
  <c r="BB496" i="95"/>
  <c r="BD496" i="95" s="1"/>
  <c r="AZ496" i="95"/>
  <c r="AX496" i="95"/>
  <c r="AT496" i="95"/>
  <c r="AS496" i="95"/>
  <c r="Z496" i="95"/>
  <c r="K496" i="95"/>
  <c r="BA496" i="95" s="1"/>
  <c r="J496" i="95"/>
  <c r="I496" i="95"/>
  <c r="H496" i="95"/>
  <c r="G496" i="95"/>
  <c r="BE496" i="95" s="1"/>
  <c r="B496" i="95"/>
  <c r="BC495" i="95"/>
  <c r="BB495" i="95"/>
  <c r="BD495" i="95" s="1"/>
  <c r="AZ495" i="95"/>
  <c r="AT495" i="95"/>
  <c r="AS495" i="95"/>
  <c r="Z495" i="95"/>
  <c r="K495" i="95"/>
  <c r="AN495" i="95" s="1"/>
  <c r="AO495" i="95" s="1"/>
  <c r="J495" i="95"/>
  <c r="I495" i="95"/>
  <c r="H495" i="95"/>
  <c r="G495" i="95"/>
  <c r="BE495" i="95" s="1"/>
  <c r="B495" i="95"/>
  <c r="BC494" i="95"/>
  <c r="BB494" i="95"/>
  <c r="BD494" i="95" s="1"/>
  <c r="AZ494" i="95"/>
  <c r="AT494" i="95"/>
  <c r="AS494" i="95"/>
  <c r="Z494" i="95"/>
  <c r="K494" i="95"/>
  <c r="O494" i="95" s="1"/>
  <c r="J494" i="95"/>
  <c r="I494" i="95"/>
  <c r="H494" i="95"/>
  <c r="G494" i="95"/>
  <c r="BE494" i="95" s="1"/>
  <c r="B494" i="95"/>
  <c r="BC493" i="95"/>
  <c r="BB493" i="95"/>
  <c r="BD493" i="95" s="1"/>
  <c r="AZ493" i="95"/>
  <c r="AT493" i="95"/>
  <c r="AS493" i="95"/>
  <c r="Z493" i="95"/>
  <c r="K493" i="95"/>
  <c r="BH493" i="95" s="1"/>
  <c r="J493" i="95"/>
  <c r="I493" i="95"/>
  <c r="H493" i="95"/>
  <c r="G493" i="95"/>
  <c r="BE493" i="95" s="1"/>
  <c r="B493" i="95"/>
  <c r="BE492" i="95"/>
  <c r="BC492" i="95"/>
  <c r="BB492" i="95"/>
  <c r="BD492" i="95" s="1"/>
  <c r="AZ492" i="95"/>
  <c r="AT492" i="95"/>
  <c r="AS492" i="95"/>
  <c r="Z492" i="95"/>
  <c r="K492" i="95"/>
  <c r="J492" i="95"/>
  <c r="I492" i="95"/>
  <c r="H492" i="95"/>
  <c r="G492" i="95"/>
  <c r="B492" i="95"/>
  <c r="BD491" i="95"/>
  <c r="BC491" i="95"/>
  <c r="BB491" i="95"/>
  <c r="AZ491" i="95"/>
  <c r="AT491" i="95"/>
  <c r="AS491" i="95"/>
  <c r="Z491" i="95"/>
  <c r="K491" i="95"/>
  <c r="J491" i="95"/>
  <c r="I491" i="95"/>
  <c r="H491" i="95"/>
  <c r="G491" i="95"/>
  <c r="BE491" i="95" s="1"/>
  <c r="B491" i="95"/>
  <c r="BH490" i="95"/>
  <c r="BD490" i="95"/>
  <c r="BC490" i="95"/>
  <c r="BB490" i="95"/>
  <c r="AZ490" i="95"/>
  <c r="AT490" i="95"/>
  <c r="AS490" i="95"/>
  <c r="Z490" i="95"/>
  <c r="K490" i="95"/>
  <c r="BA490" i="95" s="1"/>
  <c r="J490" i="95"/>
  <c r="I490" i="95"/>
  <c r="H490" i="95"/>
  <c r="G490" i="95"/>
  <c r="BE490" i="95" s="1"/>
  <c r="B490" i="95"/>
  <c r="BC489" i="95"/>
  <c r="BB489" i="95"/>
  <c r="BD489" i="95" s="1"/>
  <c r="AZ489" i="95"/>
  <c r="AT489" i="95"/>
  <c r="AS489" i="95"/>
  <c r="Z489" i="95"/>
  <c r="K489" i="95"/>
  <c r="J489" i="95"/>
  <c r="I489" i="95"/>
  <c r="H489" i="95"/>
  <c r="G489" i="95"/>
  <c r="BE489" i="95" s="1"/>
  <c r="B489" i="95"/>
  <c r="BC488" i="95"/>
  <c r="BB488" i="95"/>
  <c r="BD488" i="95" s="1"/>
  <c r="AZ488" i="95"/>
  <c r="AT488" i="95"/>
  <c r="AS488" i="95"/>
  <c r="Z488" i="95"/>
  <c r="K488" i="95"/>
  <c r="BA488" i="95" s="1"/>
  <c r="J488" i="95"/>
  <c r="I488" i="95"/>
  <c r="H488" i="95"/>
  <c r="G488" i="95"/>
  <c r="BE488" i="95" s="1"/>
  <c r="B488" i="95"/>
  <c r="BC487" i="95"/>
  <c r="BB487" i="95"/>
  <c r="BD487" i="95" s="1"/>
  <c r="AZ487" i="95"/>
  <c r="AT487" i="95"/>
  <c r="AS487" i="95"/>
  <c r="Z487" i="95"/>
  <c r="K487" i="95"/>
  <c r="AN487" i="95" s="1"/>
  <c r="J487" i="95"/>
  <c r="I487" i="95"/>
  <c r="H487" i="95"/>
  <c r="G487" i="95"/>
  <c r="BE487" i="95" s="1"/>
  <c r="B487" i="95"/>
  <c r="BC486" i="95"/>
  <c r="BB486" i="95"/>
  <c r="BD486" i="95" s="1"/>
  <c r="AZ486" i="95"/>
  <c r="AT486" i="95"/>
  <c r="AS486" i="95"/>
  <c r="Z486" i="95"/>
  <c r="K486" i="95"/>
  <c r="O486" i="95" s="1"/>
  <c r="J486" i="95"/>
  <c r="I486" i="95"/>
  <c r="H486" i="95"/>
  <c r="G486" i="95"/>
  <c r="BE486" i="95" s="1"/>
  <c r="B486" i="95"/>
  <c r="BC485" i="95"/>
  <c r="BB485" i="95"/>
  <c r="BD485" i="95" s="1"/>
  <c r="AZ485" i="95"/>
  <c r="AT485" i="95"/>
  <c r="AS485" i="95"/>
  <c r="Z485" i="95"/>
  <c r="K485" i="95"/>
  <c r="BH485" i="95" s="1"/>
  <c r="J485" i="95"/>
  <c r="I485" i="95"/>
  <c r="H485" i="95"/>
  <c r="G485" i="95"/>
  <c r="BE485" i="95" s="1"/>
  <c r="B485" i="95"/>
  <c r="BC484" i="95"/>
  <c r="BB484" i="95"/>
  <c r="BD484" i="95" s="1"/>
  <c r="AZ484" i="95"/>
  <c r="AT484" i="95"/>
  <c r="AS484" i="95"/>
  <c r="Z484" i="95"/>
  <c r="K484" i="95"/>
  <c r="J484" i="95"/>
  <c r="I484" i="95"/>
  <c r="H484" i="95"/>
  <c r="G484" i="95"/>
  <c r="BE484" i="95" s="1"/>
  <c r="B484" i="95"/>
  <c r="BD483" i="95"/>
  <c r="BC483" i="95"/>
  <c r="BB483" i="95"/>
  <c r="AZ483" i="95"/>
  <c r="AT483" i="95"/>
  <c r="AS483" i="95"/>
  <c r="Z483" i="95"/>
  <c r="K483" i="95"/>
  <c r="BA483" i="95" s="1"/>
  <c r="J483" i="95"/>
  <c r="I483" i="95"/>
  <c r="H483" i="95"/>
  <c r="G483" i="95"/>
  <c r="BE483" i="95" s="1"/>
  <c r="B483" i="95"/>
  <c r="BC482" i="95"/>
  <c r="BB482" i="95"/>
  <c r="BD482" i="95" s="1"/>
  <c r="AZ482" i="95"/>
  <c r="AT482" i="95"/>
  <c r="AS482" i="95"/>
  <c r="Z482" i="95"/>
  <c r="K482" i="95"/>
  <c r="BA482" i="95" s="1"/>
  <c r="J482" i="95"/>
  <c r="I482" i="95"/>
  <c r="H482" i="95"/>
  <c r="G482" i="95"/>
  <c r="BE482" i="95" s="1"/>
  <c r="B482" i="95"/>
  <c r="BD481" i="95"/>
  <c r="BC481" i="95"/>
  <c r="BB481" i="95"/>
  <c r="AZ481" i="95"/>
  <c r="AT481" i="95"/>
  <c r="AS481" i="95"/>
  <c r="Z481" i="95"/>
  <c r="K481" i="95"/>
  <c r="AX481" i="95" s="1"/>
  <c r="J481" i="95"/>
  <c r="I481" i="95"/>
  <c r="H481" i="95"/>
  <c r="G481" i="95"/>
  <c r="BE481" i="95" s="1"/>
  <c r="B481" i="95"/>
  <c r="BC480" i="95"/>
  <c r="BB480" i="95"/>
  <c r="BD480" i="95" s="1"/>
  <c r="AZ480" i="95"/>
  <c r="AX480" i="95"/>
  <c r="AT480" i="95"/>
  <c r="AS480" i="95"/>
  <c r="Z480" i="95"/>
  <c r="K480" i="95"/>
  <c r="AN480" i="95" s="1"/>
  <c r="J480" i="95"/>
  <c r="I480" i="95"/>
  <c r="H480" i="95"/>
  <c r="G480" i="95"/>
  <c r="BE480" i="95" s="1"/>
  <c r="B480" i="95"/>
  <c r="BC479" i="95"/>
  <c r="BB479" i="95"/>
  <c r="BD479" i="95" s="1"/>
  <c r="AZ479" i="95"/>
  <c r="AT479" i="95"/>
  <c r="AS479" i="95"/>
  <c r="Z479" i="95"/>
  <c r="K479" i="95"/>
  <c r="AN479" i="95" s="1"/>
  <c r="AR479" i="95" s="1"/>
  <c r="J479" i="95"/>
  <c r="I479" i="95"/>
  <c r="H479" i="95"/>
  <c r="G479" i="95"/>
  <c r="BE479" i="95" s="1"/>
  <c r="B479" i="95"/>
  <c r="BC478" i="95"/>
  <c r="BB478" i="95"/>
  <c r="BD478" i="95" s="1"/>
  <c r="AZ478" i="95"/>
  <c r="AT478" i="95"/>
  <c r="AS478" i="95"/>
  <c r="Z478" i="95"/>
  <c r="K478" i="95"/>
  <c r="BH478" i="95" s="1"/>
  <c r="J478" i="95"/>
  <c r="I478" i="95"/>
  <c r="H478" i="95"/>
  <c r="G478" i="95"/>
  <c r="BE478" i="95" s="1"/>
  <c r="B478" i="95"/>
  <c r="BC477" i="95"/>
  <c r="BB477" i="95"/>
  <c r="BD477" i="95" s="1"/>
  <c r="AZ477" i="95"/>
  <c r="AT477" i="95"/>
  <c r="AS477" i="95"/>
  <c r="Z477" i="95"/>
  <c r="K477" i="95"/>
  <c r="BA477" i="95" s="1"/>
  <c r="J477" i="95"/>
  <c r="I477" i="95"/>
  <c r="H477" i="95"/>
  <c r="G477" i="95"/>
  <c r="BE477" i="95" s="1"/>
  <c r="B477" i="95"/>
  <c r="BC476" i="95"/>
  <c r="BB476" i="95"/>
  <c r="BD476" i="95" s="1"/>
  <c r="AZ476" i="95"/>
  <c r="AT476" i="95"/>
  <c r="AS476" i="95"/>
  <c r="Z476" i="95"/>
  <c r="K476" i="95"/>
  <c r="AN476" i="95" s="1"/>
  <c r="AL476" i="95" s="1"/>
  <c r="J476" i="95"/>
  <c r="I476" i="95"/>
  <c r="H476" i="95"/>
  <c r="G476" i="95"/>
  <c r="BE476" i="95" s="1"/>
  <c r="B476" i="95"/>
  <c r="BD475" i="95"/>
  <c r="BC475" i="95"/>
  <c r="BB475" i="95"/>
  <c r="AZ475" i="95"/>
  <c r="AT475" i="95"/>
  <c r="AS475" i="95"/>
  <c r="Z475" i="95"/>
  <c r="K475" i="95"/>
  <c r="BA475" i="95" s="1"/>
  <c r="J475" i="95"/>
  <c r="I475" i="95"/>
  <c r="H475" i="95"/>
  <c r="G475" i="95"/>
  <c r="BE475" i="95" s="1"/>
  <c r="B475" i="95"/>
  <c r="BE474" i="95"/>
  <c r="BC474" i="95"/>
  <c r="BB474" i="95"/>
  <c r="BD474" i="95" s="1"/>
  <c r="AZ474" i="95"/>
  <c r="AT474" i="95"/>
  <c r="AS474" i="95"/>
  <c r="Z474" i="95"/>
  <c r="K474" i="95"/>
  <c r="BA474" i="95" s="1"/>
  <c r="J474" i="95"/>
  <c r="I474" i="95"/>
  <c r="H474" i="95"/>
  <c r="G474" i="95"/>
  <c r="B474" i="95"/>
  <c r="BC473" i="95"/>
  <c r="BB473" i="95"/>
  <c r="BD473" i="95" s="1"/>
  <c r="AZ473" i="95"/>
  <c r="AT473" i="95"/>
  <c r="AS473" i="95"/>
  <c r="Z473" i="95"/>
  <c r="K473" i="95"/>
  <c r="J473" i="95"/>
  <c r="I473" i="95"/>
  <c r="H473" i="95"/>
  <c r="G473" i="95"/>
  <c r="BE473" i="95" s="1"/>
  <c r="B473" i="95"/>
  <c r="BD472" i="95"/>
  <c r="BC472" i="95"/>
  <c r="BB472" i="95"/>
  <c r="AZ472" i="95"/>
  <c r="AT472" i="95"/>
  <c r="AS472" i="95"/>
  <c r="Z472" i="95"/>
  <c r="K472" i="95"/>
  <c r="BA472" i="95" s="1"/>
  <c r="J472" i="95"/>
  <c r="I472" i="95"/>
  <c r="H472" i="95"/>
  <c r="G472" i="95"/>
  <c r="BE472" i="95" s="1"/>
  <c r="B472" i="95"/>
  <c r="BC471" i="95"/>
  <c r="BB471" i="95"/>
  <c r="BD471" i="95" s="1"/>
  <c r="AZ471" i="95"/>
  <c r="AT471" i="95"/>
  <c r="AS471" i="95"/>
  <c r="Z471" i="95"/>
  <c r="K471" i="95"/>
  <c r="AN471" i="95" s="1"/>
  <c r="AY471" i="95" s="1"/>
  <c r="J471" i="95"/>
  <c r="I471" i="95"/>
  <c r="H471" i="95"/>
  <c r="G471" i="95"/>
  <c r="BE471" i="95" s="1"/>
  <c r="B471" i="95"/>
  <c r="BC470" i="95"/>
  <c r="BB470" i="95"/>
  <c r="BD470" i="95" s="1"/>
  <c r="AZ470" i="95"/>
  <c r="AT470" i="95"/>
  <c r="AS470" i="95"/>
  <c r="Z470" i="95"/>
  <c r="K470" i="95"/>
  <c r="BH470" i="95" s="1"/>
  <c r="J470" i="95"/>
  <c r="I470" i="95"/>
  <c r="H470" i="95"/>
  <c r="G470" i="95"/>
  <c r="BE470" i="95" s="1"/>
  <c r="B470" i="95"/>
  <c r="BC469" i="95"/>
  <c r="BB469" i="95"/>
  <c r="BD469" i="95" s="1"/>
  <c r="AZ469" i="95"/>
  <c r="AT469" i="95"/>
  <c r="AS469" i="95"/>
  <c r="Z469" i="95"/>
  <c r="K469" i="95"/>
  <c r="J469" i="95"/>
  <c r="I469" i="95"/>
  <c r="H469" i="95"/>
  <c r="G469" i="95"/>
  <c r="BE469" i="95" s="1"/>
  <c r="B469" i="95"/>
  <c r="BD468" i="95"/>
  <c r="BC468" i="95"/>
  <c r="BB468" i="95"/>
  <c r="AZ468" i="95"/>
  <c r="AT468" i="95"/>
  <c r="AS468" i="95"/>
  <c r="Z468" i="95"/>
  <c r="K468" i="95"/>
  <c r="J468" i="95"/>
  <c r="I468" i="95"/>
  <c r="H468" i="95"/>
  <c r="G468" i="95"/>
  <c r="BE468" i="95" s="1"/>
  <c r="B468" i="95"/>
  <c r="BD467" i="95"/>
  <c r="BC467" i="95"/>
  <c r="BB467" i="95"/>
  <c r="AZ467" i="95"/>
  <c r="AT467" i="95"/>
  <c r="AS467" i="95"/>
  <c r="Z467" i="95"/>
  <c r="K467" i="95"/>
  <c r="J467" i="95"/>
  <c r="I467" i="95"/>
  <c r="H467" i="95"/>
  <c r="G467" i="95"/>
  <c r="BE467" i="95" s="1"/>
  <c r="B467" i="95"/>
  <c r="BC466" i="95"/>
  <c r="BB466" i="95"/>
  <c r="BD466" i="95" s="1"/>
  <c r="AZ466" i="95"/>
  <c r="AT466" i="95"/>
  <c r="AS466" i="95"/>
  <c r="Z466" i="95"/>
  <c r="K466" i="95"/>
  <c r="BA466" i="95" s="1"/>
  <c r="J466" i="95"/>
  <c r="I466" i="95"/>
  <c r="H466" i="95"/>
  <c r="G466" i="95"/>
  <c r="BE466" i="95" s="1"/>
  <c r="B466" i="95"/>
  <c r="BC465" i="95"/>
  <c r="BB465" i="95"/>
  <c r="BD465" i="95" s="1"/>
  <c r="AZ465" i="95"/>
  <c r="AT465" i="95"/>
  <c r="AS465" i="95"/>
  <c r="Z465" i="95"/>
  <c r="K465" i="95"/>
  <c r="BA465" i="95" s="1"/>
  <c r="J465" i="95"/>
  <c r="I465" i="95"/>
  <c r="H465" i="95"/>
  <c r="G465" i="95"/>
  <c r="BE465" i="95" s="1"/>
  <c r="B465" i="95"/>
  <c r="BC464" i="95"/>
  <c r="BB464" i="95"/>
  <c r="BD464" i="95" s="1"/>
  <c r="AZ464" i="95"/>
  <c r="AT464" i="95"/>
  <c r="AS464" i="95"/>
  <c r="Z464" i="95"/>
  <c r="K464" i="95"/>
  <c r="BH464" i="95" s="1"/>
  <c r="J464" i="95"/>
  <c r="I464" i="95"/>
  <c r="H464" i="95"/>
  <c r="G464" i="95"/>
  <c r="BE464" i="95" s="1"/>
  <c r="B464" i="95"/>
  <c r="BC463" i="95"/>
  <c r="BB463" i="95"/>
  <c r="BD463" i="95" s="1"/>
  <c r="AZ463" i="95"/>
  <c r="AT463" i="95"/>
  <c r="AS463" i="95"/>
  <c r="Z463" i="95"/>
  <c r="K463" i="95"/>
  <c r="AN463" i="95" s="1"/>
  <c r="AR463" i="95" s="1"/>
  <c r="J463" i="95"/>
  <c r="I463" i="95"/>
  <c r="H463" i="95"/>
  <c r="G463" i="95"/>
  <c r="BE463" i="95" s="1"/>
  <c r="B463" i="95"/>
  <c r="BC462" i="95"/>
  <c r="BB462" i="95"/>
  <c r="BD462" i="95" s="1"/>
  <c r="AZ462" i="95"/>
  <c r="AT462" i="95"/>
  <c r="AS462" i="95"/>
  <c r="Z462" i="95"/>
  <c r="K462" i="95"/>
  <c r="AX462" i="95" s="1"/>
  <c r="J462" i="95"/>
  <c r="I462" i="95"/>
  <c r="H462" i="95"/>
  <c r="G462" i="95"/>
  <c r="BE462" i="95" s="1"/>
  <c r="B462" i="95"/>
  <c r="BC461" i="95"/>
  <c r="BB461" i="95"/>
  <c r="BD461" i="95" s="1"/>
  <c r="AZ461" i="95"/>
  <c r="AT461" i="95"/>
  <c r="AS461" i="95"/>
  <c r="Z461" i="95"/>
  <c r="K461" i="95"/>
  <c r="BA461" i="95" s="1"/>
  <c r="J461" i="95"/>
  <c r="I461" i="95"/>
  <c r="H461" i="95"/>
  <c r="G461" i="95"/>
  <c r="BE461" i="95" s="1"/>
  <c r="B461" i="95"/>
  <c r="BC460" i="95"/>
  <c r="BB460" i="95"/>
  <c r="BD460" i="95" s="1"/>
  <c r="AZ460" i="95"/>
  <c r="AT460" i="95"/>
  <c r="AS460" i="95"/>
  <c r="Z460" i="95"/>
  <c r="K460" i="95"/>
  <c r="BA460" i="95" s="1"/>
  <c r="J460" i="95"/>
  <c r="I460" i="95"/>
  <c r="H460" i="95"/>
  <c r="G460" i="95"/>
  <c r="BE460" i="95" s="1"/>
  <c r="B460" i="95"/>
  <c r="BC459" i="95"/>
  <c r="BB459" i="95"/>
  <c r="BD459" i="95" s="1"/>
  <c r="AZ459" i="95"/>
  <c r="AT459" i="95"/>
  <c r="AS459" i="95"/>
  <c r="Z459" i="95"/>
  <c r="K459" i="95"/>
  <c r="BA459" i="95" s="1"/>
  <c r="J459" i="95"/>
  <c r="I459" i="95"/>
  <c r="H459" i="95"/>
  <c r="G459" i="95"/>
  <c r="BE459" i="95" s="1"/>
  <c r="B459" i="95"/>
  <c r="BC458" i="95"/>
  <c r="BB458" i="95"/>
  <c r="BD458" i="95" s="1"/>
  <c r="AZ458" i="95"/>
  <c r="AT458" i="95"/>
  <c r="AS458" i="95"/>
  <c r="Z458" i="95"/>
  <c r="K458" i="95"/>
  <c r="BA458" i="95" s="1"/>
  <c r="J458" i="95"/>
  <c r="I458" i="95"/>
  <c r="H458" i="95"/>
  <c r="G458" i="95"/>
  <c r="BE458" i="95" s="1"/>
  <c r="B458" i="95"/>
  <c r="BC457" i="95"/>
  <c r="BB457" i="95"/>
  <c r="BD457" i="95" s="1"/>
  <c r="AZ457" i="95"/>
  <c r="AT457" i="95"/>
  <c r="AS457" i="95"/>
  <c r="Z457" i="95"/>
  <c r="K457" i="95"/>
  <c r="BA457" i="95" s="1"/>
  <c r="J457" i="95"/>
  <c r="I457" i="95"/>
  <c r="H457" i="95"/>
  <c r="G457" i="95"/>
  <c r="BE457" i="95" s="1"/>
  <c r="B457" i="95"/>
  <c r="BC456" i="95"/>
  <c r="BB456" i="95"/>
  <c r="BD456" i="95" s="1"/>
  <c r="AZ456" i="95"/>
  <c r="AT456" i="95"/>
  <c r="AS456" i="95"/>
  <c r="Z456" i="95"/>
  <c r="K456" i="95"/>
  <c r="O456" i="95" s="1"/>
  <c r="J456" i="95"/>
  <c r="I456" i="95"/>
  <c r="H456" i="95"/>
  <c r="G456" i="95"/>
  <c r="BE456" i="95" s="1"/>
  <c r="B456" i="95"/>
  <c r="BC455" i="95"/>
  <c r="BB455" i="95"/>
  <c r="BD455" i="95" s="1"/>
  <c r="AZ455" i="95"/>
  <c r="AT455" i="95"/>
  <c r="AS455" i="95"/>
  <c r="Z455" i="95"/>
  <c r="K455" i="95"/>
  <c r="AN455" i="95" s="1"/>
  <c r="AK455" i="95" s="1"/>
  <c r="J455" i="95"/>
  <c r="I455" i="95"/>
  <c r="H455" i="95"/>
  <c r="G455" i="95"/>
  <c r="BE455" i="95" s="1"/>
  <c r="B455" i="95"/>
  <c r="BC454" i="95"/>
  <c r="BB454" i="95"/>
  <c r="BD454" i="95" s="1"/>
  <c r="AZ454" i="95"/>
  <c r="AT454" i="95"/>
  <c r="AS454" i="95"/>
  <c r="Z454" i="95"/>
  <c r="K454" i="95"/>
  <c r="O454" i="95" s="1"/>
  <c r="J454" i="95"/>
  <c r="I454" i="95"/>
  <c r="H454" i="95"/>
  <c r="G454" i="95"/>
  <c r="BE454" i="95" s="1"/>
  <c r="B454" i="95"/>
  <c r="BC453" i="95"/>
  <c r="BB453" i="95"/>
  <c r="BD453" i="95" s="1"/>
  <c r="AZ453" i="95"/>
  <c r="AT453" i="95"/>
  <c r="AS453" i="95"/>
  <c r="Z453" i="95"/>
  <c r="K453" i="95"/>
  <c r="BA453" i="95" s="1"/>
  <c r="J453" i="95"/>
  <c r="I453" i="95"/>
  <c r="H453" i="95"/>
  <c r="G453" i="95"/>
  <c r="BE453" i="95" s="1"/>
  <c r="B453" i="95"/>
  <c r="BC452" i="95"/>
  <c r="BB452" i="95"/>
  <c r="BD452" i="95" s="1"/>
  <c r="AZ452" i="95"/>
  <c r="AT452" i="95"/>
  <c r="AS452" i="95"/>
  <c r="Z452" i="95"/>
  <c r="K452" i="95"/>
  <c r="J452" i="95"/>
  <c r="I452" i="95"/>
  <c r="H452" i="95"/>
  <c r="G452" i="95"/>
  <c r="BE452" i="95" s="1"/>
  <c r="B452" i="95"/>
  <c r="BC451" i="95"/>
  <c r="BB451" i="95"/>
  <c r="BD451" i="95" s="1"/>
  <c r="AZ451" i="95"/>
  <c r="AT451" i="95"/>
  <c r="AS451" i="95"/>
  <c r="Z451" i="95"/>
  <c r="K451" i="95"/>
  <c r="AX451" i="95" s="1"/>
  <c r="J451" i="95"/>
  <c r="I451" i="95"/>
  <c r="H451" i="95"/>
  <c r="G451" i="95"/>
  <c r="BE451" i="95" s="1"/>
  <c r="B451" i="95"/>
  <c r="BC450" i="95"/>
  <c r="BB450" i="95"/>
  <c r="BD450" i="95" s="1"/>
  <c r="AZ450" i="95"/>
  <c r="AT450" i="95"/>
  <c r="AS450" i="95"/>
  <c r="Z450" i="95"/>
  <c r="K450" i="95"/>
  <c r="AX450" i="95" s="1"/>
  <c r="J450" i="95"/>
  <c r="I450" i="95"/>
  <c r="H450" i="95"/>
  <c r="G450" i="95"/>
  <c r="BE450" i="95" s="1"/>
  <c r="B450" i="95"/>
  <c r="BC449" i="95"/>
  <c r="BB449" i="95"/>
  <c r="BD449" i="95" s="1"/>
  <c r="AZ449" i="95"/>
  <c r="AT449" i="95"/>
  <c r="AS449" i="95"/>
  <c r="Z449" i="95"/>
  <c r="K449" i="95"/>
  <c r="BA449" i="95" s="1"/>
  <c r="J449" i="95"/>
  <c r="I449" i="95"/>
  <c r="H449" i="95"/>
  <c r="G449" i="95"/>
  <c r="BE449" i="95" s="1"/>
  <c r="B449" i="95"/>
  <c r="BC448" i="95"/>
  <c r="BB448" i="95"/>
  <c r="BD448" i="95" s="1"/>
  <c r="AZ448" i="95"/>
  <c r="AT448" i="95"/>
  <c r="AS448" i="95"/>
  <c r="Z448" i="95"/>
  <c r="K448" i="95"/>
  <c r="AX448" i="95" s="1"/>
  <c r="J448" i="95"/>
  <c r="I448" i="95"/>
  <c r="H448" i="95"/>
  <c r="G448" i="95"/>
  <c r="BE448" i="95" s="1"/>
  <c r="B448" i="95"/>
  <c r="BC447" i="95"/>
  <c r="BB447" i="95"/>
  <c r="BD447" i="95" s="1"/>
  <c r="AZ447" i="95"/>
  <c r="AT447" i="95"/>
  <c r="AS447" i="95"/>
  <c r="Z447" i="95"/>
  <c r="K447" i="95"/>
  <c r="AN447" i="95" s="1"/>
  <c r="AY447" i="95" s="1"/>
  <c r="J447" i="95"/>
  <c r="I447" i="95"/>
  <c r="H447" i="95"/>
  <c r="G447" i="95"/>
  <c r="BE447" i="95" s="1"/>
  <c r="B447" i="95"/>
  <c r="BC446" i="95"/>
  <c r="BB446" i="95"/>
  <c r="BD446" i="95" s="1"/>
  <c r="AZ446" i="95"/>
  <c r="AT446" i="95"/>
  <c r="AS446" i="95"/>
  <c r="Z446" i="95"/>
  <c r="K446" i="95"/>
  <c r="BH446" i="95" s="1"/>
  <c r="J446" i="95"/>
  <c r="I446" i="95"/>
  <c r="H446" i="95"/>
  <c r="G446" i="95"/>
  <c r="BE446" i="95" s="1"/>
  <c r="B446" i="95"/>
  <c r="BD445" i="95"/>
  <c r="BC445" i="95"/>
  <c r="BB445" i="95"/>
  <c r="AZ445" i="95"/>
  <c r="AT445" i="95"/>
  <c r="AS445" i="95"/>
  <c r="Z445" i="95"/>
  <c r="K445" i="95"/>
  <c r="J445" i="95"/>
  <c r="I445" i="95"/>
  <c r="H445" i="95"/>
  <c r="G445" i="95"/>
  <c r="BE445" i="95" s="1"/>
  <c r="B445" i="95"/>
  <c r="BC444" i="95"/>
  <c r="BB444" i="95"/>
  <c r="BD444" i="95" s="1"/>
  <c r="AZ444" i="95"/>
  <c r="AT444" i="95"/>
  <c r="AS444" i="95"/>
  <c r="Z444" i="95"/>
  <c r="K444" i="95"/>
  <c r="AN444" i="95" s="1"/>
  <c r="J444" i="95"/>
  <c r="I444" i="95"/>
  <c r="H444" i="95"/>
  <c r="G444" i="95"/>
  <c r="BE444" i="95" s="1"/>
  <c r="B444" i="95"/>
  <c r="BD443" i="95"/>
  <c r="BC443" i="95"/>
  <c r="BB443" i="95"/>
  <c r="AZ443" i="95"/>
  <c r="AT443" i="95"/>
  <c r="AS443" i="95"/>
  <c r="Z443" i="95"/>
  <c r="K443" i="95"/>
  <c r="O443" i="95" s="1"/>
  <c r="J443" i="95"/>
  <c r="I443" i="95"/>
  <c r="H443" i="95"/>
  <c r="G443" i="95"/>
  <c r="BE443" i="95" s="1"/>
  <c r="B443" i="95"/>
  <c r="BD442" i="95"/>
  <c r="BC442" i="95"/>
  <c r="BB442" i="95"/>
  <c r="AZ442" i="95"/>
  <c r="AT442" i="95"/>
  <c r="AS442" i="95"/>
  <c r="Z442" i="95"/>
  <c r="K442" i="95"/>
  <c r="BA442" i="95" s="1"/>
  <c r="J442" i="95"/>
  <c r="I442" i="95"/>
  <c r="H442" i="95"/>
  <c r="G442" i="95"/>
  <c r="BE442" i="95" s="1"/>
  <c r="B442" i="95"/>
  <c r="BC441" i="95"/>
  <c r="BB441" i="95"/>
  <c r="BD441" i="95" s="1"/>
  <c r="AZ441" i="95"/>
  <c r="AT441" i="95"/>
  <c r="AS441" i="95"/>
  <c r="Z441" i="95"/>
  <c r="K441" i="95"/>
  <c r="BH441" i="95" s="1"/>
  <c r="J441" i="95"/>
  <c r="I441" i="95"/>
  <c r="H441" i="95"/>
  <c r="G441" i="95"/>
  <c r="BE441" i="95" s="1"/>
  <c r="B441" i="95"/>
  <c r="BC440" i="95"/>
  <c r="BB440" i="95"/>
  <c r="BD440" i="95" s="1"/>
  <c r="AZ440" i="95"/>
  <c r="AX440" i="95"/>
  <c r="AT440" i="95"/>
  <c r="AS440" i="95"/>
  <c r="Z440" i="95"/>
  <c r="O440" i="95"/>
  <c r="K440" i="95"/>
  <c r="BA440" i="95" s="1"/>
  <c r="J440" i="95"/>
  <c r="I440" i="95"/>
  <c r="H440" i="95"/>
  <c r="G440" i="95"/>
  <c r="BE440" i="95" s="1"/>
  <c r="B440" i="95"/>
  <c r="BC439" i="95"/>
  <c r="BB439" i="95"/>
  <c r="BD439" i="95" s="1"/>
  <c r="AZ439" i="95"/>
  <c r="AT439" i="95"/>
  <c r="AS439" i="95"/>
  <c r="AN439" i="95"/>
  <c r="AU439" i="95" s="1"/>
  <c r="AV439" i="95" s="1"/>
  <c r="AW439" i="95" s="1"/>
  <c r="Z439" i="95"/>
  <c r="K439" i="95"/>
  <c r="BA439" i="95" s="1"/>
  <c r="J439" i="95"/>
  <c r="I439" i="95"/>
  <c r="H439" i="95"/>
  <c r="G439" i="95"/>
  <c r="BE439" i="95" s="1"/>
  <c r="B439" i="95"/>
  <c r="BC438" i="95"/>
  <c r="BB438" i="95"/>
  <c r="BD438" i="95" s="1"/>
  <c r="AZ438" i="95"/>
  <c r="AT438" i="95"/>
  <c r="AS438" i="95"/>
  <c r="Z438" i="95"/>
  <c r="K438" i="95"/>
  <c r="BA438" i="95" s="1"/>
  <c r="J438" i="95"/>
  <c r="I438" i="95"/>
  <c r="H438" i="95"/>
  <c r="G438" i="95"/>
  <c r="BE438" i="95" s="1"/>
  <c r="B438" i="95"/>
  <c r="BC437" i="95"/>
  <c r="BB437" i="95"/>
  <c r="BD437" i="95" s="1"/>
  <c r="AZ437" i="95"/>
  <c r="AT437" i="95"/>
  <c r="AS437" i="95"/>
  <c r="Z437" i="95"/>
  <c r="K437" i="95"/>
  <c r="AN437" i="95" s="1"/>
  <c r="AY437" i="95" s="1"/>
  <c r="J437" i="95"/>
  <c r="I437" i="95"/>
  <c r="H437" i="95"/>
  <c r="G437" i="95"/>
  <c r="BE437" i="95" s="1"/>
  <c r="B437" i="95"/>
  <c r="BC436" i="95"/>
  <c r="BB436" i="95"/>
  <c r="BD436" i="95" s="1"/>
  <c r="AZ436" i="95"/>
  <c r="AT436" i="95"/>
  <c r="AS436" i="95"/>
  <c r="Z436" i="95"/>
  <c r="K436" i="95"/>
  <c r="BH436" i="95" s="1"/>
  <c r="J436" i="95"/>
  <c r="I436" i="95"/>
  <c r="H436" i="95"/>
  <c r="G436" i="95"/>
  <c r="BE436" i="95" s="1"/>
  <c r="B436" i="95"/>
  <c r="BC435" i="95"/>
  <c r="BB435" i="95"/>
  <c r="BD435" i="95" s="1"/>
  <c r="BA435" i="95"/>
  <c r="AZ435" i="95"/>
  <c r="AT435" i="95"/>
  <c r="AS435" i="95"/>
  <c r="Z435" i="95"/>
  <c r="K435" i="95"/>
  <c r="BH435" i="95" s="1"/>
  <c r="J435" i="95"/>
  <c r="I435" i="95"/>
  <c r="H435" i="95"/>
  <c r="G435" i="95"/>
  <c r="BE435" i="95" s="1"/>
  <c r="B435" i="95"/>
  <c r="BC434" i="95"/>
  <c r="BB434" i="95"/>
  <c r="BD434" i="95" s="1"/>
  <c r="AZ434" i="95"/>
  <c r="AT434" i="95"/>
  <c r="AS434" i="95"/>
  <c r="Z434" i="95"/>
  <c r="K434" i="95"/>
  <c r="BA434" i="95" s="1"/>
  <c r="J434" i="95"/>
  <c r="I434" i="95"/>
  <c r="H434" i="95"/>
  <c r="G434" i="95"/>
  <c r="BE434" i="95" s="1"/>
  <c r="B434" i="95"/>
  <c r="BC433" i="95"/>
  <c r="BB433" i="95"/>
  <c r="BD433" i="95" s="1"/>
  <c r="AZ433" i="95"/>
  <c r="AT433" i="95"/>
  <c r="AS433" i="95"/>
  <c r="Z433" i="95"/>
  <c r="K433" i="95"/>
  <c r="J433" i="95"/>
  <c r="I433" i="95"/>
  <c r="H433" i="95"/>
  <c r="G433" i="95"/>
  <c r="BE433" i="95" s="1"/>
  <c r="B433" i="95"/>
  <c r="BD432" i="95"/>
  <c r="BC432" i="95"/>
  <c r="BB432" i="95"/>
  <c r="AZ432" i="95"/>
  <c r="AT432" i="95"/>
  <c r="AS432" i="95"/>
  <c r="Z432" i="95"/>
  <c r="K432" i="95"/>
  <c r="BA432" i="95" s="1"/>
  <c r="J432" i="95"/>
  <c r="I432" i="95"/>
  <c r="H432" i="95"/>
  <c r="G432" i="95"/>
  <c r="BE432" i="95" s="1"/>
  <c r="B432" i="95"/>
  <c r="BC431" i="95"/>
  <c r="BB431" i="95"/>
  <c r="BD431" i="95" s="1"/>
  <c r="AZ431" i="95"/>
  <c r="AT431" i="95"/>
  <c r="AS431" i="95"/>
  <c r="Z431" i="95"/>
  <c r="K431" i="95"/>
  <c r="J431" i="95"/>
  <c r="I431" i="95"/>
  <c r="H431" i="95"/>
  <c r="G431" i="95"/>
  <c r="BE431" i="95" s="1"/>
  <c r="B431" i="95"/>
  <c r="BC430" i="95"/>
  <c r="BB430" i="95"/>
  <c r="BD430" i="95" s="1"/>
  <c r="AZ430" i="95"/>
  <c r="AT430" i="95"/>
  <c r="AS430" i="95"/>
  <c r="Z430" i="95"/>
  <c r="K430" i="95"/>
  <c r="AX430" i="95" s="1"/>
  <c r="J430" i="95"/>
  <c r="I430" i="95"/>
  <c r="H430" i="95"/>
  <c r="G430" i="95"/>
  <c r="BE430" i="95" s="1"/>
  <c r="B430" i="95"/>
  <c r="BC429" i="95"/>
  <c r="BB429" i="95"/>
  <c r="BD429" i="95" s="1"/>
  <c r="AZ429" i="95"/>
  <c r="AT429" i="95"/>
  <c r="AS429" i="95"/>
  <c r="Z429" i="95"/>
  <c r="K429" i="95"/>
  <c r="J429" i="95"/>
  <c r="I429" i="95"/>
  <c r="H429" i="95"/>
  <c r="G429" i="95"/>
  <c r="BE429" i="95" s="1"/>
  <c r="B429" i="95"/>
  <c r="BC428" i="95"/>
  <c r="BB428" i="95"/>
  <c r="BD428" i="95" s="1"/>
  <c r="AZ428" i="95"/>
  <c r="AT428" i="95"/>
  <c r="AS428" i="95"/>
  <c r="Z428" i="95"/>
  <c r="K428" i="95"/>
  <c r="BH428" i="95" s="1"/>
  <c r="J428" i="95"/>
  <c r="I428" i="95"/>
  <c r="H428" i="95"/>
  <c r="G428" i="95"/>
  <c r="BE428" i="95" s="1"/>
  <c r="B428" i="95"/>
  <c r="BD427" i="95"/>
  <c r="BC427" i="95"/>
  <c r="BB427" i="95"/>
  <c r="AZ427" i="95"/>
  <c r="AT427" i="95"/>
  <c r="AS427" i="95"/>
  <c r="Z427" i="95"/>
  <c r="K427" i="95"/>
  <c r="J427" i="95"/>
  <c r="I427" i="95"/>
  <c r="H427" i="95"/>
  <c r="G427" i="95"/>
  <c r="BE427" i="95" s="1"/>
  <c r="B427" i="95"/>
  <c r="BC426" i="95"/>
  <c r="BB426" i="95"/>
  <c r="BD426" i="95" s="1"/>
  <c r="AZ426" i="95"/>
  <c r="AT426" i="95"/>
  <c r="AS426" i="95"/>
  <c r="Z426" i="95"/>
  <c r="K426" i="95"/>
  <c r="BH426" i="95" s="1"/>
  <c r="J426" i="95"/>
  <c r="I426" i="95"/>
  <c r="H426" i="95"/>
  <c r="G426" i="95"/>
  <c r="BE426" i="95" s="1"/>
  <c r="B426" i="95"/>
  <c r="BC425" i="95"/>
  <c r="BB425" i="95"/>
  <c r="BD425" i="95" s="1"/>
  <c r="AZ425" i="95"/>
  <c r="AT425" i="95"/>
  <c r="AS425" i="95"/>
  <c r="Z425" i="95"/>
  <c r="K425" i="95"/>
  <c r="J425" i="95"/>
  <c r="I425" i="95"/>
  <c r="H425" i="95"/>
  <c r="G425" i="95"/>
  <c r="BE425" i="95" s="1"/>
  <c r="B425" i="95"/>
  <c r="BC424" i="95"/>
  <c r="BB424" i="95"/>
  <c r="BD424" i="95" s="1"/>
  <c r="AZ424" i="95"/>
  <c r="AT424" i="95"/>
  <c r="AS424" i="95"/>
  <c r="Z424" i="95"/>
  <c r="K424" i="95"/>
  <c r="BA424" i="95" s="1"/>
  <c r="J424" i="95"/>
  <c r="I424" i="95"/>
  <c r="H424" i="95"/>
  <c r="G424" i="95"/>
  <c r="BE424" i="95" s="1"/>
  <c r="B424" i="95"/>
  <c r="BD423" i="95"/>
  <c r="BC423" i="95"/>
  <c r="BB423" i="95"/>
  <c r="AZ423" i="95"/>
  <c r="AT423" i="95"/>
  <c r="AS423" i="95"/>
  <c r="Z423" i="95"/>
  <c r="K423" i="95"/>
  <c r="BA423" i="95" s="1"/>
  <c r="J423" i="95"/>
  <c r="I423" i="95"/>
  <c r="H423" i="95"/>
  <c r="G423" i="95"/>
  <c r="BE423" i="95" s="1"/>
  <c r="B423" i="95"/>
  <c r="BC422" i="95"/>
  <c r="BB422" i="95"/>
  <c r="BD422" i="95" s="1"/>
  <c r="AZ422" i="95"/>
  <c r="AT422" i="95"/>
  <c r="AS422" i="95"/>
  <c r="Z422" i="95"/>
  <c r="K422" i="95"/>
  <c r="O422" i="95" s="1"/>
  <c r="J422" i="95"/>
  <c r="I422" i="95"/>
  <c r="H422" i="95"/>
  <c r="G422" i="95"/>
  <c r="BE422" i="95" s="1"/>
  <c r="B422" i="95"/>
  <c r="BC421" i="95"/>
  <c r="BB421" i="95"/>
  <c r="BD421" i="95" s="1"/>
  <c r="AZ421" i="95"/>
  <c r="AT421" i="95"/>
  <c r="AS421" i="95"/>
  <c r="Z421" i="95"/>
  <c r="K421" i="95"/>
  <c r="BH421" i="95" s="1"/>
  <c r="J421" i="95"/>
  <c r="I421" i="95"/>
  <c r="H421" i="95"/>
  <c r="G421" i="95"/>
  <c r="BE421" i="95" s="1"/>
  <c r="B421" i="95"/>
  <c r="BC420" i="95"/>
  <c r="BB420" i="95"/>
  <c r="BD420" i="95" s="1"/>
  <c r="AZ420" i="95"/>
  <c r="AT420" i="95"/>
  <c r="AS420" i="95"/>
  <c r="Z420" i="95"/>
  <c r="K420" i="95"/>
  <c r="BH420" i="95" s="1"/>
  <c r="J420" i="95"/>
  <c r="I420" i="95"/>
  <c r="H420" i="95"/>
  <c r="G420" i="95"/>
  <c r="BE420" i="95" s="1"/>
  <c r="B420" i="95"/>
  <c r="BC419" i="95"/>
  <c r="BB419" i="95"/>
  <c r="BD419" i="95" s="1"/>
  <c r="AZ419" i="95"/>
  <c r="AT419" i="95"/>
  <c r="AS419" i="95"/>
  <c r="Z419" i="95"/>
  <c r="K419" i="95"/>
  <c r="BH419" i="95" s="1"/>
  <c r="J419" i="95"/>
  <c r="I419" i="95"/>
  <c r="H419" i="95"/>
  <c r="G419" i="95"/>
  <c r="BE419" i="95" s="1"/>
  <c r="B419" i="95"/>
  <c r="BC418" i="95"/>
  <c r="BB418" i="95"/>
  <c r="BD418" i="95" s="1"/>
  <c r="AZ418" i="95"/>
  <c r="AT418" i="95"/>
  <c r="AS418" i="95"/>
  <c r="Z418" i="95"/>
  <c r="K418" i="95"/>
  <c r="BH418" i="95" s="1"/>
  <c r="J418" i="95"/>
  <c r="I418" i="95"/>
  <c r="H418" i="95"/>
  <c r="G418" i="95"/>
  <c r="BE418" i="95" s="1"/>
  <c r="B418" i="95"/>
  <c r="BC417" i="95"/>
  <c r="BB417" i="95"/>
  <c r="BD417" i="95" s="1"/>
  <c r="AZ417" i="95"/>
  <c r="AT417" i="95"/>
  <c r="AS417" i="95"/>
  <c r="Z417" i="95"/>
  <c r="K417" i="95"/>
  <c r="J417" i="95"/>
  <c r="I417" i="95"/>
  <c r="H417" i="95"/>
  <c r="G417" i="95"/>
  <c r="BE417" i="95" s="1"/>
  <c r="B417" i="95"/>
  <c r="BD416" i="95"/>
  <c r="BC416" i="95"/>
  <c r="BB416" i="95"/>
  <c r="AZ416" i="95"/>
  <c r="AT416" i="95"/>
  <c r="AS416" i="95"/>
  <c r="Z416" i="95"/>
  <c r="K416" i="95"/>
  <c r="BA416" i="95" s="1"/>
  <c r="J416" i="95"/>
  <c r="I416" i="95"/>
  <c r="H416" i="95"/>
  <c r="G416" i="95"/>
  <c r="BE416" i="95" s="1"/>
  <c r="B416" i="95"/>
  <c r="BD415" i="95"/>
  <c r="BC415" i="95"/>
  <c r="BB415" i="95"/>
  <c r="AZ415" i="95"/>
  <c r="AT415" i="95"/>
  <c r="AS415" i="95"/>
  <c r="Z415" i="95"/>
  <c r="K415" i="95"/>
  <c r="J415" i="95"/>
  <c r="I415" i="95"/>
  <c r="H415" i="95"/>
  <c r="G415" i="95"/>
  <c r="BE415" i="95" s="1"/>
  <c r="B415" i="95"/>
  <c r="BC414" i="95"/>
  <c r="BB414" i="95"/>
  <c r="BD414" i="95" s="1"/>
  <c r="AZ414" i="95"/>
  <c r="AX414" i="95"/>
  <c r="AT414" i="95"/>
  <c r="AS414" i="95"/>
  <c r="Z414" i="95"/>
  <c r="K414" i="95"/>
  <c r="BA414" i="95" s="1"/>
  <c r="J414" i="95"/>
  <c r="I414" i="95"/>
  <c r="H414" i="95"/>
  <c r="G414" i="95"/>
  <c r="BE414" i="95" s="1"/>
  <c r="B414" i="95"/>
  <c r="BC413" i="95"/>
  <c r="BB413" i="95"/>
  <c r="BD413" i="95" s="1"/>
  <c r="AZ413" i="95"/>
  <c r="AX413" i="95"/>
  <c r="AT413" i="95"/>
  <c r="AS413" i="95"/>
  <c r="Z413" i="95"/>
  <c r="K413" i="95"/>
  <c r="AN413" i="95" s="1"/>
  <c r="AQ413" i="95" s="1"/>
  <c r="J413" i="95"/>
  <c r="I413" i="95"/>
  <c r="H413" i="95"/>
  <c r="G413" i="95"/>
  <c r="BE413" i="95" s="1"/>
  <c r="B413" i="95"/>
  <c r="BC412" i="95"/>
  <c r="BB412" i="95"/>
  <c r="BD412" i="95" s="1"/>
  <c r="AZ412" i="95"/>
  <c r="AT412" i="95"/>
  <c r="AS412" i="95"/>
  <c r="Z412" i="95"/>
  <c r="K412" i="95"/>
  <c r="BH412" i="95" s="1"/>
  <c r="J412" i="95"/>
  <c r="I412" i="95"/>
  <c r="H412" i="95"/>
  <c r="G412" i="95"/>
  <c r="BE412" i="95" s="1"/>
  <c r="B412" i="95"/>
  <c r="BC411" i="95"/>
  <c r="BB411" i="95"/>
  <c r="BD411" i="95" s="1"/>
  <c r="AZ411" i="95"/>
  <c r="AT411" i="95"/>
  <c r="AS411" i="95"/>
  <c r="Z411" i="95"/>
  <c r="K411" i="95"/>
  <c r="BH411" i="95" s="1"/>
  <c r="J411" i="95"/>
  <c r="I411" i="95"/>
  <c r="H411" i="95"/>
  <c r="G411" i="95"/>
  <c r="BE411" i="95" s="1"/>
  <c r="B411" i="95"/>
  <c r="BC410" i="95"/>
  <c r="BB410" i="95"/>
  <c r="BD410" i="95" s="1"/>
  <c r="AZ410" i="95"/>
  <c r="AT410" i="95"/>
  <c r="AS410" i="95"/>
  <c r="Z410" i="95"/>
  <c r="K410" i="95"/>
  <c r="J410" i="95"/>
  <c r="I410" i="95"/>
  <c r="H410" i="95"/>
  <c r="G410" i="95"/>
  <c r="BE410" i="95" s="1"/>
  <c r="B410" i="95"/>
  <c r="BC409" i="95"/>
  <c r="BB409" i="95"/>
  <c r="BD409" i="95" s="1"/>
  <c r="AZ409" i="95"/>
  <c r="AT409" i="95"/>
  <c r="AS409" i="95"/>
  <c r="Z409" i="95"/>
  <c r="K409" i="95"/>
  <c r="J409" i="95"/>
  <c r="I409" i="95"/>
  <c r="H409" i="95"/>
  <c r="G409" i="95"/>
  <c r="BE409" i="95" s="1"/>
  <c r="B409" i="95"/>
  <c r="BC408" i="95"/>
  <c r="BB408" i="95"/>
  <c r="BD408" i="95" s="1"/>
  <c r="AZ408" i="95"/>
  <c r="AT408" i="95"/>
  <c r="AS408" i="95"/>
  <c r="AN408" i="95"/>
  <c r="Z408" i="95"/>
  <c r="K408" i="95"/>
  <c r="AX408" i="95" s="1"/>
  <c r="J408" i="95"/>
  <c r="I408" i="95"/>
  <c r="H408" i="95"/>
  <c r="G408" i="95"/>
  <c r="BE408" i="95" s="1"/>
  <c r="B408" i="95"/>
  <c r="BD407" i="95"/>
  <c r="BC407" i="95"/>
  <c r="BB407" i="95"/>
  <c r="AZ407" i="95"/>
  <c r="AT407" i="95"/>
  <c r="AS407" i="95"/>
  <c r="Z407" i="95"/>
  <c r="K407" i="95"/>
  <c r="J407" i="95"/>
  <c r="I407" i="95"/>
  <c r="H407" i="95"/>
  <c r="G407" i="95"/>
  <c r="BE407" i="95" s="1"/>
  <c r="B407" i="95"/>
  <c r="BC406" i="95"/>
  <c r="BB406" i="95"/>
  <c r="BD406" i="95" s="1"/>
  <c r="AZ406" i="95"/>
  <c r="AT406" i="95"/>
  <c r="AS406" i="95"/>
  <c r="Z406" i="95"/>
  <c r="K406" i="95"/>
  <c r="AN406" i="95" s="1"/>
  <c r="AO406" i="95" s="1"/>
  <c r="J406" i="95"/>
  <c r="I406" i="95"/>
  <c r="H406" i="95"/>
  <c r="G406" i="95"/>
  <c r="BE406" i="95" s="1"/>
  <c r="B406" i="95"/>
  <c r="BC405" i="95"/>
  <c r="BB405" i="95"/>
  <c r="BD405" i="95" s="1"/>
  <c r="AZ405" i="95"/>
  <c r="AT405" i="95"/>
  <c r="AS405" i="95"/>
  <c r="Z405" i="95"/>
  <c r="K405" i="95"/>
  <c r="AN405" i="95" s="1"/>
  <c r="AQ405" i="95" s="1"/>
  <c r="J405" i="95"/>
  <c r="I405" i="95"/>
  <c r="H405" i="95"/>
  <c r="G405" i="95"/>
  <c r="BE405" i="95" s="1"/>
  <c r="B405" i="95"/>
  <c r="BC404" i="95"/>
  <c r="BB404" i="95"/>
  <c r="BD404" i="95" s="1"/>
  <c r="AZ404" i="95"/>
  <c r="AT404" i="95"/>
  <c r="AS404" i="95"/>
  <c r="Z404" i="95"/>
  <c r="K404" i="95"/>
  <c r="BH404" i="95" s="1"/>
  <c r="J404" i="95"/>
  <c r="I404" i="95"/>
  <c r="H404" i="95"/>
  <c r="G404" i="95"/>
  <c r="BE404" i="95" s="1"/>
  <c r="B404" i="95"/>
  <c r="BD403" i="95"/>
  <c r="BC403" i="95"/>
  <c r="BB403" i="95"/>
  <c r="AZ403" i="95"/>
  <c r="AT403" i="95"/>
  <c r="AS403" i="95"/>
  <c r="Z403" i="95"/>
  <c r="K403" i="95"/>
  <c r="BH403" i="95" s="1"/>
  <c r="J403" i="95"/>
  <c r="I403" i="95"/>
  <c r="H403" i="95"/>
  <c r="G403" i="95"/>
  <c r="BE403" i="95" s="1"/>
  <c r="B403" i="95"/>
  <c r="BC402" i="95"/>
  <c r="BB402" i="95"/>
  <c r="BD402" i="95" s="1"/>
  <c r="AZ402" i="95"/>
  <c r="AX402" i="95"/>
  <c r="AT402" i="95"/>
  <c r="AS402" i="95"/>
  <c r="Z402" i="95"/>
  <c r="K402" i="95"/>
  <c r="AN402" i="95" s="1"/>
  <c r="AR402" i="95" s="1"/>
  <c r="J402" i="95"/>
  <c r="I402" i="95"/>
  <c r="H402" i="95"/>
  <c r="G402" i="95"/>
  <c r="BE402" i="95" s="1"/>
  <c r="B402" i="95"/>
  <c r="BC401" i="95"/>
  <c r="BB401" i="95"/>
  <c r="BD401" i="95" s="1"/>
  <c r="AZ401" i="95"/>
  <c r="AT401" i="95"/>
  <c r="AS401" i="95"/>
  <c r="Z401" i="95"/>
  <c r="K401" i="95"/>
  <c r="J401" i="95"/>
  <c r="I401" i="95"/>
  <c r="H401" i="95"/>
  <c r="G401" i="95"/>
  <c r="BE401" i="95" s="1"/>
  <c r="B401" i="95"/>
  <c r="BC400" i="95"/>
  <c r="BB400" i="95"/>
  <c r="BD400" i="95" s="1"/>
  <c r="AZ400" i="95"/>
  <c r="AT400" i="95"/>
  <c r="AS400" i="95"/>
  <c r="Z400" i="95"/>
  <c r="K400" i="95"/>
  <c r="O400" i="95" s="1"/>
  <c r="J400" i="95"/>
  <c r="I400" i="95"/>
  <c r="H400" i="95"/>
  <c r="G400" i="95"/>
  <c r="BE400" i="95" s="1"/>
  <c r="B400" i="95"/>
  <c r="BC399" i="95"/>
  <c r="BB399" i="95"/>
  <c r="BD399" i="95" s="1"/>
  <c r="AZ399" i="95"/>
  <c r="AT399" i="95"/>
  <c r="AS399" i="95"/>
  <c r="Z399" i="95"/>
  <c r="K399" i="95"/>
  <c r="AN399" i="95" s="1"/>
  <c r="J399" i="95"/>
  <c r="I399" i="95"/>
  <c r="H399" i="95"/>
  <c r="G399" i="95"/>
  <c r="BE399" i="95" s="1"/>
  <c r="B399" i="95"/>
  <c r="BC398" i="95"/>
  <c r="BB398" i="95"/>
  <c r="BD398" i="95" s="1"/>
  <c r="AZ398" i="95"/>
  <c r="AT398" i="95"/>
  <c r="AS398" i="95"/>
  <c r="Z398" i="95"/>
  <c r="K398" i="95"/>
  <c r="BA398" i="95" s="1"/>
  <c r="J398" i="95"/>
  <c r="I398" i="95"/>
  <c r="H398" i="95"/>
  <c r="G398" i="95"/>
  <c r="BE398" i="95" s="1"/>
  <c r="B398" i="95"/>
  <c r="BC397" i="95"/>
  <c r="BB397" i="95"/>
  <c r="BD397" i="95" s="1"/>
  <c r="AZ397" i="95"/>
  <c r="AT397" i="95"/>
  <c r="AS397" i="95"/>
  <c r="Z397" i="95"/>
  <c r="K397" i="95"/>
  <c r="O397" i="95" s="1"/>
  <c r="J397" i="95"/>
  <c r="I397" i="95"/>
  <c r="H397" i="95"/>
  <c r="G397" i="95"/>
  <c r="BE397" i="95" s="1"/>
  <c r="B397" i="95"/>
  <c r="BC396" i="95"/>
  <c r="BB396" i="95"/>
  <c r="BD396" i="95" s="1"/>
  <c r="AZ396" i="95"/>
  <c r="AT396" i="95"/>
  <c r="AS396" i="95"/>
  <c r="Z396" i="95"/>
  <c r="K396" i="95"/>
  <c r="BH396" i="95" s="1"/>
  <c r="J396" i="95"/>
  <c r="I396" i="95"/>
  <c r="H396" i="95"/>
  <c r="G396" i="95"/>
  <c r="BE396" i="95" s="1"/>
  <c r="B396" i="95"/>
  <c r="BD395" i="95"/>
  <c r="BC395" i="95"/>
  <c r="BB395" i="95"/>
  <c r="AZ395" i="95"/>
  <c r="AT395" i="95"/>
  <c r="AS395" i="95"/>
  <c r="Z395" i="95"/>
  <c r="K395" i="95"/>
  <c r="BA395" i="95" s="1"/>
  <c r="J395" i="95"/>
  <c r="I395" i="95"/>
  <c r="H395" i="95"/>
  <c r="G395" i="95"/>
  <c r="BE395" i="95" s="1"/>
  <c r="B395" i="95"/>
  <c r="BC394" i="95"/>
  <c r="BB394" i="95"/>
  <c r="BD394" i="95" s="1"/>
  <c r="AZ394" i="95"/>
  <c r="AT394" i="95"/>
  <c r="AS394" i="95"/>
  <c r="Z394" i="95"/>
  <c r="O394" i="95"/>
  <c r="K394" i="95"/>
  <c r="AX394" i="95" s="1"/>
  <c r="J394" i="95"/>
  <c r="I394" i="95"/>
  <c r="H394" i="95"/>
  <c r="G394" i="95"/>
  <c r="BE394" i="95" s="1"/>
  <c r="B394" i="95"/>
  <c r="BC393" i="95"/>
  <c r="BB393" i="95"/>
  <c r="BD393" i="95" s="1"/>
  <c r="AZ393" i="95"/>
  <c r="AT393" i="95"/>
  <c r="AS393" i="95"/>
  <c r="Z393" i="95"/>
  <c r="K393" i="95"/>
  <c r="J393" i="95"/>
  <c r="I393" i="95"/>
  <c r="H393" i="95"/>
  <c r="G393" i="95"/>
  <c r="BE393" i="95" s="1"/>
  <c r="B393" i="95"/>
  <c r="BC392" i="95"/>
  <c r="BB392" i="95"/>
  <c r="BD392" i="95" s="1"/>
  <c r="AZ392" i="95"/>
  <c r="AT392" i="95"/>
  <c r="AS392" i="95"/>
  <c r="Z392" i="95"/>
  <c r="K392" i="95"/>
  <c r="J392" i="95"/>
  <c r="I392" i="95"/>
  <c r="H392" i="95"/>
  <c r="G392" i="95"/>
  <c r="BE392" i="95" s="1"/>
  <c r="B392" i="95"/>
  <c r="BD391" i="95"/>
  <c r="BC391" i="95"/>
  <c r="BB391" i="95"/>
  <c r="AZ391" i="95"/>
  <c r="AT391" i="95"/>
  <c r="AS391" i="95"/>
  <c r="Z391" i="95"/>
  <c r="K391" i="95"/>
  <c r="J391" i="95"/>
  <c r="I391" i="95"/>
  <c r="H391" i="95"/>
  <c r="G391" i="95"/>
  <c r="BE391" i="95" s="1"/>
  <c r="B391" i="95"/>
  <c r="BC390" i="95"/>
  <c r="BB390" i="95"/>
  <c r="BD390" i="95" s="1"/>
  <c r="AZ390" i="95"/>
  <c r="AT390" i="95"/>
  <c r="AS390" i="95"/>
  <c r="AN390" i="95"/>
  <c r="Z390" i="95"/>
  <c r="K390" i="95"/>
  <c r="J390" i="95"/>
  <c r="I390" i="95"/>
  <c r="H390" i="95"/>
  <c r="G390" i="95"/>
  <c r="BE390" i="95" s="1"/>
  <c r="B390" i="95"/>
  <c r="BC389" i="95"/>
  <c r="BB389" i="95"/>
  <c r="BD389" i="95" s="1"/>
  <c r="AZ389" i="95"/>
  <c r="AT389" i="95"/>
  <c r="AS389" i="95"/>
  <c r="Z389" i="95"/>
  <c r="K389" i="95"/>
  <c r="AN389" i="95" s="1"/>
  <c r="AQ389" i="95" s="1"/>
  <c r="J389" i="95"/>
  <c r="I389" i="95"/>
  <c r="H389" i="95"/>
  <c r="G389" i="95"/>
  <c r="BE389" i="95" s="1"/>
  <c r="B389" i="95"/>
  <c r="BC388" i="95"/>
  <c r="BB388" i="95"/>
  <c r="BD388" i="95" s="1"/>
  <c r="AZ388" i="95"/>
  <c r="AT388" i="95"/>
  <c r="AS388" i="95"/>
  <c r="Z388" i="95"/>
  <c r="K388" i="95"/>
  <c r="BH388" i="95" s="1"/>
  <c r="J388" i="95"/>
  <c r="I388" i="95"/>
  <c r="H388" i="95"/>
  <c r="G388" i="95"/>
  <c r="BE388" i="95" s="1"/>
  <c r="B388" i="95"/>
  <c r="BD387" i="95"/>
  <c r="BC387" i="95"/>
  <c r="BB387" i="95"/>
  <c r="AZ387" i="95"/>
  <c r="AT387" i="95"/>
  <c r="AS387" i="95"/>
  <c r="Z387" i="95"/>
  <c r="K387" i="95"/>
  <c r="BA387" i="95" s="1"/>
  <c r="J387" i="95"/>
  <c r="I387" i="95"/>
  <c r="H387" i="95"/>
  <c r="G387" i="95"/>
  <c r="BE387" i="95" s="1"/>
  <c r="B387" i="95"/>
  <c r="BC386" i="95"/>
  <c r="BB386" i="95"/>
  <c r="BD386" i="95" s="1"/>
  <c r="AZ386" i="95"/>
  <c r="AT386" i="95"/>
  <c r="AS386" i="95"/>
  <c r="Z386" i="95"/>
  <c r="K386" i="95"/>
  <c r="AN386" i="95" s="1"/>
  <c r="AK386" i="95" s="1"/>
  <c r="J386" i="95"/>
  <c r="I386" i="95"/>
  <c r="H386" i="95"/>
  <c r="G386" i="95"/>
  <c r="BE386" i="95" s="1"/>
  <c r="B386" i="95"/>
  <c r="BC385" i="95"/>
  <c r="BB385" i="95"/>
  <c r="BD385" i="95" s="1"/>
  <c r="AZ385" i="95"/>
  <c r="AT385" i="95"/>
  <c r="AS385" i="95"/>
  <c r="Z385" i="95"/>
  <c r="K385" i="95"/>
  <c r="J385" i="95"/>
  <c r="I385" i="95"/>
  <c r="H385" i="95"/>
  <c r="G385" i="95"/>
  <c r="BE385" i="95" s="1"/>
  <c r="B385" i="95"/>
  <c r="BC384" i="95"/>
  <c r="BB384" i="95"/>
  <c r="BD384" i="95" s="1"/>
  <c r="AZ384" i="95"/>
  <c r="AT384" i="95"/>
  <c r="AS384" i="95"/>
  <c r="Z384" i="95"/>
  <c r="K384" i="95"/>
  <c r="AX384" i="95" s="1"/>
  <c r="J384" i="95"/>
  <c r="I384" i="95"/>
  <c r="H384" i="95"/>
  <c r="G384" i="95"/>
  <c r="BE384" i="95" s="1"/>
  <c r="B384" i="95"/>
  <c r="BC383" i="95"/>
  <c r="BB383" i="95"/>
  <c r="BD383" i="95" s="1"/>
  <c r="AZ383" i="95"/>
  <c r="AT383" i="95"/>
  <c r="AS383" i="95"/>
  <c r="Z383" i="95"/>
  <c r="K383" i="95"/>
  <c r="BA383" i="95" s="1"/>
  <c r="J383" i="95"/>
  <c r="I383" i="95"/>
  <c r="H383" i="95"/>
  <c r="G383" i="95"/>
  <c r="BE383" i="95" s="1"/>
  <c r="B383" i="95"/>
  <c r="BD382" i="95"/>
  <c r="BC382" i="95"/>
  <c r="BB382" i="95"/>
  <c r="AZ382" i="95"/>
  <c r="AT382" i="95"/>
  <c r="AS382" i="95"/>
  <c r="Z382" i="95"/>
  <c r="K382" i="95"/>
  <c r="AN382" i="95" s="1"/>
  <c r="J382" i="95"/>
  <c r="I382" i="95"/>
  <c r="H382" i="95"/>
  <c r="G382" i="95"/>
  <c r="BE382" i="95" s="1"/>
  <c r="B382" i="95"/>
  <c r="BC381" i="95"/>
  <c r="BB381" i="95"/>
  <c r="BD381" i="95" s="1"/>
  <c r="AZ381" i="95"/>
  <c r="AT381" i="95"/>
  <c r="AS381" i="95"/>
  <c r="AQ381" i="95"/>
  <c r="Z381" i="95"/>
  <c r="K381" i="95"/>
  <c r="AN381" i="95" s="1"/>
  <c r="J381" i="95"/>
  <c r="I381" i="95"/>
  <c r="H381" i="95"/>
  <c r="G381" i="95"/>
  <c r="BE381" i="95" s="1"/>
  <c r="B381" i="95"/>
  <c r="BC380" i="95"/>
  <c r="BB380" i="95"/>
  <c r="BD380" i="95" s="1"/>
  <c r="AZ380" i="95"/>
  <c r="AT380" i="95"/>
  <c r="AS380" i="95"/>
  <c r="Z380" i="95"/>
  <c r="K380" i="95"/>
  <c r="BH380" i="95" s="1"/>
  <c r="J380" i="95"/>
  <c r="I380" i="95"/>
  <c r="H380" i="95"/>
  <c r="G380" i="95"/>
  <c r="BE380" i="95" s="1"/>
  <c r="B380" i="95"/>
  <c r="BD379" i="95"/>
  <c r="BC379" i="95"/>
  <c r="BB379" i="95"/>
  <c r="AZ379" i="95"/>
  <c r="AT379" i="95"/>
  <c r="AS379" i="95"/>
  <c r="Z379" i="95"/>
  <c r="K379" i="95"/>
  <c r="J379" i="95"/>
  <c r="I379" i="95"/>
  <c r="H379" i="95"/>
  <c r="G379" i="95"/>
  <c r="BE379" i="95" s="1"/>
  <c r="B379" i="95"/>
  <c r="BC378" i="95"/>
  <c r="BB378" i="95"/>
  <c r="BD378" i="95" s="1"/>
  <c r="AZ378" i="95"/>
  <c r="AT378" i="95"/>
  <c r="AS378" i="95"/>
  <c r="Z378" i="95"/>
  <c r="K378" i="95"/>
  <c r="AX378" i="95" s="1"/>
  <c r="J378" i="95"/>
  <c r="I378" i="95"/>
  <c r="H378" i="95"/>
  <c r="G378" i="95"/>
  <c r="BE378" i="95" s="1"/>
  <c r="B378" i="95"/>
  <c r="BC377" i="95"/>
  <c r="BB377" i="95"/>
  <c r="BD377" i="95" s="1"/>
  <c r="AZ377" i="95"/>
  <c r="AT377" i="95"/>
  <c r="AS377" i="95"/>
  <c r="Z377" i="95"/>
  <c r="K377" i="95"/>
  <c r="J377" i="95"/>
  <c r="I377" i="95"/>
  <c r="H377" i="95"/>
  <c r="G377" i="95"/>
  <c r="BE377" i="95" s="1"/>
  <c r="B377" i="95"/>
  <c r="BD376" i="95"/>
  <c r="BC376" i="95"/>
  <c r="BB376" i="95"/>
  <c r="AZ376" i="95"/>
  <c r="AT376" i="95"/>
  <c r="AS376" i="95"/>
  <c r="Z376" i="95"/>
  <c r="K376" i="95"/>
  <c r="AN376" i="95" s="1"/>
  <c r="AU376" i="95" s="1"/>
  <c r="J376" i="95"/>
  <c r="I376" i="95"/>
  <c r="H376" i="95"/>
  <c r="G376" i="95"/>
  <c r="BE376" i="95" s="1"/>
  <c r="B376" i="95"/>
  <c r="BC375" i="95"/>
  <c r="BB375" i="95"/>
  <c r="BD375" i="95" s="1"/>
  <c r="AZ375" i="95"/>
  <c r="AT375" i="95"/>
  <c r="AS375" i="95"/>
  <c r="Z375" i="95"/>
  <c r="K375" i="95"/>
  <c r="BA375" i="95" s="1"/>
  <c r="J375" i="95"/>
  <c r="I375" i="95"/>
  <c r="H375" i="95"/>
  <c r="G375" i="95"/>
  <c r="BE375" i="95" s="1"/>
  <c r="B375" i="95"/>
  <c r="BD374" i="95"/>
  <c r="BC374" i="95"/>
  <c r="BB374" i="95"/>
  <c r="AZ374" i="95"/>
  <c r="AT374" i="95"/>
  <c r="AS374" i="95"/>
  <c r="Z374" i="95"/>
  <c r="K374" i="95"/>
  <c r="AX374" i="95" s="1"/>
  <c r="J374" i="95"/>
  <c r="I374" i="95"/>
  <c r="H374" i="95"/>
  <c r="G374" i="95"/>
  <c r="BE374" i="95" s="1"/>
  <c r="B374" i="95"/>
  <c r="BC373" i="95"/>
  <c r="BB373" i="95"/>
  <c r="BD373" i="95" s="1"/>
  <c r="AZ373" i="95"/>
  <c r="AT373" i="95"/>
  <c r="AS373" i="95"/>
  <c r="Z373" i="95"/>
  <c r="K373" i="95"/>
  <c r="AN373" i="95" s="1"/>
  <c r="J373" i="95"/>
  <c r="I373" i="95"/>
  <c r="H373" i="95"/>
  <c r="G373" i="95"/>
  <c r="BE373" i="95" s="1"/>
  <c r="B373" i="95"/>
  <c r="BC372" i="95"/>
  <c r="BB372" i="95"/>
  <c r="BD372" i="95" s="1"/>
  <c r="AZ372" i="95"/>
  <c r="AT372" i="95"/>
  <c r="AS372" i="95"/>
  <c r="Z372" i="95"/>
  <c r="K372" i="95"/>
  <c r="BH372" i="95" s="1"/>
  <c r="J372" i="95"/>
  <c r="I372" i="95"/>
  <c r="H372" i="95"/>
  <c r="G372" i="95"/>
  <c r="BE372" i="95" s="1"/>
  <c r="B372" i="95"/>
  <c r="BD371" i="95"/>
  <c r="BC371" i="95"/>
  <c r="BB371" i="95"/>
  <c r="AZ371" i="95"/>
  <c r="AT371" i="95"/>
  <c r="AS371" i="95"/>
  <c r="Z371" i="95"/>
  <c r="K371" i="95"/>
  <c r="J371" i="95"/>
  <c r="I371" i="95"/>
  <c r="H371" i="95"/>
  <c r="G371" i="95"/>
  <c r="BE371" i="95" s="1"/>
  <c r="B371" i="95"/>
  <c r="BD370" i="95"/>
  <c r="BC370" i="95"/>
  <c r="BB370" i="95"/>
  <c r="AZ370" i="95"/>
  <c r="AT370" i="95"/>
  <c r="AS370" i="95"/>
  <c r="Z370" i="95"/>
  <c r="K370" i="95"/>
  <c r="AN370" i="95" s="1"/>
  <c r="AK370" i="95" s="1"/>
  <c r="J370" i="95"/>
  <c r="I370" i="95"/>
  <c r="H370" i="95"/>
  <c r="G370" i="95"/>
  <c r="BE370" i="95" s="1"/>
  <c r="B370" i="95"/>
  <c r="BC369" i="95"/>
  <c r="BB369" i="95"/>
  <c r="BD369" i="95" s="1"/>
  <c r="AZ369" i="95"/>
  <c r="AT369" i="95"/>
  <c r="AS369" i="95"/>
  <c r="Z369" i="95"/>
  <c r="K369" i="95"/>
  <c r="J369" i="95"/>
  <c r="I369" i="95"/>
  <c r="H369" i="95"/>
  <c r="G369" i="95"/>
  <c r="BE369" i="95" s="1"/>
  <c r="B369" i="95"/>
  <c r="BC368" i="95"/>
  <c r="BB368" i="95"/>
  <c r="BD368" i="95" s="1"/>
  <c r="AZ368" i="95"/>
  <c r="AT368" i="95"/>
  <c r="AS368" i="95"/>
  <c r="AN368" i="95"/>
  <c r="Z368" i="95"/>
  <c r="K368" i="95"/>
  <c r="O368" i="95" s="1"/>
  <c r="J368" i="95"/>
  <c r="I368" i="95"/>
  <c r="H368" i="95"/>
  <c r="G368" i="95"/>
  <c r="BE368" i="95" s="1"/>
  <c r="B368" i="95"/>
  <c r="BC367" i="95"/>
  <c r="BB367" i="95"/>
  <c r="BD367" i="95" s="1"/>
  <c r="AZ367" i="95"/>
  <c r="AT367" i="95"/>
  <c r="AS367" i="95"/>
  <c r="Z367" i="95"/>
  <c r="K367" i="95"/>
  <c r="BA367" i="95" s="1"/>
  <c r="J367" i="95"/>
  <c r="I367" i="95"/>
  <c r="H367" i="95"/>
  <c r="G367" i="95"/>
  <c r="BE367" i="95" s="1"/>
  <c r="B367" i="95"/>
  <c r="BD366" i="95"/>
  <c r="BC366" i="95"/>
  <c r="BB366" i="95"/>
  <c r="AZ366" i="95"/>
  <c r="AT366" i="95"/>
  <c r="AS366" i="95"/>
  <c r="Z366" i="95"/>
  <c r="K366" i="95"/>
  <c r="AX366" i="95" s="1"/>
  <c r="J366" i="95"/>
  <c r="I366" i="95"/>
  <c r="H366" i="95"/>
  <c r="G366" i="95"/>
  <c r="BE366" i="95" s="1"/>
  <c r="B366" i="95"/>
  <c r="BC365" i="95"/>
  <c r="BB365" i="95"/>
  <c r="BD365" i="95" s="1"/>
  <c r="AZ365" i="95"/>
  <c r="AT365" i="95"/>
  <c r="AS365" i="95"/>
  <c r="Z365" i="95"/>
  <c r="K365" i="95"/>
  <c r="O365" i="95" s="1"/>
  <c r="J365" i="95"/>
  <c r="I365" i="95"/>
  <c r="H365" i="95"/>
  <c r="G365" i="95"/>
  <c r="BE365" i="95" s="1"/>
  <c r="B365" i="95"/>
  <c r="BC364" i="95"/>
  <c r="BB364" i="95"/>
  <c r="BD364" i="95" s="1"/>
  <c r="AZ364" i="95"/>
  <c r="AT364" i="95"/>
  <c r="AS364" i="95"/>
  <c r="Z364" i="95"/>
  <c r="K364" i="95"/>
  <c r="BH364" i="95" s="1"/>
  <c r="J364" i="95"/>
  <c r="I364" i="95"/>
  <c r="H364" i="95"/>
  <c r="G364" i="95"/>
  <c r="BE364" i="95" s="1"/>
  <c r="B364" i="95"/>
  <c r="BD363" i="95"/>
  <c r="BC363" i="95"/>
  <c r="BB363" i="95"/>
  <c r="AZ363" i="95"/>
  <c r="AT363" i="95"/>
  <c r="AS363" i="95"/>
  <c r="Z363" i="95"/>
  <c r="K363" i="95"/>
  <c r="BA363" i="95" s="1"/>
  <c r="J363" i="95"/>
  <c r="I363" i="95"/>
  <c r="H363" i="95"/>
  <c r="G363" i="95"/>
  <c r="BE363" i="95" s="1"/>
  <c r="B363" i="95"/>
  <c r="BC362" i="95"/>
  <c r="BB362" i="95"/>
  <c r="BD362" i="95" s="1"/>
  <c r="AZ362" i="95"/>
  <c r="AT362" i="95"/>
  <c r="AS362" i="95"/>
  <c r="Z362" i="95"/>
  <c r="K362" i="95"/>
  <c r="AX362" i="95" s="1"/>
  <c r="J362" i="95"/>
  <c r="I362" i="95"/>
  <c r="H362" i="95"/>
  <c r="G362" i="95"/>
  <c r="BE362" i="95" s="1"/>
  <c r="B362" i="95"/>
  <c r="BC361" i="95"/>
  <c r="BB361" i="95"/>
  <c r="BD361" i="95" s="1"/>
  <c r="AZ361" i="95"/>
  <c r="AT361" i="95"/>
  <c r="AS361" i="95"/>
  <c r="Z361" i="95"/>
  <c r="K361" i="95"/>
  <c r="J361" i="95"/>
  <c r="I361" i="95"/>
  <c r="H361" i="95"/>
  <c r="G361" i="95"/>
  <c r="BE361" i="95" s="1"/>
  <c r="B361" i="95"/>
  <c r="BD360" i="95"/>
  <c r="BC360" i="95"/>
  <c r="BB360" i="95"/>
  <c r="AZ360" i="95"/>
  <c r="AT360" i="95"/>
  <c r="AS360" i="95"/>
  <c r="Z360" i="95"/>
  <c r="K360" i="95"/>
  <c r="O360" i="95" s="1"/>
  <c r="J360" i="95"/>
  <c r="I360" i="95"/>
  <c r="H360" i="95"/>
  <c r="G360" i="95"/>
  <c r="BE360" i="95" s="1"/>
  <c r="B360" i="95"/>
  <c r="BD359" i="95"/>
  <c r="BC359" i="95"/>
  <c r="BB359" i="95"/>
  <c r="AZ359" i="95"/>
  <c r="AT359" i="95"/>
  <c r="AS359" i="95"/>
  <c r="Z359" i="95"/>
  <c r="K359" i="95"/>
  <c r="BA359" i="95" s="1"/>
  <c r="J359" i="95"/>
  <c r="I359" i="95"/>
  <c r="H359" i="95"/>
  <c r="G359" i="95"/>
  <c r="BE359" i="95" s="1"/>
  <c r="B359" i="95"/>
  <c r="BD358" i="95"/>
  <c r="BC358" i="95"/>
  <c r="BB358" i="95"/>
  <c r="AZ358" i="95"/>
  <c r="AT358" i="95"/>
  <c r="AS358" i="95"/>
  <c r="Z358" i="95"/>
  <c r="K358" i="95"/>
  <c r="BA358" i="95" s="1"/>
  <c r="J358" i="95"/>
  <c r="I358" i="95"/>
  <c r="H358" i="95"/>
  <c r="G358" i="95"/>
  <c r="BE358" i="95" s="1"/>
  <c r="B358" i="95"/>
  <c r="BC357" i="95"/>
  <c r="BB357" i="95"/>
  <c r="BD357" i="95" s="1"/>
  <c r="BA357" i="95"/>
  <c r="AZ357" i="95"/>
  <c r="AT357" i="95"/>
  <c r="AS357" i="95"/>
  <c r="Z357" i="95"/>
  <c r="O357" i="95"/>
  <c r="K357" i="95"/>
  <c r="AX357" i="95" s="1"/>
  <c r="J357" i="95"/>
  <c r="I357" i="95"/>
  <c r="H357" i="95"/>
  <c r="G357" i="95"/>
  <c r="BE357" i="95" s="1"/>
  <c r="B357" i="95"/>
  <c r="BC356" i="95"/>
  <c r="BB356" i="95"/>
  <c r="BD356" i="95" s="1"/>
  <c r="AZ356" i="95"/>
  <c r="AT356" i="95"/>
  <c r="AS356" i="95"/>
  <c r="Z356" i="95"/>
  <c r="K356" i="95"/>
  <c r="J356" i="95"/>
  <c r="I356" i="95"/>
  <c r="H356" i="95"/>
  <c r="G356" i="95"/>
  <c r="BE356" i="95" s="1"/>
  <c r="B356" i="95"/>
  <c r="BD355" i="95"/>
  <c r="BC355" i="95"/>
  <c r="BB355" i="95"/>
  <c r="AZ355" i="95"/>
  <c r="AT355" i="95"/>
  <c r="AS355" i="95"/>
  <c r="Z355" i="95"/>
  <c r="K355" i="95"/>
  <c r="AN355" i="95" s="1"/>
  <c r="J355" i="95"/>
  <c r="I355" i="95"/>
  <c r="H355" i="95"/>
  <c r="G355" i="95"/>
  <c r="BE355" i="95" s="1"/>
  <c r="B355" i="95"/>
  <c r="BD354" i="95"/>
  <c r="BC354" i="95"/>
  <c r="BB354" i="95"/>
  <c r="AZ354" i="95"/>
  <c r="AT354" i="95"/>
  <c r="AS354" i="95"/>
  <c r="Z354" i="95"/>
  <c r="K354" i="95"/>
  <c r="AX354" i="95" s="1"/>
  <c r="J354" i="95"/>
  <c r="I354" i="95"/>
  <c r="H354" i="95"/>
  <c r="G354" i="95"/>
  <c r="BE354" i="95" s="1"/>
  <c r="B354" i="95"/>
  <c r="BC353" i="95"/>
  <c r="BB353" i="95"/>
  <c r="BD353" i="95" s="1"/>
  <c r="AZ353" i="95"/>
  <c r="AT353" i="95"/>
  <c r="AS353" i="95"/>
  <c r="Z353" i="95"/>
  <c r="K353" i="95"/>
  <c r="AN353" i="95" s="1"/>
  <c r="AR353" i="95" s="1"/>
  <c r="J353" i="95"/>
  <c r="I353" i="95"/>
  <c r="H353" i="95"/>
  <c r="G353" i="95"/>
  <c r="BE353" i="95" s="1"/>
  <c r="B353" i="95"/>
  <c r="BC352" i="95"/>
  <c r="BB352" i="95"/>
  <c r="BD352" i="95" s="1"/>
  <c r="AZ352" i="95"/>
  <c r="AT352" i="95"/>
  <c r="AS352" i="95"/>
  <c r="Z352" i="95"/>
  <c r="K352" i="95"/>
  <c r="BH352" i="95" s="1"/>
  <c r="J352" i="95"/>
  <c r="I352" i="95"/>
  <c r="H352" i="95"/>
  <c r="G352" i="95"/>
  <c r="BE352" i="95" s="1"/>
  <c r="B352" i="95"/>
  <c r="BC351" i="95"/>
  <c r="BB351" i="95"/>
  <c r="BD351" i="95" s="1"/>
  <c r="AZ351" i="95"/>
  <c r="AT351" i="95"/>
  <c r="AS351" i="95"/>
  <c r="Z351" i="95"/>
  <c r="K351" i="95"/>
  <c r="BA351" i="95" s="1"/>
  <c r="J351" i="95"/>
  <c r="I351" i="95"/>
  <c r="H351" i="95"/>
  <c r="G351" i="95"/>
  <c r="BE351" i="95" s="1"/>
  <c r="B351" i="95"/>
  <c r="BC350" i="95"/>
  <c r="BB350" i="95"/>
  <c r="BD350" i="95" s="1"/>
  <c r="AZ350" i="95"/>
  <c r="AT350" i="95"/>
  <c r="AS350" i="95"/>
  <c r="Z350" i="95"/>
  <c r="K350" i="95"/>
  <c r="BH350" i="95" s="1"/>
  <c r="J350" i="95"/>
  <c r="I350" i="95"/>
  <c r="H350" i="95"/>
  <c r="G350" i="95"/>
  <c r="BE350" i="95" s="1"/>
  <c r="B350" i="95"/>
  <c r="BC349" i="95"/>
  <c r="BB349" i="95"/>
  <c r="BD349" i="95" s="1"/>
  <c r="AZ349" i="95"/>
  <c r="AT349" i="95"/>
  <c r="AS349" i="95"/>
  <c r="Z349" i="95"/>
  <c r="K349" i="95"/>
  <c r="AN349" i="95" s="1"/>
  <c r="AR349" i="95" s="1"/>
  <c r="J349" i="95"/>
  <c r="I349" i="95"/>
  <c r="H349" i="95"/>
  <c r="G349" i="95"/>
  <c r="BE349" i="95" s="1"/>
  <c r="B349" i="95"/>
  <c r="BC348" i="95"/>
  <c r="BB348" i="95"/>
  <c r="BD348" i="95" s="1"/>
  <c r="AZ348" i="95"/>
  <c r="AT348" i="95"/>
  <c r="AS348" i="95"/>
  <c r="Z348" i="95"/>
  <c r="K348" i="95"/>
  <c r="AX348" i="95" s="1"/>
  <c r="J348" i="95"/>
  <c r="I348" i="95"/>
  <c r="H348" i="95"/>
  <c r="G348" i="95"/>
  <c r="BE348" i="95" s="1"/>
  <c r="B348" i="95"/>
  <c r="BD347" i="95"/>
  <c r="BC347" i="95"/>
  <c r="BB347" i="95"/>
  <c r="AZ347" i="95"/>
  <c r="AT347" i="95"/>
  <c r="AS347" i="95"/>
  <c r="Z347" i="95"/>
  <c r="K347" i="95"/>
  <c r="AN347" i="95" s="1"/>
  <c r="J347" i="95"/>
  <c r="I347" i="95"/>
  <c r="H347" i="95"/>
  <c r="G347" i="95"/>
  <c r="BE347" i="95" s="1"/>
  <c r="B347" i="95"/>
  <c r="BC346" i="95"/>
  <c r="BB346" i="95"/>
  <c r="BD346" i="95" s="1"/>
  <c r="AZ346" i="95"/>
  <c r="AT346" i="95"/>
  <c r="AS346" i="95"/>
  <c r="Z346" i="95"/>
  <c r="K346" i="95"/>
  <c r="AN346" i="95" s="1"/>
  <c r="AR346" i="95" s="1"/>
  <c r="J346" i="95"/>
  <c r="I346" i="95"/>
  <c r="H346" i="95"/>
  <c r="G346" i="95"/>
  <c r="BE346" i="95" s="1"/>
  <c r="B346" i="95"/>
  <c r="BC345" i="95"/>
  <c r="BB345" i="95"/>
  <c r="BD345" i="95" s="1"/>
  <c r="AZ345" i="95"/>
  <c r="AT345" i="95"/>
  <c r="AS345" i="95"/>
  <c r="Z345" i="95"/>
  <c r="K345" i="95"/>
  <c r="AN345" i="95" s="1"/>
  <c r="AR345" i="95" s="1"/>
  <c r="J345" i="95"/>
  <c r="I345" i="95"/>
  <c r="H345" i="95"/>
  <c r="G345" i="95"/>
  <c r="BE345" i="95" s="1"/>
  <c r="B345" i="95"/>
  <c r="BC344" i="95"/>
  <c r="BB344" i="95"/>
  <c r="BD344" i="95" s="1"/>
  <c r="AZ344" i="95"/>
  <c r="AT344" i="95"/>
  <c r="AS344" i="95"/>
  <c r="Z344" i="95"/>
  <c r="K344" i="95"/>
  <c r="BA344" i="95" s="1"/>
  <c r="J344" i="95"/>
  <c r="I344" i="95"/>
  <c r="H344" i="95"/>
  <c r="G344" i="95"/>
  <c r="BE344" i="95" s="1"/>
  <c r="B344" i="95"/>
  <c r="BC343" i="95"/>
  <c r="BB343" i="95"/>
  <c r="BD343" i="95" s="1"/>
  <c r="AZ343" i="95"/>
  <c r="AT343" i="95"/>
  <c r="AS343" i="95"/>
  <c r="Z343" i="95"/>
  <c r="K343" i="95"/>
  <c r="AX343" i="95" s="1"/>
  <c r="J343" i="95"/>
  <c r="I343" i="95"/>
  <c r="H343" i="95"/>
  <c r="G343" i="95"/>
  <c r="BE343" i="95" s="1"/>
  <c r="B343" i="95"/>
  <c r="BD342" i="95"/>
  <c r="BC342" i="95"/>
  <c r="BB342" i="95"/>
  <c r="AZ342" i="95"/>
  <c r="AT342" i="95"/>
  <c r="AS342" i="95"/>
  <c r="Z342" i="95"/>
  <c r="K342" i="95"/>
  <c r="BH342" i="95" s="1"/>
  <c r="J342" i="95"/>
  <c r="I342" i="95"/>
  <c r="H342" i="95"/>
  <c r="G342" i="95"/>
  <c r="BE342" i="95" s="1"/>
  <c r="B342" i="95"/>
  <c r="BC341" i="95"/>
  <c r="BB341" i="95"/>
  <c r="BD341" i="95" s="1"/>
  <c r="AZ341" i="95"/>
  <c r="AT341" i="95"/>
  <c r="AS341" i="95"/>
  <c r="Z341" i="95"/>
  <c r="K341" i="95"/>
  <c r="BH341" i="95" s="1"/>
  <c r="J341" i="95"/>
  <c r="I341" i="95"/>
  <c r="H341" i="95"/>
  <c r="G341" i="95"/>
  <c r="BE341" i="95" s="1"/>
  <c r="B341" i="95"/>
  <c r="BC340" i="95"/>
  <c r="BB340" i="95"/>
  <c r="BD340" i="95" s="1"/>
  <c r="AZ340" i="95"/>
  <c r="AT340" i="95"/>
  <c r="AS340" i="95"/>
  <c r="Z340" i="95"/>
  <c r="K340" i="95"/>
  <c r="J340" i="95"/>
  <c r="I340" i="95"/>
  <c r="H340" i="95"/>
  <c r="G340" i="95"/>
  <c r="BE340" i="95" s="1"/>
  <c r="B340" i="95"/>
  <c r="BD339" i="95"/>
  <c r="BC339" i="95"/>
  <c r="BB339" i="95"/>
  <c r="BA339" i="95"/>
  <c r="AZ339" i="95"/>
  <c r="AT339" i="95"/>
  <c r="AS339" i="95"/>
  <c r="Z339" i="95"/>
  <c r="K339" i="95"/>
  <c r="AX339" i="95" s="1"/>
  <c r="J339" i="95"/>
  <c r="I339" i="95"/>
  <c r="H339" i="95"/>
  <c r="G339" i="95"/>
  <c r="BE339" i="95" s="1"/>
  <c r="B339" i="95"/>
  <c r="BC338" i="95"/>
  <c r="BB338" i="95"/>
  <c r="BD338" i="95" s="1"/>
  <c r="AZ338" i="95"/>
  <c r="AT338" i="95"/>
  <c r="AS338" i="95"/>
  <c r="Z338" i="95"/>
  <c r="K338" i="95"/>
  <c r="BA338" i="95" s="1"/>
  <c r="J338" i="95"/>
  <c r="I338" i="95"/>
  <c r="H338" i="95"/>
  <c r="G338" i="95"/>
  <c r="BE338" i="95" s="1"/>
  <c r="B338" i="95"/>
  <c r="BD337" i="95"/>
  <c r="BC337" i="95"/>
  <c r="BB337" i="95"/>
  <c r="AZ337" i="95"/>
  <c r="AT337" i="95"/>
  <c r="AS337" i="95"/>
  <c r="Z337" i="95"/>
  <c r="K337" i="95"/>
  <c r="BA337" i="95" s="1"/>
  <c r="J337" i="95"/>
  <c r="I337" i="95"/>
  <c r="H337" i="95"/>
  <c r="G337" i="95"/>
  <c r="BE337" i="95" s="1"/>
  <c r="B337" i="95"/>
  <c r="BC336" i="95"/>
  <c r="BB336" i="95"/>
  <c r="BD336" i="95" s="1"/>
  <c r="AZ336" i="95"/>
  <c r="AT336" i="95"/>
  <c r="AS336" i="95"/>
  <c r="Z336" i="95"/>
  <c r="K336" i="95"/>
  <c r="AN336" i="95" s="1"/>
  <c r="AY336" i="95" s="1"/>
  <c r="J336" i="95"/>
  <c r="I336" i="95"/>
  <c r="H336" i="95"/>
  <c r="G336" i="95"/>
  <c r="BE336" i="95" s="1"/>
  <c r="B336" i="95"/>
  <c r="BC335" i="95"/>
  <c r="BB335" i="95"/>
  <c r="BD335" i="95" s="1"/>
  <c r="AZ335" i="95"/>
  <c r="AT335" i="95"/>
  <c r="AS335" i="95"/>
  <c r="Z335" i="95"/>
  <c r="K335" i="95"/>
  <c r="O335" i="95" s="1"/>
  <c r="J335" i="95"/>
  <c r="I335" i="95"/>
  <c r="H335" i="95"/>
  <c r="G335" i="95"/>
  <c r="BE335" i="95" s="1"/>
  <c r="B335" i="95"/>
  <c r="BD334" i="95"/>
  <c r="BC334" i="95"/>
  <c r="BB334" i="95"/>
  <c r="AZ334" i="95"/>
  <c r="AT334" i="95"/>
  <c r="AS334" i="95"/>
  <c r="Z334" i="95"/>
  <c r="K334" i="95"/>
  <c r="BH334" i="95" s="1"/>
  <c r="J334" i="95"/>
  <c r="I334" i="95"/>
  <c r="H334" i="95"/>
  <c r="G334" i="95"/>
  <c r="BE334" i="95" s="1"/>
  <c r="B334" i="95"/>
  <c r="BC333" i="95"/>
  <c r="BB333" i="95"/>
  <c r="BD333" i="95" s="1"/>
  <c r="AZ333" i="95"/>
  <c r="AT333" i="95"/>
  <c r="AS333" i="95"/>
  <c r="Z333" i="95"/>
  <c r="K333" i="95"/>
  <c r="BH333" i="95" s="1"/>
  <c r="J333" i="95"/>
  <c r="I333" i="95"/>
  <c r="H333" i="95"/>
  <c r="G333" i="95"/>
  <c r="BE333" i="95" s="1"/>
  <c r="B333" i="95"/>
  <c r="BC332" i="95"/>
  <c r="BB332" i="95"/>
  <c r="BD332" i="95" s="1"/>
  <c r="AZ332" i="95"/>
  <c r="AT332" i="95"/>
  <c r="AS332" i="95"/>
  <c r="Z332" i="95"/>
  <c r="K332" i="95"/>
  <c r="J332" i="95"/>
  <c r="I332" i="95"/>
  <c r="H332" i="95"/>
  <c r="G332" i="95"/>
  <c r="BE332" i="95" s="1"/>
  <c r="B332" i="95"/>
  <c r="BD331" i="95"/>
  <c r="BC331" i="95"/>
  <c r="BB331" i="95"/>
  <c r="AZ331" i="95"/>
  <c r="AT331" i="95"/>
  <c r="AS331" i="95"/>
  <c r="Z331" i="95"/>
  <c r="K331" i="95"/>
  <c r="AX331" i="95" s="1"/>
  <c r="J331" i="95"/>
  <c r="I331" i="95"/>
  <c r="H331" i="95"/>
  <c r="G331" i="95"/>
  <c r="BE331" i="95" s="1"/>
  <c r="B331" i="95"/>
  <c r="BC330" i="95"/>
  <c r="BB330" i="95"/>
  <c r="BD330" i="95" s="1"/>
  <c r="AZ330" i="95"/>
  <c r="AT330" i="95"/>
  <c r="AS330" i="95"/>
  <c r="Z330" i="95"/>
  <c r="K330" i="95"/>
  <c r="BA330" i="95" s="1"/>
  <c r="J330" i="95"/>
  <c r="I330" i="95"/>
  <c r="H330" i="95"/>
  <c r="G330" i="95"/>
  <c r="BE330" i="95" s="1"/>
  <c r="B330" i="95"/>
  <c r="BC329" i="95"/>
  <c r="BB329" i="95"/>
  <c r="BD329" i="95" s="1"/>
  <c r="AZ329" i="95"/>
  <c r="AT329" i="95"/>
  <c r="AS329" i="95"/>
  <c r="Z329" i="95"/>
  <c r="K329" i="95"/>
  <c r="BA329" i="95" s="1"/>
  <c r="J329" i="95"/>
  <c r="I329" i="95"/>
  <c r="H329" i="95"/>
  <c r="G329" i="95"/>
  <c r="BE329" i="95" s="1"/>
  <c r="B329" i="95"/>
  <c r="BC328" i="95"/>
  <c r="BB328" i="95"/>
  <c r="BD328" i="95" s="1"/>
  <c r="AZ328" i="95"/>
  <c r="AT328" i="95"/>
  <c r="AS328" i="95"/>
  <c r="Z328" i="95"/>
  <c r="K328" i="95"/>
  <c r="AN328" i="95" s="1"/>
  <c r="AY328" i="95" s="1"/>
  <c r="J328" i="95"/>
  <c r="I328" i="95"/>
  <c r="H328" i="95"/>
  <c r="G328" i="95"/>
  <c r="BE328" i="95" s="1"/>
  <c r="B328" i="95"/>
  <c r="BC327" i="95"/>
  <c r="BB327" i="95"/>
  <c r="BD327" i="95" s="1"/>
  <c r="AZ327" i="95"/>
  <c r="AT327" i="95"/>
  <c r="AS327" i="95"/>
  <c r="Z327" i="95"/>
  <c r="K327" i="95"/>
  <c r="AX327" i="95" s="1"/>
  <c r="J327" i="95"/>
  <c r="I327" i="95"/>
  <c r="H327" i="95"/>
  <c r="G327" i="95"/>
  <c r="BE327" i="95" s="1"/>
  <c r="B327" i="95"/>
  <c r="BC326" i="95"/>
  <c r="BB326" i="95"/>
  <c r="BD326" i="95" s="1"/>
  <c r="AZ326" i="95"/>
  <c r="AT326" i="95"/>
  <c r="AS326" i="95"/>
  <c r="Z326" i="95"/>
  <c r="K326" i="95"/>
  <c r="BH326" i="95" s="1"/>
  <c r="J326" i="95"/>
  <c r="I326" i="95"/>
  <c r="H326" i="95"/>
  <c r="G326" i="95"/>
  <c r="BE326" i="95" s="1"/>
  <c r="B326" i="95"/>
  <c r="BC325" i="95"/>
  <c r="BB325" i="95"/>
  <c r="BD325" i="95" s="1"/>
  <c r="AZ325" i="95"/>
  <c r="AT325" i="95"/>
  <c r="AS325" i="95"/>
  <c r="Z325" i="95"/>
  <c r="K325" i="95"/>
  <c r="BH325" i="95" s="1"/>
  <c r="J325" i="95"/>
  <c r="I325" i="95"/>
  <c r="H325" i="95"/>
  <c r="G325" i="95"/>
  <c r="BE325" i="95" s="1"/>
  <c r="B325" i="95"/>
  <c r="BD324" i="95"/>
  <c r="BC324" i="95"/>
  <c r="BB324" i="95"/>
  <c r="AZ324" i="95"/>
  <c r="AT324" i="95"/>
  <c r="AS324" i="95"/>
  <c r="Z324" i="95"/>
  <c r="K324" i="95"/>
  <c r="J324" i="95"/>
  <c r="I324" i="95"/>
  <c r="H324" i="95"/>
  <c r="G324" i="95"/>
  <c r="BE324" i="95" s="1"/>
  <c r="B324" i="95"/>
  <c r="BC323" i="95"/>
  <c r="BB323" i="95"/>
  <c r="BD323" i="95" s="1"/>
  <c r="BA323" i="95"/>
  <c r="AZ323" i="95"/>
  <c r="AT323" i="95"/>
  <c r="AS323" i="95"/>
  <c r="Z323" i="95"/>
  <c r="K323" i="95"/>
  <c r="BH323" i="95" s="1"/>
  <c r="J323" i="95"/>
  <c r="I323" i="95"/>
  <c r="H323" i="95"/>
  <c r="G323" i="95"/>
  <c r="BE323" i="95" s="1"/>
  <c r="B323" i="95"/>
  <c r="BC322" i="95"/>
  <c r="BB322" i="95"/>
  <c r="BD322" i="95" s="1"/>
  <c r="AZ322" i="95"/>
  <c r="AT322" i="95"/>
  <c r="AS322" i="95"/>
  <c r="Z322" i="95"/>
  <c r="K322" i="95"/>
  <c r="BA322" i="95" s="1"/>
  <c r="J322" i="95"/>
  <c r="I322" i="95"/>
  <c r="H322" i="95"/>
  <c r="G322" i="95"/>
  <c r="BE322" i="95" s="1"/>
  <c r="B322" i="95"/>
  <c r="BD321" i="95"/>
  <c r="BC321" i="95"/>
  <c r="BB321" i="95"/>
  <c r="AZ321" i="95"/>
  <c r="AT321" i="95"/>
  <c r="AS321" i="95"/>
  <c r="Z321" i="95"/>
  <c r="K321" i="95"/>
  <c r="BA321" i="95" s="1"/>
  <c r="J321" i="95"/>
  <c r="I321" i="95"/>
  <c r="H321" i="95"/>
  <c r="G321" i="95"/>
  <c r="BE321" i="95" s="1"/>
  <c r="B321" i="95"/>
  <c r="BC320" i="95"/>
  <c r="BB320" i="95"/>
  <c r="BD320" i="95" s="1"/>
  <c r="AZ320" i="95"/>
  <c r="AT320" i="95"/>
  <c r="AS320" i="95"/>
  <c r="Z320" i="95"/>
  <c r="K320" i="95"/>
  <c r="AN320" i="95" s="1"/>
  <c r="AY320" i="95" s="1"/>
  <c r="J320" i="95"/>
  <c r="I320" i="95"/>
  <c r="H320" i="95"/>
  <c r="G320" i="95"/>
  <c r="BE320" i="95" s="1"/>
  <c r="B320" i="95"/>
  <c r="BC319" i="95"/>
  <c r="BB319" i="95"/>
  <c r="BD319" i="95" s="1"/>
  <c r="AZ319" i="95"/>
  <c r="AT319" i="95"/>
  <c r="AS319" i="95"/>
  <c r="Z319" i="95"/>
  <c r="K319" i="95"/>
  <c r="BH319" i="95" s="1"/>
  <c r="J319" i="95"/>
  <c r="I319" i="95"/>
  <c r="H319" i="95"/>
  <c r="G319" i="95"/>
  <c r="BE319" i="95" s="1"/>
  <c r="B319" i="95"/>
  <c r="BD318" i="95"/>
  <c r="BC318" i="95"/>
  <c r="BB318" i="95"/>
  <c r="AZ318" i="95"/>
  <c r="AT318" i="95"/>
  <c r="AS318" i="95"/>
  <c r="Z318" i="95"/>
  <c r="K318" i="95"/>
  <c r="BH318" i="95" s="1"/>
  <c r="J318" i="95"/>
  <c r="I318" i="95"/>
  <c r="H318" i="95"/>
  <c r="G318" i="95"/>
  <c r="BE318" i="95" s="1"/>
  <c r="B318" i="95"/>
  <c r="BC317" i="95"/>
  <c r="BB317" i="95"/>
  <c r="BD317" i="95" s="1"/>
  <c r="AZ317" i="95"/>
  <c r="AT317" i="95"/>
  <c r="AS317" i="95"/>
  <c r="Z317" i="95"/>
  <c r="K317" i="95"/>
  <c r="BH317" i="95" s="1"/>
  <c r="J317" i="95"/>
  <c r="I317" i="95"/>
  <c r="H317" i="95"/>
  <c r="G317" i="95"/>
  <c r="BE317" i="95" s="1"/>
  <c r="B317" i="95"/>
  <c r="BC316" i="95"/>
  <c r="BB316" i="95"/>
  <c r="BD316" i="95" s="1"/>
  <c r="AZ316" i="95"/>
  <c r="AT316" i="95"/>
  <c r="AS316" i="95"/>
  <c r="Z316" i="95"/>
  <c r="K316" i="95"/>
  <c r="J316" i="95"/>
  <c r="I316" i="95"/>
  <c r="H316" i="95"/>
  <c r="G316" i="95"/>
  <c r="BE316" i="95" s="1"/>
  <c r="B316" i="95"/>
  <c r="BD315" i="95"/>
  <c r="BC315" i="95"/>
  <c r="BB315" i="95"/>
  <c r="AZ315" i="95"/>
  <c r="AT315" i="95"/>
  <c r="AS315" i="95"/>
  <c r="Z315" i="95"/>
  <c r="K315" i="95"/>
  <c r="O315" i="95" s="1"/>
  <c r="J315" i="95"/>
  <c r="I315" i="95"/>
  <c r="H315" i="95"/>
  <c r="G315" i="95"/>
  <c r="BE315" i="95" s="1"/>
  <c r="B315" i="95"/>
  <c r="BC314" i="95"/>
  <c r="BB314" i="95"/>
  <c r="BD314" i="95" s="1"/>
  <c r="AZ314" i="95"/>
  <c r="AT314" i="95"/>
  <c r="AS314" i="95"/>
  <c r="Z314" i="95"/>
  <c r="K314" i="95"/>
  <c r="BA314" i="95" s="1"/>
  <c r="J314" i="95"/>
  <c r="I314" i="95"/>
  <c r="H314" i="95"/>
  <c r="G314" i="95"/>
  <c r="BE314" i="95" s="1"/>
  <c r="B314" i="95"/>
  <c r="BD313" i="95"/>
  <c r="BC313" i="95"/>
  <c r="BB313" i="95"/>
  <c r="AZ313" i="95"/>
  <c r="AT313" i="95"/>
  <c r="AS313" i="95"/>
  <c r="AN313" i="95"/>
  <c r="Z313" i="95"/>
  <c r="K313" i="95"/>
  <c r="AX313" i="95" s="1"/>
  <c r="J313" i="95"/>
  <c r="I313" i="95"/>
  <c r="H313" i="95"/>
  <c r="G313" i="95"/>
  <c r="BE313" i="95" s="1"/>
  <c r="B313" i="95"/>
  <c r="BC312" i="95"/>
  <c r="BB312" i="95"/>
  <c r="BD312" i="95" s="1"/>
  <c r="AZ312" i="95"/>
  <c r="AT312" i="95"/>
  <c r="AS312" i="95"/>
  <c r="Z312" i="95"/>
  <c r="K312" i="95"/>
  <c r="AN312" i="95" s="1"/>
  <c r="AY312" i="95" s="1"/>
  <c r="J312" i="95"/>
  <c r="I312" i="95"/>
  <c r="H312" i="95"/>
  <c r="G312" i="95"/>
  <c r="BE312" i="95" s="1"/>
  <c r="B312" i="95"/>
  <c r="BC311" i="95"/>
  <c r="BB311" i="95"/>
  <c r="BD311" i="95" s="1"/>
  <c r="AZ311" i="95"/>
  <c r="AT311" i="95"/>
  <c r="AS311" i="95"/>
  <c r="Z311" i="95"/>
  <c r="K311" i="95"/>
  <c r="O311" i="95" s="1"/>
  <c r="J311" i="95"/>
  <c r="I311" i="95"/>
  <c r="H311" i="95"/>
  <c r="G311" i="95"/>
  <c r="BE311" i="95" s="1"/>
  <c r="B311" i="95"/>
  <c r="BC310" i="95"/>
  <c r="BB310" i="95"/>
  <c r="BD310" i="95" s="1"/>
  <c r="AZ310" i="95"/>
  <c r="AT310" i="95"/>
  <c r="AS310" i="95"/>
  <c r="Z310" i="95"/>
  <c r="K310" i="95"/>
  <c r="BH310" i="95" s="1"/>
  <c r="J310" i="95"/>
  <c r="I310" i="95"/>
  <c r="H310" i="95"/>
  <c r="G310" i="95"/>
  <c r="BE310" i="95" s="1"/>
  <c r="B310" i="95"/>
  <c r="BC309" i="95"/>
  <c r="BB309" i="95"/>
  <c r="BD309" i="95" s="1"/>
  <c r="AZ309" i="95"/>
  <c r="AT309" i="95"/>
  <c r="AS309" i="95"/>
  <c r="Z309" i="95"/>
  <c r="K309" i="95"/>
  <c r="BH309" i="95" s="1"/>
  <c r="J309" i="95"/>
  <c r="I309" i="95"/>
  <c r="H309" i="95"/>
  <c r="G309" i="95"/>
  <c r="BE309" i="95" s="1"/>
  <c r="B309" i="95"/>
  <c r="BD308" i="95"/>
  <c r="BC308" i="95"/>
  <c r="BB308" i="95"/>
  <c r="AZ308" i="95"/>
  <c r="AT308" i="95"/>
  <c r="AS308" i="95"/>
  <c r="Z308" i="95"/>
  <c r="K308" i="95"/>
  <c r="J308" i="95"/>
  <c r="I308" i="95"/>
  <c r="H308" i="95"/>
  <c r="G308" i="95"/>
  <c r="BE308" i="95" s="1"/>
  <c r="B308" i="95"/>
  <c r="BC307" i="95"/>
  <c r="BB307" i="95"/>
  <c r="BD307" i="95" s="1"/>
  <c r="AZ307" i="95"/>
  <c r="AT307" i="95"/>
  <c r="AS307" i="95"/>
  <c r="Z307" i="95"/>
  <c r="K307" i="95"/>
  <c r="BH307" i="95" s="1"/>
  <c r="J307" i="95"/>
  <c r="I307" i="95"/>
  <c r="H307" i="95"/>
  <c r="G307" i="95"/>
  <c r="BE307" i="95" s="1"/>
  <c r="B307" i="95"/>
  <c r="BC306" i="95"/>
  <c r="BB306" i="95"/>
  <c r="BD306" i="95" s="1"/>
  <c r="AZ306" i="95"/>
  <c r="AT306" i="95"/>
  <c r="AS306" i="95"/>
  <c r="Z306" i="95"/>
  <c r="K306" i="95"/>
  <c r="BA306" i="95" s="1"/>
  <c r="J306" i="95"/>
  <c r="I306" i="95"/>
  <c r="H306" i="95"/>
  <c r="G306" i="95"/>
  <c r="BE306" i="95" s="1"/>
  <c r="B306" i="95"/>
  <c r="BC305" i="95"/>
  <c r="BB305" i="95"/>
  <c r="BD305" i="95" s="1"/>
  <c r="AZ305" i="95"/>
  <c r="AT305" i="95"/>
  <c r="AS305" i="95"/>
  <c r="Z305" i="95"/>
  <c r="K305" i="95"/>
  <c r="BA305" i="95" s="1"/>
  <c r="J305" i="95"/>
  <c r="I305" i="95"/>
  <c r="H305" i="95"/>
  <c r="G305" i="95"/>
  <c r="BE305" i="95" s="1"/>
  <c r="B305" i="95"/>
  <c r="BC304" i="95"/>
  <c r="BB304" i="95"/>
  <c r="BD304" i="95" s="1"/>
  <c r="AZ304" i="95"/>
  <c r="AT304" i="95"/>
  <c r="AS304" i="95"/>
  <c r="Z304" i="95"/>
  <c r="K304" i="95"/>
  <c r="AN304" i="95" s="1"/>
  <c r="AY304" i="95" s="1"/>
  <c r="J304" i="95"/>
  <c r="I304" i="95"/>
  <c r="H304" i="95"/>
  <c r="G304" i="95"/>
  <c r="BE304" i="95" s="1"/>
  <c r="B304" i="95"/>
  <c r="BC303" i="95"/>
  <c r="BB303" i="95"/>
  <c r="BD303" i="95" s="1"/>
  <c r="AZ303" i="95"/>
  <c r="AT303" i="95"/>
  <c r="AS303" i="95"/>
  <c r="Z303" i="95"/>
  <c r="K303" i="95"/>
  <c r="AX303" i="95" s="1"/>
  <c r="J303" i="95"/>
  <c r="I303" i="95"/>
  <c r="H303" i="95"/>
  <c r="G303" i="95"/>
  <c r="BE303" i="95" s="1"/>
  <c r="B303" i="95"/>
  <c r="BC302" i="95"/>
  <c r="BB302" i="95"/>
  <c r="BD302" i="95" s="1"/>
  <c r="AZ302" i="95"/>
  <c r="AT302" i="95"/>
  <c r="AS302" i="95"/>
  <c r="Z302" i="95"/>
  <c r="K302" i="95"/>
  <c r="BH302" i="95" s="1"/>
  <c r="J302" i="95"/>
  <c r="I302" i="95"/>
  <c r="H302" i="95"/>
  <c r="G302" i="95"/>
  <c r="BE302" i="95" s="1"/>
  <c r="B302" i="95"/>
  <c r="BC301" i="95"/>
  <c r="BB301" i="95"/>
  <c r="BD301" i="95" s="1"/>
  <c r="AZ301" i="95"/>
  <c r="AT301" i="95"/>
  <c r="AS301" i="95"/>
  <c r="Z301" i="95"/>
  <c r="K301" i="95"/>
  <c r="BH301" i="95" s="1"/>
  <c r="J301" i="95"/>
  <c r="I301" i="95"/>
  <c r="H301" i="95"/>
  <c r="G301" i="95"/>
  <c r="BE301" i="95" s="1"/>
  <c r="B301" i="95"/>
  <c r="BD300" i="95"/>
  <c r="BC300" i="95"/>
  <c r="BB300" i="95"/>
  <c r="AZ300" i="95"/>
  <c r="AT300" i="95"/>
  <c r="AS300" i="95"/>
  <c r="Z300" i="95"/>
  <c r="K300" i="95"/>
  <c r="J300" i="95"/>
  <c r="I300" i="95"/>
  <c r="H300" i="95"/>
  <c r="G300" i="95"/>
  <c r="BE300" i="95" s="1"/>
  <c r="B300" i="95"/>
  <c r="BC299" i="95"/>
  <c r="BB299" i="95"/>
  <c r="BD299" i="95" s="1"/>
  <c r="AZ299" i="95"/>
  <c r="AT299" i="95"/>
  <c r="AS299" i="95"/>
  <c r="Z299" i="95"/>
  <c r="O299" i="95"/>
  <c r="K299" i="95"/>
  <c r="BA299" i="95" s="1"/>
  <c r="J299" i="95"/>
  <c r="I299" i="95"/>
  <c r="H299" i="95"/>
  <c r="G299" i="95"/>
  <c r="BE299" i="95" s="1"/>
  <c r="B299" i="95"/>
  <c r="BC298" i="95"/>
  <c r="BB298" i="95"/>
  <c r="BD298" i="95" s="1"/>
  <c r="AZ298" i="95"/>
  <c r="AT298" i="95"/>
  <c r="AS298" i="95"/>
  <c r="Z298" i="95"/>
  <c r="K298" i="95"/>
  <c r="BA298" i="95" s="1"/>
  <c r="J298" i="95"/>
  <c r="I298" i="95"/>
  <c r="H298" i="95"/>
  <c r="G298" i="95"/>
  <c r="BE298" i="95" s="1"/>
  <c r="B298" i="95"/>
  <c r="BC297" i="95"/>
  <c r="BB297" i="95"/>
  <c r="BD297" i="95" s="1"/>
  <c r="AZ297" i="95"/>
  <c r="AT297" i="95"/>
  <c r="AS297" i="95"/>
  <c r="Z297" i="95"/>
  <c r="K297" i="95"/>
  <c r="BA297" i="95" s="1"/>
  <c r="J297" i="95"/>
  <c r="I297" i="95"/>
  <c r="H297" i="95"/>
  <c r="G297" i="95"/>
  <c r="BE297" i="95" s="1"/>
  <c r="B297" i="95"/>
  <c r="BC296" i="95"/>
  <c r="BB296" i="95"/>
  <c r="BD296" i="95" s="1"/>
  <c r="AZ296" i="95"/>
  <c r="AT296" i="95"/>
  <c r="AS296" i="95"/>
  <c r="Z296" i="95"/>
  <c r="K296" i="95"/>
  <c r="AN296" i="95" s="1"/>
  <c r="AQ296" i="95" s="1"/>
  <c r="J296" i="95"/>
  <c r="I296" i="95"/>
  <c r="H296" i="95"/>
  <c r="G296" i="95"/>
  <c r="BE296" i="95" s="1"/>
  <c r="B296" i="95"/>
  <c r="BC295" i="95"/>
  <c r="BB295" i="95"/>
  <c r="BD295" i="95" s="1"/>
  <c r="AZ295" i="95"/>
  <c r="AT295" i="95"/>
  <c r="AS295" i="95"/>
  <c r="Z295" i="95"/>
  <c r="K295" i="95"/>
  <c r="AX295" i="95" s="1"/>
  <c r="J295" i="95"/>
  <c r="I295" i="95"/>
  <c r="H295" i="95"/>
  <c r="G295" i="95"/>
  <c r="BE295" i="95" s="1"/>
  <c r="B295" i="95"/>
  <c r="BD294" i="95"/>
  <c r="BC294" i="95"/>
  <c r="BB294" i="95"/>
  <c r="AZ294" i="95"/>
  <c r="AT294" i="95"/>
  <c r="AS294" i="95"/>
  <c r="Z294" i="95"/>
  <c r="K294" i="95"/>
  <c r="BH294" i="95" s="1"/>
  <c r="J294" i="95"/>
  <c r="I294" i="95"/>
  <c r="H294" i="95"/>
  <c r="G294" i="95"/>
  <c r="BE294" i="95" s="1"/>
  <c r="B294" i="95"/>
  <c r="BC293" i="95"/>
  <c r="BB293" i="95"/>
  <c r="BD293" i="95" s="1"/>
  <c r="AZ293" i="95"/>
  <c r="AT293" i="95"/>
  <c r="AS293" i="95"/>
  <c r="Z293" i="95"/>
  <c r="K293" i="95"/>
  <c r="BH293" i="95" s="1"/>
  <c r="J293" i="95"/>
  <c r="I293" i="95"/>
  <c r="H293" i="95"/>
  <c r="G293" i="95"/>
  <c r="BE293" i="95" s="1"/>
  <c r="B293" i="95"/>
  <c r="BD292" i="95"/>
  <c r="BC292" i="95"/>
  <c r="BB292" i="95"/>
  <c r="AZ292" i="95"/>
  <c r="AT292" i="95"/>
  <c r="AS292" i="95"/>
  <c r="Z292" i="95"/>
  <c r="K292" i="95"/>
  <c r="J292" i="95"/>
  <c r="I292" i="95"/>
  <c r="H292" i="95"/>
  <c r="G292" i="95"/>
  <c r="BE292" i="95" s="1"/>
  <c r="B292" i="95"/>
  <c r="BC291" i="95"/>
  <c r="BB291" i="95"/>
  <c r="BD291" i="95" s="1"/>
  <c r="AZ291" i="95"/>
  <c r="AT291" i="95"/>
  <c r="AS291" i="95"/>
  <c r="Z291" i="95"/>
  <c r="K291" i="95"/>
  <c r="BA291" i="95" s="1"/>
  <c r="J291" i="95"/>
  <c r="I291" i="95"/>
  <c r="H291" i="95"/>
  <c r="G291" i="95"/>
  <c r="BE291" i="95" s="1"/>
  <c r="B291" i="95"/>
  <c r="BC290" i="95"/>
  <c r="BB290" i="95"/>
  <c r="BD290" i="95" s="1"/>
  <c r="AZ290" i="95"/>
  <c r="AT290" i="95"/>
  <c r="AS290" i="95"/>
  <c r="Z290" i="95"/>
  <c r="K290" i="95"/>
  <c r="BA290" i="95" s="1"/>
  <c r="J290" i="95"/>
  <c r="I290" i="95"/>
  <c r="H290" i="95"/>
  <c r="G290" i="95"/>
  <c r="BE290" i="95" s="1"/>
  <c r="B290" i="95"/>
  <c r="BD289" i="95"/>
  <c r="BC289" i="95"/>
  <c r="BB289" i="95"/>
  <c r="AZ289" i="95"/>
  <c r="AT289" i="95"/>
  <c r="AS289" i="95"/>
  <c r="Z289" i="95"/>
  <c r="K289" i="95"/>
  <c r="BA289" i="95" s="1"/>
  <c r="J289" i="95"/>
  <c r="I289" i="95"/>
  <c r="H289" i="95"/>
  <c r="G289" i="95"/>
  <c r="BE289" i="95" s="1"/>
  <c r="B289" i="95"/>
  <c r="BC288" i="95"/>
  <c r="BB288" i="95"/>
  <c r="BD288" i="95" s="1"/>
  <c r="AZ288" i="95"/>
  <c r="AT288" i="95"/>
  <c r="AS288" i="95"/>
  <c r="Z288" i="95"/>
  <c r="K288" i="95"/>
  <c r="AN288" i="95" s="1"/>
  <c r="AQ288" i="95" s="1"/>
  <c r="J288" i="95"/>
  <c r="I288" i="95"/>
  <c r="H288" i="95"/>
  <c r="G288" i="95"/>
  <c r="BE288" i="95" s="1"/>
  <c r="B288" i="95"/>
  <c r="BC287" i="95"/>
  <c r="BB287" i="95"/>
  <c r="BD287" i="95" s="1"/>
  <c r="AZ287" i="95"/>
  <c r="AT287" i="95"/>
  <c r="AS287" i="95"/>
  <c r="Z287" i="95"/>
  <c r="K287" i="95"/>
  <c r="BH287" i="95" s="1"/>
  <c r="J287" i="95"/>
  <c r="I287" i="95"/>
  <c r="H287" i="95"/>
  <c r="G287" i="95"/>
  <c r="BE287" i="95" s="1"/>
  <c r="B287" i="95"/>
  <c r="BD286" i="95"/>
  <c r="BC286" i="95"/>
  <c r="BB286" i="95"/>
  <c r="AZ286" i="95"/>
  <c r="AT286" i="95"/>
  <c r="AS286" i="95"/>
  <c r="Z286" i="95"/>
  <c r="K286" i="95"/>
  <c r="BH286" i="95" s="1"/>
  <c r="J286" i="95"/>
  <c r="I286" i="95"/>
  <c r="H286" i="95"/>
  <c r="G286" i="95"/>
  <c r="BE286" i="95" s="1"/>
  <c r="B286" i="95"/>
  <c r="BC285" i="95"/>
  <c r="BB285" i="95"/>
  <c r="BD285" i="95" s="1"/>
  <c r="AZ285" i="95"/>
  <c r="AT285" i="95"/>
  <c r="AS285" i="95"/>
  <c r="AN285" i="95"/>
  <c r="AY285" i="95" s="1"/>
  <c r="Z285" i="95"/>
  <c r="K285" i="95"/>
  <c r="BH285" i="95" s="1"/>
  <c r="J285" i="95"/>
  <c r="I285" i="95"/>
  <c r="H285" i="95"/>
  <c r="G285" i="95"/>
  <c r="BE285" i="95" s="1"/>
  <c r="B285" i="95"/>
  <c r="BC284" i="95"/>
  <c r="BB284" i="95"/>
  <c r="BD284" i="95" s="1"/>
  <c r="AZ284" i="95"/>
  <c r="AT284" i="95"/>
  <c r="AS284" i="95"/>
  <c r="Z284" i="95"/>
  <c r="K284" i="95"/>
  <c r="J284" i="95"/>
  <c r="I284" i="95"/>
  <c r="H284" i="95"/>
  <c r="G284" i="95"/>
  <c r="BE284" i="95" s="1"/>
  <c r="B284" i="95"/>
  <c r="BD283" i="95"/>
  <c r="BC283" i="95"/>
  <c r="BB283" i="95"/>
  <c r="AZ283" i="95"/>
  <c r="AT283" i="95"/>
  <c r="AS283" i="95"/>
  <c r="Z283" i="95"/>
  <c r="K283" i="95"/>
  <c r="AX283" i="95" s="1"/>
  <c r="J283" i="95"/>
  <c r="I283" i="95"/>
  <c r="H283" i="95"/>
  <c r="G283" i="95"/>
  <c r="BE283" i="95" s="1"/>
  <c r="B283" i="95"/>
  <c r="BC282" i="95"/>
  <c r="BB282" i="95"/>
  <c r="BD282" i="95" s="1"/>
  <c r="AZ282" i="95"/>
  <c r="AT282" i="95"/>
  <c r="AS282" i="95"/>
  <c r="Z282" i="95"/>
  <c r="K282" i="95"/>
  <c r="BA282" i="95" s="1"/>
  <c r="J282" i="95"/>
  <c r="I282" i="95"/>
  <c r="H282" i="95"/>
  <c r="G282" i="95"/>
  <c r="BE282" i="95" s="1"/>
  <c r="B282" i="95"/>
  <c r="BC281" i="95"/>
  <c r="BB281" i="95"/>
  <c r="BD281" i="95" s="1"/>
  <c r="AZ281" i="95"/>
  <c r="AT281" i="95"/>
  <c r="AS281" i="95"/>
  <c r="Z281" i="95"/>
  <c r="K281" i="95"/>
  <c r="BA281" i="95" s="1"/>
  <c r="J281" i="95"/>
  <c r="I281" i="95"/>
  <c r="H281" i="95"/>
  <c r="G281" i="95"/>
  <c r="BE281" i="95" s="1"/>
  <c r="B281" i="95"/>
  <c r="BC280" i="95"/>
  <c r="BB280" i="95"/>
  <c r="BD280" i="95" s="1"/>
  <c r="AZ280" i="95"/>
  <c r="AT280" i="95"/>
  <c r="AS280" i="95"/>
  <c r="Z280" i="95"/>
  <c r="K280" i="95"/>
  <c r="AN280" i="95" s="1"/>
  <c r="AQ280" i="95" s="1"/>
  <c r="J280" i="95"/>
  <c r="I280" i="95"/>
  <c r="H280" i="95"/>
  <c r="G280" i="95"/>
  <c r="BE280" i="95" s="1"/>
  <c r="B280" i="95"/>
  <c r="BC279" i="95"/>
  <c r="BB279" i="95"/>
  <c r="BD279" i="95" s="1"/>
  <c r="AZ279" i="95"/>
  <c r="AT279" i="95"/>
  <c r="AS279" i="95"/>
  <c r="Z279" i="95"/>
  <c r="K279" i="95"/>
  <c r="BH279" i="95" s="1"/>
  <c r="J279" i="95"/>
  <c r="I279" i="95"/>
  <c r="H279" i="95"/>
  <c r="G279" i="95"/>
  <c r="BE279" i="95" s="1"/>
  <c r="B279" i="95"/>
  <c r="BD278" i="95"/>
  <c r="BC278" i="95"/>
  <c r="BB278" i="95"/>
  <c r="AZ278" i="95"/>
  <c r="AT278" i="95"/>
  <c r="AS278" i="95"/>
  <c r="Z278" i="95"/>
  <c r="K278" i="95"/>
  <c r="BH278" i="95" s="1"/>
  <c r="J278" i="95"/>
  <c r="I278" i="95"/>
  <c r="H278" i="95"/>
  <c r="G278" i="95"/>
  <c r="BE278" i="95" s="1"/>
  <c r="B278" i="95"/>
  <c r="BC277" i="95"/>
  <c r="BB277" i="95"/>
  <c r="BD277" i="95" s="1"/>
  <c r="AZ277" i="95"/>
  <c r="AT277" i="95"/>
  <c r="AS277" i="95"/>
  <c r="Z277" i="95"/>
  <c r="K277" i="95"/>
  <c r="BH277" i="95" s="1"/>
  <c r="J277" i="95"/>
  <c r="I277" i="95"/>
  <c r="H277" i="95"/>
  <c r="G277" i="95"/>
  <c r="BE277" i="95" s="1"/>
  <c r="B277" i="95"/>
  <c r="BC276" i="95"/>
  <c r="BB276" i="95"/>
  <c r="BD276" i="95" s="1"/>
  <c r="AZ276" i="95"/>
  <c r="AT276" i="95"/>
  <c r="AS276" i="95"/>
  <c r="Z276" i="95"/>
  <c r="K276" i="95"/>
  <c r="J276" i="95"/>
  <c r="I276" i="95"/>
  <c r="H276" i="95"/>
  <c r="G276" i="95"/>
  <c r="BE276" i="95" s="1"/>
  <c r="B276" i="95"/>
  <c r="BD275" i="95"/>
  <c r="BC275" i="95"/>
  <c r="BB275" i="95"/>
  <c r="AZ275" i="95"/>
  <c r="AT275" i="95"/>
  <c r="AS275" i="95"/>
  <c r="Z275" i="95"/>
  <c r="K275" i="95"/>
  <c r="O275" i="95" s="1"/>
  <c r="J275" i="95"/>
  <c r="I275" i="95"/>
  <c r="H275" i="95"/>
  <c r="G275" i="95"/>
  <c r="BE275" i="95" s="1"/>
  <c r="B275" i="95"/>
  <c r="BC274" i="95"/>
  <c r="BB274" i="95"/>
  <c r="BD274" i="95" s="1"/>
  <c r="AZ274" i="95"/>
  <c r="AT274" i="95"/>
  <c r="AS274" i="95"/>
  <c r="Z274" i="95"/>
  <c r="K274" i="95"/>
  <c r="BA274" i="95" s="1"/>
  <c r="J274" i="95"/>
  <c r="I274" i="95"/>
  <c r="H274" i="95"/>
  <c r="G274" i="95"/>
  <c r="BE274" i="95" s="1"/>
  <c r="B274" i="95"/>
  <c r="BD273" i="95"/>
  <c r="BC273" i="95"/>
  <c r="BB273" i="95"/>
  <c r="AZ273" i="95"/>
  <c r="AT273" i="95"/>
  <c r="AS273" i="95"/>
  <c r="Z273" i="95"/>
  <c r="K273" i="95"/>
  <c r="AX273" i="95" s="1"/>
  <c r="J273" i="95"/>
  <c r="I273" i="95"/>
  <c r="H273" i="95"/>
  <c r="G273" i="95"/>
  <c r="BE273" i="95" s="1"/>
  <c r="B273" i="95"/>
  <c r="BC272" i="95"/>
  <c r="BB272" i="95"/>
  <c r="BD272" i="95" s="1"/>
  <c r="AZ272" i="95"/>
  <c r="AT272" i="95"/>
  <c r="AS272" i="95"/>
  <c r="Z272" i="95"/>
  <c r="K272" i="95"/>
  <c r="AN272" i="95" s="1"/>
  <c r="AY272" i="95" s="1"/>
  <c r="J272" i="95"/>
  <c r="I272" i="95"/>
  <c r="H272" i="95"/>
  <c r="G272" i="95"/>
  <c r="BE272" i="95" s="1"/>
  <c r="B272" i="95"/>
  <c r="BC271" i="95"/>
  <c r="BB271" i="95"/>
  <c r="BD271" i="95" s="1"/>
  <c r="AZ271" i="95"/>
  <c r="AT271" i="95"/>
  <c r="AS271" i="95"/>
  <c r="Z271" i="95"/>
  <c r="K271" i="95"/>
  <c r="J271" i="95"/>
  <c r="I271" i="95"/>
  <c r="H271" i="95"/>
  <c r="G271" i="95"/>
  <c r="BE271" i="95" s="1"/>
  <c r="B271" i="95"/>
  <c r="BC270" i="95"/>
  <c r="BB270" i="95"/>
  <c r="BD270" i="95" s="1"/>
  <c r="AZ270" i="95"/>
  <c r="AT270" i="95"/>
  <c r="AS270" i="95"/>
  <c r="Z270" i="95"/>
  <c r="K270" i="95"/>
  <c r="BH270" i="95" s="1"/>
  <c r="J270" i="95"/>
  <c r="I270" i="95"/>
  <c r="H270" i="95"/>
  <c r="G270" i="95"/>
  <c r="BE270" i="95" s="1"/>
  <c r="B270" i="95"/>
  <c r="BC269" i="95"/>
  <c r="BB269" i="95"/>
  <c r="BD269" i="95" s="1"/>
  <c r="AZ269" i="95"/>
  <c r="AT269" i="95"/>
  <c r="AS269" i="95"/>
  <c r="Z269" i="95"/>
  <c r="K269" i="95"/>
  <c r="BH269" i="95" s="1"/>
  <c r="J269" i="95"/>
  <c r="I269" i="95"/>
  <c r="H269" i="95"/>
  <c r="G269" i="95"/>
  <c r="BE269" i="95" s="1"/>
  <c r="B269" i="95"/>
  <c r="BC268" i="95"/>
  <c r="BB268" i="95"/>
  <c r="BD268" i="95" s="1"/>
  <c r="AZ268" i="95"/>
  <c r="AT268" i="95"/>
  <c r="AS268" i="95"/>
  <c r="Z268" i="95"/>
  <c r="K268" i="95"/>
  <c r="J268" i="95"/>
  <c r="I268" i="95"/>
  <c r="H268" i="95"/>
  <c r="G268" i="95"/>
  <c r="BE268" i="95" s="1"/>
  <c r="B268" i="95"/>
  <c r="BD267" i="95"/>
  <c r="BC267" i="95"/>
  <c r="BB267" i="95"/>
  <c r="AZ267" i="95"/>
  <c r="AT267" i="95"/>
  <c r="AS267" i="95"/>
  <c r="Z267" i="95"/>
  <c r="K267" i="95"/>
  <c r="BA267" i="95" s="1"/>
  <c r="J267" i="95"/>
  <c r="I267" i="95"/>
  <c r="H267" i="95"/>
  <c r="G267" i="95"/>
  <c r="BE267" i="95" s="1"/>
  <c r="B267" i="95"/>
  <c r="BC266" i="95"/>
  <c r="BB266" i="95"/>
  <c r="BD266" i="95" s="1"/>
  <c r="AZ266" i="95"/>
  <c r="AT266" i="95"/>
  <c r="AS266" i="95"/>
  <c r="Z266" i="95"/>
  <c r="K266" i="95"/>
  <c r="BA266" i="95" s="1"/>
  <c r="J266" i="95"/>
  <c r="I266" i="95"/>
  <c r="H266" i="95"/>
  <c r="G266" i="95"/>
  <c r="BE266" i="95" s="1"/>
  <c r="B266" i="95"/>
  <c r="BD265" i="95"/>
  <c r="BC265" i="95"/>
  <c r="BB265" i="95"/>
  <c r="AZ265" i="95"/>
  <c r="AT265" i="95"/>
  <c r="AS265" i="95"/>
  <c r="Z265" i="95"/>
  <c r="K265" i="95"/>
  <c r="BH265" i="95" s="1"/>
  <c r="J265" i="95"/>
  <c r="I265" i="95"/>
  <c r="H265" i="95"/>
  <c r="G265" i="95"/>
  <c r="BE265" i="95" s="1"/>
  <c r="B265" i="95"/>
  <c r="BC264" i="95"/>
  <c r="BB264" i="95"/>
  <c r="BD264" i="95" s="1"/>
  <c r="AZ264" i="95"/>
  <c r="AT264" i="95"/>
  <c r="AS264" i="95"/>
  <c r="Z264" i="95"/>
  <c r="K264" i="95"/>
  <c r="AN264" i="95" s="1"/>
  <c r="AY264" i="95" s="1"/>
  <c r="J264" i="95"/>
  <c r="I264" i="95"/>
  <c r="H264" i="95"/>
  <c r="G264" i="95"/>
  <c r="BE264" i="95" s="1"/>
  <c r="B264" i="95"/>
  <c r="BC263" i="95"/>
  <c r="BB263" i="95"/>
  <c r="BD263" i="95" s="1"/>
  <c r="AZ263" i="95"/>
  <c r="AT263" i="95"/>
  <c r="AS263" i="95"/>
  <c r="Z263" i="95"/>
  <c r="K263" i="95"/>
  <c r="O263" i="95" s="1"/>
  <c r="J263" i="95"/>
  <c r="I263" i="95"/>
  <c r="H263" i="95"/>
  <c r="G263" i="95"/>
  <c r="BE263" i="95" s="1"/>
  <c r="B263" i="95"/>
  <c r="BC262" i="95"/>
  <c r="BB262" i="95"/>
  <c r="BD262" i="95" s="1"/>
  <c r="AZ262" i="95"/>
  <c r="AT262" i="95"/>
  <c r="AS262" i="95"/>
  <c r="Z262" i="95"/>
  <c r="K262" i="95"/>
  <c r="BH262" i="95" s="1"/>
  <c r="J262" i="95"/>
  <c r="I262" i="95"/>
  <c r="H262" i="95"/>
  <c r="G262" i="95"/>
  <c r="BE262" i="95" s="1"/>
  <c r="B262" i="95"/>
  <c r="BE261" i="95"/>
  <c r="BC261" i="95"/>
  <c r="BB261" i="95"/>
  <c r="BD261" i="95" s="1"/>
  <c r="AZ261" i="95"/>
  <c r="AT261" i="95"/>
  <c r="AS261" i="95"/>
  <c r="Z261" i="95"/>
  <c r="K261" i="95"/>
  <c r="BH261" i="95" s="1"/>
  <c r="J261" i="95"/>
  <c r="I261" i="95"/>
  <c r="H261" i="95"/>
  <c r="G261" i="95"/>
  <c r="B261" i="95"/>
  <c r="BD260" i="95"/>
  <c r="BC260" i="95"/>
  <c r="BB260" i="95"/>
  <c r="AZ260" i="95"/>
  <c r="AT260" i="95"/>
  <c r="AS260" i="95"/>
  <c r="Z260" i="95"/>
  <c r="K260" i="95"/>
  <c r="J260" i="95"/>
  <c r="I260" i="95"/>
  <c r="H260" i="95"/>
  <c r="G260" i="95"/>
  <c r="BE260" i="95" s="1"/>
  <c r="B260" i="95"/>
  <c r="BC259" i="95"/>
  <c r="BB259" i="95"/>
  <c r="BD259" i="95" s="1"/>
  <c r="AZ259" i="95"/>
  <c r="AT259" i="95"/>
  <c r="AS259" i="95"/>
  <c r="Z259" i="95"/>
  <c r="K259" i="95"/>
  <c r="BA259" i="95" s="1"/>
  <c r="J259" i="95"/>
  <c r="I259" i="95"/>
  <c r="H259" i="95"/>
  <c r="G259" i="95"/>
  <c r="BE259" i="95" s="1"/>
  <c r="B259" i="95"/>
  <c r="BC258" i="95"/>
  <c r="BB258" i="95"/>
  <c r="BD258" i="95" s="1"/>
  <c r="AZ258" i="95"/>
  <c r="AT258" i="95"/>
  <c r="AS258" i="95"/>
  <c r="Z258" i="95"/>
  <c r="K258" i="95"/>
  <c r="BA258" i="95" s="1"/>
  <c r="J258" i="95"/>
  <c r="I258" i="95"/>
  <c r="H258" i="95"/>
  <c r="G258" i="95"/>
  <c r="BE258" i="95" s="1"/>
  <c r="B258" i="95"/>
  <c r="BD257" i="95"/>
  <c r="BC257" i="95"/>
  <c r="BB257" i="95"/>
  <c r="AZ257" i="95"/>
  <c r="AX257" i="95"/>
  <c r="AT257" i="95"/>
  <c r="AS257" i="95"/>
  <c r="Z257" i="95"/>
  <c r="K257" i="95"/>
  <c r="BH257" i="95" s="1"/>
  <c r="J257" i="95"/>
  <c r="I257" i="95"/>
  <c r="H257" i="95"/>
  <c r="G257" i="95"/>
  <c r="BE257" i="95" s="1"/>
  <c r="B257" i="95"/>
  <c r="BC256" i="95"/>
  <c r="BB256" i="95"/>
  <c r="BD256" i="95" s="1"/>
  <c r="AZ256" i="95"/>
  <c r="AT256" i="95"/>
  <c r="AS256" i="95"/>
  <c r="Z256" i="95"/>
  <c r="K256" i="95"/>
  <c r="J256" i="95"/>
  <c r="I256" i="95"/>
  <c r="H256" i="95"/>
  <c r="G256" i="95"/>
  <c r="BE256" i="95" s="1"/>
  <c r="B256" i="95"/>
  <c r="BC255" i="95"/>
  <c r="BB255" i="95"/>
  <c r="BD255" i="95" s="1"/>
  <c r="AZ255" i="95"/>
  <c r="AT255" i="95"/>
  <c r="AS255" i="95"/>
  <c r="Z255" i="95"/>
  <c r="K255" i="95"/>
  <c r="AX255" i="95" s="1"/>
  <c r="J255" i="95"/>
  <c r="I255" i="95"/>
  <c r="H255" i="95"/>
  <c r="G255" i="95"/>
  <c r="BE255" i="95" s="1"/>
  <c r="B255" i="95"/>
  <c r="BC254" i="95"/>
  <c r="BB254" i="95"/>
  <c r="BD254" i="95" s="1"/>
  <c r="AZ254" i="95"/>
  <c r="AT254" i="95"/>
  <c r="AS254" i="95"/>
  <c r="Z254" i="95"/>
  <c r="K254" i="95"/>
  <c r="J254" i="95"/>
  <c r="I254" i="95"/>
  <c r="H254" i="95"/>
  <c r="G254" i="95"/>
  <c r="BE254" i="95" s="1"/>
  <c r="B254" i="95"/>
  <c r="BC253" i="95"/>
  <c r="BB253" i="95"/>
  <c r="BD253" i="95" s="1"/>
  <c r="AZ253" i="95"/>
  <c r="AT253" i="95"/>
  <c r="AS253" i="95"/>
  <c r="Z253" i="95"/>
  <c r="K253" i="95"/>
  <c r="J253" i="95"/>
  <c r="I253" i="95"/>
  <c r="H253" i="95"/>
  <c r="G253" i="95"/>
  <c r="BE253" i="95" s="1"/>
  <c r="B253" i="95"/>
  <c r="BD252" i="95"/>
  <c r="BC252" i="95"/>
  <c r="BB252" i="95"/>
  <c r="AZ252" i="95"/>
  <c r="AT252" i="95"/>
  <c r="AS252" i="95"/>
  <c r="Z252" i="95"/>
  <c r="K252" i="95"/>
  <c r="J252" i="95"/>
  <c r="I252" i="95"/>
  <c r="H252" i="95"/>
  <c r="G252" i="95"/>
  <c r="BE252" i="95" s="1"/>
  <c r="B252" i="95"/>
  <c r="BC251" i="95"/>
  <c r="BB251" i="95"/>
  <c r="BD251" i="95" s="1"/>
  <c r="AZ251" i="95"/>
  <c r="AT251" i="95"/>
  <c r="AS251" i="95"/>
  <c r="Z251" i="95"/>
  <c r="K251" i="95"/>
  <c r="J251" i="95"/>
  <c r="I251" i="95"/>
  <c r="H251" i="95"/>
  <c r="G251" i="95"/>
  <c r="BE251" i="95" s="1"/>
  <c r="B251" i="95"/>
  <c r="BC250" i="95"/>
  <c r="BB250" i="95"/>
  <c r="BD250" i="95" s="1"/>
  <c r="AZ250" i="95"/>
  <c r="AT250" i="95"/>
  <c r="AS250" i="95"/>
  <c r="Z250" i="95"/>
  <c r="K250" i="95"/>
  <c r="BA250" i="95" s="1"/>
  <c r="J250" i="95"/>
  <c r="I250" i="95"/>
  <c r="H250" i="95"/>
  <c r="G250" i="95"/>
  <c r="BE250" i="95" s="1"/>
  <c r="B250" i="95"/>
  <c r="BD249" i="95"/>
  <c r="BC249" i="95"/>
  <c r="BB249" i="95"/>
  <c r="AZ249" i="95"/>
  <c r="AT249" i="95"/>
  <c r="AS249" i="95"/>
  <c r="Z249" i="95"/>
  <c r="K249" i="95"/>
  <c r="J249" i="95"/>
  <c r="I249" i="95"/>
  <c r="H249" i="95"/>
  <c r="G249" i="95"/>
  <c r="BE249" i="95" s="1"/>
  <c r="B249" i="95"/>
  <c r="BC248" i="95"/>
  <c r="BB248" i="95"/>
  <c r="BD248" i="95" s="1"/>
  <c r="AZ248" i="95"/>
  <c r="AT248" i="95"/>
  <c r="AS248" i="95"/>
  <c r="Z248" i="95"/>
  <c r="K248" i="95"/>
  <c r="BH248" i="95" s="1"/>
  <c r="J248" i="95"/>
  <c r="I248" i="95"/>
  <c r="H248" i="95"/>
  <c r="G248" i="95"/>
  <c r="BE248" i="95" s="1"/>
  <c r="B248" i="95"/>
  <c r="BC247" i="95"/>
  <c r="BB247" i="95"/>
  <c r="BD247" i="95" s="1"/>
  <c r="AZ247" i="95"/>
  <c r="AT247" i="95"/>
  <c r="AS247" i="95"/>
  <c r="Z247" i="95"/>
  <c r="K247" i="95"/>
  <c r="O247" i="95" s="1"/>
  <c r="J247" i="95"/>
  <c r="I247" i="95"/>
  <c r="H247" i="95"/>
  <c r="G247" i="95"/>
  <c r="BE247" i="95" s="1"/>
  <c r="B247" i="95"/>
  <c r="BD246" i="95"/>
  <c r="BC246" i="95"/>
  <c r="BB246" i="95"/>
  <c r="AZ246" i="95"/>
  <c r="AT246" i="95"/>
  <c r="AS246" i="95"/>
  <c r="Z246" i="95"/>
  <c r="K246" i="95"/>
  <c r="BH246" i="95" s="1"/>
  <c r="J246" i="95"/>
  <c r="I246" i="95"/>
  <c r="H246" i="95"/>
  <c r="G246" i="95"/>
  <c r="BE246" i="95" s="1"/>
  <c r="B246" i="95"/>
  <c r="BC245" i="95"/>
  <c r="BB245" i="95"/>
  <c r="BD245" i="95" s="1"/>
  <c r="AZ245" i="95"/>
  <c r="AT245" i="95"/>
  <c r="AS245" i="95"/>
  <c r="Z245" i="95"/>
  <c r="K245" i="95"/>
  <c r="BH245" i="95" s="1"/>
  <c r="J245" i="95"/>
  <c r="I245" i="95"/>
  <c r="H245" i="95"/>
  <c r="G245" i="95"/>
  <c r="BE245" i="95" s="1"/>
  <c r="B245" i="95"/>
  <c r="BD244" i="95"/>
  <c r="BC244" i="95"/>
  <c r="BB244" i="95"/>
  <c r="AZ244" i="95"/>
  <c r="AT244" i="95"/>
  <c r="AS244" i="95"/>
  <c r="Z244" i="95"/>
  <c r="K244" i="95"/>
  <c r="J244" i="95"/>
  <c r="I244" i="95"/>
  <c r="H244" i="95"/>
  <c r="G244" i="95"/>
  <c r="BE244" i="95" s="1"/>
  <c r="B244" i="95"/>
  <c r="BD243" i="95"/>
  <c r="BC243" i="95"/>
  <c r="BB243" i="95"/>
  <c r="AZ243" i="95"/>
  <c r="AT243" i="95"/>
  <c r="AS243" i="95"/>
  <c r="Z243" i="95"/>
  <c r="K243" i="95"/>
  <c r="BA243" i="95" s="1"/>
  <c r="J243" i="95"/>
  <c r="I243" i="95"/>
  <c r="H243" i="95"/>
  <c r="G243" i="95"/>
  <c r="BE243" i="95" s="1"/>
  <c r="B243" i="95"/>
  <c r="BC242" i="95"/>
  <c r="BB242" i="95"/>
  <c r="BD242" i="95" s="1"/>
  <c r="AZ242" i="95"/>
  <c r="AT242" i="95"/>
  <c r="AS242" i="95"/>
  <c r="Z242" i="95"/>
  <c r="K242" i="95"/>
  <c r="BA242" i="95" s="1"/>
  <c r="J242" i="95"/>
  <c r="I242" i="95"/>
  <c r="H242" i="95"/>
  <c r="G242" i="95"/>
  <c r="BE242" i="95" s="1"/>
  <c r="B242" i="95"/>
  <c r="BC241" i="95"/>
  <c r="BB241" i="95"/>
  <c r="BD241" i="95" s="1"/>
  <c r="AZ241" i="95"/>
  <c r="AT241" i="95"/>
  <c r="AS241" i="95"/>
  <c r="Z241" i="95"/>
  <c r="K241" i="95"/>
  <c r="BH241" i="95" s="1"/>
  <c r="J241" i="95"/>
  <c r="I241" i="95"/>
  <c r="H241" i="95"/>
  <c r="G241" i="95"/>
  <c r="BE241" i="95" s="1"/>
  <c r="B241" i="95"/>
  <c r="BC240" i="95"/>
  <c r="BB240" i="95"/>
  <c r="BD240" i="95" s="1"/>
  <c r="AZ240" i="95"/>
  <c r="AT240" i="95"/>
  <c r="AS240" i="95"/>
  <c r="Z240" i="95"/>
  <c r="K240" i="95"/>
  <c r="BH240" i="95" s="1"/>
  <c r="J240" i="95"/>
  <c r="I240" i="95"/>
  <c r="H240" i="95"/>
  <c r="G240" i="95"/>
  <c r="BE240" i="95" s="1"/>
  <c r="B240" i="95"/>
  <c r="BC239" i="95"/>
  <c r="BB239" i="95"/>
  <c r="BD239" i="95" s="1"/>
  <c r="AZ239" i="95"/>
  <c r="AT239" i="95"/>
  <c r="AS239" i="95"/>
  <c r="Z239" i="95"/>
  <c r="K239" i="95"/>
  <c r="J239" i="95"/>
  <c r="I239" i="95"/>
  <c r="H239" i="95"/>
  <c r="G239" i="95"/>
  <c r="BE239" i="95" s="1"/>
  <c r="B239" i="95"/>
  <c r="BC238" i="95"/>
  <c r="BB238" i="95"/>
  <c r="BD238" i="95" s="1"/>
  <c r="AZ238" i="95"/>
  <c r="AT238" i="95"/>
  <c r="AS238" i="95"/>
  <c r="Z238" i="95"/>
  <c r="K238" i="95"/>
  <c r="BH238" i="95" s="1"/>
  <c r="J238" i="95"/>
  <c r="I238" i="95"/>
  <c r="H238" i="95"/>
  <c r="G238" i="95"/>
  <c r="BE238" i="95" s="1"/>
  <c r="B238" i="95"/>
  <c r="BC237" i="95"/>
  <c r="BB237" i="95"/>
  <c r="BD237" i="95" s="1"/>
  <c r="AZ237" i="95"/>
  <c r="AT237" i="95"/>
  <c r="AS237" i="95"/>
  <c r="Z237" i="95"/>
  <c r="K237" i="95"/>
  <c r="BH237" i="95" s="1"/>
  <c r="J237" i="95"/>
  <c r="I237" i="95"/>
  <c r="H237" i="95"/>
  <c r="G237" i="95"/>
  <c r="BE237" i="95" s="1"/>
  <c r="B237" i="95"/>
  <c r="BC236" i="95"/>
  <c r="BB236" i="95"/>
  <c r="BD236" i="95" s="1"/>
  <c r="AZ236" i="95"/>
  <c r="AT236" i="95"/>
  <c r="AS236" i="95"/>
  <c r="Z236" i="95"/>
  <c r="K236" i="95"/>
  <c r="J236" i="95"/>
  <c r="I236" i="95"/>
  <c r="H236" i="95"/>
  <c r="G236" i="95"/>
  <c r="BE236" i="95" s="1"/>
  <c r="B236" i="95"/>
  <c r="BD235" i="95"/>
  <c r="BC235" i="95"/>
  <c r="BB235" i="95"/>
  <c r="AZ235" i="95"/>
  <c r="AT235" i="95"/>
  <c r="AS235" i="95"/>
  <c r="Z235" i="95"/>
  <c r="K235" i="95"/>
  <c r="BA235" i="95" s="1"/>
  <c r="J235" i="95"/>
  <c r="I235" i="95"/>
  <c r="H235" i="95"/>
  <c r="G235" i="95"/>
  <c r="BE235" i="95" s="1"/>
  <c r="B235" i="95"/>
  <c r="BC234" i="95"/>
  <c r="BB234" i="95"/>
  <c r="BD234" i="95" s="1"/>
  <c r="AZ234" i="95"/>
  <c r="AT234" i="95"/>
  <c r="AS234" i="95"/>
  <c r="Z234" i="95"/>
  <c r="K234" i="95"/>
  <c r="BA234" i="95" s="1"/>
  <c r="J234" i="95"/>
  <c r="I234" i="95"/>
  <c r="H234" i="95"/>
  <c r="G234" i="95"/>
  <c r="BE234" i="95" s="1"/>
  <c r="B234" i="95"/>
  <c r="BC233" i="95"/>
  <c r="BB233" i="95"/>
  <c r="BD233" i="95" s="1"/>
  <c r="AZ233" i="95"/>
  <c r="AT233" i="95"/>
  <c r="AS233" i="95"/>
  <c r="Z233" i="95"/>
  <c r="K233" i="95"/>
  <c r="BH233" i="95" s="1"/>
  <c r="J233" i="95"/>
  <c r="I233" i="95"/>
  <c r="H233" i="95"/>
  <c r="G233" i="95"/>
  <c r="BE233" i="95" s="1"/>
  <c r="B233" i="95"/>
  <c r="BC232" i="95"/>
  <c r="BB232" i="95"/>
  <c r="BD232" i="95" s="1"/>
  <c r="AZ232" i="95"/>
  <c r="AT232" i="95"/>
  <c r="AS232" i="95"/>
  <c r="Z232" i="95"/>
  <c r="K232" i="95"/>
  <c r="J232" i="95"/>
  <c r="I232" i="95"/>
  <c r="H232" i="95"/>
  <c r="G232" i="95"/>
  <c r="BE232" i="95" s="1"/>
  <c r="B232" i="95"/>
  <c r="BC231" i="95"/>
  <c r="BB231" i="95"/>
  <c r="BD231" i="95" s="1"/>
  <c r="AZ231" i="95"/>
  <c r="AT231" i="95"/>
  <c r="AS231" i="95"/>
  <c r="Z231" i="95"/>
  <c r="K231" i="95"/>
  <c r="O231" i="95" s="1"/>
  <c r="J231" i="95"/>
  <c r="I231" i="95"/>
  <c r="H231" i="95"/>
  <c r="G231" i="95"/>
  <c r="BE231" i="95" s="1"/>
  <c r="B231" i="95"/>
  <c r="BC230" i="95"/>
  <c r="BB230" i="95"/>
  <c r="BD230" i="95" s="1"/>
  <c r="AZ230" i="95"/>
  <c r="AT230" i="95"/>
  <c r="AS230" i="95"/>
  <c r="Z230" i="95"/>
  <c r="K230" i="95"/>
  <c r="BH230" i="95" s="1"/>
  <c r="J230" i="95"/>
  <c r="I230" i="95"/>
  <c r="H230" i="95"/>
  <c r="G230" i="95"/>
  <c r="BE230" i="95" s="1"/>
  <c r="B230" i="95"/>
  <c r="BC229" i="95"/>
  <c r="BB229" i="95"/>
  <c r="BD229" i="95" s="1"/>
  <c r="AZ229" i="95"/>
  <c r="AT229" i="95"/>
  <c r="AS229" i="95"/>
  <c r="Z229" i="95"/>
  <c r="K229" i="95"/>
  <c r="BH229" i="95" s="1"/>
  <c r="J229" i="95"/>
  <c r="I229" i="95"/>
  <c r="H229" i="95"/>
  <c r="G229" i="95"/>
  <c r="BE229" i="95" s="1"/>
  <c r="B229" i="95"/>
  <c r="BC228" i="95"/>
  <c r="BB228" i="95"/>
  <c r="BD228" i="95" s="1"/>
  <c r="AZ228" i="95"/>
  <c r="AT228" i="95"/>
  <c r="AS228" i="95"/>
  <c r="Z228" i="95"/>
  <c r="K228" i="95"/>
  <c r="J228" i="95"/>
  <c r="I228" i="95"/>
  <c r="H228" i="95"/>
  <c r="G228" i="95"/>
  <c r="BE228" i="95" s="1"/>
  <c r="B228" i="95"/>
  <c r="BD227" i="95"/>
  <c r="BC227" i="95"/>
  <c r="BB227" i="95"/>
  <c r="AZ227" i="95"/>
  <c r="AT227" i="95"/>
  <c r="AS227" i="95"/>
  <c r="Z227" i="95"/>
  <c r="K227" i="95"/>
  <c r="O227" i="95" s="1"/>
  <c r="J227" i="95"/>
  <c r="I227" i="95"/>
  <c r="H227" i="95"/>
  <c r="G227" i="95"/>
  <c r="BE227" i="95" s="1"/>
  <c r="B227" i="95"/>
  <c r="BC226" i="95"/>
  <c r="BB226" i="95"/>
  <c r="BD226" i="95" s="1"/>
  <c r="AZ226" i="95"/>
  <c r="AT226" i="95"/>
  <c r="AS226" i="95"/>
  <c r="Z226" i="95"/>
  <c r="K226" i="95"/>
  <c r="BA226" i="95" s="1"/>
  <c r="J226" i="95"/>
  <c r="I226" i="95"/>
  <c r="H226" i="95"/>
  <c r="G226" i="95"/>
  <c r="BE226" i="95" s="1"/>
  <c r="B226" i="95"/>
  <c r="BD225" i="95"/>
  <c r="BC225" i="95"/>
  <c r="BB225" i="95"/>
  <c r="AZ225" i="95"/>
  <c r="AT225" i="95"/>
  <c r="AS225" i="95"/>
  <c r="Z225" i="95"/>
  <c r="K225" i="95"/>
  <c r="AX225" i="95" s="1"/>
  <c r="J225" i="95"/>
  <c r="I225" i="95"/>
  <c r="H225" i="95"/>
  <c r="G225" i="95"/>
  <c r="BE225" i="95" s="1"/>
  <c r="B225" i="95"/>
  <c r="BC224" i="95"/>
  <c r="BB224" i="95"/>
  <c r="BD224" i="95" s="1"/>
  <c r="AZ224" i="95"/>
  <c r="AT224" i="95"/>
  <c r="AS224" i="95"/>
  <c r="Z224" i="95"/>
  <c r="K224" i="95"/>
  <c r="BH224" i="95" s="1"/>
  <c r="J224" i="95"/>
  <c r="I224" i="95"/>
  <c r="H224" i="95"/>
  <c r="G224" i="95"/>
  <c r="BE224" i="95" s="1"/>
  <c r="B224" i="95"/>
  <c r="BC223" i="95"/>
  <c r="BB223" i="95"/>
  <c r="BD223" i="95" s="1"/>
  <c r="AZ223" i="95"/>
  <c r="AT223" i="95"/>
  <c r="AS223" i="95"/>
  <c r="Z223" i="95"/>
  <c r="K223" i="95"/>
  <c r="BH223" i="95" s="1"/>
  <c r="J223" i="95"/>
  <c r="I223" i="95"/>
  <c r="H223" i="95"/>
  <c r="G223" i="95"/>
  <c r="BE223" i="95" s="1"/>
  <c r="B223" i="95"/>
  <c r="BC222" i="95"/>
  <c r="BB222" i="95"/>
  <c r="BD222" i="95" s="1"/>
  <c r="AZ222" i="95"/>
  <c r="AT222" i="95"/>
  <c r="AS222" i="95"/>
  <c r="Z222" i="95"/>
  <c r="K222" i="95"/>
  <c r="BH222" i="95" s="1"/>
  <c r="J222" i="95"/>
  <c r="I222" i="95"/>
  <c r="H222" i="95"/>
  <c r="G222" i="95"/>
  <c r="BE222" i="95" s="1"/>
  <c r="B222" i="95"/>
  <c r="BC221" i="95"/>
  <c r="BB221" i="95"/>
  <c r="BD221" i="95" s="1"/>
  <c r="AZ221" i="95"/>
  <c r="AT221" i="95"/>
  <c r="AS221" i="95"/>
  <c r="Z221" i="95"/>
  <c r="K221" i="95"/>
  <c r="J221" i="95"/>
  <c r="I221" i="95"/>
  <c r="H221" i="95"/>
  <c r="G221" i="95"/>
  <c r="BE221" i="95" s="1"/>
  <c r="B221" i="95"/>
  <c r="BD220" i="95"/>
  <c r="BC220" i="95"/>
  <c r="BB220" i="95"/>
  <c r="AZ220" i="95"/>
  <c r="AT220" i="95"/>
  <c r="AS220" i="95"/>
  <c r="Z220" i="95"/>
  <c r="K220" i="95"/>
  <c r="J220" i="95"/>
  <c r="I220" i="95"/>
  <c r="H220" i="95"/>
  <c r="G220" i="95"/>
  <c r="BE220" i="95" s="1"/>
  <c r="B220" i="95"/>
  <c r="BC219" i="95"/>
  <c r="BB219" i="95"/>
  <c r="BD219" i="95" s="1"/>
  <c r="AZ219" i="95"/>
  <c r="AT219" i="95"/>
  <c r="AS219" i="95"/>
  <c r="Z219" i="95"/>
  <c r="K219" i="95"/>
  <c r="J219" i="95"/>
  <c r="I219" i="95"/>
  <c r="H219" i="95"/>
  <c r="G219" i="95"/>
  <c r="BE219" i="95" s="1"/>
  <c r="B219" i="95"/>
  <c r="BC218" i="95"/>
  <c r="BB218" i="95"/>
  <c r="BD218" i="95" s="1"/>
  <c r="AZ218" i="95"/>
  <c r="AT218" i="95"/>
  <c r="AS218" i="95"/>
  <c r="Z218" i="95"/>
  <c r="K218" i="95"/>
  <c r="BA218" i="95" s="1"/>
  <c r="J218" i="95"/>
  <c r="I218" i="95"/>
  <c r="H218" i="95"/>
  <c r="G218" i="95"/>
  <c r="BE218" i="95" s="1"/>
  <c r="B218" i="95"/>
  <c r="BC217" i="95"/>
  <c r="BB217" i="95"/>
  <c r="BD217" i="95" s="1"/>
  <c r="AZ217" i="95"/>
  <c r="AT217" i="95"/>
  <c r="AS217" i="95"/>
  <c r="Z217" i="95"/>
  <c r="K217" i="95"/>
  <c r="AX217" i="95" s="1"/>
  <c r="J217" i="95"/>
  <c r="I217" i="95"/>
  <c r="H217" i="95"/>
  <c r="G217" i="95"/>
  <c r="BE217" i="95" s="1"/>
  <c r="B217" i="95"/>
  <c r="BC216" i="95"/>
  <c r="BB216" i="95"/>
  <c r="BD216" i="95" s="1"/>
  <c r="AZ216" i="95"/>
  <c r="AT216" i="95"/>
  <c r="AS216" i="95"/>
  <c r="Z216" i="95"/>
  <c r="K216" i="95"/>
  <c r="J216" i="95"/>
  <c r="I216" i="95"/>
  <c r="H216" i="95"/>
  <c r="G216" i="95"/>
  <c r="BE216" i="95" s="1"/>
  <c r="B216" i="95"/>
  <c r="BC215" i="95"/>
  <c r="BB215" i="95"/>
  <c r="BD215" i="95" s="1"/>
  <c r="AZ215" i="95"/>
  <c r="AT215" i="95"/>
  <c r="AS215" i="95"/>
  <c r="Z215" i="95"/>
  <c r="K215" i="95"/>
  <c r="AX215" i="95" s="1"/>
  <c r="J215" i="95"/>
  <c r="I215" i="95"/>
  <c r="H215" i="95"/>
  <c r="G215" i="95"/>
  <c r="BE215" i="95" s="1"/>
  <c r="B215" i="95"/>
  <c r="BC214" i="95"/>
  <c r="BB214" i="95"/>
  <c r="BD214" i="95" s="1"/>
  <c r="AZ214" i="95"/>
  <c r="AT214" i="95"/>
  <c r="AS214" i="95"/>
  <c r="Z214" i="95"/>
  <c r="K214" i="95"/>
  <c r="J214" i="95"/>
  <c r="I214" i="95"/>
  <c r="H214" i="95"/>
  <c r="G214" i="95"/>
  <c r="BE214" i="95" s="1"/>
  <c r="B214" i="95"/>
  <c r="BC213" i="95"/>
  <c r="BB213" i="95"/>
  <c r="BD213" i="95" s="1"/>
  <c r="AZ213" i="95"/>
  <c r="AT213" i="95"/>
  <c r="AS213" i="95"/>
  <c r="Z213" i="95"/>
  <c r="K213" i="95"/>
  <c r="BH213" i="95" s="1"/>
  <c r="J213" i="95"/>
  <c r="I213" i="95"/>
  <c r="H213" i="95"/>
  <c r="G213" i="95"/>
  <c r="BE213" i="95" s="1"/>
  <c r="B213" i="95"/>
  <c r="BD212" i="95"/>
  <c r="BC212" i="95"/>
  <c r="BB212" i="95"/>
  <c r="AZ212" i="95"/>
  <c r="AT212" i="95"/>
  <c r="AS212" i="95"/>
  <c r="Z212" i="95"/>
  <c r="K212" i="95"/>
  <c r="J212" i="95"/>
  <c r="I212" i="95"/>
  <c r="H212" i="95"/>
  <c r="G212" i="95"/>
  <c r="BE212" i="95" s="1"/>
  <c r="B212" i="95"/>
  <c r="BC211" i="95"/>
  <c r="BB211" i="95"/>
  <c r="BD211" i="95" s="1"/>
  <c r="AZ211" i="95"/>
  <c r="AT211" i="95"/>
  <c r="AS211" i="95"/>
  <c r="Z211" i="95"/>
  <c r="K211" i="95"/>
  <c r="BA211" i="95" s="1"/>
  <c r="J211" i="95"/>
  <c r="I211" i="95"/>
  <c r="H211" i="95"/>
  <c r="G211" i="95"/>
  <c r="BE211" i="95" s="1"/>
  <c r="B211" i="95"/>
  <c r="BC210" i="95"/>
  <c r="BB210" i="95"/>
  <c r="BD210" i="95" s="1"/>
  <c r="AZ210" i="95"/>
  <c r="AT210" i="95"/>
  <c r="AS210" i="95"/>
  <c r="Z210" i="95"/>
  <c r="K210" i="95"/>
  <c r="BA210" i="95" s="1"/>
  <c r="J210" i="95"/>
  <c r="I210" i="95"/>
  <c r="H210" i="95"/>
  <c r="G210" i="95"/>
  <c r="BE210" i="95" s="1"/>
  <c r="B210" i="95"/>
  <c r="BD209" i="95"/>
  <c r="BC209" i="95"/>
  <c r="BB209" i="95"/>
  <c r="AZ209" i="95"/>
  <c r="AT209" i="95"/>
  <c r="AS209" i="95"/>
  <c r="Z209" i="95"/>
  <c r="K209" i="95"/>
  <c r="J209" i="95"/>
  <c r="I209" i="95"/>
  <c r="H209" i="95"/>
  <c r="G209" i="95"/>
  <c r="BE209" i="95" s="1"/>
  <c r="B209" i="95"/>
  <c r="BC208" i="95"/>
  <c r="BB208" i="95"/>
  <c r="BD208" i="95" s="1"/>
  <c r="AZ208" i="95"/>
  <c r="AT208" i="95"/>
  <c r="AS208" i="95"/>
  <c r="Z208" i="95"/>
  <c r="K208" i="95"/>
  <c r="BH208" i="95" s="1"/>
  <c r="J208" i="95"/>
  <c r="I208" i="95"/>
  <c r="H208" i="95"/>
  <c r="G208" i="95"/>
  <c r="BE208" i="95" s="1"/>
  <c r="B208" i="95"/>
  <c r="BC207" i="95"/>
  <c r="BB207" i="95"/>
  <c r="BD207" i="95" s="1"/>
  <c r="AZ207" i="95"/>
  <c r="AT207" i="95"/>
  <c r="AS207" i="95"/>
  <c r="Z207" i="95"/>
  <c r="K207" i="95"/>
  <c r="AX207" i="95" s="1"/>
  <c r="J207" i="95"/>
  <c r="I207" i="95"/>
  <c r="H207" i="95"/>
  <c r="G207" i="95"/>
  <c r="BE207" i="95" s="1"/>
  <c r="B207" i="95"/>
  <c r="BD206" i="95"/>
  <c r="BC206" i="95"/>
  <c r="BB206" i="95"/>
  <c r="AZ206" i="95"/>
  <c r="AT206" i="95"/>
  <c r="AS206" i="95"/>
  <c r="Z206" i="95"/>
  <c r="K206" i="95"/>
  <c r="BH206" i="95" s="1"/>
  <c r="J206" i="95"/>
  <c r="I206" i="95"/>
  <c r="H206" i="95"/>
  <c r="G206" i="95"/>
  <c r="BE206" i="95" s="1"/>
  <c r="B206" i="95"/>
  <c r="BC205" i="95"/>
  <c r="BB205" i="95"/>
  <c r="BD205" i="95" s="1"/>
  <c r="AZ205" i="95"/>
  <c r="AT205" i="95"/>
  <c r="AS205" i="95"/>
  <c r="Z205" i="95"/>
  <c r="K205" i="95"/>
  <c r="BH205" i="95" s="1"/>
  <c r="J205" i="95"/>
  <c r="I205" i="95"/>
  <c r="H205" i="95"/>
  <c r="G205" i="95"/>
  <c r="BE205" i="95" s="1"/>
  <c r="B205" i="95"/>
  <c r="BC204" i="95"/>
  <c r="BB204" i="95"/>
  <c r="BD204" i="95" s="1"/>
  <c r="AZ204" i="95"/>
  <c r="AT204" i="95"/>
  <c r="AS204" i="95"/>
  <c r="Z204" i="95"/>
  <c r="K204" i="95"/>
  <c r="J204" i="95"/>
  <c r="I204" i="95"/>
  <c r="H204" i="95"/>
  <c r="G204" i="95"/>
  <c r="BE204" i="95" s="1"/>
  <c r="B204" i="95"/>
  <c r="BD203" i="95"/>
  <c r="BC203" i="95"/>
  <c r="BB203" i="95"/>
  <c r="BA203" i="95"/>
  <c r="AZ203" i="95"/>
  <c r="AT203" i="95"/>
  <c r="AS203" i="95"/>
  <c r="Z203" i="95"/>
  <c r="K203" i="95"/>
  <c r="AX203" i="95" s="1"/>
  <c r="J203" i="95"/>
  <c r="I203" i="95"/>
  <c r="H203" i="95"/>
  <c r="G203" i="95"/>
  <c r="BE203" i="95" s="1"/>
  <c r="B203" i="95"/>
  <c r="BC202" i="95"/>
  <c r="BB202" i="95"/>
  <c r="BD202" i="95" s="1"/>
  <c r="AZ202" i="95"/>
  <c r="AT202" i="95"/>
  <c r="AS202" i="95"/>
  <c r="Z202" i="95"/>
  <c r="K202" i="95"/>
  <c r="BA202" i="95" s="1"/>
  <c r="J202" i="95"/>
  <c r="I202" i="95"/>
  <c r="H202" i="95"/>
  <c r="G202" i="95"/>
  <c r="BE202" i="95" s="1"/>
  <c r="B202" i="95"/>
  <c r="BD201" i="95"/>
  <c r="BC201" i="95"/>
  <c r="BB201" i="95"/>
  <c r="AZ201" i="95"/>
  <c r="AT201" i="95"/>
  <c r="AS201" i="95"/>
  <c r="AN201" i="95"/>
  <c r="AU201" i="95" s="1"/>
  <c r="Z201" i="95"/>
  <c r="K201" i="95"/>
  <c r="AX201" i="95" s="1"/>
  <c r="J201" i="95"/>
  <c r="I201" i="95"/>
  <c r="H201" i="95"/>
  <c r="G201" i="95"/>
  <c r="BE201" i="95" s="1"/>
  <c r="B201" i="95"/>
  <c r="BC200" i="95"/>
  <c r="BB200" i="95"/>
  <c r="BD200" i="95" s="1"/>
  <c r="AZ200" i="95"/>
  <c r="AT200" i="95"/>
  <c r="AS200" i="95"/>
  <c r="Z200" i="95"/>
  <c r="K200" i="95"/>
  <c r="BH200" i="95" s="1"/>
  <c r="J200" i="95"/>
  <c r="I200" i="95"/>
  <c r="H200" i="95"/>
  <c r="G200" i="95"/>
  <c r="BE200" i="95" s="1"/>
  <c r="B200" i="95"/>
  <c r="BC199" i="95"/>
  <c r="BB199" i="95"/>
  <c r="BD199" i="95" s="1"/>
  <c r="AZ199" i="95"/>
  <c r="AT199" i="95"/>
  <c r="AS199" i="95"/>
  <c r="Z199" i="95"/>
  <c r="K199" i="95"/>
  <c r="O199" i="95" s="1"/>
  <c r="J199" i="95"/>
  <c r="I199" i="95"/>
  <c r="H199" i="95"/>
  <c r="G199" i="95"/>
  <c r="BE199" i="95" s="1"/>
  <c r="B199" i="95"/>
  <c r="BC198" i="95"/>
  <c r="BB198" i="95"/>
  <c r="BD198" i="95" s="1"/>
  <c r="AZ198" i="95"/>
  <c r="AT198" i="95"/>
  <c r="AS198" i="95"/>
  <c r="Z198" i="95"/>
  <c r="K198" i="95"/>
  <c r="BH198" i="95" s="1"/>
  <c r="J198" i="95"/>
  <c r="I198" i="95"/>
  <c r="H198" i="95"/>
  <c r="G198" i="95"/>
  <c r="BE198" i="95" s="1"/>
  <c r="B198" i="95"/>
  <c r="BC197" i="95"/>
  <c r="BB197" i="95"/>
  <c r="BD197" i="95" s="1"/>
  <c r="AZ197" i="95"/>
  <c r="AT197" i="95"/>
  <c r="AS197" i="95"/>
  <c r="Z197" i="95"/>
  <c r="K197" i="95"/>
  <c r="BH197" i="95" s="1"/>
  <c r="J197" i="95"/>
  <c r="I197" i="95"/>
  <c r="H197" i="95"/>
  <c r="G197" i="95"/>
  <c r="BE197" i="95" s="1"/>
  <c r="B197" i="95"/>
  <c r="BC196" i="95"/>
  <c r="BB196" i="95"/>
  <c r="BD196" i="95" s="1"/>
  <c r="AZ196" i="95"/>
  <c r="AT196" i="95"/>
  <c r="AS196" i="95"/>
  <c r="Z196" i="95"/>
  <c r="K196" i="95"/>
  <c r="J196" i="95"/>
  <c r="I196" i="95"/>
  <c r="H196" i="95"/>
  <c r="G196" i="95"/>
  <c r="BE196" i="95" s="1"/>
  <c r="B196" i="95"/>
  <c r="BD195" i="95"/>
  <c r="BC195" i="95"/>
  <c r="BB195" i="95"/>
  <c r="AZ195" i="95"/>
  <c r="AT195" i="95"/>
  <c r="AS195" i="95"/>
  <c r="Z195" i="95"/>
  <c r="K195" i="95"/>
  <c r="BA195" i="95" s="1"/>
  <c r="J195" i="95"/>
  <c r="I195" i="95"/>
  <c r="H195" i="95"/>
  <c r="G195" i="95"/>
  <c r="BE195" i="95" s="1"/>
  <c r="B195" i="95"/>
  <c r="BC194" i="95"/>
  <c r="BB194" i="95"/>
  <c r="BD194" i="95" s="1"/>
  <c r="AZ194" i="95"/>
  <c r="AT194" i="95"/>
  <c r="AS194" i="95"/>
  <c r="Z194" i="95"/>
  <c r="K194" i="95"/>
  <c r="BA194" i="95" s="1"/>
  <c r="J194" i="95"/>
  <c r="I194" i="95"/>
  <c r="H194" i="95"/>
  <c r="G194" i="95"/>
  <c r="BE194" i="95" s="1"/>
  <c r="B194" i="95"/>
  <c r="BC193" i="95"/>
  <c r="BB193" i="95"/>
  <c r="BD193" i="95" s="1"/>
  <c r="AZ193" i="95"/>
  <c r="AT193" i="95"/>
  <c r="AS193" i="95"/>
  <c r="Z193" i="95"/>
  <c r="K193" i="95"/>
  <c r="J193" i="95"/>
  <c r="I193" i="95"/>
  <c r="H193" i="95"/>
  <c r="G193" i="95"/>
  <c r="BE193" i="95" s="1"/>
  <c r="B193" i="95"/>
  <c r="BC192" i="95"/>
  <c r="BB192" i="95"/>
  <c r="BD192" i="95" s="1"/>
  <c r="AZ192" i="95"/>
  <c r="AT192" i="95"/>
  <c r="AS192" i="95"/>
  <c r="Z192" i="95"/>
  <c r="K192" i="95"/>
  <c r="BH192" i="95" s="1"/>
  <c r="J192" i="95"/>
  <c r="I192" i="95"/>
  <c r="H192" i="95"/>
  <c r="G192" i="95"/>
  <c r="BE192" i="95" s="1"/>
  <c r="B192" i="95"/>
  <c r="BC191" i="95"/>
  <c r="BB191" i="95"/>
  <c r="BD191" i="95" s="1"/>
  <c r="AZ191" i="95"/>
  <c r="AT191" i="95"/>
  <c r="AS191" i="95"/>
  <c r="Z191" i="95"/>
  <c r="K191" i="95"/>
  <c r="BH191" i="95" s="1"/>
  <c r="J191" i="95"/>
  <c r="I191" i="95"/>
  <c r="H191" i="95"/>
  <c r="G191" i="95"/>
  <c r="BE191" i="95" s="1"/>
  <c r="B191" i="95"/>
  <c r="BD190" i="95"/>
  <c r="BC190" i="95"/>
  <c r="BB190" i="95"/>
  <c r="AZ190" i="95"/>
  <c r="AT190" i="95"/>
  <c r="AS190" i="95"/>
  <c r="Z190" i="95"/>
  <c r="K190" i="95"/>
  <c r="J190" i="95"/>
  <c r="I190" i="95"/>
  <c r="H190" i="95"/>
  <c r="G190" i="95"/>
  <c r="BE190" i="95" s="1"/>
  <c r="B190" i="95"/>
  <c r="BC189" i="95"/>
  <c r="BB189" i="95"/>
  <c r="BD189" i="95" s="1"/>
  <c r="AZ189" i="95"/>
  <c r="AT189" i="95"/>
  <c r="AS189" i="95"/>
  <c r="Z189" i="95"/>
  <c r="K189" i="95"/>
  <c r="BH189" i="95" s="1"/>
  <c r="J189" i="95"/>
  <c r="I189" i="95"/>
  <c r="H189" i="95"/>
  <c r="G189" i="95"/>
  <c r="BE189" i="95" s="1"/>
  <c r="B189" i="95"/>
  <c r="BD188" i="95"/>
  <c r="BC188" i="95"/>
  <c r="BB188" i="95"/>
  <c r="AZ188" i="95"/>
  <c r="AT188" i="95"/>
  <c r="AS188" i="95"/>
  <c r="Z188" i="95"/>
  <c r="K188" i="95"/>
  <c r="J188" i="95"/>
  <c r="I188" i="95"/>
  <c r="H188" i="95"/>
  <c r="G188" i="95"/>
  <c r="BE188" i="95" s="1"/>
  <c r="B188" i="95"/>
  <c r="BD187" i="95"/>
  <c r="BC187" i="95"/>
  <c r="BB187" i="95"/>
  <c r="AZ187" i="95"/>
  <c r="AT187" i="95"/>
  <c r="AS187" i="95"/>
  <c r="Z187" i="95"/>
  <c r="K187" i="95"/>
  <c r="O187" i="95" s="1"/>
  <c r="J187" i="95"/>
  <c r="I187" i="95"/>
  <c r="H187" i="95"/>
  <c r="G187" i="95"/>
  <c r="BE187" i="95" s="1"/>
  <c r="B187" i="95"/>
  <c r="BC186" i="95"/>
  <c r="BB186" i="95"/>
  <c r="BD186" i="95" s="1"/>
  <c r="AZ186" i="95"/>
  <c r="AT186" i="95"/>
  <c r="AS186" i="95"/>
  <c r="Z186" i="95"/>
  <c r="K186" i="95"/>
  <c r="BA186" i="95" s="1"/>
  <c r="J186" i="95"/>
  <c r="I186" i="95"/>
  <c r="H186" i="95"/>
  <c r="G186" i="95"/>
  <c r="BE186" i="95" s="1"/>
  <c r="B186" i="95"/>
  <c r="BC185" i="95"/>
  <c r="BB185" i="95"/>
  <c r="BD185" i="95" s="1"/>
  <c r="AZ185" i="95"/>
  <c r="AT185" i="95"/>
  <c r="AS185" i="95"/>
  <c r="Z185" i="95"/>
  <c r="K185" i="95"/>
  <c r="AX185" i="95" s="1"/>
  <c r="J185" i="95"/>
  <c r="I185" i="95"/>
  <c r="H185" i="95"/>
  <c r="G185" i="95"/>
  <c r="BE185" i="95" s="1"/>
  <c r="B185" i="95"/>
  <c r="BC184" i="95"/>
  <c r="BB184" i="95"/>
  <c r="BD184" i="95" s="1"/>
  <c r="AZ184" i="95"/>
  <c r="AT184" i="95"/>
  <c r="AS184" i="95"/>
  <c r="Z184" i="95"/>
  <c r="K184" i="95"/>
  <c r="BH184" i="95" s="1"/>
  <c r="J184" i="95"/>
  <c r="I184" i="95"/>
  <c r="H184" i="95"/>
  <c r="G184" i="95"/>
  <c r="BE184" i="95" s="1"/>
  <c r="B184" i="95"/>
  <c r="BC183" i="95"/>
  <c r="BB183" i="95"/>
  <c r="BD183" i="95" s="1"/>
  <c r="AZ183" i="95"/>
  <c r="AT183" i="95"/>
  <c r="AS183" i="95"/>
  <c r="Z183" i="95"/>
  <c r="K183" i="95"/>
  <c r="BH183" i="95" s="1"/>
  <c r="J183" i="95"/>
  <c r="I183" i="95"/>
  <c r="H183" i="95"/>
  <c r="G183" i="95"/>
  <c r="BE183" i="95" s="1"/>
  <c r="B183" i="95"/>
  <c r="BD182" i="95"/>
  <c r="BC182" i="95"/>
  <c r="BB182" i="95"/>
  <c r="AZ182" i="95"/>
  <c r="AT182" i="95"/>
  <c r="AS182" i="95"/>
  <c r="Z182" i="95"/>
  <c r="K182" i="95"/>
  <c r="BA182" i="95" s="1"/>
  <c r="J182" i="95"/>
  <c r="I182" i="95"/>
  <c r="H182" i="95"/>
  <c r="G182" i="95"/>
  <c r="BE182" i="95" s="1"/>
  <c r="B182" i="95"/>
  <c r="BC181" i="95"/>
  <c r="BB181" i="95"/>
  <c r="BD181" i="95" s="1"/>
  <c r="AZ181" i="95"/>
  <c r="AT181" i="95"/>
  <c r="AS181" i="95"/>
  <c r="Z181" i="95"/>
  <c r="K181" i="95"/>
  <c r="BH181" i="95" s="1"/>
  <c r="J181" i="95"/>
  <c r="I181" i="95"/>
  <c r="H181" i="95"/>
  <c r="G181" i="95"/>
  <c r="BE181" i="95" s="1"/>
  <c r="B181" i="95"/>
  <c r="BD180" i="95"/>
  <c r="BC180" i="95"/>
  <c r="BB180" i="95"/>
  <c r="AZ180" i="95"/>
  <c r="AT180" i="95"/>
  <c r="AS180" i="95"/>
  <c r="Z180" i="95"/>
  <c r="K180" i="95"/>
  <c r="J180" i="95"/>
  <c r="I180" i="95"/>
  <c r="H180" i="95"/>
  <c r="G180" i="95"/>
  <c r="BE180" i="95" s="1"/>
  <c r="B180" i="95"/>
  <c r="BC179" i="95"/>
  <c r="BB179" i="95"/>
  <c r="BD179" i="95" s="1"/>
  <c r="AZ179" i="95"/>
  <c r="AT179" i="95"/>
  <c r="AS179" i="95"/>
  <c r="Z179" i="95"/>
  <c r="K179" i="95"/>
  <c r="BA179" i="95" s="1"/>
  <c r="J179" i="95"/>
  <c r="I179" i="95"/>
  <c r="H179" i="95"/>
  <c r="G179" i="95"/>
  <c r="BE179" i="95" s="1"/>
  <c r="B179" i="95"/>
  <c r="BC178" i="95"/>
  <c r="BB178" i="95"/>
  <c r="BD178" i="95" s="1"/>
  <c r="AZ178" i="95"/>
  <c r="AT178" i="95"/>
  <c r="AS178" i="95"/>
  <c r="Z178" i="95"/>
  <c r="K178" i="95"/>
  <c r="BA178" i="95" s="1"/>
  <c r="J178" i="95"/>
  <c r="I178" i="95"/>
  <c r="H178" i="95"/>
  <c r="G178" i="95"/>
  <c r="BE178" i="95" s="1"/>
  <c r="B178" i="95"/>
  <c r="BC177" i="95"/>
  <c r="BB177" i="95"/>
  <c r="BD177" i="95" s="1"/>
  <c r="AZ177" i="95"/>
  <c r="AT177" i="95"/>
  <c r="AS177" i="95"/>
  <c r="Z177" i="95"/>
  <c r="K177" i="95"/>
  <c r="J177" i="95"/>
  <c r="I177" i="95"/>
  <c r="H177" i="95"/>
  <c r="G177" i="95"/>
  <c r="BE177" i="95" s="1"/>
  <c r="B177" i="95"/>
  <c r="BC176" i="95"/>
  <c r="BB176" i="95"/>
  <c r="BD176" i="95" s="1"/>
  <c r="AZ176" i="95"/>
  <c r="AT176" i="95"/>
  <c r="AS176" i="95"/>
  <c r="Z176" i="95"/>
  <c r="K176" i="95"/>
  <c r="BH176" i="95" s="1"/>
  <c r="J176" i="95"/>
  <c r="I176" i="95"/>
  <c r="H176" i="95"/>
  <c r="G176" i="95"/>
  <c r="BE176" i="95" s="1"/>
  <c r="B176" i="95"/>
  <c r="BC175" i="95"/>
  <c r="BB175" i="95"/>
  <c r="BD175" i="95" s="1"/>
  <c r="AZ175" i="95"/>
  <c r="AT175" i="95"/>
  <c r="AS175" i="95"/>
  <c r="Z175" i="95"/>
  <c r="K175" i="95"/>
  <c r="BH175" i="95" s="1"/>
  <c r="J175" i="95"/>
  <c r="I175" i="95"/>
  <c r="H175" i="95"/>
  <c r="G175" i="95"/>
  <c r="BE175" i="95" s="1"/>
  <c r="B175" i="95"/>
  <c r="BD174" i="95"/>
  <c r="BC174" i="95"/>
  <c r="BB174" i="95"/>
  <c r="AZ174" i="95"/>
  <c r="AT174" i="95"/>
  <c r="AS174" i="95"/>
  <c r="Z174" i="95"/>
  <c r="K174" i="95"/>
  <c r="J174" i="95"/>
  <c r="I174" i="95"/>
  <c r="H174" i="95"/>
  <c r="G174" i="95"/>
  <c r="BE174" i="95" s="1"/>
  <c r="B174" i="95"/>
  <c r="BC173" i="95"/>
  <c r="BB173" i="95"/>
  <c r="BD173" i="95" s="1"/>
  <c r="AZ173" i="95"/>
  <c r="AT173" i="95"/>
  <c r="AS173" i="95"/>
  <c r="Z173" i="95"/>
  <c r="K173" i="95"/>
  <c r="BH173" i="95" s="1"/>
  <c r="J173" i="95"/>
  <c r="I173" i="95"/>
  <c r="H173" i="95"/>
  <c r="G173" i="95"/>
  <c r="BE173" i="95" s="1"/>
  <c r="B173" i="95"/>
  <c r="BD172" i="95"/>
  <c r="BC172" i="95"/>
  <c r="BB172" i="95"/>
  <c r="AZ172" i="95"/>
  <c r="AT172" i="95"/>
  <c r="AS172" i="95"/>
  <c r="Z172" i="95"/>
  <c r="K172" i="95"/>
  <c r="J172" i="95"/>
  <c r="I172" i="95"/>
  <c r="H172" i="95"/>
  <c r="G172" i="95"/>
  <c r="BE172" i="95" s="1"/>
  <c r="B172" i="95"/>
  <c r="BC171" i="95"/>
  <c r="BB171" i="95"/>
  <c r="BD171" i="95" s="1"/>
  <c r="BA171" i="95"/>
  <c r="AZ171" i="95"/>
  <c r="AX171" i="95"/>
  <c r="AT171" i="95"/>
  <c r="AS171" i="95"/>
  <c r="Z171" i="95"/>
  <c r="K171" i="95"/>
  <c r="BH171" i="95" s="1"/>
  <c r="J171" i="95"/>
  <c r="I171" i="95"/>
  <c r="H171" i="95"/>
  <c r="G171" i="95"/>
  <c r="BE171" i="95" s="1"/>
  <c r="B171" i="95"/>
  <c r="BC170" i="95"/>
  <c r="BB170" i="95"/>
  <c r="BD170" i="95" s="1"/>
  <c r="AZ170" i="95"/>
  <c r="AT170" i="95"/>
  <c r="AS170" i="95"/>
  <c r="Z170" i="95"/>
  <c r="K170" i="95"/>
  <c r="BA170" i="95" s="1"/>
  <c r="J170" i="95"/>
  <c r="I170" i="95"/>
  <c r="H170" i="95"/>
  <c r="G170" i="95"/>
  <c r="BE170" i="95" s="1"/>
  <c r="B170" i="95"/>
  <c r="BC169" i="95"/>
  <c r="BB169" i="95"/>
  <c r="BD169" i="95" s="1"/>
  <c r="AZ169" i="95"/>
  <c r="AT169" i="95"/>
  <c r="AS169" i="95"/>
  <c r="Z169" i="95"/>
  <c r="K169" i="95"/>
  <c r="AX169" i="95" s="1"/>
  <c r="J169" i="95"/>
  <c r="I169" i="95"/>
  <c r="H169" i="95"/>
  <c r="G169" i="95"/>
  <c r="BE169" i="95" s="1"/>
  <c r="B169" i="95"/>
  <c r="BC168" i="95"/>
  <c r="BB168" i="95"/>
  <c r="BD168" i="95" s="1"/>
  <c r="AZ168" i="95"/>
  <c r="AT168" i="95"/>
  <c r="AS168" i="95"/>
  <c r="Z168" i="95"/>
  <c r="K168" i="95"/>
  <c r="BH168" i="95" s="1"/>
  <c r="J168" i="95"/>
  <c r="I168" i="95"/>
  <c r="H168" i="95"/>
  <c r="G168" i="95"/>
  <c r="BE168" i="95" s="1"/>
  <c r="B168" i="95"/>
  <c r="BC167" i="95"/>
  <c r="BB167" i="95"/>
  <c r="BD167" i="95" s="1"/>
  <c r="AZ167" i="95"/>
  <c r="AT167" i="95"/>
  <c r="AS167" i="95"/>
  <c r="Z167" i="95"/>
  <c r="K167" i="95"/>
  <c r="BH167" i="95" s="1"/>
  <c r="J167" i="95"/>
  <c r="I167" i="95"/>
  <c r="H167" i="95"/>
  <c r="G167" i="95"/>
  <c r="BE167" i="95" s="1"/>
  <c r="B167" i="95"/>
  <c r="BC166" i="95"/>
  <c r="BB166" i="95"/>
  <c r="BD166" i="95" s="1"/>
  <c r="AZ166" i="95"/>
  <c r="AT166" i="95"/>
  <c r="AS166" i="95"/>
  <c r="Z166" i="95"/>
  <c r="K166" i="95"/>
  <c r="BA166" i="95" s="1"/>
  <c r="J166" i="95"/>
  <c r="I166" i="95"/>
  <c r="H166" i="95"/>
  <c r="G166" i="95"/>
  <c r="BE166" i="95" s="1"/>
  <c r="B166" i="95"/>
  <c r="BC165" i="95"/>
  <c r="BB165" i="95"/>
  <c r="BD165" i="95" s="1"/>
  <c r="AZ165" i="95"/>
  <c r="AT165" i="95"/>
  <c r="AS165" i="95"/>
  <c r="Z165" i="95"/>
  <c r="K165" i="95"/>
  <c r="BH165" i="95" s="1"/>
  <c r="J165" i="95"/>
  <c r="I165" i="95"/>
  <c r="H165" i="95"/>
  <c r="G165" i="95"/>
  <c r="BE165" i="95" s="1"/>
  <c r="B165" i="95"/>
  <c r="BC164" i="95"/>
  <c r="BB164" i="95"/>
  <c r="BD164" i="95" s="1"/>
  <c r="AZ164" i="95"/>
  <c r="AT164" i="95"/>
  <c r="AS164" i="95"/>
  <c r="Z164" i="95"/>
  <c r="K164" i="95"/>
  <c r="J164" i="95"/>
  <c r="I164" i="95"/>
  <c r="H164" i="95"/>
  <c r="G164" i="95"/>
  <c r="BE164" i="95" s="1"/>
  <c r="B164" i="95"/>
  <c r="BD163" i="95"/>
  <c r="BC163" i="95"/>
  <c r="BB163" i="95"/>
  <c r="AZ163" i="95"/>
  <c r="AT163" i="95"/>
  <c r="AS163" i="95"/>
  <c r="Z163" i="95"/>
  <c r="K163" i="95"/>
  <c r="BA163" i="95" s="1"/>
  <c r="J163" i="95"/>
  <c r="I163" i="95"/>
  <c r="H163" i="95"/>
  <c r="G163" i="95"/>
  <c r="BE163" i="95" s="1"/>
  <c r="B163" i="95"/>
  <c r="BC162" i="95"/>
  <c r="BB162" i="95"/>
  <c r="BD162" i="95" s="1"/>
  <c r="AZ162" i="95"/>
  <c r="AT162" i="95"/>
  <c r="AS162" i="95"/>
  <c r="Z162" i="95"/>
  <c r="K162" i="95"/>
  <c r="BA162" i="95" s="1"/>
  <c r="J162" i="95"/>
  <c r="I162" i="95"/>
  <c r="H162" i="95"/>
  <c r="G162" i="95"/>
  <c r="BE162" i="95" s="1"/>
  <c r="B162" i="95"/>
  <c r="BD161" i="95"/>
  <c r="BC161" i="95"/>
  <c r="BB161" i="95"/>
  <c r="AZ161" i="95"/>
  <c r="AT161" i="95"/>
  <c r="AS161" i="95"/>
  <c r="Z161" i="95"/>
  <c r="K161" i="95"/>
  <c r="BH161" i="95" s="1"/>
  <c r="J161" i="95"/>
  <c r="I161" i="95"/>
  <c r="H161" i="95"/>
  <c r="G161" i="95"/>
  <c r="BE161" i="95" s="1"/>
  <c r="B161" i="95"/>
  <c r="BC160" i="95"/>
  <c r="BB160" i="95"/>
  <c r="BD160" i="95" s="1"/>
  <c r="AZ160" i="95"/>
  <c r="AT160" i="95"/>
  <c r="AS160" i="95"/>
  <c r="Z160" i="95"/>
  <c r="K160" i="95"/>
  <c r="BH160" i="95" s="1"/>
  <c r="J160" i="95"/>
  <c r="I160" i="95"/>
  <c r="H160" i="95"/>
  <c r="G160" i="95"/>
  <c r="BE160" i="95" s="1"/>
  <c r="B160" i="95"/>
  <c r="BC159" i="95"/>
  <c r="BB159" i="95"/>
  <c r="BD159" i="95" s="1"/>
  <c r="AZ159" i="95"/>
  <c r="AT159" i="95"/>
  <c r="AS159" i="95"/>
  <c r="Z159" i="95"/>
  <c r="K159" i="95"/>
  <c r="O159" i="95" s="1"/>
  <c r="J159" i="95"/>
  <c r="I159" i="95"/>
  <c r="H159" i="95"/>
  <c r="G159" i="95"/>
  <c r="BE159" i="95" s="1"/>
  <c r="B159" i="95"/>
  <c r="BD158" i="95"/>
  <c r="BC158" i="95"/>
  <c r="BB158" i="95"/>
  <c r="AZ158" i="95"/>
  <c r="AT158" i="95"/>
  <c r="AS158" i="95"/>
  <c r="Z158" i="95"/>
  <c r="K158" i="95"/>
  <c r="J158" i="95"/>
  <c r="I158" i="95"/>
  <c r="H158" i="95"/>
  <c r="G158" i="95"/>
  <c r="BE158" i="95" s="1"/>
  <c r="B158" i="95"/>
  <c r="BC157" i="95"/>
  <c r="BB157" i="95"/>
  <c r="BD157" i="95" s="1"/>
  <c r="AZ157" i="95"/>
  <c r="AT157" i="95"/>
  <c r="AS157" i="95"/>
  <c r="AN157" i="95"/>
  <c r="AK157" i="95" s="1"/>
  <c r="Z157" i="95"/>
  <c r="K157" i="95"/>
  <c r="BH157" i="95" s="1"/>
  <c r="J157" i="95"/>
  <c r="I157" i="95"/>
  <c r="H157" i="95"/>
  <c r="G157" i="95"/>
  <c r="BE157" i="95" s="1"/>
  <c r="B157" i="95"/>
  <c r="BC156" i="95"/>
  <c r="BB156" i="95"/>
  <c r="BD156" i="95" s="1"/>
  <c r="AZ156" i="95"/>
  <c r="AT156" i="95"/>
  <c r="AS156" i="95"/>
  <c r="Z156" i="95"/>
  <c r="K156" i="95"/>
  <c r="BA156" i="95" s="1"/>
  <c r="J156" i="95"/>
  <c r="I156" i="95"/>
  <c r="H156" i="95"/>
  <c r="G156" i="95"/>
  <c r="BE156" i="95" s="1"/>
  <c r="B156" i="95"/>
  <c r="BC155" i="95"/>
  <c r="BB155" i="95"/>
  <c r="BD155" i="95" s="1"/>
  <c r="AZ155" i="95"/>
  <c r="AT155" i="95"/>
  <c r="AS155" i="95"/>
  <c r="Z155" i="95"/>
  <c r="K155" i="95"/>
  <c r="BH155" i="95" s="1"/>
  <c r="J155" i="95"/>
  <c r="I155" i="95"/>
  <c r="H155" i="95"/>
  <c r="G155" i="95"/>
  <c r="BE155" i="95" s="1"/>
  <c r="B155" i="95"/>
  <c r="BC154" i="95"/>
  <c r="BB154" i="95"/>
  <c r="BD154" i="95" s="1"/>
  <c r="AZ154" i="95"/>
  <c r="AT154" i="95"/>
  <c r="AS154" i="95"/>
  <c r="Z154" i="95"/>
  <c r="K154" i="95"/>
  <c r="J154" i="95"/>
  <c r="I154" i="95"/>
  <c r="H154" i="95"/>
  <c r="G154" i="95"/>
  <c r="BE154" i="95" s="1"/>
  <c r="B154" i="95"/>
  <c r="BD153" i="95"/>
  <c r="BC153" i="95"/>
  <c r="BB153" i="95"/>
  <c r="AZ153" i="95"/>
  <c r="AT153" i="95"/>
  <c r="AS153" i="95"/>
  <c r="Z153" i="95"/>
  <c r="K153" i="95"/>
  <c r="BA153" i="95" s="1"/>
  <c r="J153" i="95"/>
  <c r="I153" i="95"/>
  <c r="H153" i="95"/>
  <c r="G153" i="95"/>
  <c r="BE153" i="95" s="1"/>
  <c r="B153" i="95"/>
  <c r="BC152" i="95"/>
  <c r="BB152" i="95"/>
  <c r="BD152" i="95" s="1"/>
  <c r="AZ152" i="95"/>
  <c r="AT152" i="95"/>
  <c r="AS152" i="95"/>
  <c r="Z152" i="95"/>
  <c r="K152" i="95"/>
  <c r="BH152" i="95" s="1"/>
  <c r="J152" i="95"/>
  <c r="I152" i="95"/>
  <c r="H152" i="95"/>
  <c r="G152" i="95"/>
  <c r="BE152" i="95" s="1"/>
  <c r="B152" i="95"/>
  <c r="BC151" i="95"/>
  <c r="BB151" i="95"/>
  <c r="BD151" i="95" s="1"/>
  <c r="AZ151" i="95"/>
  <c r="AT151" i="95"/>
  <c r="AS151" i="95"/>
  <c r="Z151" i="95"/>
  <c r="K151" i="95"/>
  <c r="BH151" i="95" s="1"/>
  <c r="J151" i="95"/>
  <c r="I151" i="95"/>
  <c r="H151" i="95"/>
  <c r="G151" i="95"/>
  <c r="BE151" i="95" s="1"/>
  <c r="B151" i="95"/>
  <c r="BC150" i="95"/>
  <c r="BB150" i="95"/>
  <c r="BD150" i="95" s="1"/>
  <c r="AZ150" i="95"/>
  <c r="AT150" i="95"/>
  <c r="AS150" i="95"/>
  <c r="Z150" i="95"/>
  <c r="K150" i="95"/>
  <c r="BA150" i="95" s="1"/>
  <c r="J150" i="95"/>
  <c r="I150" i="95"/>
  <c r="H150" i="95"/>
  <c r="G150" i="95"/>
  <c r="BE150" i="95" s="1"/>
  <c r="B150" i="95"/>
  <c r="BC149" i="95"/>
  <c r="BB149" i="95"/>
  <c r="BD149" i="95" s="1"/>
  <c r="AZ149" i="95"/>
  <c r="AT149" i="95"/>
  <c r="AS149" i="95"/>
  <c r="Z149" i="95"/>
  <c r="K149" i="95"/>
  <c r="BH149" i="95" s="1"/>
  <c r="J149" i="95"/>
  <c r="I149" i="95"/>
  <c r="H149" i="95"/>
  <c r="G149" i="95"/>
  <c r="BE149" i="95" s="1"/>
  <c r="B149" i="95"/>
  <c r="BD148" i="95"/>
  <c r="BC148" i="95"/>
  <c r="BB148" i="95"/>
  <c r="AZ148" i="95"/>
  <c r="AT148" i="95"/>
  <c r="AS148" i="95"/>
  <c r="Z148" i="95"/>
  <c r="K148" i="95"/>
  <c r="J148" i="95"/>
  <c r="I148" i="95"/>
  <c r="H148" i="95"/>
  <c r="G148" i="95"/>
  <c r="BE148" i="95" s="1"/>
  <c r="B148" i="95"/>
  <c r="BC147" i="95"/>
  <c r="BB147" i="95"/>
  <c r="BD147" i="95" s="1"/>
  <c r="AZ147" i="95"/>
  <c r="AT147" i="95"/>
  <c r="AS147" i="95"/>
  <c r="Z147" i="95"/>
  <c r="K147" i="95"/>
  <c r="BA147" i="95" s="1"/>
  <c r="J147" i="95"/>
  <c r="I147" i="95"/>
  <c r="H147" i="95"/>
  <c r="G147" i="95"/>
  <c r="BE147" i="95" s="1"/>
  <c r="B147" i="95"/>
  <c r="BC146" i="95"/>
  <c r="BB146" i="95"/>
  <c r="BD146" i="95" s="1"/>
  <c r="AZ146" i="95"/>
  <c r="AT146" i="95"/>
  <c r="AS146" i="95"/>
  <c r="Z146" i="95"/>
  <c r="K146" i="95"/>
  <c r="J146" i="95"/>
  <c r="I146" i="95"/>
  <c r="H146" i="95"/>
  <c r="G146" i="95"/>
  <c r="BE146" i="95" s="1"/>
  <c r="B146" i="95"/>
  <c r="BC145" i="95"/>
  <c r="BB145" i="95"/>
  <c r="BD145" i="95" s="1"/>
  <c r="AZ145" i="95"/>
  <c r="AT145" i="95"/>
  <c r="AS145" i="95"/>
  <c r="Z145" i="95"/>
  <c r="K145" i="95"/>
  <c r="BA145" i="95" s="1"/>
  <c r="J145" i="95"/>
  <c r="I145" i="95"/>
  <c r="H145" i="95"/>
  <c r="G145" i="95"/>
  <c r="BE145" i="95" s="1"/>
  <c r="B145" i="95"/>
  <c r="BC144" i="95"/>
  <c r="BB144" i="95"/>
  <c r="BD144" i="95" s="1"/>
  <c r="AZ144" i="95"/>
  <c r="AT144" i="95"/>
  <c r="AS144" i="95"/>
  <c r="Z144" i="95"/>
  <c r="K144" i="95"/>
  <c r="BH144" i="95" s="1"/>
  <c r="J144" i="95"/>
  <c r="I144" i="95"/>
  <c r="H144" i="95"/>
  <c r="G144" i="95"/>
  <c r="BE144" i="95" s="1"/>
  <c r="B144" i="95"/>
  <c r="BC143" i="95"/>
  <c r="BB143" i="95"/>
  <c r="BD143" i="95" s="1"/>
  <c r="AZ143" i="95"/>
  <c r="AT143" i="95"/>
  <c r="AS143" i="95"/>
  <c r="Z143" i="95"/>
  <c r="K143" i="95"/>
  <c r="J143" i="95"/>
  <c r="I143" i="95"/>
  <c r="H143" i="95"/>
  <c r="G143" i="95"/>
  <c r="BE143" i="95" s="1"/>
  <c r="B143" i="95"/>
  <c r="BC142" i="95"/>
  <c r="BB142" i="95"/>
  <c r="BD142" i="95" s="1"/>
  <c r="AZ142" i="95"/>
  <c r="AT142" i="95"/>
  <c r="AS142" i="95"/>
  <c r="Z142" i="95"/>
  <c r="K142" i="95"/>
  <c r="BA142" i="95" s="1"/>
  <c r="J142" i="95"/>
  <c r="I142" i="95"/>
  <c r="H142" i="95"/>
  <c r="G142" i="95"/>
  <c r="BE142" i="95" s="1"/>
  <c r="B142" i="95"/>
  <c r="BC141" i="95"/>
  <c r="BB141" i="95"/>
  <c r="BD141" i="95" s="1"/>
  <c r="AZ141" i="95"/>
  <c r="AT141" i="95"/>
  <c r="AS141" i="95"/>
  <c r="Z141" i="95"/>
  <c r="K141" i="95"/>
  <c r="BH141" i="95" s="1"/>
  <c r="J141" i="95"/>
  <c r="I141" i="95"/>
  <c r="H141" i="95"/>
  <c r="G141" i="95"/>
  <c r="BE141" i="95" s="1"/>
  <c r="B141" i="95"/>
  <c r="BD140" i="95"/>
  <c r="BC140" i="95"/>
  <c r="BB140" i="95"/>
  <c r="AZ140" i="95"/>
  <c r="AT140" i="95"/>
  <c r="AS140" i="95"/>
  <c r="Z140" i="95"/>
  <c r="K140" i="95"/>
  <c r="AN140" i="95" s="1"/>
  <c r="J140" i="95"/>
  <c r="I140" i="95"/>
  <c r="H140" i="95"/>
  <c r="G140" i="95"/>
  <c r="BE140" i="95" s="1"/>
  <c r="B140" i="95"/>
  <c r="BC139" i="95"/>
  <c r="BB139" i="95"/>
  <c r="BD139" i="95" s="1"/>
  <c r="AZ139" i="95"/>
  <c r="AT139" i="95"/>
  <c r="AS139" i="95"/>
  <c r="Z139" i="95"/>
  <c r="K139" i="95"/>
  <c r="BA139" i="95" s="1"/>
  <c r="J139" i="95"/>
  <c r="I139" i="95"/>
  <c r="H139" i="95"/>
  <c r="G139" i="95"/>
  <c r="BE139" i="95" s="1"/>
  <c r="B139" i="95"/>
  <c r="BC138" i="95"/>
  <c r="BB138" i="95"/>
  <c r="BD138" i="95" s="1"/>
  <c r="AZ138" i="95"/>
  <c r="AT138" i="95"/>
  <c r="AS138" i="95"/>
  <c r="Z138" i="95"/>
  <c r="K138" i="95"/>
  <c r="J138" i="95"/>
  <c r="I138" i="95"/>
  <c r="H138" i="95"/>
  <c r="G138" i="95"/>
  <c r="BE138" i="95" s="1"/>
  <c r="B138" i="95"/>
  <c r="BD137" i="95"/>
  <c r="BC137" i="95"/>
  <c r="BB137" i="95"/>
  <c r="AZ137" i="95"/>
  <c r="AT137" i="95"/>
  <c r="AS137" i="95"/>
  <c r="Z137" i="95"/>
  <c r="K137" i="95"/>
  <c r="AX137" i="95" s="1"/>
  <c r="J137" i="95"/>
  <c r="I137" i="95"/>
  <c r="H137" i="95"/>
  <c r="G137" i="95"/>
  <c r="BE137" i="95" s="1"/>
  <c r="B137" i="95"/>
  <c r="BC136" i="95"/>
  <c r="BB136" i="95"/>
  <c r="BD136" i="95" s="1"/>
  <c r="AZ136" i="95"/>
  <c r="AT136" i="95"/>
  <c r="AS136" i="95"/>
  <c r="Z136" i="95"/>
  <c r="K136" i="95"/>
  <c r="BH136" i="95" s="1"/>
  <c r="J136" i="95"/>
  <c r="I136" i="95"/>
  <c r="H136" i="95"/>
  <c r="G136" i="95"/>
  <c r="BE136" i="95" s="1"/>
  <c r="B136" i="95"/>
  <c r="BE135" i="95"/>
  <c r="BC135" i="95"/>
  <c r="BB135" i="95"/>
  <c r="BD135" i="95" s="1"/>
  <c r="AZ135" i="95"/>
  <c r="AT135" i="95"/>
  <c r="AS135" i="95"/>
  <c r="Z135" i="95"/>
  <c r="K135" i="95"/>
  <c r="O135" i="95" s="1"/>
  <c r="J135" i="95"/>
  <c r="I135" i="95"/>
  <c r="H135" i="95"/>
  <c r="G135" i="95"/>
  <c r="B135" i="95"/>
  <c r="BD134" i="95"/>
  <c r="BC134" i="95"/>
  <c r="BB134" i="95"/>
  <c r="AZ134" i="95"/>
  <c r="AT134" i="95"/>
  <c r="AS134" i="95"/>
  <c r="Z134" i="95"/>
  <c r="K134" i="95"/>
  <c r="BA134" i="95" s="1"/>
  <c r="J134" i="95"/>
  <c r="I134" i="95"/>
  <c r="H134" i="95"/>
  <c r="G134" i="95"/>
  <c r="BE134" i="95" s="1"/>
  <c r="B134" i="95"/>
  <c r="BC133" i="95"/>
  <c r="BB133" i="95"/>
  <c r="BD133" i="95" s="1"/>
  <c r="AZ133" i="95"/>
  <c r="AT133" i="95"/>
  <c r="AS133" i="95"/>
  <c r="Z133" i="95"/>
  <c r="K133" i="95"/>
  <c r="BH133" i="95" s="1"/>
  <c r="J133" i="95"/>
  <c r="I133" i="95"/>
  <c r="H133" i="95"/>
  <c r="G133" i="95"/>
  <c r="BE133" i="95" s="1"/>
  <c r="B133" i="95"/>
  <c r="BC132" i="95"/>
  <c r="BB132" i="95"/>
  <c r="BD132" i="95" s="1"/>
  <c r="AZ132" i="95"/>
  <c r="AT132" i="95"/>
  <c r="AS132" i="95"/>
  <c r="AL132" i="95"/>
  <c r="Z132" i="95"/>
  <c r="K132" i="95"/>
  <c r="AN132" i="95" s="1"/>
  <c r="AR132" i="95" s="1"/>
  <c r="J132" i="95"/>
  <c r="I132" i="95"/>
  <c r="H132" i="95"/>
  <c r="G132" i="95"/>
  <c r="BE132" i="95" s="1"/>
  <c r="B132" i="95"/>
  <c r="BC131" i="95"/>
  <c r="BB131" i="95"/>
  <c r="BD131" i="95" s="1"/>
  <c r="AZ131" i="95"/>
  <c r="AT131" i="95"/>
  <c r="AS131" i="95"/>
  <c r="Z131" i="95"/>
  <c r="K131" i="95"/>
  <c r="BA131" i="95" s="1"/>
  <c r="J131" i="95"/>
  <c r="I131" i="95"/>
  <c r="H131" i="95"/>
  <c r="G131" i="95"/>
  <c r="BE131" i="95" s="1"/>
  <c r="B131" i="95"/>
  <c r="BC130" i="95"/>
  <c r="BB130" i="95"/>
  <c r="BD130" i="95" s="1"/>
  <c r="AZ130" i="95"/>
  <c r="AT130" i="95"/>
  <c r="AS130" i="95"/>
  <c r="Z130" i="95"/>
  <c r="K130" i="95"/>
  <c r="J130" i="95"/>
  <c r="I130" i="95"/>
  <c r="H130" i="95"/>
  <c r="G130" i="95"/>
  <c r="BE130" i="95" s="1"/>
  <c r="B130" i="95"/>
  <c r="BC129" i="95"/>
  <c r="BB129" i="95"/>
  <c r="BD129" i="95" s="1"/>
  <c r="AZ129" i="95"/>
  <c r="AT129" i="95"/>
  <c r="AS129" i="95"/>
  <c r="Z129" i="95"/>
  <c r="K129" i="95"/>
  <c r="AX129" i="95" s="1"/>
  <c r="J129" i="95"/>
  <c r="I129" i="95"/>
  <c r="H129" i="95"/>
  <c r="G129" i="95"/>
  <c r="BE129" i="95" s="1"/>
  <c r="B129" i="95"/>
  <c r="BC128" i="95"/>
  <c r="BB128" i="95"/>
  <c r="BD128" i="95" s="1"/>
  <c r="AZ128" i="95"/>
  <c r="AT128" i="95"/>
  <c r="AS128" i="95"/>
  <c r="Z128" i="95"/>
  <c r="K128" i="95"/>
  <c r="BH128" i="95" s="1"/>
  <c r="J128" i="95"/>
  <c r="I128" i="95"/>
  <c r="H128" i="95"/>
  <c r="G128" i="95"/>
  <c r="BE128" i="95" s="1"/>
  <c r="B128" i="95"/>
  <c r="BC127" i="95"/>
  <c r="BB127" i="95"/>
  <c r="BD127" i="95" s="1"/>
  <c r="AZ127" i="95"/>
  <c r="AT127" i="95"/>
  <c r="AS127" i="95"/>
  <c r="Z127" i="95"/>
  <c r="K127" i="95"/>
  <c r="J127" i="95"/>
  <c r="I127" i="95"/>
  <c r="H127" i="95"/>
  <c r="G127" i="95"/>
  <c r="BE127" i="95" s="1"/>
  <c r="B127" i="95"/>
  <c r="BD126" i="95"/>
  <c r="BC126" i="95"/>
  <c r="BB126" i="95"/>
  <c r="AZ126" i="95"/>
  <c r="AT126" i="95"/>
  <c r="AS126" i="95"/>
  <c r="Z126" i="95"/>
  <c r="K126" i="95"/>
  <c r="AX126" i="95" s="1"/>
  <c r="J126" i="95"/>
  <c r="I126" i="95"/>
  <c r="H126" i="95"/>
  <c r="G126" i="95"/>
  <c r="BE126" i="95" s="1"/>
  <c r="B126" i="95"/>
  <c r="BC125" i="95"/>
  <c r="BB125" i="95"/>
  <c r="BD125" i="95" s="1"/>
  <c r="AZ125" i="95"/>
  <c r="AT125" i="95"/>
  <c r="AS125" i="95"/>
  <c r="Z125" i="95"/>
  <c r="K125" i="95"/>
  <c r="AN125" i="95" s="1"/>
  <c r="AU125" i="95" s="1"/>
  <c r="J125" i="95"/>
  <c r="I125" i="95"/>
  <c r="H125" i="95"/>
  <c r="G125" i="95"/>
  <c r="BE125" i="95" s="1"/>
  <c r="B125" i="95"/>
  <c r="BD124" i="95"/>
  <c r="BC124" i="95"/>
  <c r="BB124" i="95"/>
  <c r="AZ124" i="95"/>
  <c r="AT124" i="95"/>
  <c r="AS124" i="95"/>
  <c r="Z124" i="95"/>
  <c r="K124" i="95"/>
  <c r="BA124" i="95" s="1"/>
  <c r="J124" i="95"/>
  <c r="I124" i="95"/>
  <c r="H124" i="95"/>
  <c r="G124" i="95"/>
  <c r="BE124" i="95" s="1"/>
  <c r="B124" i="95"/>
  <c r="BD123" i="95"/>
  <c r="BC123" i="95"/>
  <c r="BB123" i="95"/>
  <c r="AZ123" i="95"/>
  <c r="AT123" i="95"/>
  <c r="AS123" i="95"/>
  <c r="Z123" i="95"/>
  <c r="K123" i="95"/>
  <c r="O123" i="95" s="1"/>
  <c r="J123" i="95"/>
  <c r="I123" i="95"/>
  <c r="H123" i="95"/>
  <c r="G123" i="95"/>
  <c r="BE123" i="95" s="1"/>
  <c r="B123" i="95"/>
  <c r="BC122" i="95"/>
  <c r="BB122" i="95"/>
  <c r="BD122" i="95" s="1"/>
  <c r="AZ122" i="95"/>
  <c r="AT122" i="95"/>
  <c r="AS122" i="95"/>
  <c r="Z122" i="95"/>
  <c r="K122" i="95"/>
  <c r="BH122" i="95" s="1"/>
  <c r="J122" i="95"/>
  <c r="I122" i="95"/>
  <c r="H122" i="95"/>
  <c r="G122" i="95"/>
  <c r="BE122" i="95" s="1"/>
  <c r="B122" i="95"/>
  <c r="BC121" i="95"/>
  <c r="BB121" i="95"/>
  <c r="BD121" i="95" s="1"/>
  <c r="AZ121" i="95"/>
  <c r="AT121" i="95"/>
  <c r="AS121" i="95"/>
  <c r="Z121" i="95"/>
  <c r="K121" i="95"/>
  <c r="BA121" i="95" s="1"/>
  <c r="J121" i="95"/>
  <c r="I121" i="95"/>
  <c r="H121" i="95"/>
  <c r="G121" i="95"/>
  <c r="BE121" i="95" s="1"/>
  <c r="B121" i="95"/>
  <c r="BC120" i="95"/>
  <c r="BB120" i="95"/>
  <c r="BD120" i="95" s="1"/>
  <c r="AZ120" i="95"/>
  <c r="AT120" i="95"/>
  <c r="AS120" i="95"/>
  <c r="Z120" i="95"/>
  <c r="K120" i="95"/>
  <c r="BA120" i="95" s="1"/>
  <c r="J120" i="95"/>
  <c r="I120" i="95"/>
  <c r="H120" i="95"/>
  <c r="G120" i="95"/>
  <c r="BE120" i="95" s="1"/>
  <c r="B120" i="95"/>
  <c r="BC119" i="95"/>
  <c r="BB119" i="95"/>
  <c r="BD119" i="95" s="1"/>
  <c r="AZ119" i="95"/>
  <c r="AT119" i="95"/>
  <c r="AS119" i="95"/>
  <c r="Z119" i="95"/>
  <c r="K119" i="95"/>
  <c r="BA119" i="95" s="1"/>
  <c r="J119" i="95"/>
  <c r="I119" i="95"/>
  <c r="H119" i="95"/>
  <c r="G119" i="95"/>
  <c r="BE119" i="95" s="1"/>
  <c r="B119" i="95"/>
  <c r="BD118" i="95"/>
  <c r="BC118" i="95"/>
  <c r="BB118" i="95"/>
  <c r="AZ118" i="95"/>
  <c r="AT118" i="95"/>
  <c r="AS118" i="95"/>
  <c r="Z118" i="95"/>
  <c r="K118" i="95"/>
  <c r="BA118" i="95" s="1"/>
  <c r="J118" i="95"/>
  <c r="I118" i="95"/>
  <c r="H118" i="95"/>
  <c r="G118" i="95"/>
  <c r="BE118" i="95" s="1"/>
  <c r="B118" i="95"/>
  <c r="BC117" i="95"/>
  <c r="BB117" i="95"/>
  <c r="BD117" i="95" s="1"/>
  <c r="AZ117" i="95"/>
  <c r="AT117" i="95"/>
  <c r="AS117" i="95"/>
  <c r="Z117" i="95"/>
  <c r="K117" i="95"/>
  <c r="BA117" i="95" s="1"/>
  <c r="J117" i="95"/>
  <c r="I117" i="95"/>
  <c r="H117" i="95"/>
  <c r="G117" i="95"/>
  <c r="BE117" i="95" s="1"/>
  <c r="B117" i="95"/>
  <c r="BC116" i="95"/>
  <c r="BB116" i="95"/>
  <c r="BD116" i="95" s="1"/>
  <c r="AZ116" i="95"/>
  <c r="AT116" i="95"/>
  <c r="AS116" i="95"/>
  <c r="Z116" i="95"/>
  <c r="K116" i="95"/>
  <c r="O116" i="95" s="1"/>
  <c r="J116" i="95"/>
  <c r="I116" i="95"/>
  <c r="H116" i="95"/>
  <c r="G116" i="95"/>
  <c r="BE116" i="95" s="1"/>
  <c r="B116" i="95"/>
  <c r="BC115" i="95"/>
  <c r="BB115" i="95"/>
  <c r="BD115" i="95" s="1"/>
  <c r="AZ115" i="95"/>
  <c r="AT115" i="95"/>
  <c r="AS115" i="95"/>
  <c r="Z115" i="95"/>
  <c r="K115" i="95"/>
  <c r="AX115" i="95" s="1"/>
  <c r="J115" i="95"/>
  <c r="I115" i="95"/>
  <c r="H115" i="95"/>
  <c r="G115" i="95"/>
  <c r="BE115" i="95" s="1"/>
  <c r="B115" i="95"/>
  <c r="BC114" i="95"/>
  <c r="BB114" i="95"/>
  <c r="BD114" i="95" s="1"/>
  <c r="AZ114" i="95"/>
  <c r="AT114" i="95"/>
  <c r="AS114" i="95"/>
  <c r="Z114" i="95"/>
  <c r="K114" i="95"/>
  <c r="AN114" i="95" s="1"/>
  <c r="AL114" i="95" s="1"/>
  <c r="J114" i="95"/>
  <c r="I114" i="95"/>
  <c r="H114" i="95"/>
  <c r="G114" i="95"/>
  <c r="BE114" i="95" s="1"/>
  <c r="B114" i="95"/>
  <c r="BC113" i="95"/>
  <c r="BB113" i="95"/>
  <c r="BD113" i="95" s="1"/>
  <c r="AZ113" i="95"/>
  <c r="AT113" i="95"/>
  <c r="AS113" i="95"/>
  <c r="Z113" i="95"/>
  <c r="K113" i="95"/>
  <c r="O113" i="95" s="1"/>
  <c r="J113" i="95"/>
  <c r="I113" i="95"/>
  <c r="H113" i="95"/>
  <c r="G113" i="95"/>
  <c r="BE113" i="95" s="1"/>
  <c r="B113" i="95"/>
  <c r="BC112" i="95"/>
  <c r="BB112" i="95"/>
  <c r="BD112" i="95" s="1"/>
  <c r="AZ112" i="95"/>
  <c r="AT112" i="95"/>
  <c r="AS112" i="95"/>
  <c r="Z112" i="95"/>
  <c r="K112" i="95"/>
  <c r="J112" i="95"/>
  <c r="I112" i="95"/>
  <c r="H112" i="95"/>
  <c r="G112" i="95"/>
  <c r="BE112" i="95" s="1"/>
  <c r="B112" i="95"/>
  <c r="AQ539" i="73"/>
  <c r="AP539" i="73"/>
  <c r="AG539" i="73"/>
  <c r="AF539" i="73"/>
  <c r="AC539" i="73"/>
  <c r="AQ538" i="73"/>
  <c r="AP538" i="73"/>
  <c r="AG538" i="73"/>
  <c r="AF538" i="73"/>
  <c r="AC538" i="73"/>
  <c r="AQ537" i="73"/>
  <c r="AP537" i="73"/>
  <c r="AG537" i="73"/>
  <c r="AF537" i="73"/>
  <c r="AC537" i="73"/>
  <c r="AQ536" i="73"/>
  <c r="AP536" i="73"/>
  <c r="AG536" i="73"/>
  <c r="AF536" i="73"/>
  <c r="AC536" i="73"/>
  <c r="AQ535" i="73"/>
  <c r="AP535" i="73"/>
  <c r="AG535" i="73"/>
  <c r="AF535" i="73"/>
  <c r="AC535" i="73"/>
  <c r="AQ534" i="73"/>
  <c r="AP534" i="73"/>
  <c r="AG534" i="73"/>
  <c r="AF534" i="73"/>
  <c r="AC534" i="73"/>
  <c r="AQ533" i="73"/>
  <c r="AP533" i="73"/>
  <c r="AG533" i="73"/>
  <c r="AF533" i="73"/>
  <c r="AC533" i="73"/>
  <c r="AQ532" i="73"/>
  <c r="AP532" i="73"/>
  <c r="AG532" i="73"/>
  <c r="AF532" i="73"/>
  <c r="AC532" i="73"/>
  <c r="AQ531" i="73"/>
  <c r="AP531" i="73"/>
  <c r="AG531" i="73"/>
  <c r="AF531" i="73"/>
  <c r="AC531" i="73"/>
  <c r="AQ530" i="73"/>
  <c r="AP530" i="73"/>
  <c r="AG530" i="73"/>
  <c r="AF530" i="73"/>
  <c r="AC530" i="73"/>
  <c r="AQ529" i="73"/>
  <c r="AP529" i="73"/>
  <c r="AG529" i="73"/>
  <c r="AF529" i="73"/>
  <c r="AC529" i="73"/>
  <c r="AQ528" i="73"/>
  <c r="AP528" i="73"/>
  <c r="AG528" i="73"/>
  <c r="AF528" i="73"/>
  <c r="AC528" i="73"/>
  <c r="AQ527" i="73"/>
  <c r="AP527" i="73"/>
  <c r="AG527" i="73"/>
  <c r="AF527" i="73"/>
  <c r="AC527" i="73"/>
  <c r="AQ526" i="73"/>
  <c r="AP526" i="73"/>
  <c r="AG526" i="73"/>
  <c r="AF526" i="73"/>
  <c r="AC526" i="73"/>
  <c r="AQ525" i="73"/>
  <c r="AP525" i="73"/>
  <c r="AG525" i="73"/>
  <c r="AF525" i="73"/>
  <c r="AC525" i="73"/>
  <c r="AQ524" i="73"/>
  <c r="AP524" i="73"/>
  <c r="AG524" i="73"/>
  <c r="AF524" i="73"/>
  <c r="AC524" i="73"/>
  <c r="AQ523" i="73"/>
  <c r="AP523" i="73"/>
  <c r="AG523" i="73"/>
  <c r="AF523" i="73"/>
  <c r="AC523" i="73"/>
  <c r="AQ522" i="73"/>
  <c r="AP522" i="73"/>
  <c r="AG522" i="73"/>
  <c r="AF522" i="73"/>
  <c r="AC522" i="73"/>
  <c r="AQ521" i="73"/>
  <c r="AP521" i="73"/>
  <c r="AG521" i="73"/>
  <c r="AF521" i="73"/>
  <c r="AC521" i="73"/>
  <c r="AQ520" i="73"/>
  <c r="AP520" i="73"/>
  <c r="AG520" i="73"/>
  <c r="AF520" i="73"/>
  <c r="AC520" i="73"/>
  <c r="AQ519" i="73"/>
  <c r="AP519" i="73"/>
  <c r="AG519" i="73"/>
  <c r="AF519" i="73"/>
  <c r="AC519" i="73"/>
  <c r="AQ518" i="73"/>
  <c r="AP518" i="73"/>
  <c r="AG518" i="73"/>
  <c r="AF518" i="73"/>
  <c r="AC518" i="73"/>
  <c r="AQ517" i="73"/>
  <c r="AP517" i="73"/>
  <c r="AG517" i="73"/>
  <c r="AF517" i="73"/>
  <c r="AC517" i="73"/>
  <c r="AQ516" i="73"/>
  <c r="AP516" i="73"/>
  <c r="AG516" i="73"/>
  <c r="AF516" i="73"/>
  <c r="AC516" i="73"/>
  <c r="AQ515" i="73"/>
  <c r="AP515" i="73"/>
  <c r="AG515" i="73"/>
  <c r="AF515" i="73"/>
  <c r="AC515" i="73"/>
  <c r="AQ514" i="73"/>
  <c r="AP514" i="73"/>
  <c r="AG514" i="73"/>
  <c r="AF514" i="73"/>
  <c r="AC514" i="73"/>
  <c r="AQ513" i="73"/>
  <c r="AP513" i="73"/>
  <c r="AG513" i="73"/>
  <c r="AF513" i="73"/>
  <c r="AC513" i="73"/>
  <c r="AQ512" i="73"/>
  <c r="AP512" i="73"/>
  <c r="AG512" i="73"/>
  <c r="AF512" i="73"/>
  <c r="AC512" i="73"/>
  <c r="AQ511" i="73"/>
  <c r="AP511" i="73"/>
  <c r="AG511" i="73"/>
  <c r="AF511" i="73"/>
  <c r="AC511" i="73"/>
  <c r="AQ510" i="73"/>
  <c r="AP510" i="73"/>
  <c r="AG510" i="73"/>
  <c r="AF510" i="73"/>
  <c r="AC510" i="73"/>
  <c r="AQ509" i="73"/>
  <c r="AP509" i="73"/>
  <c r="AG509" i="73"/>
  <c r="AF509" i="73"/>
  <c r="AC509" i="73"/>
  <c r="AQ508" i="73"/>
  <c r="AP508" i="73"/>
  <c r="AG508" i="73"/>
  <c r="AF508" i="73"/>
  <c r="AC508" i="73"/>
  <c r="AQ507" i="73"/>
  <c r="AP507" i="73"/>
  <c r="AG507" i="73"/>
  <c r="AF507" i="73"/>
  <c r="AC507" i="73"/>
  <c r="AQ506" i="73"/>
  <c r="AP506" i="73"/>
  <c r="AG506" i="73"/>
  <c r="AF506" i="73"/>
  <c r="AC506" i="73"/>
  <c r="AQ505" i="73"/>
  <c r="AP505" i="73"/>
  <c r="AG505" i="73"/>
  <c r="AF505" i="73"/>
  <c r="AC505" i="73"/>
  <c r="AQ504" i="73"/>
  <c r="AP504" i="73"/>
  <c r="AG504" i="73"/>
  <c r="AF504" i="73"/>
  <c r="AC504" i="73"/>
  <c r="AQ503" i="73"/>
  <c r="AP503" i="73"/>
  <c r="AG503" i="73"/>
  <c r="AF503" i="73"/>
  <c r="AC503" i="73"/>
  <c r="AQ502" i="73"/>
  <c r="AP502" i="73"/>
  <c r="AG502" i="73"/>
  <c r="AF502" i="73"/>
  <c r="AC502" i="73"/>
  <c r="AQ501" i="73"/>
  <c r="AP501" i="73"/>
  <c r="AG501" i="73"/>
  <c r="AF501" i="73"/>
  <c r="AC501" i="73"/>
  <c r="AQ500" i="73"/>
  <c r="AP500" i="73"/>
  <c r="AG500" i="73"/>
  <c r="AF500" i="73"/>
  <c r="AC500" i="73"/>
  <c r="AQ499" i="73"/>
  <c r="AP499" i="73"/>
  <c r="AG499" i="73"/>
  <c r="AF499" i="73"/>
  <c r="AC499" i="73"/>
  <c r="AQ498" i="73"/>
  <c r="AP498" i="73"/>
  <c r="AG498" i="73"/>
  <c r="AF498" i="73"/>
  <c r="AC498" i="73"/>
  <c r="AQ497" i="73"/>
  <c r="AP497" i="73"/>
  <c r="AG497" i="73"/>
  <c r="AF497" i="73"/>
  <c r="AC497" i="73"/>
  <c r="AQ496" i="73"/>
  <c r="AP496" i="73"/>
  <c r="AG496" i="73"/>
  <c r="AF496" i="73"/>
  <c r="AC496" i="73"/>
  <c r="AQ495" i="73"/>
  <c r="AP495" i="73"/>
  <c r="AG495" i="73"/>
  <c r="AF495" i="73"/>
  <c r="AC495" i="73"/>
  <c r="AQ494" i="73"/>
  <c r="AP494" i="73"/>
  <c r="AG494" i="73"/>
  <c r="AF494" i="73"/>
  <c r="AC494" i="73"/>
  <c r="AQ493" i="73"/>
  <c r="AP493" i="73"/>
  <c r="AG493" i="73"/>
  <c r="AF493" i="73"/>
  <c r="AC493" i="73"/>
  <c r="AQ492" i="73"/>
  <c r="AP492" i="73"/>
  <c r="AG492" i="73"/>
  <c r="AF492" i="73"/>
  <c r="AC492" i="73"/>
  <c r="AQ491" i="73"/>
  <c r="AP491" i="73"/>
  <c r="AG491" i="73"/>
  <c r="AF491" i="73"/>
  <c r="AC491" i="73"/>
  <c r="AQ490" i="73"/>
  <c r="AP490" i="73"/>
  <c r="AG490" i="73"/>
  <c r="AF490" i="73"/>
  <c r="AC490" i="73"/>
  <c r="AQ489" i="73"/>
  <c r="AP489" i="73"/>
  <c r="AG489" i="73"/>
  <c r="AF489" i="73"/>
  <c r="AC489" i="73"/>
  <c r="AQ488" i="73"/>
  <c r="AP488" i="73"/>
  <c r="AG488" i="73"/>
  <c r="AF488" i="73"/>
  <c r="AC488" i="73"/>
  <c r="AQ487" i="73"/>
  <c r="AP487" i="73"/>
  <c r="AG487" i="73"/>
  <c r="AF487" i="73"/>
  <c r="AC487" i="73"/>
  <c r="AQ486" i="73"/>
  <c r="AP486" i="73"/>
  <c r="AG486" i="73"/>
  <c r="AF486" i="73"/>
  <c r="AC486" i="73"/>
  <c r="AQ485" i="73"/>
  <c r="AP485" i="73"/>
  <c r="AG485" i="73"/>
  <c r="AF485" i="73"/>
  <c r="AC485" i="73"/>
  <c r="AQ484" i="73"/>
  <c r="AP484" i="73"/>
  <c r="AG484" i="73"/>
  <c r="AF484" i="73"/>
  <c r="AC484" i="73"/>
  <c r="AQ483" i="73"/>
  <c r="AP483" i="73"/>
  <c r="AG483" i="73"/>
  <c r="AF483" i="73"/>
  <c r="AC483" i="73"/>
  <c r="AQ482" i="73"/>
  <c r="AP482" i="73"/>
  <c r="AG482" i="73"/>
  <c r="AF482" i="73"/>
  <c r="AC482" i="73"/>
  <c r="AQ481" i="73"/>
  <c r="AP481" i="73"/>
  <c r="AG481" i="73"/>
  <c r="AF481" i="73"/>
  <c r="AC481" i="73"/>
  <c r="AQ480" i="73"/>
  <c r="AP480" i="73"/>
  <c r="AG480" i="73"/>
  <c r="AF480" i="73"/>
  <c r="AC480" i="73"/>
  <c r="AQ479" i="73"/>
  <c r="AP479" i="73"/>
  <c r="AG479" i="73"/>
  <c r="AF479" i="73"/>
  <c r="AC479" i="73"/>
  <c r="AQ478" i="73"/>
  <c r="AP478" i="73"/>
  <c r="AG478" i="73"/>
  <c r="AF478" i="73"/>
  <c r="AC478" i="73"/>
  <c r="AQ477" i="73"/>
  <c r="AP477" i="73"/>
  <c r="AG477" i="73"/>
  <c r="AF477" i="73"/>
  <c r="AC477" i="73"/>
  <c r="AQ476" i="73"/>
  <c r="AP476" i="73"/>
  <c r="AG476" i="73"/>
  <c r="AF476" i="73"/>
  <c r="AC476" i="73"/>
  <c r="AQ475" i="73"/>
  <c r="AP475" i="73"/>
  <c r="AG475" i="73"/>
  <c r="AF475" i="73"/>
  <c r="AC475" i="73"/>
  <c r="AQ474" i="73"/>
  <c r="AP474" i="73"/>
  <c r="AG474" i="73"/>
  <c r="AF474" i="73"/>
  <c r="AC474" i="73"/>
  <c r="AQ473" i="73"/>
  <c r="AP473" i="73"/>
  <c r="AG473" i="73"/>
  <c r="AF473" i="73"/>
  <c r="AC473" i="73"/>
  <c r="AQ472" i="73"/>
  <c r="AP472" i="73"/>
  <c r="AG472" i="73"/>
  <c r="AF472" i="73"/>
  <c r="AC472" i="73"/>
  <c r="AQ471" i="73"/>
  <c r="AP471" i="73"/>
  <c r="AG471" i="73"/>
  <c r="AF471" i="73"/>
  <c r="AC471" i="73"/>
  <c r="AQ470" i="73"/>
  <c r="AP470" i="73"/>
  <c r="AG470" i="73"/>
  <c r="AF470" i="73"/>
  <c r="AC470" i="73"/>
  <c r="AQ469" i="73"/>
  <c r="AP469" i="73"/>
  <c r="AG469" i="73"/>
  <c r="AF469" i="73"/>
  <c r="AC469" i="73"/>
  <c r="AQ468" i="73"/>
  <c r="AP468" i="73"/>
  <c r="AG468" i="73"/>
  <c r="AF468" i="73"/>
  <c r="AC468" i="73"/>
  <c r="AQ467" i="73"/>
  <c r="AP467" i="73"/>
  <c r="AG467" i="73"/>
  <c r="AF467" i="73"/>
  <c r="AC467" i="73"/>
  <c r="AQ466" i="73"/>
  <c r="AP466" i="73"/>
  <c r="AG466" i="73"/>
  <c r="AF466" i="73"/>
  <c r="AC466" i="73"/>
  <c r="AQ465" i="73"/>
  <c r="AP465" i="73"/>
  <c r="AG465" i="73"/>
  <c r="AF465" i="73"/>
  <c r="AC465" i="73"/>
  <c r="AQ464" i="73"/>
  <c r="AP464" i="73"/>
  <c r="AG464" i="73"/>
  <c r="AF464" i="73"/>
  <c r="AC464" i="73"/>
  <c r="AQ463" i="73"/>
  <c r="AP463" i="73"/>
  <c r="AG463" i="73"/>
  <c r="AF463" i="73"/>
  <c r="AC463" i="73"/>
  <c r="AQ462" i="73"/>
  <c r="AP462" i="73"/>
  <c r="AG462" i="73"/>
  <c r="AF462" i="73"/>
  <c r="AC462" i="73"/>
  <c r="AQ461" i="73"/>
  <c r="AP461" i="73"/>
  <c r="AG461" i="73"/>
  <c r="AF461" i="73"/>
  <c r="AC461" i="73"/>
  <c r="AQ460" i="73"/>
  <c r="AP460" i="73"/>
  <c r="AG460" i="73"/>
  <c r="AF460" i="73"/>
  <c r="AC460" i="73"/>
  <c r="AQ459" i="73"/>
  <c r="AP459" i="73"/>
  <c r="AG459" i="73"/>
  <c r="AF459" i="73"/>
  <c r="AC459" i="73"/>
  <c r="AQ458" i="73"/>
  <c r="AP458" i="73"/>
  <c r="AG458" i="73"/>
  <c r="AF458" i="73"/>
  <c r="AC458" i="73"/>
  <c r="AQ457" i="73"/>
  <c r="AP457" i="73"/>
  <c r="AG457" i="73"/>
  <c r="AF457" i="73"/>
  <c r="AC457" i="73"/>
  <c r="AQ456" i="73"/>
  <c r="AP456" i="73"/>
  <c r="AG456" i="73"/>
  <c r="AF456" i="73"/>
  <c r="AC456" i="73"/>
  <c r="AQ455" i="73"/>
  <c r="AP455" i="73"/>
  <c r="AG455" i="73"/>
  <c r="AF455" i="73"/>
  <c r="AC455" i="73"/>
  <c r="AQ454" i="73"/>
  <c r="AP454" i="73"/>
  <c r="AG454" i="73"/>
  <c r="AF454" i="73"/>
  <c r="AC454" i="73"/>
  <c r="AQ453" i="73"/>
  <c r="AP453" i="73"/>
  <c r="AG453" i="73"/>
  <c r="AF453" i="73"/>
  <c r="AC453" i="73"/>
  <c r="AQ452" i="73"/>
  <c r="AP452" i="73"/>
  <c r="AG452" i="73"/>
  <c r="AF452" i="73"/>
  <c r="AC452" i="73"/>
  <c r="AQ451" i="73"/>
  <c r="AP451" i="73"/>
  <c r="AG451" i="73"/>
  <c r="AF451" i="73"/>
  <c r="AC451" i="73"/>
  <c r="AQ450" i="73"/>
  <c r="AP450" i="73"/>
  <c r="AG450" i="73"/>
  <c r="AF450" i="73"/>
  <c r="AC450" i="73"/>
  <c r="AQ449" i="73"/>
  <c r="AP449" i="73"/>
  <c r="AG449" i="73"/>
  <c r="AF449" i="73"/>
  <c r="AC449" i="73"/>
  <c r="AQ448" i="73"/>
  <c r="AP448" i="73"/>
  <c r="AG448" i="73"/>
  <c r="AF448" i="73"/>
  <c r="AC448" i="73"/>
  <c r="AQ447" i="73"/>
  <c r="AP447" i="73"/>
  <c r="AG447" i="73"/>
  <c r="AF447" i="73"/>
  <c r="AC447" i="73"/>
  <c r="AQ446" i="73"/>
  <c r="AP446" i="73"/>
  <c r="AG446" i="73"/>
  <c r="AF446" i="73"/>
  <c r="AC446" i="73"/>
  <c r="AQ445" i="73"/>
  <c r="AP445" i="73"/>
  <c r="AG445" i="73"/>
  <c r="AF445" i="73"/>
  <c r="AC445" i="73"/>
  <c r="AQ444" i="73"/>
  <c r="AP444" i="73"/>
  <c r="AG444" i="73"/>
  <c r="AF444" i="73"/>
  <c r="AC444" i="73"/>
  <c r="AQ443" i="73"/>
  <c r="AP443" i="73"/>
  <c r="AG443" i="73"/>
  <c r="AF443" i="73"/>
  <c r="AC443" i="73"/>
  <c r="AQ442" i="73"/>
  <c r="AP442" i="73"/>
  <c r="AG442" i="73"/>
  <c r="AF442" i="73"/>
  <c r="AC442" i="73"/>
  <c r="AQ441" i="73"/>
  <c r="AP441" i="73"/>
  <c r="AG441" i="73"/>
  <c r="AF441" i="73"/>
  <c r="AC441" i="73"/>
  <c r="AQ440" i="73"/>
  <c r="AP440" i="73"/>
  <c r="AG440" i="73"/>
  <c r="AF440" i="73"/>
  <c r="AC440" i="73"/>
  <c r="AQ439" i="73"/>
  <c r="AP439" i="73"/>
  <c r="AG439" i="73"/>
  <c r="AF439" i="73"/>
  <c r="AC439" i="73"/>
  <c r="AQ438" i="73"/>
  <c r="AP438" i="73"/>
  <c r="AG438" i="73"/>
  <c r="AF438" i="73"/>
  <c r="AC438" i="73"/>
  <c r="AQ437" i="73"/>
  <c r="AP437" i="73"/>
  <c r="AG437" i="73"/>
  <c r="AF437" i="73"/>
  <c r="AC437" i="73"/>
  <c r="AQ436" i="73"/>
  <c r="AP436" i="73"/>
  <c r="AG436" i="73"/>
  <c r="AF436" i="73"/>
  <c r="AC436" i="73"/>
  <c r="AQ435" i="73"/>
  <c r="AP435" i="73"/>
  <c r="AG435" i="73"/>
  <c r="AF435" i="73"/>
  <c r="AC435" i="73"/>
  <c r="AQ434" i="73"/>
  <c r="AP434" i="73"/>
  <c r="AG434" i="73"/>
  <c r="AF434" i="73"/>
  <c r="AC434" i="73"/>
  <c r="AQ433" i="73"/>
  <c r="AP433" i="73"/>
  <c r="AG433" i="73"/>
  <c r="AF433" i="73"/>
  <c r="AC433" i="73"/>
  <c r="AQ432" i="73"/>
  <c r="AP432" i="73"/>
  <c r="AG432" i="73"/>
  <c r="AF432" i="73"/>
  <c r="AC432" i="73"/>
  <c r="AQ431" i="73"/>
  <c r="AP431" i="73"/>
  <c r="AG431" i="73"/>
  <c r="AF431" i="73"/>
  <c r="AC431" i="73"/>
  <c r="AQ430" i="73"/>
  <c r="AP430" i="73"/>
  <c r="AG430" i="73"/>
  <c r="AF430" i="73"/>
  <c r="AC430" i="73"/>
  <c r="AQ429" i="73"/>
  <c r="AP429" i="73"/>
  <c r="AG429" i="73"/>
  <c r="AF429" i="73"/>
  <c r="AC429" i="73"/>
  <c r="AQ428" i="73"/>
  <c r="AP428" i="73"/>
  <c r="AG428" i="73"/>
  <c r="AF428" i="73"/>
  <c r="AC428" i="73"/>
  <c r="AQ427" i="73"/>
  <c r="AP427" i="73"/>
  <c r="AG427" i="73"/>
  <c r="AF427" i="73"/>
  <c r="AC427" i="73"/>
  <c r="AQ426" i="73"/>
  <c r="AP426" i="73"/>
  <c r="AG426" i="73"/>
  <c r="AF426" i="73"/>
  <c r="AC426" i="73"/>
  <c r="AQ425" i="73"/>
  <c r="AP425" i="73"/>
  <c r="AG425" i="73"/>
  <c r="AF425" i="73"/>
  <c r="AC425" i="73"/>
  <c r="AQ424" i="73"/>
  <c r="AP424" i="73"/>
  <c r="AG424" i="73"/>
  <c r="AF424" i="73"/>
  <c r="AC424" i="73"/>
  <c r="AQ423" i="73"/>
  <c r="AP423" i="73"/>
  <c r="AG423" i="73"/>
  <c r="AF423" i="73"/>
  <c r="AC423" i="73"/>
  <c r="AQ422" i="73"/>
  <c r="AP422" i="73"/>
  <c r="AG422" i="73"/>
  <c r="AF422" i="73"/>
  <c r="AC422" i="73"/>
  <c r="AQ421" i="73"/>
  <c r="AP421" i="73"/>
  <c r="AG421" i="73"/>
  <c r="AF421" i="73"/>
  <c r="AC421" i="73"/>
  <c r="AQ420" i="73"/>
  <c r="AP420" i="73"/>
  <c r="AG420" i="73"/>
  <c r="AF420" i="73"/>
  <c r="AC420" i="73"/>
  <c r="AQ419" i="73"/>
  <c r="AP419" i="73"/>
  <c r="AG419" i="73"/>
  <c r="AF419" i="73"/>
  <c r="AC419" i="73"/>
  <c r="AQ418" i="73"/>
  <c r="AP418" i="73"/>
  <c r="AG418" i="73"/>
  <c r="AF418" i="73"/>
  <c r="AC418" i="73"/>
  <c r="AQ417" i="73"/>
  <c r="AP417" i="73"/>
  <c r="AG417" i="73"/>
  <c r="AF417" i="73"/>
  <c r="AC417" i="73"/>
  <c r="AQ416" i="73"/>
  <c r="AP416" i="73"/>
  <c r="AG416" i="73"/>
  <c r="AF416" i="73"/>
  <c r="AC416" i="73"/>
  <c r="AQ415" i="73"/>
  <c r="AP415" i="73"/>
  <c r="AG415" i="73"/>
  <c r="AF415" i="73"/>
  <c r="AC415" i="73"/>
  <c r="AQ414" i="73"/>
  <c r="AP414" i="73"/>
  <c r="AG414" i="73"/>
  <c r="AF414" i="73"/>
  <c r="AC414" i="73"/>
  <c r="AQ413" i="73"/>
  <c r="AP413" i="73"/>
  <c r="AG413" i="73"/>
  <c r="AF413" i="73"/>
  <c r="AC413" i="73"/>
  <c r="AQ412" i="73"/>
  <c r="AP412" i="73"/>
  <c r="AG412" i="73"/>
  <c r="AF412" i="73"/>
  <c r="AC412" i="73"/>
  <c r="AQ411" i="73"/>
  <c r="AP411" i="73"/>
  <c r="AG411" i="73"/>
  <c r="AF411" i="73"/>
  <c r="AC411" i="73"/>
  <c r="AQ410" i="73"/>
  <c r="AP410" i="73"/>
  <c r="AG410" i="73"/>
  <c r="AF410" i="73"/>
  <c r="AC410" i="73"/>
  <c r="AQ409" i="73"/>
  <c r="AP409" i="73"/>
  <c r="AG409" i="73"/>
  <c r="AF409" i="73"/>
  <c r="AC409" i="73"/>
  <c r="AQ408" i="73"/>
  <c r="AP408" i="73"/>
  <c r="AG408" i="73"/>
  <c r="AF408" i="73"/>
  <c r="AC408" i="73"/>
  <c r="AQ407" i="73"/>
  <c r="AP407" i="73"/>
  <c r="AG407" i="73"/>
  <c r="AF407" i="73"/>
  <c r="AC407" i="73"/>
  <c r="AQ406" i="73"/>
  <c r="AP406" i="73"/>
  <c r="AG406" i="73"/>
  <c r="AF406" i="73"/>
  <c r="AC406" i="73"/>
  <c r="AQ405" i="73"/>
  <c r="AP405" i="73"/>
  <c r="AG405" i="73"/>
  <c r="AF405" i="73"/>
  <c r="AC405" i="73"/>
  <c r="AQ404" i="73"/>
  <c r="AP404" i="73"/>
  <c r="AG404" i="73"/>
  <c r="AF404" i="73"/>
  <c r="AC404" i="73"/>
  <c r="AQ403" i="73"/>
  <c r="AP403" i="73"/>
  <c r="AG403" i="73"/>
  <c r="AF403" i="73"/>
  <c r="AC403" i="73"/>
  <c r="AQ402" i="73"/>
  <c r="AP402" i="73"/>
  <c r="AG402" i="73"/>
  <c r="AF402" i="73"/>
  <c r="AC402" i="73"/>
  <c r="AQ401" i="73"/>
  <c r="AP401" i="73"/>
  <c r="AG401" i="73"/>
  <c r="AF401" i="73"/>
  <c r="AC401" i="73"/>
  <c r="AQ400" i="73"/>
  <c r="AP400" i="73"/>
  <c r="AG400" i="73"/>
  <c r="AF400" i="73"/>
  <c r="AC400" i="73"/>
  <c r="AQ399" i="73"/>
  <c r="AP399" i="73"/>
  <c r="AG399" i="73"/>
  <c r="AF399" i="73"/>
  <c r="AC399" i="73"/>
  <c r="AQ398" i="73"/>
  <c r="AP398" i="73"/>
  <c r="AG398" i="73"/>
  <c r="AF398" i="73"/>
  <c r="AC398" i="73"/>
  <c r="AQ397" i="73"/>
  <c r="AP397" i="73"/>
  <c r="AG397" i="73"/>
  <c r="AF397" i="73"/>
  <c r="AC397" i="73"/>
  <c r="AQ396" i="73"/>
  <c r="AP396" i="73"/>
  <c r="AG396" i="73"/>
  <c r="AF396" i="73"/>
  <c r="AC396" i="73"/>
  <c r="AQ395" i="73"/>
  <c r="AP395" i="73"/>
  <c r="AG395" i="73"/>
  <c r="AF395" i="73"/>
  <c r="AC395" i="73"/>
  <c r="AQ394" i="73"/>
  <c r="AP394" i="73"/>
  <c r="AG394" i="73"/>
  <c r="AF394" i="73"/>
  <c r="AC394" i="73"/>
  <c r="AQ393" i="73"/>
  <c r="AP393" i="73"/>
  <c r="AG393" i="73"/>
  <c r="AF393" i="73"/>
  <c r="AC393" i="73"/>
  <c r="AQ392" i="73"/>
  <c r="AP392" i="73"/>
  <c r="AG392" i="73"/>
  <c r="AF392" i="73"/>
  <c r="AC392" i="73"/>
  <c r="AQ391" i="73"/>
  <c r="AP391" i="73"/>
  <c r="AG391" i="73"/>
  <c r="AF391" i="73"/>
  <c r="AC391" i="73"/>
  <c r="AQ390" i="73"/>
  <c r="AP390" i="73"/>
  <c r="AG390" i="73"/>
  <c r="AF390" i="73"/>
  <c r="AC390" i="73"/>
  <c r="AQ389" i="73"/>
  <c r="AP389" i="73"/>
  <c r="AG389" i="73"/>
  <c r="AF389" i="73"/>
  <c r="AC389" i="73"/>
  <c r="AQ388" i="73"/>
  <c r="AP388" i="73"/>
  <c r="AG388" i="73"/>
  <c r="AF388" i="73"/>
  <c r="AC388" i="73"/>
  <c r="AQ387" i="73"/>
  <c r="AP387" i="73"/>
  <c r="AG387" i="73"/>
  <c r="AF387" i="73"/>
  <c r="AC387" i="73"/>
  <c r="AQ386" i="73"/>
  <c r="AP386" i="73"/>
  <c r="AG386" i="73"/>
  <c r="AF386" i="73"/>
  <c r="AC386" i="73"/>
  <c r="AQ385" i="73"/>
  <c r="AP385" i="73"/>
  <c r="AG385" i="73"/>
  <c r="AF385" i="73"/>
  <c r="AC385" i="73"/>
  <c r="AQ384" i="73"/>
  <c r="AP384" i="73"/>
  <c r="AG384" i="73"/>
  <c r="AF384" i="73"/>
  <c r="AC384" i="73"/>
  <c r="AQ383" i="73"/>
  <c r="AP383" i="73"/>
  <c r="AG383" i="73"/>
  <c r="AF383" i="73"/>
  <c r="AC383" i="73"/>
  <c r="AQ382" i="73"/>
  <c r="AP382" i="73"/>
  <c r="AG382" i="73"/>
  <c r="AF382" i="73"/>
  <c r="AC382" i="73"/>
  <c r="AQ381" i="73"/>
  <c r="AP381" i="73"/>
  <c r="AG381" i="73"/>
  <c r="AF381" i="73"/>
  <c r="AC381" i="73"/>
  <c r="AQ380" i="73"/>
  <c r="AP380" i="73"/>
  <c r="AG380" i="73"/>
  <c r="AF380" i="73"/>
  <c r="AC380" i="73"/>
  <c r="AQ379" i="73"/>
  <c r="AP379" i="73"/>
  <c r="AG379" i="73"/>
  <c r="AF379" i="73"/>
  <c r="AC379" i="73"/>
  <c r="AQ378" i="73"/>
  <c r="AP378" i="73"/>
  <c r="AG378" i="73"/>
  <c r="AF378" i="73"/>
  <c r="AC378" i="73"/>
  <c r="AQ377" i="73"/>
  <c r="AP377" i="73"/>
  <c r="AG377" i="73"/>
  <c r="AF377" i="73"/>
  <c r="AC377" i="73"/>
  <c r="AQ376" i="73"/>
  <c r="AP376" i="73"/>
  <c r="AG376" i="73"/>
  <c r="AF376" i="73"/>
  <c r="AC376" i="73"/>
  <c r="AQ375" i="73"/>
  <c r="AP375" i="73"/>
  <c r="AG375" i="73"/>
  <c r="AF375" i="73"/>
  <c r="AC375" i="73"/>
  <c r="AQ374" i="73"/>
  <c r="AP374" i="73"/>
  <c r="AG374" i="73"/>
  <c r="AF374" i="73"/>
  <c r="AC374" i="73"/>
  <c r="AQ373" i="73"/>
  <c r="AP373" i="73"/>
  <c r="AG373" i="73"/>
  <c r="AF373" i="73"/>
  <c r="AC373" i="73"/>
  <c r="AQ372" i="73"/>
  <c r="AP372" i="73"/>
  <c r="AG372" i="73"/>
  <c r="AF372" i="73"/>
  <c r="AC372" i="73"/>
  <c r="AQ371" i="73"/>
  <c r="AP371" i="73"/>
  <c r="AG371" i="73"/>
  <c r="AF371" i="73"/>
  <c r="AC371" i="73"/>
  <c r="AQ370" i="73"/>
  <c r="AP370" i="73"/>
  <c r="AG370" i="73"/>
  <c r="AF370" i="73"/>
  <c r="AC370" i="73"/>
  <c r="AQ369" i="73"/>
  <c r="AP369" i="73"/>
  <c r="AG369" i="73"/>
  <c r="AF369" i="73"/>
  <c r="AC369" i="73"/>
  <c r="AQ368" i="73"/>
  <c r="AP368" i="73"/>
  <c r="AG368" i="73"/>
  <c r="AF368" i="73"/>
  <c r="AC368" i="73"/>
  <c r="AQ367" i="73"/>
  <c r="AP367" i="73"/>
  <c r="AG367" i="73"/>
  <c r="AF367" i="73"/>
  <c r="AC367" i="73"/>
  <c r="AQ366" i="73"/>
  <c r="AP366" i="73"/>
  <c r="AG366" i="73"/>
  <c r="AF366" i="73"/>
  <c r="AC366" i="73"/>
  <c r="AQ365" i="73"/>
  <c r="AP365" i="73"/>
  <c r="AG365" i="73"/>
  <c r="AF365" i="73"/>
  <c r="AC365" i="73"/>
  <c r="AQ364" i="73"/>
  <c r="AP364" i="73"/>
  <c r="AG364" i="73"/>
  <c r="AF364" i="73"/>
  <c r="AC364" i="73"/>
  <c r="AQ363" i="73"/>
  <c r="AP363" i="73"/>
  <c r="AG363" i="73"/>
  <c r="AF363" i="73"/>
  <c r="AC363" i="73"/>
  <c r="AQ362" i="73"/>
  <c r="AP362" i="73"/>
  <c r="AG362" i="73"/>
  <c r="AF362" i="73"/>
  <c r="AC362" i="73"/>
  <c r="AQ361" i="73"/>
  <c r="AP361" i="73"/>
  <c r="AG361" i="73"/>
  <c r="AF361" i="73"/>
  <c r="AC361" i="73"/>
  <c r="AQ360" i="73"/>
  <c r="AP360" i="73"/>
  <c r="AG360" i="73"/>
  <c r="AF360" i="73"/>
  <c r="AC360" i="73"/>
  <c r="AQ359" i="73"/>
  <c r="AP359" i="73"/>
  <c r="AG359" i="73"/>
  <c r="AF359" i="73"/>
  <c r="AC359" i="73"/>
  <c r="AQ358" i="73"/>
  <c r="AP358" i="73"/>
  <c r="AG358" i="73"/>
  <c r="AF358" i="73"/>
  <c r="AC358" i="73"/>
  <c r="AQ357" i="73"/>
  <c r="AP357" i="73"/>
  <c r="AG357" i="73"/>
  <c r="AF357" i="73"/>
  <c r="AC357" i="73"/>
  <c r="AQ356" i="73"/>
  <c r="AP356" i="73"/>
  <c r="AG356" i="73"/>
  <c r="AF356" i="73"/>
  <c r="AC356" i="73"/>
  <c r="AQ355" i="73"/>
  <c r="AP355" i="73"/>
  <c r="AG355" i="73"/>
  <c r="AF355" i="73"/>
  <c r="AC355" i="73"/>
  <c r="AQ354" i="73"/>
  <c r="AP354" i="73"/>
  <c r="AG354" i="73"/>
  <c r="AF354" i="73"/>
  <c r="AC354" i="73"/>
  <c r="AQ353" i="73"/>
  <c r="AP353" i="73"/>
  <c r="AG353" i="73"/>
  <c r="AF353" i="73"/>
  <c r="AC353" i="73"/>
  <c r="AQ352" i="73"/>
  <c r="AP352" i="73"/>
  <c r="AG352" i="73"/>
  <c r="AF352" i="73"/>
  <c r="AC352" i="73"/>
  <c r="AQ351" i="73"/>
  <c r="AP351" i="73"/>
  <c r="AG351" i="73"/>
  <c r="AF351" i="73"/>
  <c r="AC351" i="73"/>
  <c r="AQ350" i="73"/>
  <c r="AP350" i="73"/>
  <c r="AG350" i="73"/>
  <c r="AF350" i="73"/>
  <c r="AC350" i="73"/>
  <c r="AQ349" i="73"/>
  <c r="AP349" i="73"/>
  <c r="AG349" i="73"/>
  <c r="AF349" i="73"/>
  <c r="AC349" i="73"/>
  <c r="AQ348" i="73"/>
  <c r="AP348" i="73"/>
  <c r="AG348" i="73"/>
  <c r="AF348" i="73"/>
  <c r="AC348" i="73"/>
  <c r="AQ347" i="73"/>
  <c r="AP347" i="73"/>
  <c r="AG347" i="73"/>
  <c r="AF347" i="73"/>
  <c r="AC347" i="73"/>
  <c r="AQ346" i="73"/>
  <c r="AP346" i="73"/>
  <c r="AG346" i="73"/>
  <c r="AF346" i="73"/>
  <c r="AC346" i="73"/>
  <c r="AQ345" i="73"/>
  <c r="AP345" i="73"/>
  <c r="AG345" i="73"/>
  <c r="AF345" i="73"/>
  <c r="AC345" i="73"/>
  <c r="AQ344" i="73"/>
  <c r="AP344" i="73"/>
  <c r="AG344" i="73"/>
  <c r="AF344" i="73"/>
  <c r="AC344" i="73"/>
  <c r="AQ343" i="73"/>
  <c r="AP343" i="73"/>
  <c r="AG343" i="73"/>
  <c r="AF343" i="73"/>
  <c r="AC343" i="73"/>
  <c r="AQ342" i="73"/>
  <c r="AP342" i="73"/>
  <c r="AG342" i="73"/>
  <c r="AF342" i="73"/>
  <c r="AC342" i="73"/>
  <c r="AQ341" i="73"/>
  <c r="AP341" i="73"/>
  <c r="AG341" i="73"/>
  <c r="AF341" i="73"/>
  <c r="AC341" i="73"/>
  <c r="AQ340" i="73"/>
  <c r="AP340" i="73"/>
  <c r="AG340" i="73"/>
  <c r="AF340" i="73"/>
  <c r="AC340" i="73"/>
  <c r="AQ339" i="73"/>
  <c r="AP339" i="73"/>
  <c r="AG339" i="73"/>
  <c r="AF339" i="73"/>
  <c r="AC339" i="73"/>
  <c r="AQ338" i="73"/>
  <c r="AP338" i="73"/>
  <c r="AG338" i="73"/>
  <c r="AF338" i="73"/>
  <c r="AC338" i="73"/>
  <c r="AQ337" i="73"/>
  <c r="AP337" i="73"/>
  <c r="AG337" i="73"/>
  <c r="AF337" i="73"/>
  <c r="AC337" i="73"/>
  <c r="AQ336" i="73"/>
  <c r="AP336" i="73"/>
  <c r="AG336" i="73"/>
  <c r="AF336" i="73"/>
  <c r="AC336" i="73"/>
  <c r="AQ335" i="73"/>
  <c r="AP335" i="73"/>
  <c r="AG335" i="73"/>
  <c r="AF335" i="73"/>
  <c r="AC335" i="73"/>
  <c r="AQ334" i="73"/>
  <c r="AP334" i="73"/>
  <c r="AG334" i="73"/>
  <c r="AF334" i="73"/>
  <c r="AC334" i="73"/>
  <c r="AQ333" i="73"/>
  <c r="AP333" i="73"/>
  <c r="AG333" i="73"/>
  <c r="AF333" i="73"/>
  <c r="AC333" i="73"/>
  <c r="AQ332" i="73"/>
  <c r="AP332" i="73"/>
  <c r="AG332" i="73"/>
  <c r="AF332" i="73"/>
  <c r="AC332" i="73"/>
  <c r="AQ331" i="73"/>
  <c r="AP331" i="73"/>
  <c r="AG331" i="73"/>
  <c r="AF331" i="73"/>
  <c r="AC331" i="73"/>
  <c r="AQ330" i="73"/>
  <c r="AP330" i="73"/>
  <c r="AG330" i="73"/>
  <c r="AF330" i="73"/>
  <c r="AC330" i="73"/>
  <c r="AQ329" i="73"/>
  <c r="AP329" i="73"/>
  <c r="AG329" i="73"/>
  <c r="AF329" i="73"/>
  <c r="AC329" i="73"/>
  <c r="AQ328" i="73"/>
  <c r="AP328" i="73"/>
  <c r="AG328" i="73"/>
  <c r="AF328" i="73"/>
  <c r="AC328" i="73"/>
  <c r="AQ327" i="73"/>
  <c r="AP327" i="73"/>
  <c r="AG327" i="73"/>
  <c r="AF327" i="73"/>
  <c r="AC327" i="73"/>
  <c r="AQ326" i="73"/>
  <c r="AP326" i="73"/>
  <c r="AG326" i="73"/>
  <c r="AF326" i="73"/>
  <c r="AC326" i="73"/>
  <c r="AQ325" i="73"/>
  <c r="AP325" i="73"/>
  <c r="AG325" i="73"/>
  <c r="AF325" i="73"/>
  <c r="AC325" i="73"/>
  <c r="AQ324" i="73"/>
  <c r="AP324" i="73"/>
  <c r="AG324" i="73"/>
  <c r="AF324" i="73"/>
  <c r="AC324" i="73"/>
  <c r="AQ323" i="73"/>
  <c r="AP323" i="73"/>
  <c r="AG323" i="73"/>
  <c r="AF323" i="73"/>
  <c r="AC323" i="73"/>
  <c r="AQ322" i="73"/>
  <c r="AP322" i="73"/>
  <c r="AG322" i="73"/>
  <c r="AF322" i="73"/>
  <c r="AC322" i="73"/>
  <c r="AQ321" i="73"/>
  <c r="AP321" i="73"/>
  <c r="AG321" i="73"/>
  <c r="AF321" i="73"/>
  <c r="AC321" i="73"/>
  <c r="AQ320" i="73"/>
  <c r="AP320" i="73"/>
  <c r="AG320" i="73"/>
  <c r="AF320" i="73"/>
  <c r="AC320" i="73"/>
  <c r="AQ319" i="73"/>
  <c r="AP319" i="73"/>
  <c r="AG319" i="73"/>
  <c r="AF319" i="73"/>
  <c r="AC319" i="73"/>
  <c r="AQ318" i="73"/>
  <c r="AP318" i="73"/>
  <c r="AG318" i="73"/>
  <c r="AF318" i="73"/>
  <c r="AC318" i="73"/>
  <c r="AQ317" i="73"/>
  <c r="AP317" i="73"/>
  <c r="AG317" i="73"/>
  <c r="AF317" i="73"/>
  <c r="AC317" i="73"/>
  <c r="AQ316" i="73"/>
  <c r="AP316" i="73"/>
  <c r="AG316" i="73"/>
  <c r="AF316" i="73"/>
  <c r="AC316" i="73"/>
  <c r="AQ315" i="73"/>
  <c r="AP315" i="73"/>
  <c r="AG315" i="73"/>
  <c r="AF315" i="73"/>
  <c r="AC315" i="73"/>
  <c r="AQ314" i="73"/>
  <c r="AP314" i="73"/>
  <c r="AG314" i="73"/>
  <c r="AF314" i="73"/>
  <c r="AC314" i="73"/>
  <c r="AQ313" i="73"/>
  <c r="AP313" i="73"/>
  <c r="AG313" i="73"/>
  <c r="AF313" i="73"/>
  <c r="AC313" i="73"/>
  <c r="AQ312" i="73"/>
  <c r="AP312" i="73"/>
  <c r="AG312" i="73"/>
  <c r="AF312" i="73"/>
  <c r="AC312" i="73"/>
  <c r="AQ311" i="73"/>
  <c r="AP311" i="73"/>
  <c r="AG311" i="73"/>
  <c r="AF311" i="73"/>
  <c r="AC311" i="73"/>
  <c r="AQ310" i="73"/>
  <c r="AP310" i="73"/>
  <c r="AG310" i="73"/>
  <c r="AF310" i="73"/>
  <c r="AC310" i="73"/>
  <c r="AQ309" i="73"/>
  <c r="AP309" i="73"/>
  <c r="AG309" i="73"/>
  <c r="AF309" i="73"/>
  <c r="AC309" i="73"/>
  <c r="AQ308" i="73"/>
  <c r="AP308" i="73"/>
  <c r="AG308" i="73"/>
  <c r="AF308" i="73"/>
  <c r="AC308" i="73"/>
  <c r="AQ307" i="73"/>
  <c r="AP307" i="73"/>
  <c r="AG307" i="73"/>
  <c r="AF307" i="73"/>
  <c r="AC307" i="73"/>
  <c r="AQ306" i="73"/>
  <c r="AP306" i="73"/>
  <c r="AG306" i="73"/>
  <c r="AF306" i="73"/>
  <c r="AC306" i="73"/>
  <c r="AQ305" i="73"/>
  <c r="AP305" i="73"/>
  <c r="AG305" i="73"/>
  <c r="M277" i="99" s="1"/>
  <c r="AF305" i="73"/>
  <c r="AC305" i="73"/>
  <c r="AQ304" i="73"/>
  <c r="AP304" i="73"/>
  <c r="AG304" i="73"/>
  <c r="AF304" i="73"/>
  <c r="AC304" i="73"/>
  <c r="AQ303" i="73"/>
  <c r="AP303" i="73"/>
  <c r="AG303" i="73"/>
  <c r="M275" i="99" s="1"/>
  <c r="AF303" i="73"/>
  <c r="AC303" i="73"/>
  <c r="AQ302" i="73"/>
  <c r="AP302" i="73"/>
  <c r="AG302" i="73"/>
  <c r="AF302" i="73"/>
  <c r="AC302" i="73"/>
  <c r="AQ301" i="73"/>
  <c r="AP301" i="73"/>
  <c r="AG301" i="73"/>
  <c r="AF301" i="73"/>
  <c r="L273" i="99" s="1"/>
  <c r="AC301" i="73"/>
  <c r="AQ300" i="73"/>
  <c r="AP300" i="73"/>
  <c r="AG300" i="73"/>
  <c r="AF300" i="73"/>
  <c r="AC300" i="73"/>
  <c r="AQ299" i="73"/>
  <c r="AP299" i="73"/>
  <c r="AG299" i="73"/>
  <c r="AF299" i="73"/>
  <c r="AC299" i="73"/>
  <c r="AQ298" i="73"/>
  <c r="AP298" i="73"/>
  <c r="AG298" i="73"/>
  <c r="AF298" i="73"/>
  <c r="AC298" i="73"/>
  <c r="AQ297" i="73"/>
  <c r="AP297" i="73"/>
  <c r="AG297" i="73"/>
  <c r="AF297" i="73"/>
  <c r="AC297" i="73"/>
  <c r="AQ296" i="73"/>
  <c r="AP296" i="73"/>
  <c r="AG296" i="73"/>
  <c r="AF296" i="73"/>
  <c r="AC296" i="73"/>
  <c r="AQ295" i="73"/>
  <c r="AP295" i="73"/>
  <c r="AG295" i="73"/>
  <c r="AF295" i="73"/>
  <c r="AC295" i="73"/>
  <c r="AQ294" i="73"/>
  <c r="AP294" i="73"/>
  <c r="AG294" i="73"/>
  <c r="M266" i="99" s="1"/>
  <c r="AF294" i="73"/>
  <c r="AC294" i="73"/>
  <c r="AQ293" i="73"/>
  <c r="AP293" i="73"/>
  <c r="AG293" i="73"/>
  <c r="AF293" i="73"/>
  <c r="AC293" i="73"/>
  <c r="AQ292" i="73"/>
  <c r="AP292" i="73"/>
  <c r="AG292" i="73"/>
  <c r="AF292" i="73"/>
  <c r="AC292" i="73"/>
  <c r="AQ291" i="73"/>
  <c r="AP291" i="73"/>
  <c r="AG291" i="73"/>
  <c r="AF291" i="73"/>
  <c r="AC291" i="73"/>
  <c r="AQ290" i="73"/>
  <c r="AP290" i="73"/>
  <c r="AG290" i="73"/>
  <c r="AF290" i="73"/>
  <c r="AC290" i="73"/>
  <c r="AQ289" i="73"/>
  <c r="AP289" i="73"/>
  <c r="AG289" i="73"/>
  <c r="AF289" i="73"/>
  <c r="AC289" i="73"/>
  <c r="AQ288" i="73"/>
  <c r="AP288" i="73"/>
  <c r="AG288" i="73"/>
  <c r="AF288" i="73"/>
  <c r="L260" i="99" s="1"/>
  <c r="AC288" i="73"/>
  <c r="AQ287" i="73"/>
  <c r="AP287" i="73"/>
  <c r="AG287" i="73"/>
  <c r="AF287" i="73"/>
  <c r="AC287" i="73"/>
  <c r="AQ286" i="73"/>
  <c r="AP286" i="73"/>
  <c r="AG286" i="73"/>
  <c r="AF286" i="73"/>
  <c r="AC286" i="73"/>
  <c r="AQ285" i="73"/>
  <c r="AP285" i="73"/>
  <c r="AG285" i="73"/>
  <c r="M257" i="99" s="1"/>
  <c r="AF285" i="73"/>
  <c r="AC285" i="73"/>
  <c r="AQ284" i="73"/>
  <c r="AP284" i="73"/>
  <c r="AG284" i="73"/>
  <c r="AF284" i="73"/>
  <c r="AC284" i="73"/>
  <c r="AQ283" i="73"/>
  <c r="AP283" i="73"/>
  <c r="AG283" i="73"/>
  <c r="AF283" i="73"/>
  <c r="L255" i="99" s="1"/>
  <c r="AC283" i="73"/>
  <c r="AQ282" i="73"/>
  <c r="AP282" i="73"/>
  <c r="AG282" i="73"/>
  <c r="AF282" i="73"/>
  <c r="AC282" i="73"/>
  <c r="AQ281" i="73"/>
  <c r="AP281" i="73"/>
  <c r="AG281" i="73"/>
  <c r="AF281" i="73"/>
  <c r="AC281" i="73"/>
  <c r="AQ280" i="73"/>
  <c r="AP280" i="73"/>
  <c r="AG280" i="73"/>
  <c r="M252" i="99" s="1"/>
  <c r="AF280" i="73"/>
  <c r="AC280" i="73"/>
  <c r="AQ279" i="73"/>
  <c r="AP279" i="73"/>
  <c r="AG279" i="73"/>
  <c r="AF279" i="73"/>
  <c r="AC279" i="73"/>
  <c r="AQ278" i="73"/>
  <c r="AP278" i="73"/>
  <c r="AG278" i="73"/>
  <c r="AF278" i="73"/>
  <c r="L250" i="99" s="1"/>
  <c r="AC278" i="73"/>
  <c r="AQ277" i="73"/>
  <c r="AP277" i="73"/>
  <c r="AG277" i="73"/>
  <c r="AF277" i="73"/>
  <c r="AC277" i="73"/>
  <c r="AQ276" i="73"/>
  <c r="AP276" i="73"/>
  <c r="AG276" i="73"/>
  <c r="AF276" i="73"/>
  <c r="AC276" i="73"/>
  <c r="AQ275" i="73"/>
  <c r="AP275" i="73"/>
  <c r="AG275" i="73"/>
  <c r="M247" i="99" s="1"/>
  <c r="AF275" i="73"/>
  <c r="AC275" i="73"/>
  <c r="AQ274" i="73"/>
  <c r="AP274" i="73"/>
  <c r="AG274" i="73"/>
  <c r="AF274" i="73"/>
  <c r="AC274" i="73"/>
  <c r="AQ273" i="73"/>
  <c r="AP273" i="73"/>
  <c r="AG273" i="73"/>
  <c r="AF273" i="73"/>
  <c r="L245" i="99" s="1"/>
  <c r="AC273" i="73"/>
  <c r="AQ272" i="73"/>
  <c r="AP272" i="73"/>
  <c r="AG272" i="73"/>
  <c r="AF272" i="73"/>
  <c r="L244" i="99" s="1"/>
  <c r="AC272" i="73"/>
  <c r="AQ271" i="73"/>
  <c r="AP271" i="73"/>
  <c r="AG271" i="73"/>
  <c r="AF271" i="73"/>
  <c r="L243" i="99" s="1"/>
  <c r="AC271" i="73"/>
  <c r="AQ270" i="73"/>
  <c r="AP270" i="73"/>
  <c r="AG270" i="73"/>
  <c r="AF270" i="73"/>
  <c r="AC270" i="73"/>
  <c r="AQ269" i="73"/>
  <c r="AP269" i="73"/>
  <c r="AG269" i="73"/>
  <c r="M241" i="99" s="1"/>
  <c r="AF269" i="73"/>
  <c r="AC269" i="73"/>
  <c r="AQ268" i="73"/>
  <c r="AP268" i="73"/>
  <c r="AG268" i="73"/>
  <c r="M240" i="99" s="1"/>
  <c r="AF268" i="73"/>
  <c r="AC268" i="73"/>
  <c r="AQ267" i="73"/>
  <c r="AP267" i="73"/>
  <c r="AG267" i="73"/>
  <c r="AF267" i="73"/>
  <c r="AC267" i="73"/>
  <c r="AQ266" i="73"/>
  <c r="AP266" i="73"/>
  <c r="AG266" i="73"/>
  <c r="M238" i="99" s="1"/>
  <c r="AF266" i="73"/>
  <c r="AC266" i="73"/>
  <c r="AQ265" i="73"/>
  <c r="AP265" i="73"/>
  <c r="AG265" i="73"/>
  <c r="M237" i="99" s="1"/>
  <c r="AF265" i="73"/>
  <c r="AC265" i="73"/>
  <c r="AQ264" i="73"/>
  <c r="AP264" i="73"/>
  <c r="AG264" i="73"/>
  <c r="AF264" i="73"/>
  <c r="AC264" i="73"/>
  <c r="AQ263" i="73"/>
  <c r="AP263" i="73"/>
  <c r="AG263" i="73"/>
  <c r="M235" i="99" s="1"/>
  <c r="AF263" i="73"/>
  <c r="AC263" i="73"/>
  <c r="AQ262" i="73"/>
  <c r="AP262" i="73"/>
  <c r="AG262" i="73"/>
  <c r="M234" i="99" s="1"/>
  <c r="AF262" i="73"/>
  <c r="AC262" i="73"/>
  <c r="AQ261" i="73"/>
  <c r="AP261" i="73"/>
  <c r="AG261" i="73"/>
  <c r="M233" i="99" s="1"/>
  <c r="AF261" i="73"/>
  <c r="AC261" i="73"/>
  <c r="AQ260" i="73"/>
  <c r="AP260" i="73"/>
  <c r="AG260" i="73"/>
  <c r="M232" i="99" s="1"/>
  <c r="AF260" i="73"/>
  <c r="AC260" i="73"/>
  <c r="AQ259" i="73"/>
  <c r="AP259" i="73"/>
  <c r="AG259" i="73"/>
  <c r="AF259" i="73"/>
  <c r="AC259" i="73"/>
  <c r="AQ258" i="73"/>
  <c r="AP258" i="73"/>
  <c r="AG258" i="73"/>
  <c r="M230" i="99" s="1"/>
  <c r="AF258" i="73"/>
  <c r="AC258" i="73"/>
  <c r="AQ257" i="73"/>
  <c r="AP257" i="73"/>
  <c r="AG257" i="73"/>
  <c r="AF257" i="73"/>
  <c r="L229" i="99" s="1"/>
  <c r="AC257" i="73"/>
  <c r="AQ256" i="73"/>
  <c r="AP256" i="73"/>
  <c r="AG256" i="73"/>
  <c r="M228" i="99" s="1"/>
  <c r="AF256" i="73"/>
  <c r="AC256" i="73"/>
  <c r="AQ255" i="73"/>
  <c r="AP255" i="73"/>
  <c r="AG255" i="73"/>
  <c r="AF255" i="73"/>
  <c r="L227" i="99" s="1"/>
  <c r="AC255" i="73"/>
  <c r="AQ254" i="73"/>
  <c r="AP254" i="73"/>
  <c r="AG254" i="73"/>
  <c r="AF254" i="73"/>
  <c r="L226" i="99" s="1"/>
  <c r="AC254" i="73"/>
  <c r="AQ253" i="73"/>
  <c r="AP253" i="73"/>
  <c r="AG253" i="73"/>
  <c r="AF253" i="73"/>
  <c r="L225" i="99" s="1"/>
  <c r="AC253" i="73"/>
  <c r="AQ252" i="73"/>
  <c r="AP252" i="73"/>
  <c r="AG252" i="73"/>
  <c r="M224" i="99" s="1"/>
  <c r="AF252" i="73"/>
  <c r="L224" i="99" s="1"/>
  <c r="AC252" i="73"/>
  <c r="AQ251" i="73"/>
  <c r="AP251" i="73"/>
  <c r="AG251" i="73"/>
  <c r="M223" i="99" s="1"/>
  <c r="AF251" i="73"/>
  <c r="AC251" i="73"/>
  <c r="AQ250" i="73"/>
  <c r="AP250" i="73"/>
  <c r="AG250" i="73"/>
  <c r="M222" i="99" s="1"/>
  <c r="AF250" i="73"/>
  <c r="L222" i="99" s="1"/>
  <c r="AC250" i="73"/>
  <c r="AQ249" i="73"/>
  <c r="AP249" i="73"/>
  <c r="AG249" i="73"/>
  <c r="AF249" i="73"/>
  <c r="L221" i="99" s="1"/>
  <c r="AC249" i="73"/>
  <c r="AQ248" i="73"/>
  <c r="AP248" i="73"/>
  <c r="AG248" i="73"/>
  <c r="AF248" i="73"/>
  <c r="L220" i="99" s="1"/>
  <c r="AC248" i="73"/>
  <c r="AQ247" i="73"/>
  <c r="AP247" i="73"/>
  <c r="AG247" i="73"/>
  <c r="AF247" i="73"/>
  <c r="L219" i="99" s="1"/>
  <c r="AC247" i="73"/>
  <c r="AQ246" i="73"/>
  <c r="AP246" i="73"/>
  <c r="AG246" i="73"/>
  <c r="AF246" i="73"/>
  <c r="AC246" i="73"/>
  <c r="AQ245" i="73"/>
  <c r="AP245" i="73"/>
  <c r="AG245" i="73"/>
  <c r="AF245" i="73"/>
  <c r="L217" i="99" s="1"/>
  <c r="AC245" i="73"/>
  <c r="AQ244" i="73"/>
  <c r="AP244" i="73"/>
  <c r="AG244" i="73"/>
  <c r="AF244" i="73"/>
  <c r="AC244" i="73"/>
  <c r="AQ243" i="73"/>
  <c r="AP243" i="73"/>
  <c r="AG243" i="73"/>
  <c r="M215" i="99" s="1"/>
  <c r="AF243" i="73"/>
  <c r="L215" i="99" s="1"/>
  <c r="AC243" i="73"/>
  <c r="AQ242" i="73"/>
  <c r="AP242" i="73"/>
  <c r="AG242" i="73"/>
  <c r="AF242" i="73"/>
  <c r="AC242" i="73"/>
  <c r="AQ241" i="73"/>
  <c r="AP241" i="73"/>
  <c r="AG241" i="73"/>
  <c r="M213" i="99" s="1"/>
  <c r="AF241" i="73"/>
  <c r="AC241" i="73"/>
  <c r="AQ240" i="73"/>
  <c r="AP240" i="73"/>
  <c r="AG240" i="73"/>
  <c r="AF240" i="73"/>
  <c r="L212" i="99" s="1"/>
  <c r="AC240" i="73"/>
  <c r="AQ239" i="73"/>
  <c r="AP239" i="73"/>
  <c r="AG239" i="73"/>
  <c r="M211" i="99" s="1"/>
  <c r="AF239" i="73"/>
  <c r="AC239" i="73"/>
  <c r="AQ238" i="73"/>
  <c r="AP238" i="73"/>
  <c r="AG238" i="73"/>
  <c r="M210" i="99" s="1"/>
  <c r="AF238" i="73"/>
  <c r="L210" i="99" s="1"/>
  <c r="AC238" i="73"/>
  <c r="AQ237" i="73"/>
  <c r="AP237" i="73"/>
  <c r="AG237" i="73"/>
  <c r="M209" i="99" s="1"/>
  <c r="AF237" i="73"/>
  <c r="L209" i="99" s="1"/>
  <c r="AC209" i="99" s="1"/>
  <c r="AC237" i="73"/>
  <c r="AQ236" i="73"/>
  <c r="AP236" i="73"/>
  <c r="AG236" i="73"/>
  <c r="M208" i="99" s="1"/>
  <c r="AF236" i="73"/>
  <c r="AC236" i="73"/>
  <c r="AQ235" i="73"/>
  <c r="AP235" i="73"/>
  <c r="AG235" i="73"/>
  <c r="M207" i="99" s="1"/>
  <c r="AF235" i="73"/>
  <c r="L207" i="99" s="1"/>
  <c r="AC235" i="73"/>
  <c r="AQ234" i="73"/>
  <c r="AP234" i="73"/>
  <c r="AG234" i="73"/>
  <c r="M206" i="99" s="1"/>
  <c r="AF234" i="73"/>
  <c r="L206" i="99" s="1"/>
  <c r="AC234" i="73"/>
  <c r="AQ233" i="73"/>
  <c r="AP233" i="73"/>
  <c r="AG233" i="73"/>
  <c r="M205" i="99" s="1"/>
  <c r="AF233" i="73"/>
  <c r="L205" i="99" s="1"/>
  <c r="AC233" i="73"/>
  <c r="AQ232" i="73"/>
  <c r="AP232" i="73"/>
  <c r="AG232" i="73"/>
  <c r="M204" i="99" s="1"/>
  <c r="AF232" i="73"/>
  <c r="L204" i="99" s="1"/>
  <c r="AC232" i="73"/>
  <c r="AQ231" i="73"/>
  <c r="AP231" i="73"/>
  <c r="AG231" i="73"/>
  <c r="M203" i="99" s="1"/>
  <c r="AF231" i="73"/>
  <c r="L203" i="99" s="1"/>
  <c r="AC231" i="73"/>
  <c r="AQ230" i="73"/>
  <c r="AP230" i="73"/>
  <c r="AG230" i="73"/>
  <c r="M202" i="99" s="1"/>
  <c r="AF230" i="73"/>
  <c r="L202" i="99" s="1"/>
  <c r="AC230" i="73"/>
  <c r="AQ229" i="73"/>
  <c r="AP229" i="73"/>
  <c r="AG229" i="73"/>
  <c r="M201" i="99" s="1"/>
  <c r="AF229" i="73"/>
  <c r="L201" i="99" s="1"/>
  <c r="AC229" i="73"/>
  <c r="AQ228" i="73"/>
  <c r="AP228" i="73"/>
  <c r="AG228" i="73"/>
  <c r="M200" i="99" s="1"/>
  <c r="AF228" i="73"/>
  <c r="L200" i="99" s="1"/>
  <c r="AC228" i="73"/>
  <c r="AQ227" i="73"/>
  <c r="AP227" i="73"/>
  <c r="AG227" i="73"/>
  <c r="M199" i="99" s="1"/>
  <c r="AF227" i="73"/>
  <c r="L199" i="99" s="1"/>
  <c r="AC227" i="73"/>
  <c r="AQ226" i="73"/>
  <c r="AP226" i="73"/>
  <c r="AG226" i="73"/>
  <c r="M198" i="99" s="1"/>
  <c r="AF226" i="73"/>
  <c r="L198" i="99" s="1"/>
  <c r="AC226" i="73"/>
  <c r="AQ225" i="73"/>
  <c r="AP225" i="73"/>
  <c r="AG225" i="73"/>
  <c r="M197" i="99" s="1"/>
  <c r="AF225" i="73"/>
  <c r="L197" i="99" s="1"/>
  <c r="AC197" i="99" s="1"/>
  <c r="AC225" i="73"/>
  <c r="AQ224" i="73"/>
  <c r="AP224" i="73"/>
  <c r="AG224" i="73"/>
  <c r="M196" i="99" s="1"/>
  <c r="AF224" i="73"/>
  <c r="L196" i="99" s="1"/>
  <c r="AC224" i="73"/>
  <c r="AQ223" i="73"/>
  <c r="AP223" i="73"/>
  <c r="AG223" i="73"/>
  <c r="M195" i="99" s="1"/>
  <c r="AF223" i="73"/>
  <c r="L195" i="99" s="1"/>
  <c r="AC223" i="73"/>
  <c r="AQ222" i="73"/>
  <c r="AP222" i="73"/>
  <c r="AG222" i="73"/>
  <c r="M194" i="99" s="1"/>
  <c r="AF222" i="73"/>
  <c r="L194" i="99" s="1"/>
  <c r="AC222" i="73"/>
  <c r="AQ221" i="73"/>
  <c r="AP221" i="73"/>
  <c r="AG221" i="73"/>
  <c r="M193" i="99" s="1"/>
  <c r="AF221" i="73"/>
  <c r="L193" i="99" s="1"/>
  <c r="AC221" i="73"/>
  <c r="AQ220" i="73"/>
  <c r="AP220" i="73"/>
  <c r="AG220" i="73"/>
  <c r="M192" i="99" s="1"/>
  <c r="AF220" i="73"/>
  <c r="L192" i="99" s="1"/>
  <c r="AC220" i="73"/>
  <c r="AQ219" i="73"/>
  <c r="AP219" i="73"/>
  <c r="AG219" i="73"/>
  <c r="M191" i="99" s="1"/>
  <c r="AF219" i="73"/>
  <c r="L191" i="99" s="1"/>
  <c r="AC219" i="73"/>
  <c r="AQ218" i="73"/>
  <c r="AP218" i="73"/>
  <c r="AG218" i="73"/>
  <c r="M190" i="99" s="1"/>
  <c r="AF218" i="73"/>
  <c r="L190" i="99" s="1"/>
  <c r="AC218" i="73"/>
  <c r="AQ217" i="73"/>
  <c r="AP217" i="73"/>
  <c r="AG217" i="73"/>
  <c r="M189" i="99" s="1"/>
  <c r="AF217" i="73"/>
  <c r="L189" i="99" s="1"/>
  <c r="AC217" i="73"/>
  <c r="AQ216" i="73"/>
  <c r="AP216" i="73"/>
  <c r="AG216" i="73"/>
  <c r="M188" i="99" s="1"/>
  <c r="AF216" i="73"/>
  <c r="L188" i="99" s="1"/>
  <c r="AC216" i="73"/>
  <c r="AQ215" i="73"/>
  <c r="AP215" i="73"/>
  <c r="AG215" i="73"/>
  <c r="M187" i="99" s="1"/>
  <c r="AF215" i="73"/>
  <c r="L187" i="99" s="1"/>
  <c r="AC215" i="73"/>
  <c r="AQ214" i="73"/>
  <c r="AP214" i="73"/>
  <c r="AG214" i="73"/>
  <c r="M186" i="99" s="1"/>
  <c r="AF214" i="73"/>
  <c r="L186" i="99" s="1"/>
  <c r="AC214" i="73"/>
  <c r="AQ213" i="73"/>
  <c r="AP213" i="73"/>
  <c r="AG213" i="73"/>
  <c r="M185" i="99" s="1"/>
  <c r="AF213" i="73"/>
  <c r="L185" i="99" s="1"/>
  <c r="AC185" i="99" s="1"/>
  <c r="AC213" i="73"/>
  <c r="AQ212" i="73"/>
  <c r="AP212" i="73"/>
  <c r="AG212" i="73"/>
  <c r="M184" i="99" s="1"/>
  <c r="AF212" i="73"/>
  <c r="L184" i="99" s="1"/>
  <c r="AC212" i="73"/>
  <c r="AQ211" i="73"/>
  <c r="AP211" i="73"/>
  <c r="AG211" i="73"/>
  <c r="M183" i="99" s="1"/>
  <c r="AF211" i="73"/>
  <c r="L183" i="99" s="1"/>
  <c r="AC211" i="73"/>
  <c r="AQ210" i="73"/>
  <c r="AP210" i="73"/>
  <c r="AG210" i="73"/>
  <c r="M182" i="99" s="1"/>
  <c r="AF210" i="73"/>
  <c r="L182" i="99" s="1"/>
  <c r="AC210" i="73"/>
  <c r="AQ209" i="73"/>
  <c r="AP209" i="73"/>
  <c r="AG209" i="73"/>
  <c r="M181" i="99" s="1"/>
  <c r="AF209" i="73"/>
  <c r="L181" i="99" s="1"/>
  <c r="AC209" i="73"/>
  <c r="AQ208" i="73"/>
  <c r="AP208" i="73"/>
  <c r="AG208" i="73"/>
  <c r="M180" i="99" s="1"/>
  <c r="AF208" i="73"/>
  <c r="L180" i="99" s="1"/>
  <c r="AC208" i="73"/>
  <c r="AQ207" i="73"/>
  <c r="AP207" i="73"/>
  <c r="AG207" i="73"/>
  <c r="M179" i="99" s="1"/>
  <c r="AF207" i="73"/>
  <c r="L179" i="99" s="1"/>
  <c r="AC207" i="73"/>
  <c r="AQ206" i="73"/>
  <c r="AP206" i="73"/>
  <c r="AG206" i="73"/>
  <c r="M178" i="99" s="1"/>
  <c r="AF206" i="73"/>
  <c r="L178" i="99" s="1"/>
  <c r="AC206" i="73"/>
  <c r="AQ205" i="73"/>
  <c r="AP205" i="73"/>
  <c r="AG205" i="73"/>
  <c r="M177" i="99" s="1"/>
  <c r="AF205" i="73"/>
  <c r="L177" i="99" s="1"/>
  <c r="AC205" i="73"/>
  <c r="AQ204" i="73"/>
  <c r="AP204" i="73"/>
  <c r="AG204" i="73"/>
  <c r="M176" i="99" s="1"/>
  <c r="AF204" i="73"/>
  <c r="L176" i="99" s="1"/>
  <c r="AC204" i="73"/>
  <c r="AQ203" i="73"/>
  <c r="AP203" i="73"/>
  <c r="AG203" i="73"/>
  <c r="M175" i="99" s="1"/>
  <c r="AF203" i="73"/>
  <c r="L175" i="99" s="1"/>
  <c r="AC203" i="73"/>
  <c r="AQ202" i="73"/>
  <c r="AP202" i="73"/>
  <c r="AG202" i="73"/>
  <c r="M174" i="99" s="1"/>
  <c r="AF202" i="73"/>
  <c r="L174" i="99" s="1"/>
  <c r="AC202" i="73"/>
  <c r="AQ201" i="73"/>
  <c r="AP201" i="73"/>
  <c r="AG201" i="73"/>
  <c r="M173" i="99" s="1"/>
  <c r="AF201" i="73"/>
  <c r="L173" i="99" s="1"/>
  <c r="AC173" i="99" s="1"/>
  <c r="AC201" i="73"/>
  <c r="AQ200" i="73"/>
  <c r="AP200" i="73"/>
  <c r="AG200" i="73"/>
  <c r="M172" i="99" s="1"/>
  <c r="AF200" i="73"/>
  <c r="L172" i="99" s="1"/>
  <c r="AC200" i="73"/>
  <c r="AQ199" i="73"/>
  <c r="AP199" i="73"/>
  <c r="AG199" i="73"/>
  <c r="M171" i="99" s="1"/>
  <c r="AF199" i="73"/>
  <c r="L171" i="99" s="1"/>
  <c r="AC199" i="73"/>
  <c r="AQ198" i="73"/>
  <c r="AP198" i="73"/>
  <c r="AG198" i="73"/>
  <c r="M170" i="99" s="1"/>
  <c r="AF198" i="73"/>
  <c r="L170" i="99" s="1"/>
  <c r="AC198" i="73"/>
  <c r="AQ197" i="73"/>
  <c r="AP197" i="73"/>
  <c r="AG197" i="73"/>
  <c r="M169" i="99" s="1"/>
  <c r="AF197" i="73"/>
  <c r="L169" i="99" s="1"/>
  <c r="AC197" i="73"/>
  <c r="AQ196" i="73"/>
  <c r="AP196" i="73"/>
  <c r="AG196" i="73"/>
  <c r="M168" i="99" s="1"/>
  <c r="AF196" i="73"/>
  <c r="L168" i="99" s="1"/>
  <c r="AC196" i="73"/>
  <c r="AQ195" i="73"/>
  <c r="AP195" i="73"/>
  <c r="AG195" i="73"/>
  <c r="M167" i="99" s="1"/>
  <c r="AF195" i="73"/>
  <c r="L167" i="99" s="1"/>
  <c r="AC195" i="73"/>
  <c r="AQ194" i="73"/>
  <c r="AP194" i="73"/>
  <c r="AG194" i="73"/>
  <c r="M166" i="99" s="1"/>
  <c r="AF194" i="73"/>
  <c r="L166" i="99" s="1"/>
  <c r="AC194" i="73"/>
  <c r="AQ193" i="73"/>
  <c r="AP193" i="73"/>
  <c r="AG193" i="73"/>
  <c r="M165" i="99" s="1"/>
  <c r="AF193" i="73"/>
  <c r="L165" i="99" s="1"/>
  <c r="AC193" i="73"/>
  <c r="AQ192" i="73"/>
  <c r="AP192" i="73"/>
  <c r="AG192" i="73"/>
  <c r="M164" i="99" s="1"/>
  <c r="AF192" i="73"/>
  <c r="L164" i="99" s="1"/>
  <c r="AC192" i="73"/>
  <c r="AQ191" i="73"/>
  <c r="AP191" i="73"/>
  <c r="AG191" i="73"/>
  <c r="M163" i="99" s="1"/>
  <c r="AF191" i="73"/>
  <c r="L163" i="99" s="1"/>
  <c r="AC191" i="73"/>
  <c r="AQ190" i="73"/>
  <c r="AP190" i="73"/>
  <c r="AG190" i="73"/>
  <c r="M162" i="99" s="1"/>
  <c r="AF190" i="73"/>
  <c r="L162" i="99" s="1"/>
  <c r="AC190" i="73"/>
  <c r="AQ189" i="73"/>
  <c r="AP189" i="73"/>
  <c r="AG189" i="73"/>
  <c r="M161" i="99" s="1"/>
  <c r="AF189" i="73"/>
  <c r="L161" i="99" s="1"/>
  <c r="AC161" i="99" s="1"/>
  <c r="AC189" i="73"/>
  <c r="AQ188" i="73"/>
  <c r="AP188" i="73"/>
  <c r="AG188" i="73"/>
  <c r="M160" i="99" s="1"/>
  <c r="AF188" i="73"/>
  <c r="L160" i="99" s="1"/>
  <c r="AC188" i="73"/>
  <c r="AQ187" i="73"/>
  <c r="AP187" i="73"/>
  <c r="AG187" i="73"/>
  <c r="M159" i="99" s="1"/>
  <c r="AF187" i="73"/>
  <c r="L159" i="99" s="1"/>
  <c r="AC187" i="73"/>
  <c r="AQ186" i="73"/>
  <c r="AP186" i="73"/>
  <c r="AG186" i="73"/>
  <c r="M158" i="99" s="1"/>
  <c r="AF186" i="73"/>
  <c r="L158" i="99" s="1"/>
  <c r="AC186" i="73"/>
  <c r="AQ185" i="73"/>
  <c r="AP185" i="73"/>
  <c r="AG185" i="73"/>
  <c r="M157" i="99" s="1"/>
  <c r="AF185" i="73"/>
  <c r="L157" i="99" s="1"/>
  <c r="AC185" i="73"/>
  <c r="AQ184" i="73"/>
  <c r="AP184" i="73"/>
  <c r="AG184" i="73"/>
  <c r="M156" i="99" s="1"/>
  <c r="AF184" i="73"/>
  <c r="L156" i="99" s="1"/>
  <c r="AC184" i="73"/>
  <c r="AQ183" i="73"/>
  <c r="AP183" i="73"/>
  <c r="AG183" i="73"/>
  <c r="M155" i="99" s="1"/>
  <c r="AF183" i="73"/>
  <c r="L155" i="99" s="1"/>
  <c r="AC183" i="73"/>
  <c r="AQ182" i="73"/>
  <c r="AP182" i="73"/>
  <c r="AG182" i="73"/>
  <c r="M154" i="99" s="1"/>
  <c r="AF182" i="73"/>
  <c r="L154" i="99" s="1"/>
  <c r="AC182" i="73"/>
  <c r="AQ181" i="73"/>
  <c r="AP181" i="73"/>
  <c r="AG181" i="73"/>
  <c r="M153" i="99" s="1"/>
  <c r="AF181" i="73"/>
  <c r="L153" i="99" s="1"/>
  <c r="AC181" i="73"/>
  <c r="AQ180" i="73"/>
  <c r="AP180" i="73"/>
  <c r="AG180" i="73"/>
  <c r="M152" i="99" s="1"/>
  <c r="AF180" i="73"/>
  <c r="L152" i="99" s="1"/>
  <c r="AC180" i="73"/>
  <c r="AQ179" i="73"/>
  <c r="AP179" i="73"/>
  <c r="AG179" i="73"/>
  <c r="M151" i="99" s="1"/>
  <c r="AF179" i="73"/>
  <c r="L151" i="99" s="1"/>
  <c r="AC179" i="73"/>
  <c r="AQ178" i="73"/>
  <c r="AP178" i="73"/>
  <c r="AG178" i="73"/>
  <c r="M150" i="99" s="1"/>
  <c r="AF178" i="73"/>
  <c r="L150" i="99" s="1"/>
  <c r="AC178" i="73"/>
  <c r="AQ177" i="73"/>
  <c r="AP177" i="73"/>
  <c r="AG177" i="73"/>
  <c r="M149" i="99" s="1"/>
  <c r="AF177" i="73"/>
  <c r="L149" i="99" s="1"/>
  <c r="AC177" i="73"/>
  <c r="AQ176" i="73"/>
  <c r="AP176" i="73"/>
  <c r="AG176" i="73"/>
  <c r="M148" i="99" s="1"/>
  <c r="AF176" i="73"/>
  <c r="L148" i="99" s="1"/>
  <c r="AC176" i="73"/>
  <c r="AQ175" i="73"/>
  <c r="AP175" i="73"/>
  <c r="AG175" i="73"/>
  <c r="M147" i="99" s="1"/>
  <c r="AF175" i="73"/>
  <c r="L147" i="99" s="1"/>
  <c r="AC175" i="73"/>
  <c r="AQ174" i="73"/>
  <c r="AP174" i="73"/>
  <c r="AG174" i="73"/>
  <c r="M146" i="99" s="1"/>
  <c r="AF174" i="73"/>
  <c r="L146" i="99" s="1"/>
  <c r="AC174" i="73"/>
  <c r="AQ173" i="73"/>
  <c r="AP173" i="73"/>
  <c r="AG173" i="73"/>
  <c r="M145" i="99" s="1"/>
  <c r="AF173" i="73"/>
  <c r="L145" i="99" s="1"/>
  <c r="AC173" i="73"/>
  <c r="AQ172" i="73"/>
  <c r="AP172" i="73"/>
  <c r="AG172" i="73"/>
  <c r="M144" i="99" s="1"/>
  <c r="AF172" i="73"/>
  <c r="L144" i="99" s="1"/>
  <c r="AC172" i="73"/>
  <c r="AQ171" i="73"/>
  <c r="AP171" i="73"/>
  <c r="AG171" i="73"/>
  <c r="M143" i="99" s="1"/>
  <c r="AF171" i="73"/>
  <c r="L143" i="99" s="1"/>
  <c r="AC171" i="73"/>
  <c r="AQ170" i="73"/>
  <c r="AP170" i="73"/>
  <c r="AG170" i="73"/>
  <c r="M142" i="99" s="1"/>
  <c r="AF170" i="73"/>
  <c r="L142" i="99" s="1"/>
  <c r="AC170" i="73"/>
  <c r="AQ169" i="73"/>
  <c r="AP169" i="73"/>
  <c r="AG169" i="73"/>
  <c r="M141" i="99" s="1"/>
  <c r="AF169" i="73"/>
  <c r="L141" i="99" s="1"/>
  <c r="AC169" i="73"/>
  <c r="AQ168" i="73"/>
  <c r="AP168" i="73"/>
  <c r="AG168" i="73"/>
  <c r="M140" i="99" s="1"/>
  <c r="AF168" i="73"/>
  <c r="L140" i="99" s="1"/>
  <c r="AC168" i="73"/>
  <c r="AQ167" i="73"/>
  <c r="AP167" i="73"/>
  <c r="AG167" i="73"/>
  <c r="M139" i="99" s="1"/>
  <c r="AF167" i="73"/>
  <c r="L139" i="99" s="1"/>
  <c r="AC167" i="73"/>
  <c r="AQ166" i="73"/>
  <c r="AP166" i="73"/>
  <c r="AG166" i="73"/>
  <c r="M138" i="99" s="1"/>
  <c r="AF166" i="73"/>
  <c r="L138" i="99" s="1"/>
  <c r="AC166" i="73"/>
  <c r="AQ165" i="73"/>
  <c r="AP165" i="73"/>
  <c r="AG165" i="73"/>
  <c r="M137" i="99" s="1"/>
  <c r="AF165" i="73"/>
  <c r="L137" i="99" s="1"/>
  <c r="AC137" i="99" s="1"/>
  <c r="AC165" i="73"/>
  <c r="AQ164" i="73"/>
  <c r="AP164" i="73"/>
  <c r="AG164" i="73"/>
  <c r="M136" i="99" s="1"/>
  <c r="AF164" i="73"/>
  <c r="L136" i="99" s="1"/>
  <c r="AC164" i="73"/>
  <c r="AQ163" i="73"/>
  <c r="AP163" i="73"/>
  <c r="AG163" i="73"/>
  <c r="M135" i="99" s="1"/>
  <c r="AF163" i="73"/>
  <c r="L135" i="99" s="1"/>
  <c r="AC163" i="73"/>
  <c r="AQ162" i="73"/>
  <c r="AP162" i="73"/>
  <c r="AG162" i="73"/>
  <c r="M134" i="99" s="1"/>
  <c r="AF162" i="73"/>
  <c r="L134" i="99" s="1"/>
  <c r="AC162" i="73"/>
  <c r="AQ161" i="73"/>
  <c r="AP161" i="73"/>
  <c r="AG161" i="73"/>
  <c r="M133" i="99" s="1"/>
  <c r="AF161" i="73"/>
  <c r="L133" i="99" s="1"/>
  <c r="AC161" i="73"/>
  <c r="AQ160" i="73"/>
  <c r="AP160" i="73"/>
  <c r="AG160" i="73"/>
  <c r="M132" i="99" s="1"/>
  <c r="AF160" i="73"/>
  <c r="L132" i="99" s="1"/>
  <c r="AC160" i="73"/>
  <c r="AQ159" i="73"/>
  <c r="AP159" i="73"/>
  <c r="AG159" i="73"/>
  <c r="M131" i="99" s="1"/>
  <c r="AF159" i="73"/>
  <c r="L131" i="99" s="1"/>
  <c r="AC159" i="73"/>
  <c r="AQ158" i="73"/>
  <c r="AP158" i="73"/>
  <c r="AG158" i="73"/>
  <c r="M130" i="99" s="1"/>
  <c r="AF158" i="73"/>
  <c r="L130" i="99" s="1"/>
  <c r="AC158" i="73"/>
  <c r="AQ157" i="73"/>
  <c r="AP157" i="73"/>
  <c r="AG157" i="73"/>
  <c r="M129" i="99" s="1"/>
  <c r="AF157" i="73"/>
  <c r="L129" i="99" s="1"/>
  <c r="AC157" i="73"/>
  <c r="AQ156" i="73"/>
  <c r="AP156" i="73"/>
  <c r="AG156" i="73"/>
  <c r="M128" i="99" s="1"/>
  <c r="AF156" i="73"/>
  <c r="L128" i="99" s="1"/>
  <c r="AC156" i="73"/>
  <c r="AQ155" i="73"/>
  <c r="AP155" i="73"/>
  <c r="AG155" i="73"/>
  <c r="M127" i="99" s="1"/>
  <c r="AF155" i="73"/>
  <c r="L127" i="99" s="1"/>
  <c r="AC155" i="73"/>
  <c r="AQ154" i="73"/>
  <c r="AP154" i="73"/>
  <c r="AG154" i="73"/>
  <c r="M126" i="99" s="1"/>
  <c r="AF154" i="73"/>
  <c r="L126" i="99" s="1"/>
  <c r="AC154" i="73"/>
  <c r="AQ153" i="73"/>
  <c r="AP153" i="73"/>
  <c r="AG153" i="73"/>
  <c r="M125" i="99" s="1"/>
  <c r="AF153" i="73"/>
  <c r="L125" i="99" s="1"/>
  <c r="AC153" i="73"/>
  <c r="AQ152" i="73"/>
  <c r="AP152" i="73"/>
  <c r="AG152" i="73"/>
  <c r="M124" i="99" s="1"/>
  <c r="AF152" i="73"/>
  <c r="L124" i="99" s="1"/>
  <c r="AC152" i="73"/>
  <c r="AQ151" i="73"/>
  <c r="AP151" i="73"/>
  <c r="AG151" i="73"/>
  <c r="M123" i="99" s="1"/>
  <c r="AF151" i="73"/>
  <c r="L123" i="99" s="1"/>
  <c r="AC151" i="73"/>
  <c r="AQ150" i="73"/>
  <c r="AP150" i="73"/>
  <c r="AG150" i="73"/>
  <c r="M122" i="99" s="1"/>
  <c r="AF150" i="73"/>
  <c r="L122" i="99" s="1"/>
  <c r="AC150" i="73"/>
  <c r="AQ149" i="73"/>
  <c r="AP149" i="73"/>
  <c r="AG149" i="73"/>
  <c r="M121" i="99" s="1"/>
  <c r="AF149" i="73"/>
  <c r="L121" i="99" s="1"/>
  <c r="AC149" i="73"/>
  <c r="AQ148" i="73"/>
  <c r="AP148" i="73"/>
  <c r="AG148" i="73"/>
  <c r="M120" i="99" s="1"/>
  <c r="AF148" i="73"/>
  <c r="L120" i="99" s="1"/>
  <c r="AC148" i="73"/>
  <c r="AQ147" i="73"/>
  <c r="AP147" i="73"/>
  <c r="AG147" i="73"/>
  <c r="M119" i="99" s="1"/>
  <c r="AF147" i="73"/>
  <c r="L119" i="99" s="1"/>
  <c r="AC147" i="73"/>
  <c r="AQ146" i="73"/>
  <c r="AP146" i="73"/>
  <c r="AG146" i="73"/>
  <c r="M118" i="99" s="1"/>
  <c r="AF146" i="73"/>
  <c r="L118" i="99" s="1"/>
  <c r="AC146" i="73"/>
  <c r="AQ145" i="73"/>
  <c r="AP145" i="73"/>
  <c r="AG145" i="73"/>
  <c r="M117" i="99" s="1"/>
  <c r="AF145" i="73"/>
  <c r="L117" i="99" s="1"/>
  <c r="AC145" i="73"/>
  <c r="AQ144" i="73"/>
  <c r="AP144" i="73"/>
  <c r="AG144" i="73"/>
  <c r="M116" i="99" s="1"/>
  <c r="AF144" i="73"/>
  <c r="L116" i="99" s="1"/>
  <c r="AC144" i="73"/>
  <c r="AQ143" i="73"/>
  <c r="AP143" i="73"/>
  <c r="AG143" i="73"/>
  <c r="M115" i="99" s="1"/>
  <c r="AF143" i="73"/>
  <c r="L115" i="99" s="1"/>
  <c r="AC143" i="73"/>
  <c r="AQ142" i="73"/>
  <c r="AP142" i="73"/>
  <c r="AG142" i="73"/>
  <c r="M114" i="99" s="1"/>
  <c r="AF142" i="73"/>
  <c r="L114" i="99" s="1"/>
  <c r="AC142" i="73"/>
  <c r="AQ141" i="73"/>
  <c r="AP141" i="73"/>
  <c r="AG141" i="73"/>
  <c r="M113" i="99" s="1"/>
  <c r="AF141" i="73"/>
  <c r="L113" i="99" s="1"/>
  <c r="AC113" i="99" s="1"/>
  <c r="AC141" i="73"/>
  <c r="AQ140" i="73"/>
  <c r="AP140" i="73"/>
  <c r="AG140" i="73"/>
  <c r="M112" i="99" s="1"/>
  <c r="AF140" i="73"/>
  <c r="L112" i="99" s="1"/>
  <c r="AC140" i="73"/>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O139" i="95" l="1"/>
  <c r="AX159" i="95"/>
  <c r="O167" i="95"/>
  <c r="BA185" i="95"/>
  <c r="AX241" i="95"/>
  <c r="O265" i="95"/>
  <c r="O281" i="95"/>
  <c r="BH291" i="95"/>
  <c r="BA294" i="95"/>
  <c r="BA313" i="95"/>
  <c r="O321" i="95"/>
  <c r="BB123" i="99"/>
  <c r="AY150" i="99"/>
  <c r="BM198" i="99"/>
  <c r="BM251" i="99"/>
  <c r="AO388" i="99"/>
  <c r="AN402" i="99"/>
  <c r="AV402" i="99" s="1"/>
  <c r="BB474" i="99"/>
  <c r="BB484" i="99"/>
  <c r="AN426" i="95"/>
  <c r="AR426" i="95" s="1"/>
  <c r="AN499" i="95"/>
  <c r="AL499" i="95" s="1"/>
  <c r="AN265" i="95"/>
  <c r="AU265" i="95" s="1"/>
  <c r="AN281" i="95"/>
  <c r="AU281" i="95" s="1"/>
  <c r="O307" i="95"/>
  <c r="AN321" i="95"/>
  <c r="AU321" i="95" s="1"/>
  <c r="O481" i="95"/>
  <c r="BB167" i="99"/>
  <c r="AN212" i="99"/>
  <c r="AK212" i="99" s="1"/>
  <c r="AO232" i="99"/>
  <c r="AY426" i="99"/>
  <c r="AY442" i="99"/>
  <c r="O473" i="99"/>
  <c r="AX139" i="95"/>
  <c r="BH297" i="95"/>
  <c r="AN307" i="95"/>
  <c r="O434" i="95"/>
  <c r="AN305" i="99"/>
  <c r="AK305" i="99" s="1"/>
  <c r="AY372" i="99"/>
  <c r="AY402" i="99"/>
  <c r="AN419" i="99"/>
  <c r="AS419" i="99" s="1"/>
  <c r="AC127" i="99"/>
  <c r="AP127" i="99" s="1"/>
  <c r="AC199" i="99"/>
  <c r="AX117" i="95"/>
  <c r="AN173" i="95"/>
  <c r="AK173" i="95" s="1"/>
  <c r="AX199" i="95"/>
  <c r="O203" i="95"/>
  <c r="AX247" i="95"/>
  <c r="AX265" i="95"/>
  <c r="AN351" i="95"/>
  <c r="AK351" i="95" s="1"/>
  <c r="BA451" i="95"/>
  <c r="BM183" i="99"/>
  <c r="AY394" i="99"/>
  <c r="O420" i="99"/>
  <c r="AY482" i="99"/>
  <c r="BA225" i="95"/>
  <c r="O235" i="95"/>
  <c r="AX323" i="95"/>
  <c r="BA347" i="95"/>
  <c r="AL353" i="95"/>
  <c r="BA362" i="95"/>
  <c r="AX457" i="95"/>
  <c r="BH479" i="95"/>
  <c r="AN488" i="95"/>
  <c r="AY488" i="95" s="1"/>
  <c r="AN127" i="99"/>
  <c r="BC127" i="99" s="1"/>
  <c r="BE127" i="99" s="1"/>
  <c r="AY212" i="99"/>
  <c r="AN213" i="99"/>
  <c r="BB222" i="99"/>
  <c r="BB372" i="99"/>
  <c r="O416" i="99"/>
  <c r="AX147" i="95"/>
  <c r="AN203" i="95"/>
  <c r="BA265" i="95"/>
  <c r="AN273" i="95"/>
  <c r="AU273" i="95" s="1"/>
  <c r="AQ312" i="95"/>
  <c r="AX365" i="95"/>
  <c r="AY116" i="99"/>
  <c r="AO127" i="99"/>
  <c r="O210" i="99"/>
  <c r="AY444" i="99"/>
  <c r="BB482" i="99"/>
  <c r="AO494" i="99"/>
  <c r="BH139" i="95"/>
  <c r="BA307" i="95"/>
  <c r="BH455" i="95"/>
  <c r="AY463" i="95"/>
  <c r="O183" i="99"/>
  <c r="AO338" i="99"/>
  <c r="AO405" i="99"/>
  <c r="BB504" i="99"/>
  <c r="AC125" i="99"/>
  <c r="AC135" i="99"/>
  <c r="AC159" i="99"/>
  <c r="AC183" i="99"/>
  <c r="BH247" i="95"/>
  <c r="BA365" i="95"/>
  <c r="AN205" i="99"/>
  <c r="AN285" i="99"/>
  <c r="AV285" i="99" s="1"/>
  <c r="O317" i="99"/>
  <c r="AX235" i="95"/>
  <c r="AN275" i="95"/>
  <c r="AQ336" i="95"/>
  <c r="O358" i="95"/>
  <c r="BH384" i="95"/>
  <c r="AN423" i="95"/>
  <c r="AO423" i="95" s="1"/>
  <c r="AO426" i="99"/>
  <c r="AO442" i="99"/>
  <c r="AC119" i="99"/>
  <c r="AC143" i="99"/>
  <c r="AC167" i="99"/>
  <c r="AC191" i="99"/>
  <c r="AC215" i="99"/>
  <c r="AN161" i="95"/>
  <c r="O191" i="95"/>
  <c r="O267" i="95"/>
  <c r="BA286" i="95"/>
  <c r="BA304" i="95"/>
  <c r="O384" i="95"/>
  <c r="O455" i="95"/>
  <c r="O490" i="95"/>
  <c r="AN124" i="99"/>
  <c r="AK124" i="99" s="1"/>
  <c r="AN128" i="99"/>
  <c r="AN143" i="99"/>
  <c r="BC143" i="99" s="1"/>
  <c r="BE143" i="99" s="1"/>
  <c r="O274" i="99"/>
  <c r="AN283" i="99"/>
  <c r="AQ283" i="99" s="1"/>
  <c r="AN346" i="99"/>
  <c r="BM421" i="99"/>
  <c r="O441" i="99"/>
  <c r="AN468" i="99"/>
  <c r="AV468" i="99" s="1"/>
  <c r="AW468" i="99" s="1"/>
  <c r="AO500" i="99"/>
  <c r="AX124" i="95"/>
  <c r="AN141" i="95"/>
  <c r="AR141" i="95" s="1"/>
  <c r="AN418" i="95"/>
  <c r="AR418" i="95" s="1"/>
  <c r="AY132" i="99"/>
  <c r="AO143" i="99"/>
  <c r="BB150" i="99"/>
  <c r="O222" i="99"/>
  <c r="O230" i="99"/>
  <c r="BB231" i="99"/>
  <c r="O243" i="99"/>
  <c r="AY245" i="99"/>
  <c r="O247" i="99"/>
  <c r="O329" i="99"/>
  <c r="AO346" i="99"/>
  <c r="AO385" i="99"/>
  <c r="O409" i="99"/>
  <c r="O413" i="99"/>
  <c r="O421" i="99"/>
  <c r="O437" i="99"/>
  <c r="BB439" i="99"/>
  <c r="BB452" i="99"/>
  <c r="O454" i="99"/>
  <c r="AO468" i="99"/>
  <c r="AO476" i="99"/>
  <c r="AN113" i="95"/>
  <c r="BH235" i="95"/>
  <c r="AN309" i="95"/>
  <c r="AY309" i="95" s="1"/>
  <c r="BA318" i="95"/>
  <c r="BA342" i="95"/>
  <c r="BA370" i="95"/>
  <c r="BA446" i="95"/>
  <c r="BA487" i="95"/>
  <c r="AN490" i="95"/>
  <c r="AK490" i="95" s="1"/>
  <c r="BM158" i="99"/>
  <c r="AY174" i="99"/>
  <c r="BB215" i="99"/>
  <c r="AY254" i="99"/>
  <c r="AN279" i="99"/>
  <c r="BC279" i="99" s="1"/>
  <c r="BE279" i="99" s="1"/>
  <c r="O293" i="99"/>
  <c r="BM299" i="99"/>
  <c r="AY300" i="99"/>
  <c r="AN301" i="99"/>
  <c r="AQ301" i="99" s="1"/>
  <c r="AY420" i="99"/>
  <c r="AY449" i="99"/>
  <c r="O211" i="95"/>
  <c r="AX227" i="95"/>
  <c r="O259" i="95"/>
  <c r="BH339" i="95"/>
  <c r="BH368" i="95"/>
  <c r="BH381" i="95"/>
  <c r="AN384" i="95"/>
  <c r="AN475" i="95"/>
  <c r="AY165" i="99"/>
  <c r="AY188" i="99"/>
  <c r="AN189" i="99"/>
  <c r="AV189" i="99" s="1"/>
  <c r="BM206" i="99"/>
  <c r="AY229" i="99"/>
  <c r="AN255" i="99"/>
  <c r="BC255" i="99" s="1"/>
  <c r="BE255" i="99" s="1"/>
  <c r="AN284" i="99"/>
  <c r="AK284" i="99" s="1"/>
  <c r="AN371" i="99"/>
  <c r="AS371" i="99" s="1"/>
  <c r="BM461" i="99"/>
  <c r="AC151" i="99"/>
  <c r="AC175" i="99"/>
  <c r="AP175" i="99" s="1"/>
  <c r="AX161" i="95"/>
  <c r="AN184" i="95"/>
  <c r="AU184" i="95" s="1"/>
  <c r="AX191" i="95"/>
  <c r="AN192" i="95"/>
  <c r="AU192" i="95" s="1"/>
  <c r="BA280" i="95"/>
  <c r="BA320" i="95"/>
  <c r="O323" i="95"/>
  <c r="BA331" i="95"/>
  <c r="O337" i="95"/>
  <c r="AX455" i="95"/>
  <c r="AN157" i="99"/>
  <c r="AN181" i="99"/>
  <c r="AN199" i="99"/>
  <c r="AZ199" i="99" s="1"/>
  <c r="BM231" i="99"/>
  <c r="BB254" i="99"/>
  <c r="AN289" i="99"/>
  <c r="AV289" i="99" s="1"/>
  <c r="AW289" i="99" s="1"/>
  <c r="AX289" i="99" s="1"/>
  <c r="BM309" i="99"/>
  <c r="AN329" i="99"/>
  <c r="AN362" i="99"/>
  <c r="AV362" i="99" s="1"/>
  <c r="O401" i="99"/>
  <c r="AN409" i="99"/>
  <c r="BB412" i="99"/>
  <c r="AO421" i="99"/>
  <c r="AC168" i="99"/>
  <c r="AN133" i="95"/>
  <c r="AN153" i="95"/>
  <c r="AR153" i="95" s="1"/>
  <c r="AN185" i="95"/>
  <c r="AU185" i="95" s="1"/>
  <c r="BA227" i="95"/>
  <c r="BH382" i="95"/>
  <c r="BA418" i="95"/>
  <c r="AX511" i="95"/>
  <c r="BB147" i="99"/>
  <c r="AY238" i="99"/>
  <c r="AY270" i="99"/>
  <c r="AO289" i="99"/>
  <c r="AN293" i="99"/>
  <c r="AQ293" i="99" s="1"/>
  <c r="AY324" i="99"/>
  <c r="AO362" i="99"/>
  <c r="AO409" i="99"/>
  <c r="AY468" i="99"/>
  <c r="AN492" i="99"/>
  <c r="AK492" i="99" s="1"/>
  <c r="AC192" i="99"/>
  <c r="BA161" i="95"/>
  <c r="AN235" i="95"/>
  <c r="AX281" i="95"/>
  <c r="AN283" i="95"/>
  <c r="AN323" i="95"/>
  <c r="O339" i="95"/>
  <c r="O366" i="95"/>
  <c r="AN378" i="95"/>
  <c r="BH434" i="95"/>
  <c r="BA437" i="95"/>
  <c r="BA455" i="95"/>
  <c r="BH472" i="95"/>
  <c r="BB139" i="99"/>
  <c r="AN172" i="99"/>
  <c r="AK172" i="99" s="1"/>
  <c r="O231" i="99"/>
  <c r="AN239" i="99"/>
  <c r="BC239" i="99" s="1"/>
  <c r="BE239" i="99" s="1"/>
  <c r="AQ316" i="99"/>
  <c r="AO340" i="99"/>
  <c r="AO348" i="99"/>
  <c r="BM420" i="99"/>
  <c r="BA115" i="95"/>
  <c r="AX116" i="95"/>
  <c r="BA152" i="95"/>
  <c r="AY222" i="99"/>
  <c r="AY230" i="99"/>
  <c r="BB238" i="99"/>
  <c r="AY284" i="99"/>
  <c r="BB301" i="99"/>
  <c r="BB324" i="99"/>
  <c r="AN470" i="99"/>
  <c r="AC116" i="99"/>
  <c r="AC164" i="99"/>
  <c r="AC188" i="99"/>
  <c r="AC207" i="99"/>
  <c r="AX153" i="95"/>
  <c r="BH267" i="95"/>
  <c r="BM143" i="99"/>
  <c r="AY157" i="99"/>
  <c r="AN168" i="99"/>
  <c r="AN223" i="99"/>
  <c r="BB243" i="99"/>
  <c r="BB247" i="99"/>
  <c r="O254" i="99"/>
  <c r="AO439" i="99"/>
  <c r="AO452" i="99"/>
  <c r="AO470" i="99"/>
  <c r="AB162" i="99"/>
  <c r="AB210" i="99"/>
  <c r="AB222" i="99"/>
  <c r="O161" i="95"/>
  <c r="AN189" i="95"/>
  <c r="AK189" i="95" s="1"/>
  <c r="AN225" i="95"/>
  <c r="AU225" i="95" s="1"/>
  <c r="O243" i="95"/>
  <c r="AX275" i="95"/>
  <c r="AN277" i="95"/>
  <c r="BH281" i="95"/>
  <c r="AX315" i="95"/>
  <c r="AN317" i="95"/>
  <c r="AY317" i="95" s="1"/>
  <c r="AN325" i="95"/>
  <c r="AY325" i="95" s="1"/>
  <c r="BH386" i="95"/>
  <c r="O471" i="95"/>
  <c r="O115" i="99"/>
  <c r="O147" i="99"/>
  <c r="AN155" i="99"/>
  <c r="AY182" i="99"/>
  <c r="AY196" i="99"/>
  <c r="AN197" i="99"/>
  <c r="AP197" i="99" s="1"/>
  <c r="BB227" i="99"/>
  <c r="BB289" i="99"/>
  <c r="BB293" i="99"/>
  <c r="AY340" i="99"/>
  <c r="AY348" i="99"/>
  <c r="O385" i="99"/>
  <c r="BM413" i="99"/>
  <c r="BM425" i="99"/>
  <c r="BB434" i="99"/>
  <c r="AN449" i="99"/>
  <c r="BM451" i="99"/>
  <c r="BM454" i="99"/>
  <c r="O476" i="99"/>
  <c r="AQ187" i="99"/>
  <c r="AK187" i="99"/>
  <c r="BM278" i="99"/>
  <c r="BM315" i="99"/>
  <c r="BM490" i="99"/>
  <c r="O146" i="99"/>
  <c r="AB146" i="99" s="1"/>
  <c r="O194" i="99"/>
  <c r="AB194" i="99" s="1"/>
  <c r="O278" i="99"/>
  <c r="O375" i="99"/>
  <c r="O393" i="99"/>
  <c r="O417" i="99"/>
  <c r="BM417" i="99"/>
  <c r="O424" i="99"/>
  <c r="O457" i="99"/>
  <c r="O486" i="99"/>
  <c r="O490" i="99"/>
  <c r="O123" i="99"/>
  <c r="AO124" i="99"/>
  <c r="BM126" i="99"/>
  <c r="AS127" i="99"/>
  <c r="O131" i="99"/>
  <c r="AN140" i="99"/>
  <c r="AK140" i="99" s="1"/>
  <c r="AY148" i="99"/>
  <c r="BB151" i="99"/>
  <c r="BM174" i="99"/>
  <c r="AN180" i="99"/>
  <c r="AK180" i="99" s="1"/>
  <c r="BB182" i="99"/>
  <c r="AN207" i="99"/>
  <c r="AZ207" i="99" s="1"/>
  <c r="AO248" i="99"/>
  <c r="AY261" i="99"/>
  <c r="BB263" i="99"/>
  <c r="AY279" i="99"/>
  <c r="AS283" i="99"/>
  <c r="AO305" i="99"/>
  <c r="AN309" i="99"/>
  <c r="AQ309" i="99" s="1"/>
  <c r="O321" i="99"/>
  <c r="AO329" i="99"/>
  <c r="AY363" i="99"/>
  <c r="O369" i="99"/>
  <c r="BM387" i="99"/>
  <c r="AO389" i="99"/>
  <c r="BM397" i="99"/>
  <c r="O400" i="99"/>
  <c r="BB405" i="99"/>
  <c r="O407" i="99"/>
  <c r="BM411" i="99"/>
  <c r="AN421" i="99"/>
  <c r="O427" i="99"/>
  <c r="BM431" i="99"/>
  <c r="AQ468" i="99"/>
  <c r="AO481" i="99"/>
  <c r="O505" i="99"/>
  <c r="AC132" i="99"/>
  <c r="O139" i="99"/>
  <c r="AO140" i="99"/>
  <c r="BM142" i="99"/>
  <c r="AS143" i="99"/>
  <c r="AN160" i="99"/>
  <c r="BM167" i="99"/>
  <c r="AN183" i="99"/>
  <c r="AZ183" i="99" s="1"/>
  <c r="AN204" i="99"/>
  <c r="AK204" i="99" s="1"/>
  <c r="BM238" i="99"/>
  <c r="AO264" i="99"/>
  <c r="AY277" i="99"/>
  <c r="AN280" i="99"/>
  <c r="AV280" i="99" s="1"/>
  <c r="AZ291" i="99"/>
  <c r="O296" i="99"/>
  <c r="BM307" i="99"/>
  <c r="AN313" i="99"/>
  <c r="AV313" i="99" s="1"/>
  <c r="AW313" i="99" s="1"/>
  <c r="AN315" i="99"/>
  <c r="AQ315" i="99" s="1"/>
  <c r="AN317" i="99"/>
  <c r="AQ317" i="99" s="1"/>
  <c r="BM324" i="99"/>
  <c r="AN339" i="99"/>
  <c r="AS339" i="99" s="1"/>
  <c r="BM340" i="99"/>
  <c r="BM377" i="99"/>
  <c r="AN413" i="99"/>
  <c r="AQ413" i="99" s="1"/>
  <c r="AN484" i="99"/>
  <c r="BM484" i="99"/>
  <c r="O502" i="99"/>
  <c r="AN508" i="99"/>
  <c r="AC149" i="99"/>
  <c r="AP168" i="99"/>
  <c r="AN112" i="99"/>
  <c r="AV112" i="99" s="1"/>
  <c r="AY118" i="99"/>
  <c r="BM123" i="99"/>
  <c r="AO160" i="99"/>
  <c r="AN164" i="99"/>
  <c r="AK164" i="99" s="1"/>
  <c r="AY166" i="99"/>
  <c r="AY172" i="99"/>
  <c r="AN173" i="99"/>
  <c r="AV173" i="99" s="1"/>
  <c r="BB199" i="99"/>
  <c r="AY214" i="99"/>
  <c r="O215" i="99"/>
  <c r="BM215" i="99"/>
  <c r="BM219" i="99"/>
  <c r="BM222" i="99"/>
  <c r="BM235" i="99"/>
  <c r="O238" i="99"/>
  <c r="AZ239" i="99"/>
  <c r="BM254" i="99"/>
  <c r="BM270" i="99"/>
  <c r="AY271" i="99"/>
  <c r="AN287" i="99"/>
  <c r="BC287" i="99" s="1"/>
  <c r="BE287" i="99" s="1"/>
  <c r="AN290" i="99"/>
  <c r="AO292" i="99"/>
  <c r="BM293" i="99"/>
  <c r="BM297" i="99"/>
  <c r="AN299" i="99"/>
  <c r="AK299" i="99" s="1"/>
  <c r="AZ301" i="99"/>
  <c r="AO313" i="99"/>
  <c r="AO317" i="99"/>
  <c r="O327" i="99"/>
  <c r="O349" i="99"/>
  <c r="AO365" i="99"/>
  <c r="AY371" i="99"/>
  <c r="BB381" i="99"/>
  <c r="AN410" i="99"/>
  <c r="AV410" i="99" s="1"/>
  <c r="AN417" i="99"/>
  <c r="AV417" i="99" s="1"/>
  <c r="O434" i="99"/>
  <c r="O443" i="99"/>
  <c r="AN457" i="99"/>
  <c r="AO465" i="99"/>
  <c r="AO484" i="99"/>
  <c r="AN486" i="99"/>
  <c r="AV486" i="99" s="1"/>
  <c r="AO508" i="99"/>
  <c r="AO112" i="99"/>
  <c r="AO164" i="99"/>
  <c r="AY246" i="99"/>
  <c r="AZ255" i="99"/>
  <c r="AO290" i="99"/>
  <c r="AY323" i="99"/>
  <c r="AY332" i="99"/>
  <c r="AV346" i="99"/>
  <c r="AO369" i="99"/>
  <c r="AY419" i="99"/>
  <c r="AO427" i="99"/>
  <c r="O462" i="99"/>
  <c r="AO486" i="99"/>
  <c r="AY492" i="99"/>
  <c r="O497" i="99"/>
  <c r="AN499" i="99"/>
  <c r="BB501" i="99"/>
  <c r="AN505" i="99"/>
  <c r="AP173" i="99"/>
  <c r="BB118" i="99"/>
  <c r="AN123" i="99"/>
  <c r="AY124" i="99"/>
  <c r="AV128" i="99"/>
  <c r="AY134" i="99"/>
  <c r="BB166" i="99"/>
  <c r="O178" i="99"/>
  <c r="AB178" i="99" s="1"/>
  <c r="AY180" i="99"/>
  <c r="AY190" i="99"/>
  <c r="BB214" i="99"/>
  <c r="AY237" i="99"/>
  <c r="AO244" i="99"/>
  <c r="BB259" i="99"/>
  <c r="AY262" i="99"/>
  <c r="O263" i="99"/>
  <c r="BM263" i="99"/>
  <c r="BM267" i="99"/>
  <c r="O270" i="99"/>
  <c r="O282" i="99"/>
  <c r="BB283" i="99"/>
  <c r="O297" i="99"/>
  <c r="AO324" i="99"/>
  <c r="AN330" i="99"/>
  <c r="AY379" i="99"/>
  <c r="BB385" i="99"/>
  <c r="AN394" i="99"/>
  <c r="AV394" i="99" s="1"/>
  <c r="BB396" i="99"/>
  <c r="AO404" i="99"/>
  <c r="AO431" i="99"/>
  <c r="BB433" i="99"/>
  <c r="BB442" i="99"/>
  <c r="BB445" i="99"/>
  <c r="AO454" i="99"/>
  <c r="BB461" i="99"/>
  <c r="BB477" i="99"/>
  <c r="AY481" i="99"/>
  <c r="AO502" i="99"/>
  <c r="AY511" i="99"/>
  <c r="AC140" i="99"/>
  <c r="AP140" i="99" s="1"/>
  <c r="AP183" i="99"/>
  <c r="AP207" i="99"/>
  <c r="BB115" i="99"/>
  <c r="AO123" i="99"/>
  <c r="AO128" i="99"/>
  <c r="AN139" i="99"/>
  <c r="AY140" i="99"/>
  <c r="AN144" i="99"/>
  <c r="AO147" i="99"/>
  <c r="O151" i="99"/>
  <c r="AY198" i="99"/>
  <c r="O199" i="99"/>
  <c r="O202" i="99"/>
  <c r="AB202" i="99" s="1"/>
  <c r="AY204" i="99"/>
  <c r="AV205" i="99"/>
  <c r="AN215" i="99"/>
  <c r="AP215" i="99" s="1"/>
  <c r="AY221" i="99"/>
  <c r="AN231" i="99"/>
  <c r="BB246" i="99"/>
  <c r="AY253" i="99"/>
  <c r="AO260" i="99"/>
  <c r="AN276" i="99"/>
  <c r="AK276" i="99" s="1"/>
  <c r="AY278" i="99"/>
  <c r="O279" i="99"/>
  <c r="BM289" i="99"/>
  <c r="BM291" i="99"/>
  <c r="BB305" i="99"/>
  <c r="AY315" i="99"/>
  <c r="BB323" i="99"/>
  <c r="AO330" i="99"/>
  <c r="BB332" i="99"/>
  <c r="AO349" i="99"/>
  <c r="AQ362" i="99"/>
  <c r="O373" i="99"/>
  <c r="BB389" i="99"/>
  <c r="O391" i="99"/>
  <c r="O415" i="99"/>
  <c r="BB419" i="99"/>
  <c r="AV426" i="99"/>
  <c r="AW426" i="99" s="1"/>
  <c r="AX426" i="99" s="1"/>
  <c r="BM426" i="99"/>
  <c r="BB430" i="99"/>
  <c r="AO443" i="99"/>
  <c r="AZ468" i="99"/>
  <c r="AN478" i="99"/>
  <c r="AV478" i="99" s="1"/>
  <c r="BB492" i="99"/>
  <c r="O494" i="99"/>
  <c r="BM504" i="99"/>
  <c r="AP164" i="99"/>
  <c r="BB134" i="99"/>
  <c r="AK155" i="99"/>
  <c r="AN188" i="99"/>
  <c r="AK188" i="99" s="1"/>
  <c r="BM199" i="99"/>
  <c r="AN247" i="99"/>
  <c r="BC247" i="99" s="1"/>
  <c r="BE247" i="99" s="1"/>
  <c r="BB262" i="99"/>
  <c r="AY269" i="99"/>
  <c r="AY287" i="99"/>
  <c r="AY299" i="99"/>
  <c r="AN322" i="99"/>
  <c r="AS346" i="99"/>
  <c r="BM361" i="99"/>
  <c r="BM371" i="99"/>
  <c r="AO377" i="99"/>
  <c r="AN381" i="99"/>
  <c r="BM381" i="99"/>
  <c r="AN401" i="99"/>
  <c r="AV401" i="99" s="1"/>
  <c r="AY410" i="99"/>
  <c r="AN462" i="99"/>
  <c r="AV462" i="99" s="1"/>
  <c r="BB490" i="99"/>
  <c r="AN497" i="99"/>
  <c r="BM498" i="99"/>
  <c r="BM501" i="99"/>
  <c r="AY508" i="99"/>
  <c r="O114" i="99"/>
  <c r="AB114" i="99" s="1"/>
  <c r="BM118" i="99"/>
  <c r="BM127" i="99"/>
  <c r="BB131" i="99"/>
  <c r="AY164" i="99"/>
  <c r="AN165" i="99"/>
  <c r="BM166" i="99"/>
  <c r="BB183" i="99"/>
  <c r="AN196" i="99"/>
  <c r="AK196" i="99" s="1"/>
  <c r="BB198" i="99"/>
  <c r="BM214" i="99"/>
  <c r="BM223" i="99"/>
  <c r="BM227" i="99"/>
  <c r="BM230" i="99"/>
  <c r="BM239" i="99"/>
  <c r="BM243" i="99"/>
  <c r="AN263" i="99"/>
  <c r="BC263" i="99" s="1"/>
  <c r="BE263" i="99" s="1"/>
  <c r="AZ272" i="99"/>
  <c r="BB278" i="99"/>
  <c r="O283" i="99"/>
  <c r="AO297" i="99"/>
  <c r="BM301" i="99"/>
  <c r="BB313" i="99"/>
  <c r="AN314" i="99"/>
  <c r="BB315" i="99"/>
  <c r="BB321" i="99"/>
  <c r="AO322" i="99"/>
  <c r="AN338" i="99"/>
  <c r="O345" i="99"/>
  <c r="BM348" i="99"/>
  <c r="AO354" i="99"/>
  <c r="AS362" i="99"/>
  <c r="BB365" i="99"/>
  <c r="AO381" i="99"/>
  <c r="BM385" i="99"/>
  <c r="BM403" i="99"/>
  <c r="BB421" i="99"/>
  <c r="BM433" i="99"/>
  <c r="O439" i="99"/>
  <c r="BM439" i="99"/>
  <c r="AY440" i="99"/>
  <c r="BM442" i="99"/>
  <c r="AN452" i="99"/>
  <c r="AK452" i="99" s="1"/>
  <c r="BB468" i="99"/>
  <c r="AN476" i="99"/>
  <c r="AZ476" i="99" s="1"/>
  <c r="AY484" i="99"/>
  <c r="O492" i="99"/>
  <c r="AO497" i="99"/>
  <c r="O504" i="99"/>
  <c r="AO509" i="99"/>
  <c r="BM190" i="99"/>
  <c r="AV213" i="99"/>
  <c r="BM246" i="99"/>
  <c r="BM255" i="99"/>
  <c r="BM259" i="99"/>
  <c r="BM275" i="99"/>
  <c r="AY290" i="99"/>
  <c r="BM332" i="99"/>
  <c r="AK371" i="99"/>
  <c r="BB417" i="99"/>
  <c r="BM419" i="99"/>
  <c r="BM496" i="99"/>
  <c r="AC124" i="99"/>
  <c r="AP124" i="99" s="1"/>
  <c r="AP143" i="99"/>
  <c r="AC148" i="99"/>
  <c r="AC172" i="99"/>
  <c r="AP172" i="99" s="1"/>
  <c r="AC196" i="99"/>
  <c r="AP196" i="99" s="1"/>
  <c r="O130" i="99"/>
  <c r="AB130" i="99" s="1"/>
  <c r="BM207" i="99"/>
  <c r="O246" i="99"/>
  <c r="O259" i="99"/>
  <c r="BM262" i="99"/>
  <c r="AY307" i="99"/>
  <c r="BM317" i="99"/>
  <c r="O399" i="99"/>
  <c r="O433" i="99"/>
  <c r="O445" i="99"/>
  <c r="AX151" i="95"/>
  <c r="AY192" i="95"/>
  <c r="AX211" i="95"/>
  <c r="AX263" i="95"/>
  <c r="BA283" i="95"/>
  <c r="AU313" i="95"/>
  <c r="BH315" i="95"/>
  <c r="AX405" i="95"/>
  <c r="AX447" i="95"/>
  <c r="AU114" i="95"/>
  <c r="AV114" i="95" s="1"/>
  <c r="AN123" i="95"/>
  <c r="AK123" i="95" s="1"/>
  <c r="AN139" i="95"/>
  <c r="O153" i="95"/>
  <c r="BA155" i="95"/>
  <c r="BA169" i="95"/>
  <c r="AN171" i="95"/>
  <c r="AX175" i="95"/>
  <c r="AN176" i="95"/>
  <c r="AQ184" i="95"/>
  <c r="BA222" i="95"/>
  <c r="AX233" i="95"/>
  <c r="BA238" i="95"/>
  <c r="AN240" i="95"/>
  <c r="AN269" i="95"/>
  <c r="AY269" i="95" s="1"/>
  <c r="AK285" i="95"/>
  <c r="AX291" i="95"/>
  <c r="BH295" i="95"/>
  <c r="AX297" i="95"/>
  <c r="O319" i="95"/>
  <c r="BA328" i="95"/>
  <c r="BH343" i="95"/>
  <c r="AU353" i="95"/>
  <c r="AV353" i="95" s="1"/>
  <c r="BH366" i="95"/>
  <c r="AX368" i="95"/>
  <c r="O370" i="95"/>
  <c r="AN400" i="95"/>
  <c r="AY405" i="95"/>
  <c r="BA411" i="95"/>
  <c r="O424" i="95"/>
  <c r="BH432" i="95"/>
  <c r="O438" i="95"/>
  <c r="BA501" i="95"/>
  <c r="AK349" i="95"/>
  <c r="BH118" i="95"/>
  <c r="AX131" i="95"/>
  <c r="BA144" i="95"/>
  <c r="BH201" i="95"/>
  <c r="AX223" i="95"/>
  <c r="AN224" i="95"/>
  <c r="BA233" i="95"/>
  <c r="BH255" i="95"/>
  <c r="BH273" i="95"/>
  <c r="AR285" i="95"/>
  <c r="BH303" i="95"/>
  <c r="BH321" i="95"/>
  <c r="BH422" i="95"/>
  <c r="O432" i="95"/>
  <c r="AN438" i="95"/>
  <c r="BA447" i="95"/>
  <c r="AX464" i="95"/>
  <c r="O465" i="95"/>
  <c r="O470" i="95"/>
  <c r="O510" i="95"/>
  <c r="AN205" i="95"/>
  <c r="AR205" i="95" s="1"/>
  <c r="AN229" i="95"/>
  <c r="AR229" i="95" s="1"/>
  <c r="BH263" i="95"/>
  <c r="BH283" i="95"/>
  <c r="AN315" i="95"/>
  <c r="AN350" i="95"/>
  <c r="AN422" i="95"/>
  <c r="AO422" i="95" s="1"/>
  <c r="O458" i="95"/>
  <c r="BH463" i="95"/>
  <c r="BH474" i="95"/>
  <c r="O479" i="95"/>
  <c r="AN482" i="95"/>
  <c r="AO482" i="95" s="1"/>
  <c r="BH511" i="95"/>
  <c r="AU113" i="95"/>
  <c r="BA270" i="95"/>
  <c r="O273" i="95"/>
  <c r="O283" i="95"/>
  <c r="O287" i="95"/>
  <c r="O295" i="95"/>
  <c r="O343" i="95"/>
  <c r="AX370" i="95"/>
  <c r="O386" i="95"/>
  <c r="BH405" i="95"/>
  <c r="BA413" i="95"/>
  <c r="BA419" i="95"/>
  <c r="AX424" i="95"/>
  <c r="AN432" i="95"/>
  <c r="O446" i="95"/>
  <c r="BA448" i="95"/>
  <c r="O451" i="95"/>
  <c r="BA464" i="95"/>
  <c r="AN465" i="95"/>
  <c r="BH480" i="95"/>
  <c r="AN483" i="95"/>
  <c r="AL483" i="95" s="1"/>
  <c r="AX490" i="95"/>
  <c r="O114" i="95"/>
  <c r="O155" i="95"/>
  <c r="AN187" i="95"/>
  <c r="AK192" i="95"/>
  <c r="BH447" i="95"/>
  <c r="AO479" i="95"/>
  <c r="BH496" i="95"/>
  <c r="O405" i="95"/>
  <c r="O416" i="95"/>
  <c r="AO439" i="95"/>
  <c r="O447" i="95"/>
  <c r="O463" i="95"/>
  <c r="O496" i="95"/>
  <c r="AX510" i="95"/>
  <c r="O511" i="95"/>
  <c r="O151" i="95"/>
  <c r="AN155" i="95"/>
  <c r="AK155" i="95" s="1"/>
  <c r="AN168" i="95"/>
  <c r="O183" i="95"/>
  <c r="AO192" i="95"/>
  <c r="BH215" i="95"/>
  <c r="O233" i="95"/>
  <c r="AN267" i="95"/>
  <c r="BA272" i="95"/>
  <c r="BH275" i="95"/>
  <c r="O303" i="95"/>
  <c r="AX335" i="95"/>
  <c r="BH349" i="95"/>
  <c r="BA350" i="95"/>
  <c r="AN360" i="95"/>
  <c r="AL360" i="95" s="1"/>
  <c r="BH413" i="95"/>
  <c r="AX422" i="95"/>
  <c r="AX432" i="95"/>
  <c r="BA470" i="95"/>
  <c r="BH481" i="95"/>
  <c r="AK114" i="95"/>
  <c r="BA113" i="95"/>
  <c r="AQ114" i="95"/>
  <c r="BH116" i="95"/>
  <c r="BH123" i="95"/>
  <c r="AN128" i="95"/>
  <c r="AK128" i="95" s="1"/>
  <c r="AX134" i="95"/>
  <c r="BH147" i="95"/>
  <c r="BH159" i="95"/>
  <c r="AO168" i="95"/>
  <c r="O175" i="95"/>
  <c r="AX187" i="95"/>
  <c r="AQ192" i="95"/>
  <c r="AN211" i="95"/>
  <c r="BA224" i="95"/>
  <c r="AN237" i="95"/>
  <c r="O279" i="95"/>
  <c r="AX287" i="95"/>
  <c r="O297" i="95"/>
  <c r="AX321" i="95"/>
  <c r="AL345" i="95"/>
  <c r="AO346" i="95"/>
  <c r="BA366" i="95"/>
  <c r="AN374" i="95"/>
  <c r="AU374" i="95" s="1"/>
  <c r="AV374" i="95" s="1"/>
  <c r="AX386" i="95"/>
  <c r="BA403" i="95"/>
  <c r="AN416" i="95"/>
  <c r="AX426" i="95"/>
  <c r="AO447" i="95"/>
  <c r="AO463" i="95"/>
  <c r="AX465" i="95"/>
  <c r="O466" i="95"/>
  <c r="AX479" i="95"/>
  <c r="AN496" i="95"/>
  <c r="AR511" i="95"/>
  <c r="AN144" i="95"/>
  <c r="AN233" i="95"/>
  <c r="AU233" i="95" s="1"/>
  <c r="BA326" i="95"/>
  <c r="AU368" i="95"/>
  <c r="AV368" i="95" s="1"/>
  <c r="AX373" i="95"/>
  <c r="BA422" i="95"/>
  <c r="AY479" i="95"/>
  <c r="BH498" i="95"/>
  <c r="AR114" i="95"/>
  <c r="AX118" i="95"/>
  <c r="O131" i="95"/>
  <c r="AN152" i="95"/>
  <c r="BH153" i="95"/>
  <c r="AX155" i="95"/>
  <c r="O171" i="95"/>
  <c r="AK184" i="95"/>
  <c r="BA187" i="95"/>
  <c r="BH199" i="95"/>
  <c r="O223" i="95"/>
  <c r="AN227" i="95"/>
  <c r="AX267" i="95"/>
  <c r="BA273" i="95"/>
  <c r="BA278" i="95"/>
  <c r="BA288" i="95"/>
  <c r="AY296" i="95"/>
  <c r="AX311" i="95"/>
  <c r="AR317" i="95"/>
  <c r="AX360" i="95"/>
  <c r="BH370" i="95"/>
  <c r="BA381" i="95"/>
  <c r="BA386" i="95"/>
  <c r="O413" i="95"/>
  <c r="BH414" i="95"/>
  <c r="AK418" i="95"/>
  <c r="BA426" i="95"/>
  <c r="O464" i="95"/>
  <c r="AN466" i="95"/>
  <c r="AK466" i="95" s="1"/>
  <c r="AC121" i="99"/>
  <c r="AC128" i="99"/>
  <c r="AP128" i="99" s="1"/>
  <c r="AC133" i="99"/>
  <c r="AC145" i="99"/>
  <c r="AC152" i="99"/>
  <c r="AC157" i="99"/>
  <c r="AP157" i="99" s="1"/>
  <c r="AC169" i="99"/>
  <c r="AC176" i="99"/>
  <c r="AC181" i="99"/>
  <c r="AP181" i="99" s="1"/>
  <c r="AC193" i="99"/>
  <c r="AC200" i="99"/>
  <c r="AC205" i="99"/>
  <c r="AP205" i="99" s="1"/>
  <c r="M212" i="99"/>
  <c r="M212" i="95"/>
  <c r="M236" i="99"/>
  <c r="M236" i="95"/>
  <c r="L241" i="99"/>
  <c r="AC241" i="99" s="1"/>
  <c r="L241" i="95"/>
  <c r="M248" i="99"/>
  <c r="M248" i="95"/>
  <c r="L253" i="99"/>
  <c r="L253" i="95"/>
  <c r="M260" i="99"/>
  <c r="M260" i="95"/>
  <c r="L265" i="99"/>
  <c r="L265" i="95"/>
  <c r="M272" i="99"/>
  <c r="M272" i="95"/>
  <c r="L277" i="99"/>
  <c r="AC277" i="99" s="1"/>
  <c r="L277" i="95"/>
  <c r="M284" i="99"/>
  <c r="M284" i="95"/>
  <c r="L289" i="99"/>
  <c r="L289" i="95"/>
  <c r="M296" i="99"/>
  <c r="M296" i="95"/>
  <c r="L301" i="99"/>
  <c r="L301" i="95"/>
  <c r="M308" i="99"/>
  <c r="M308" i="95"/>
  <c r="L313" i="99"/>
  <c r="L313" i="95"/>
  <c r="M320" i="99"/>
  <c r="M320" i="95"/>
  <c r="L325" i="99"/>
  <c r="L325" i="95"/>
  <c r="M332" i="99"/>
  <c r="M332" i="95"/>
  <c r="L337" i="99"/>
  <c r="L337" i="95"/>
  <c r="M344" i="99"/>
  <c r="M344" i="95"/>
  <c r="L349" i="99"/>
  <c r="L349" i="95"/>
  <c r="M356" i="99"/>
  <c r="M356" i="95"/>
  <c r="L361" i="99"/>
  <c r="L361" i="95"/>
  <c r="M368" i="99"/>
  <c r="M368" i="95"/>
  <c r="L373" i="99"/>
  <c r="L373" i="95"/>
  <c r="M380" i="99"/>
  <c r="M380" i="95"/>
  <c r="L385" i="99"/>
  <c r="L385" i="95"/>
  <c r="M392" i="99"/>
  <c r="M392" i="95"/>
  <c r="L397" i="99"/>
  <c r="L397" i="95"/>
  <c r="M404" i="99"/>
  <c r="M404" i="95"/>
  <c r="L409" i="99"/>
  <c r="L409" i="95"/>
  <c r="M416" i="99"/>
  <c r="M416" i="95"/>
  <c r="L421" i="99"/>
  <c r="L421" i="95"/>
  <c r="M428" i="99"/>
  <c r="M428" i="95"/>
  <c r="L433" i="99"/>
  <c r="L433" i="95"/>
  <c r="M440" i="99"/>
  <c r="M440" i="95"/>
  <c r="L445" i="99"/>
  <c r="L445" i="95"/>
  <c r="M452" i="99"/>
  <c r="M452" i="95"/>
  <c r="L457" i="99"/>
  <c r="L457" i="95"/>
  <c r="M464" i="99"/>
  <c r="M464" i="95"/>
  <c r="L469" i="99"/>
  <c r="L469" i="95"/>
  <c r="M476" i="99"/>
  <c r="M476" i="95"/>
  <c r="L481" i="99"/>
  <c r="L481" i="95"/>
  <c r="M488" i="99"/>
  <c r="M488" i="95"/>
  <c r="L493" i="99"/>
  <c r="L493" i="95"/>
  <c r="M500" i="99"/>
  <c r="M500" i="95"/>
  <c r="L505" i="99"/>
  <c r="L505" i="95"/>
  <c r="L115" i="95"/>
  <c r="M116" i="95"/>
  <c r="M118" i="95"/>
  <c r="L121" i="95"/>
  <c r="M125" i="95"/>
  <c r="M134" i="95"/>
  <c r="BA136" i="95"/>
  <c r="L143" i="95"/>
  <c r="M147" i="95"/>
  <c r="M149" i="95"/>
  <c r="L154" i="95"/>
  <c r="M159" i="95"/>
  <c r="M162" i="95"/>
  <c r="L169" i="95"/>
  <c r="M170" i="95"/>
  <c r="L179" i="95"/>
  <c r="L181" i="95"/>
  <c r="L185" i="95"/>
  <c r="M186" i="95"/>
  <c r="M199" i="95"/>
  <c r="L202" i="95"/>
  <c r="M204" i="95"/>
  <c r="BH207" i="95"/>
  <c r="AN209" i="95"/>
  <c r="L215" i="95"/>
  <c r="M222" i="95"/>
  <c r="BH232" i="95"/>
  <c r="BA232" i="95"/>
  <c r="M234" i="95"/>
  <c r="BH239" i="95"/>
  <c r="AX239" i="95"/>
  <c r="L243" i="95"/>
  <c r="BH254" i="95"/>
  <c r="BA254" i="95"/>
  <c r="M275" i="95"/>
  <c r="AU382" i="95"/>
  <c r="AR382" i="95"/>
  <c r="AO382" i="95"/>
  <c r="M229" i="99"/>
  <c r="AC229" i="99" s="1"/>
  <c r="M229" i="95"/>
  <c r="L234" i="99"/>
  <c r="L234" i="95"/>
  <c r="L246" i="99"/>
  <c r="L246" i="95"/>
  <c r="M253" i="99"/>
  <c r="M253" i="95"/>
  <c r="L258" i="99"/>
  <c r="L258" i="95"/>
  <c r="M265" i="99"/>
  <c r="M265" i="95"/>
  <c r="L270" i="99"/>
  <c r="L270" i="95"/>
  <c r="L282" i="99"/>
  <c r="L282" i="95"/>
  <c r="M289" i="99"/>
  <c r="M289" i="95"/>
  <c r="L294" i="99"/>
  <c r="L294" i="95"/>
  <c r="M301" i="99"/>
  <c r="AC301" i="99" s="1"/>
  <c r="AP301" i="99" s="1"/>
  <c r="M301" i="95"/>
  <c r="L306" i="99"/>
  <c r="L306" i="95"/>
  <c r="M313" i="99"/>
  <c r="M313" i="95"/>
  <c r="L318" i="99"/>
  <c r="L318" i="95"/>
  <c r="M325" i="99"/>
  <c r="M325" i="95"/>
  <c r="L330" i="99"/>
  <c r="L330" i="95"/>
  <c r="M337" i="99"/>
  <c r="M337" i="95"/>
  <c r="L342" i="99"/>
  <c r="L342" i="95"/>
  <c r="M349" i="99"/>
  <c r="M349" i="95"/>
  <c r="L354" i="99"/>
  <c r="L354" i="95"/>
  <c r="M361" i="99"/>
  <c r="M361" i="95"/>
  <c r="L366" i="99"/>
  <c r="L366" i="95"/>
  <c r="M373" i="99"/>
  <c r="AC373" i="99" s="1"/>
  <c r="M373" i="95"/>
  <c r="L378" i="99"/>
  <c r="L378" i="95"/>
  <c r="M385" i="99"/>
  <c r="M385" i="95"/>
  <c r="L390" i="99"/>
  <c r="L390" i="95"/>
  <c r="M397" i="99"/>
  <c r="M397" i="95"/>
  <c r="L402" i="99"/>
  <c r="L402" i="95"/>
  <c r="M409" i="99"/>
  <c r="M409" i="95"/>
  <c r="L414" i="99"/>
  <c r="L414" i="95"/>
  <c r="M421" i="99"/>
  <c r="M421" i="95"/>
  <c r="L426" i="99"/>
  <c r="L426" i="95"/>
  <c r="M433" i="99"/>
  <c r="M433" i="95"/>
  <c r="L438" i="99"/>
  <c r="L438" i="95"/>
  <c r="M445" i="99"/>
  <c r="M445" i="95"/>
  <c r="L450" i="99"/>
  <c r="L450" i="95"/>
  <c r="M457" i="99"/>
  <c r="M457" i="95"/>
  <c r="L462" i="99"/>
  <c r="L462" i="95"/>
  <c r="M469" i="99"/>
  <c r="M469" i="95"/>
  <c r="L474" i="99"/>
  <c r="L474" i="95"/>
  <c r="M481" i="99"/>
  <c r="AC481" i="99" s="1"/>
  <c r="M481" i="95"/>
  <c r="L486" i="99"/>
  <c r="L486" i="95"/>
  <c r="M493" i="99"/>
  <c r="M493" i="95"/>
  <c r="L498" i="99"/>
  <c r="L498" i="95"/>
  <c r="M505" i="99"/>
  <c r="M505" i="95"/>
  <c r="L510" i="99"/>
  <c r="L510" i="95"/>
  <c r="M115" i="95"/>
  <c r="O118" i="95"/>
  <c r="M121" i="95"/>
  <c r="AQ123" i="95"/>
  <c r="AO128" i="95"/>
  <c r="BH131" i="95"/>
  <c r="O134" i="95"/>
  <c r="BH134" i="95"/>
  <c r="L136" i="95"/>
  <c r="L138" i="95"/>
  <c r="L140" i="95"/>
  <c r="M143" i="95"/>
  <c r="L145" i="95"/>
  <c r="O147" i="95"/>
  <c r="M154" i="95"/>
  <c r="AO161" i="95"/>
  <c r="L163" i="95"/>
  <c r="L165" i="95"/>
  <c r="AY168" i="95"/>
  <c r="M169" i="95"/>
  <c r="L177" i="95"/>
  <c r="M179" i="95"/>
  <c r="BH179" i="95"/>
  <c r="M181" i="95"/>
  <c r="AY184" i="95"/>
  <c r="M185" i="95"/>
  <c r="L193" i="95"/>
  <c r="L195" i="95"/>
  <c r="L197" i="95"/>
  <c r="BA198" i="95"/>
  <c r="AO201" i="95"/>
  <c r="BA201" i="95"/>
  <c r="M202" i="95"/>
  <c r="L207" i="95"/>
  <c r="L209" i="95"/>
  <c r="M215" i="95"/>
  <c r="BA230" i="95"/>
  <c r="M232" i="95"/>
  <c r="M235" i="95"/>
  <c r="O239" i="95"/>
  <c r="AX249" i="95"/>
  <c r="AN249" i="95"/>
  <c r="AU249" i="95" s="1"/>
  <c r="BH249" i="95"/>
  <c r="O249" i="95"/>
  <c r="BA249" i="95"/>
  <c r="M217" i="99"/>
  <c r="AC217" i="99" s="1"/>
  <c r="M217" i="95"/>
  <c r="AB131" i="99"/>
  <c r="AC131" i="99"/>
  <c r="AC155" i="99"/>
  <c r="AP155" i="99" s="1"/>
  <c r="AC179" i="99"/>
  <c r="AC203" i="99"/>
  <c r="L239" i="99"/>
  <c r="L239" i="95"/>
  <c r="M246" i="99"/>
  <c r="M246" i="95"/>
  <c r="L251" i="99"/>
  <c r="L251" i="95"/>
  <c r="M258" i="99"/>
  <c r="M258" i="95"/>
  <c r="L263" i="99"/>
  <c r="L263" i="95"/>
  <c r="M270" i="99"/>
  <c r="M270" i="95"/>
  <c r="L275" i="99"/>
  <c r="L275" i="95"/>
  <c r="M282" i="99"/>
  <c r="M282" i="95"/>
  <c r="L287" i="99"/>
  <c r="L287" i="95"/>
  <c r="M294" i="99"/>
  <c r="M294" i="95"/>
  <c r="L299" i="99"/>
  <c r="L299" i="95"/>
  <c r="M306" i="99"/>
  <c r="M306" i="95"/>
  <c r="L311" i="99"/>
  <c r="L311" i="95"/>
  <c r="M318" i="99"/>
  <c r="M318" i="95"/>
  <c r="L323" i="99"/>
  <c r="L323" i="95"/>
  <c r="M330" i="99"/>
  <c r="M330" i="95"/>
  <c r="L335" i="99"/>
  <c r="L335" i="95"/>
  <c r="M342" i="99"/>
  <c r="M342" i="95"/>
  <c r="L347" i="99"/>
  <c r="L347" i="95"/>
  <c r="M354" i="99"/>
  <c r="M354" i="95"/>
  <c r="L359" i="99"/>
  <c r="L359" i="95"/>
  <c r="M366" i="99"/>
  <c r="M366" i="95"/>
  <c r="L371" i="99"/>
  <c r="L371" i="95"/>
  <c r="M378" i="99"/>
  <c r="M378" i="95"/>
  <c r="L383" i="99"/>
  <c r="L383" i="95"/>
  <c r="M390" i="99"/>
  <c r="M390" i="95"/>
  <c r="AC390" i="95" s="1"/>
  <c r="AP390" i="95" s="1"/>
  <c r="L395" i="99"/>
  <c r="L395" i="95"/>
  <c r="M402" i="99"/>
  <c r="M402" i="95"/>
  <c r="L407" i="99"/>
  <c r="L407" i="95"/>
  <c r="M414" i="99"/>
  <c r="M414" i="95"/>
  <c r="L419" i="99"/>
  <c r="L419" i="95"/>
  <c r="M426" i="99"/>
  <c r="M426" i="95"/>
  <c r="L431" i="99"/>
  <c r="L431" i="95"/>
  <c r="M438" i="99"/>
  <c r="M438" i="95"/>
  <c r="L443" i="99"/>
  <c r="L443" i="95"/>
  <c r="M450" i="99"/>
  <c r="M450" i="95"/>
  <c r="L455" i="99"/>
  <c r="L455" i="95"/>
  <c r="M462" i="99"/>
  <c r="M462" i="95"/>
  <c r="L467" i="99"/>
  <c r="L467" i="95"/>
  <c r="M474" i="99"/>
  <c r="M474" i="95"/>
  <c r="L479" i="99"/>
  <c r="L479" i="95"/>
  <c r="M486" i="99"/>
  <c r="M486" i="95"/>
  <c r="L491" i="99"/>
  <c r="L491" i="95"/>
  <c r="M498" i="99"/>
  <c r="M498" i="95"/>
  <c r="L503" i="99"/>
  <c r="L503" i="95"/>
  <c r="M510" i="99"/>
  <c r="M510" i="95"/>
  <c r="L114" i="95"/>
  <c r="BA114" i="95"/>
  <c r="O115" i="95"/>
  <c r="L126" i="95"/>
  <c r="AQ128" i="95"/>
  <c r="AX135" i="95"/>
  <c r="M136" i="95"/>
  <c r="M138" i="95"/>
  <c r="M140" i="95"/>
  <c r="AY144" i="95"/>
  <c r="M145" i="95"/>
  <c r="BH145" i="95"/>
  <c r="AO153" i="95"/>
  <c r="L155" i="95"/>
  <c r="L161" i="95"/>
  <c r="M163" i="95"/>
  <c r="BH163" i="95"/>
  <c r="M165" i="95"/>
  <c r="O169" i="95"/>
  <c r="L171" i="95"/>
  <c r="L173" i="95"/>
  <c r="AY176" i="95"/>
  <c r="M177" i="95"/>
  <c r="O179" i="95"/>
  <c r="O185" i="95"/>
  <c r="L187" i="95"/>
  <c r="L189" i="95"/>
  <c r="M193" i="95"/>
  <c r="M195" i="95"/>
  <c r="BH195" i="95"/>
  <c r="M197" i="95"/>
  <c r="L201" i="95"/>
  <c r="M207" i="95"/>
  <c r="M209" i="95"/>
  <c r="BH209" i="95"/>
  <c r="AN219" i="95"/>
  <c r="BH219" i="95"/>
  <c r="BA219" i="95"/>
  <c r="AX219" i="95"/>
  <c r="M228" i="95"/>
  <c r="L260" i="95"/>
  <c r="O271" i="95"/>
  <c r="BH271" i="95"/>
  <c r="AX271" i="95"/>
  <c r="AK347" i="95"/>
  <c r="AR347" i="95"/>
  <c r="AL347" i="95"/>
  <c r="AC220" i="99"/>
  <c r="M227" i="99"/>
  <c r="AB227" i="99" s="1"/>
  <c r="M227" i="95"/>
  <c r="L232" i="99"/>
  <c r="AC232" i="99" s="1"/>
  <c r="L232" i="95"/>
  <c r="M239" i="99"/>
  <c r="AC239" i="99" s="1"/>
  <c r="AP239" i="99" s="1"/>
  <c r="M239" i="95"/>
  <c r="M251" i="99"/>
  <c r="M251" i="95"/>
  <c r="L256" i="99"/>
  <c r="L256" i="95"/>
  <c r="M263" i="99"/>
  <c r="M263" i="95"/>
  <c r="L268" i="99"/>
  <c r="L268" i="95"/>
  <c r="L280" i="99"/>
  <c r="L280" i="95"/>
  <c r="M287" i="99"/>
  <c r="M287" i="95"/>
  <c r="L292" i="99"/>
  <c r="L292" i="95"/>
  <c r="M299" i="99"/>
  <c r="M299" i="95"/>
  <c r="L304" i="99"/>
  <c r="L304" i="95"/>
  <c r="M311" i="99"/>
  <c r="M311" i="95"/>
  <c r="L316" i="99"/>
  <c r="L316" i="95"/>
  <c r="M323" i="99"/>
  <c r="M323" i="95"/>
  <c r="L328" i="99"/>
  <c r="L328" i="95"/>
  <c r="M335" i="99"/>
  <c r="M335" i="95"/>
  <c r="L340" i="99"/>
  <c r="L340" i="95"/>
  <c r="M347" i="99"/>
  <c r="M347" i="95"/>
  <c r="AC347" i="95" s="1"/>
  <c r="AP347" i="95" s="1"/>
  <c r="L352" i="99"/>
  <c r="L352" i="95"/>
  <c r="M359" i="99"/>
  <c r="M359" i="95"/>
  <c r="L364" i="99"/>
  <c r="L364" i="95"/>
  <c r="M371" i="99"/>
  <c r="M371" i="95"/>
  <c r="L376" i="99"/>
  <c r="L376" i="95"/>
  <c r="M383" i="99"/>
  <c r="M383" i="95"/>
  <c r="L388" i="99"/>
  <c r="L388" i="95"/>
  <c r="M395" i="99"/>
  <c r="M395" i="95"/>
  <c r="L400" i="99"/>
  <c r="L400" i="95"/>
  <c r="M407" i="99"/>
  <c r="M407" i="95"/>
  <c r="L412" i="99"/>
  <c r="L412" i="95"/>
  <c r="M419" i="99"/>
  <c r="M419" i="95"/>
  <c r="L424" i="99"/>
  <c r="L424" i="95"/>
  <c r="M431" i="99"/>
  <c r="M431" i="95"/>
  <c r="L436" i="99"/>
  <c r="L436" i="95"/>
  <c r="M443" i="99"/>
  <c r="M443" i="95"/>
  <c r="L448" i="99"/>
  <c r="L448" i="95"/>
  <c r="M455" i="99"/>
  <c r="M455" i="95"/>
  <c r="L460" i="99"/>
  <c r="L460" i="95"/>
  <c r="M467" i="99"/>
  <c r="M467" i="95"/>
  <c r="L472" i="99"/>
  <c r="L472" i="95"/>
  <c r="M479" i="99"/>
  <c r="M479" i="95"/>
  <c r="L484" i="99"/>
  <c r="L484" i="95"/>
  <c r="M491" i="99"/>
  <c r="M491" i="95"/>
  <c r="L496" i="99"/>
  <c r="L496" i="95"/>
  <c r="M503" i="99"/>
  <c r="M503" i="95"/>
  <c r="L508" i="99"/>
  <c r="L508" i="95"/>
  <c r="AX113" i="95"/>
  <c r="M114" i="95"/>
  <c r="M126" i="95"/>
  <c r="AN131" i="95"/>
  <c r="L139" i="95"/>
  <c r="L144" i="95"/>
  <c r="O145" i="95"/>
  <c r="AN147" i="95"/>
  <c r="AK147" i="95" s="1"/>
  <c r="AN149" i="95"/>
  <c r="AY152" i="95"/>
  <c r="L153" i="95"/>
  <c r="M155" i="95"/>
  <c r="L157" i="95"/>
  <c r="M161" i="95"/>
  <c r="O163" i="95"/>
  <c r="BA168" i="95"/>
  <c r="M171" i="95"/>
  <c r="M173" i="95"/>
  <c r="O177" i="95"/>
  <c r="BH177" i="95"/>
  <c r="BA184" i="95"/>
  <c r="M187" i="95"/>
  <c r="BH187" i="95"/>
  <c r="M189" i="95"/>
  <c r="O193" i="95"/>
  <c r="BH193" i="95"/>
  <c r="O195" i="95"/>
  <c r="M201" i="95"/>
  <c r="L203" i="95"/>
  <c r="L205" i="95"/>
  <c r="BA206" i="95"/>
  <c r="O207" i="95"/>
  <c r="O209" i="95"/>
  <c r="L219" i="95"/>
  <c r="L225" i="95"/>
  <c r="AN232" i="95"/>
  <c r="AO232" i="95" s="1"/>
  <c r="M240" i="95"/>
  <c r="L244" i="95"/>
  <c r="L255" i="95"/>
  <c r="AC144" i="99"/>
  <c r="AP144" i="99" s="1"/>
  <c r="L208" i="99"/>
  <c r="AC208" i="99" s="1"/>
  <c r="L208" i="95"/>
  <c r="AC112" i="99"/>
  <c r="AP112" i="99" s="1"/>
  <c r="AC117" i="99"/>
  <c r="AC129" i="99"/>
  <c r="AC136" i="99"/>
  <c r="AC141" i="99"/>
  <c r="AC153" i="99"/>
  <c r="AC160" i="99"/>
  <c r="AP160" i="99" s="1"/>
  <c r="AC165" i="99"/>
  <c r="AP165" i="99" s="1"/>
  <c r="AC177" i="99"/>
  <c r="AC184" i="99"/>
  <c r="AC189" i="99"/>
  <c r="AP189" i="99" s="1"/>
  <c r="AC201" i="99"/>
  <c r="L213" i="99"/>
  <c r="AC213" i="99" s="1"/>
  <c r="AP213" i="99" s="1"/>
  <c r="L213" i="95"/>
  <c r="M220" i="99"/>
  <c r="M220" i="95"/>
  <c r="L237" i="99"/>
  <c r="AC237" i="99" s="1"/>
  <c r="L237" i="95"/>
  <c r="M244" i="99"/>
  <c r="AC244" i="99" s="1"/>
  <c r="M244" i="95"/>
  <c r="L249" i="99"/>
  <c r="L249" i="95"/>
  <c r="M256" i="99"/>
  <c r="M256" i="95"/>
  <c r="AC256" i="95" s="1"/>
  <c r="L261" i="99"/>
  <c r="L261" i="95"/>
  <c r="M268" i="99"/>
  <c r="M268" i="95"/>
  <c r="M280" i="99"/>
  <c r="M280" i="95"/>
  <c r="L285" i="99"/>
  <c r="L285" i="95"/>
  <c r="M292" i="99"/>
  <c r="M292" i="95"/>
  <c r="L297" i="99"/>
  <c r="L297" i="95"/>
  <c r="M304" i="99"/>
  <c r="M304" i="95"/>
  <c r="L309" i="99"/>
  <c r="L309" i="95"/>
  <c r="M316" i="99"/>
  <c r="M316" i="95"/>
  <c r="L321" i="99"/>
  <c r="L321" i="95"/>
  <c r="M328" i="99"/>
  <c r="M328" i="95"/>
  <c r="L333" i="99"/>
  <c r="L333" i="95"/>
  <c r="M340" i="99"/>
  <c r="M340" i="95"/>
  <c r="L345" i="99"/>
  <c r="L345" i="95"/>
  <c r="M352" i="99"/>
  <c r="M352" i="95"/>
  <c r="L357" i="99"/>
  <c r="L357" i="95"/>
  <c r="M364" i="99"/>
  <c r="M364" i="95"/>
  <c r="L369" i="99"/>
  <c r="L369" i="95"/>
  <c r="M376" i="99"/>
  <c r="M376" i="95"/>
  <c r="L381" i="99"/>
  <c r="L381" i="95"/>
  <c r="M388" i="99"/>
  <c r="M388" i="95"/>
  <c r="L393" i="99"/>
  <c r="L393" i="95"/>
  <c r="M400" i="99"/>
  <c r="M400" i="95"/>
  <c r="L405" i="99"/>
  <c r="L405" i="95"/>
  <c r="M412" i="99"/>
  <c r="M412" i="95"/>
  <c r="L417" i="99"/>
  <c r="L417" i="95"/>
  <c r="M424" i="99"/>
  <c r="M424" i="95"/>
  <c r="L429" i="99"/>
  <c r="L429" i="95"/>
  <c r="M436" i="99"/>
  <c r="M436" i="95"/>
  <c r="L441" i="99"/>
  <c r="L441" i="95"/>
  <c r="M448" i="99"/>
  <c r="M448" i="95"/>
  <c r="L453" i="99"/>
  <c r="L453" i="95"/>
  <c r="M460" i="99"/>
  <c r="M460" i="95"/>
  <c r="L465" i="99"/>
  <c r="L465" i="95"/>
  <c r="M472" i="99"/>
  <c r="M472" i="95"/>
  <c r="L477" i="99"/>
  <c r="L477" i="95"/>
  <c r="M484" i="99"/>
  <c r="M484" i="95"/>
  <c r="L489" i="99"/>
  <c r="L489" i="95"/>
  <c r="M496" i="99"/>
  <c r="M496" i="95"/>
  <c r="L501" i="99"/>
  <c r="L501" i="95"/>
  <c r="M508" i="99"/>
  <c r="M508" i="95"/>
  <c r="L112" i="95"/>
  <c r="AB114" i="95"/>
  <c r="BH115" i="95"/>
  <c r="L122" i="95"/>
  <c r="AX123" i="95"/>
  <c r="AX132" i="95"/>
  <c r="AN134" i="95"/>
  <c r="M139" i="95"/>
  <c r="M144" i="95"/>
  <c r="M153" i="95"/>
  <c r="M157" i="95"/>
  <c r="AN165" i="95"/>
  <c r="AK165" i="95" s="1"/>
  <c r="AX167" i="95"/>
  <c r="L168" i="95"/>
  <c r="BH169" i="95"/>
  <c r="BA176" i="95"/>
  <c r="AN179" i="95"/>
  <c r="AN181" i="95"/>
  <c r="AK181" i="95" s="1"/>
  <c r="AX183" i="95"/>
  <c r="L184" i="95"/>
  <c r="BH185" i="95"/>
  <c r="BA192" i="95"/>
  <c r="O201" i="95"/>
  <c r="M203" i="95"/>
  <c r="BH203" i="95"/>
  <c r="M205" i="95"/>
  <c r="BA208" i="95"/>
  <c r="BH216" i="95"/>
  <c r="BA216" i="95"/>
  <c r="AN216" i="95"/>
  <c r="O219" i="95"/>
  <c r="M223" i="95"/>
  <c r="L229" i="95"/>
  <c r="L250" i="95"/>
  <c r="L218" i="99"/>
  <c r="L218" i="95"/>
  <c r="M225" i="99"/>
  <c r="AC225" i="99" s="1"/>
  <c r="M225" i="95"/>
  <c r="L230" i="99"/>
  <c r="AB230" i="99" s="1"/>
  <c r="L230" i="95"/>
  <c r="L242" i="99"/>
  <c r="L242" i="95"/>
  <c r="M249" i="99"/>
  <c r="M249" i="95"/>
  <c r="L254" i="99"/>
  <c r="L254" i="95"/>
  <c r="M261" i="99"/>
  <c r="M261" i="95"/>
  <c r="L266" i="99"/>
  <c r="L266" i="95"/>
  <c r="M273" i="99"/>
  <c r="AC273" i="99" s="1"/>
  <c r="M273" i="95"/>
  <c r="L278" i="99"/>
  <c r="L278" i="95"/>
  <c r="M285" i="99"/>
  <c r="M285" i="95"/>
  <c r="L290" i="99"/>
  <c r="L290" i="95"/>
  <c r="M297" i="99"/>
  <c r="M297" i="95"/>
  <c r="L302" i="99"/>
  <c r="L302" i="95"/>
  <c r="M309" i="99"/>
  <c r="M309" i="95"/>
  <c r="L314" i="99"/>
  <c r="L314" i="95"/>
  <c r="M321" i="99"/>
  <c r="M321" i="95"/>
  <c r="L326" i="99"/>
  <c r="L326" i="95"/>
  <c r="M333" i="99"/>
  <c r="AC333" i="99" s="1"/>
  <c r="M333" i="95"/>
  <c r="L338" i="99"/>
  <c r="L338" i="95"/>
  <c r="M345" i="99"/>
  <c r="M345" i="95"/>
  <c r="L350" i="99"/>
  <c r="L350" i="95"/>
  <c r="M357" i="99"/>
  <c r="AC357" i="99" s="1"/>
  <c r="M357" i="95"/>
  <c r="L362" i="99"/>
  <c r="L362" i="95"/>
  <c r="M369" i="99"/>
  <c r="M369" i="95"/>
  <c r="L374" i="99"/>
  <c r="L374" i="95"/>
  <c r="M381" i="99"/>
  <c r="M381" i="95"/>
  <c r="L386" i="99"/>
  <c r="L386" i="95"/>
  <c r="M393" i="99"/>
  <c r="M393" i="95"/>
  <c r="L398" i="99"/>
  <c r="L398" i="95"/>
  <c r="M405" i="99"/>
  <c r="AC405" i="99" s="1"/>
  <c r="M405" i="95"/>
  <c r="L410" i="99"/>
  <c r="L410" i="95"/>
  <c r="M417" i="99"/>
  <c r="M417" i="95"/>
  <c r="L422" i="99"/>
  <c r="L422" i="95"/>
  <c r="M429" i="99"/>
  <c r="M429" i="95"/>
  <c r="L434" i="99"/>
  <c r="L434" i="95"/>
  <c r="M441" i="99"/>
  <c r="M441" i="95"/>
  <c r="L446" i="99"/>
  <c r="L446" i="95"/>
  <c r="M453" i="99"/>
  <c r="M453" i="95"/>
  <c r="L458" i="99"/>
  <c r="L458" i="95"/>
  <c r="M465" i="99"/>
  <c r="AC465" i="99" s="1"/>
  <c r="M465" i="95"/>
  <c r="L470" i="99"/>
  <c r="L470" i="95"/>
  <c r="M477" i="99"/>
  <c r="AC477" i="99" s="1"/>
  <c r="M477" i="95"/>
  <c r="L482" i="99"/>
  <c r="L482" i="95"/>
  <c r="M489" i="99"/>
  <c r="M489" i="95"/>
  <c r="L494" i="99"/>
  <c r="L494" i="95"/>
  <c r="M501" i="99"/>
  <c r="AC501" i="99" s="1"/>
  <c r="M501" i="95"/>
  <c r="L506" i="99"/>
  <c r="L506" i="95"/>
  <c r="M112" i="95"/>
  <c r="M122" i="95"/>
  <c r="L127" i="95"/>
  <c r="AY128" i="95"/>
  <c r="L129" i="95"/>
  <c r="L133" i="95"/>
  <c r="AN136" i="95"/>
  <c r="L141" i="95"/>
  <c r="AN145" i="95"/>
  <c r="AR145" i="95" s="1"/>
  <c r="L150" i="95"/>
  <c r="AC150" i="95" s="1"/>
  <c r="L152" i="95"/>
  <c r="BA160" i="95"/>
  <c r="AN163" i="95"/>
  <c r="L166" i="95"/>
  <c r="M168" i="95"/>
  <c r="AN169" i="95"/>
  <c r="L176" i="95"/>
  <c r="AN177" i="95"/>
  <c r="L182" i="95"/>
  <c r="M184" i="95"/>
  <c r="L192" i="95"/>
  <c r="AC192" i="95" s="1"/>
  <c r="AP192" i="95" s="1"/>
  <c r="AN193" i="95"/>
  <c r="AN195" i="95"/>
  <c r="AN197" i="95"/>
  <c r="BA200" i="95"/>
  <c r="L212" i="95"/>
  <c r="M233" i="95"/>
  <c r="AU240" i="95"/>
  <c r="AQ240" i="95"/>
  <c r="AO240" i="95"/>
  <c r="AK240" i="95"/>
  <c r="AX251" i="95"/>
  <c r="AN251" i="95"/>
  <c r="O251" i="95"/>
  <c r="BH251" i="95"/>
  <c r="AN256" i="95"/>
  <c r="BA256" i="95"/>
  <c r="M266" i="95"/>
  <c r="L273" i="95"/>
  <c r="AB115" i="99"/>
  <c r="AC115" i="99"/>
  <c r="AB139" i="99"/>
  <c r="AC139" i="99"/>
  <c r="AP139" i="99" s="1"/>
  <c r="AC163" i="99"/>
  <c r="AC187" i="99"/>
  <c r="AP187" i="99" s="1"/>
  <c r="L211" i="99"/>
  <c r="L211" i="95"/>
  <c r="M218" i="99"/>
  <c r="M218" i="95"/>
  <c r="L223" i="99"/>
  <c r="AC223" i="99" s="1"/>
  <c r="AP223" i="99" s="1"/>
  <c r="L223" i="95"/>
  <c r="AB223" i="95" s="1"/>
  <c r="L235" i="99"/>
  <c r="L235" i="95"/>
  <c r="M242" i="99"/>
  <c r="M242" i="95"/>
  <c r="L247" i="99"/>
  <c r="AC247" i="99" s="1"/>
  <c r="AP247" i="99" s="1"/>
  <c r="L247" i="95"/>
  <c r="M254" i="99"/>
  <c r="M254" i="95"/>
  <c r="L259" i="99"/>
  <c r="L259" i="95"/>
  <c r="L271" i="99"/>
  <c r="L271" i="95"/>
  <c r="M278" i="99"/>
  <c r="M278" i="95"/>
  <c r="L283" i="99"/>
  <c r="L283" i="95"/>
  <c r="M290" i="99"/>
  <c r="M290" i="95"/>
  <c r="L295" i="99"/>
  <c r="L295" i="95"/>
  <c r="M302" i="99"/>
  <c r="M302" i="95"/>
  <c r="L307" i="99"/>
  <c r="L307" i="95"/>
  <c r="M314" i="99"/>
  <c r="M314" i="95"/>
  <c r="L319" i="99"/>
  <c r="L319" i="95"/>
  <c r="M326" i="99"/>
  <c r="M326" i="95"/>
  <c r="L331" i="99"/>
  <c r="L331" i="95"/>
  <c r="M338" i="99"/>
  <c r="M338" i="95"/>
  <c r="L343" i="99"/>
  <c r="L343" i="95"/>
  <c r="M350" i="99"/>
  <c r="M350" i="95"/>
  <c r="L355" i="99"/>
  <c r="L355" i="95"/>
  <c r="M362" i="99"/>
  <c r="M362" i="95"/>
  <c r="L367" i="99"/>
  <c r="L367" i="95"/>
  <c r="M374" i="99"/>
  <c r="M374" i="95"/>
  <c r="L379" i="99"/>
  <c r="L379" i="95"/>
  <c r="M386" i="99"/>
  <c r="M386" i="95"/>
  <c r="L391" i="99"/>
  <c r="L391" i="95"/>
  <c r="M398" i="99"/>
  <c r="M398" i="95"/>
  <c r="AC398" i="95" s="1"/>
  <c r="L403" i="99"/>
  <c r="L403" i="95"/>
  <c r="M410" i="99"/>
  <c r="M410" i="95"/>
  <c r="L415" i="99"/>
  <c r="L415" i="95"/>
  <c r="M422" i="99"/>
  <c r="M422" i="95"/>
  <c r="L427" i="99"/>
  <c r="L427" i="95"/>
  <c r="M434" i="99"/>
  <c r="M434" i="95"/>
  <c r="L439" i="99"/>
  <c r="L439" i="95"/>
  <c r="M446" i="99"/>
  <c r="M446" i="95"/>
  <c r="L451" i="99"/>
  <c r="L451" i="95"/>
  <c r="M458" i="99"/>
  <c r="M458" i="95"/>
  <c r="L463" i="99"/>
  <c r="L463" i="95"/>
  <c r="M470" i="99"/>
  <c r="M470" i="95"/>
  <c r="L475" i="99"/>
  <c r="L475" i="95"/>
  <c r="M482" i="99"/>
  <c r="M482" i="95"/>
  <c r="L487" i="99"/>
  <c r="L487" i="95"/>
  <c r="M494" i="99"/>
  <c r="M494" i="95"/>
  <c r="L499" i="99"/>
  <c r="L499" i="95"/>
  <c r="M506" i="99"/>
  <c r="M506" i="95"/>
  <c r="L511" i="99"/>
  <c r="L511" i="95"/>
  <c r="AN115" i="95"/>
  <c r="AO115" i="95" s="1"/>
  <c r="L117" i="95"/>
  <c r="L119" i="95"/>
  <c r="BA123" i="95"/>
  <c r="L124" i="95"/>
  <c r="M127" i="95"/>
  <c r="M129" i="95"/>
  <c r="BA132" i="95"/>
  <c r="M133" i="95"/>
  <c r="AO136" i="95"/>
  <c r="M141" i="95"/>
  <c r="M150" i="95"/>
  <c r="M152" i="95"/>
  <c r="L160" i="95"/>
  <c r="M166" i="95"/>
  <c r="AC168" i="95"/>
  <c r="AP168" i="95" s="1"/>
  <c r="M176" i="95"/>
  <c r="M182" i="95"/>
  <c r="AC184" i="95"/>
  <c r="AP184" i="95" s="1"/>
  <c r="M192" i="95"/>
  <c r="L198" i="95"/>
  <c r="L200" i="95"/>
  <c r="AC200" i="95" s="1"/>
  <c r="AK205" i="95"/>
  <c r="L220" i="95"/>
  <c r="AK229" i="95"/>
  <c r="AR240" i="95"/>
  <c r="BA241" i="95"/>
  <c r="AN241" i="95"/>
  <c r="AU241" i="95" s="1"/>
  <c r="O241" i="95"/>
  <c r="L245" i="95"/>
  <c r="AC156" i="99"/>
  <c r="AC180" i="99"/>
  <c r="AP180" i="99" s="1"/>
  <c r="AC204" i="99"/>
  <c r="AP204" i="99" s="1"/>
  <c r="L216" i="99"/>
  <c r="L216" i="95"/>
  <c r="L228" i="99"/>
  <c r="AC228" i="99" s="1"/>
  <c r="L228" i="95"/>
  <c r="L240" i="99"/>
  <c r="AC240" i="99" s="1"/>
  <c r="L240" i="95"/>
  <c r="L252" i="99"/>
  <c r="AC252" i="99" s="1"/>
  <c r="L252" i="95"/>
  <c r="M259" i="99"/>
  <c r="M259" i="95"/>
  <c r="L264" i="99"/>
  <c r="L264" i="95"/>
  <c r="M271" i="99"/>
  <c r="M271" i="95"/>
  <c r="L276" i="99"/>
  <c r="L276" i="95"/>
  <c r="M283" i="99"/>
  <c r="M283" i="95"/>
  <c r="L288" i="99"/>
  <c r="L288" i="95"/>
  <c r="M295" i="99"/>
  <c r="M295" i="95"/>
  <c r="L300" i="99"/>
  <c r="L300" i="95"/>
  <c r="M307" i="99"/>
  <c r="M307" i="95"/>
  <c r="L312" i="99"/>
  <c r="L312" i="95"/>
  <c r="M319" i="99"/>
  <c r="M319" i="95"/>
  <c r="L324" i="99"/>
  <c r="L324" i="95"/>
  <c r="M331" i="99"/>
  <c r="M331" i="95"/>
  <c r="L336" i="99"/>
  <c r="L336" i="95"/>
  <c r="M343" i="99"/>
  <c r="M343" i="95"/>
  <c r="L348" i="99"/>
  <c r="L348" i="95"/>
  <c r="M355" i="99"/>
  <c r="M355" i="95"/>
  <c r="L360" i="99"/>
  <c r="L360" i="95"/>
  <c r="M367" i="99"/>
  <c r="M367" i="95"/>
  <c r="L372" i="99"/>
  <c r="L372" i="95"/>
  <c r="M379" i="99"/>
  <c r="M379" i="95"/>
  <c r="L384" i="99"/>
  <c r="L384" i="95"/>
  <c r="M391" i="99"/>
  <c r="M391" i="95"/>
  <c r="L396" i="99"/>
  <c r="L396" i="95"/>
  <c r="M403" i="99"/>
  <c r="M403" i="95"/>
  <c r="L408" i="99"/>
  <c r="L408" i="95"/>
  <c r="M415" i="99"/>
  <c r="M415" i="95"/>
  <c r="L420" i="99"/>
  <c r="L420" i="95"/>
  <c r="M427" i="99"/>
  <c r="M427" i="95"/>
  <c r="L432" i="99"/>
  <c r="L432" i="95"/>
  <c r="M439" i="99"/>
  <c r="M439" i="95"/>
  <c r="L444" i="99"/>
  <c r="L444" i="95"/>
  <c r="M451" i="99"/>
  <c r="M451" i="95"/>
  <c r="L456" i="99"/>
  <c r="L456" i="95"/>
  <c r="M463" i="99"/>
  <c r="M463" i="95"/>
  <c r="L468" i="99"/>
  <c r="L468" i="95"/>
  <c r="M475" i="99"/>
  <c r="M475" i="95"/>
  <c r="L480" i="99"/>
  <c r="L480" i="95"/>
  <c r="M487" i="99"/>
  <c r="M487" i="95"/>
  <c r="L492" i="99"/>
  <c r="L492" i="95"/>
  <c r="M499" i="99"/>
  <c r="M499" i="95"/>
  <c r="L504" i="99"/>
  <c r="L504" i="95"/>
  <c r="M511" i="99"/>
  <c r="M511" i="95"/>
  <c r="M117" i="95"/>
  <c r="M119" i="95"/>
  <c r="L123" i="95"/>
  <c r="M124" i="95"/>
  <c r="BA128" i="95"/>
  <c r="L148" i="95"/>
  <c r="M160" i="95"/>
  <c r="L174" i="95"/>
  <c r="AC176" i="95"/>
  <c r="AP176" i="95" s="1"/>
  <c r="AX179" i="95"/>
  <c r="AR185" i="95"/>
  <c r="L190" i="95"/>
  <c r="M198" i="95"/>
  <c r="M200" i="95"/>
  <c r="M208" i="95"/>
  <c r="M213" i="95"/>
  <c r="AN217" i="95"/>
  <c r="AU217" i="95" s="1"/>
  <c r="BA217" i="95"/>
  <c r="BH217" i="95"/>
  <c r="M241" i="95"/>
  <c r="M257" i="95"/>
  <c r="M277" i="95"/>
  <c r="AC120" i="99"/>
  <c r="M216" i="99"/>
  <c r="M216" i="95"/>
  <c r="L233" i="99"/>
  <c r="AC233" i="99" s="1"/>
  <c r="L233" i="95"/>
  <c r="L257" i="99"/>
  <c r="AC257" i="99" s="1"/>
  <c r="L257" i="95"/>
  <c r="M264" i="99"/>
  <c r="M264" i="95"/>
  <c r="L269" i="99"/>
  <c r="L269" i="95"/>
  <c r="M276" i="99"/>
  <c r="M276" i="95"/>
  <c r="L281" i="99"/>
  <c r="L281" i="95"/>
  <c r="M288" i="99"/>
  <c r="M288" i="95"/>
  <c r="L293" i="99"/>
  <c r="L293" i="95"/>
  <c r="M300" i="99"/>
  <c r="M300" i="95"/>
  <c r="L305" i="99"/>
  <c r="L305" i="95"/>
  <c r="M312" i="99"/>
  <c r="M312" i="95"/>
  <c r="L317" i="99"/>
  <c r="L317" i="95"/>
  <c r="M324" i="99"/>
  <c r="M324" i="95"/>
  <c r="L329" i="99"/>
  <c r="L329" i="95"/>
  <c r="M336" i="99"/>
  <c r="M336" i="95"/>
  <c r="L341" i="99"/>
  <c r="L341" i="95"/>
  <c r="M348" i="99"/>
  <c r="M348" i="95"/>
  <c r="L353" i="99"/>
  <c r="L353" i="95"/>
  <c r="M360" i="99"/>
  <c r="M360" i="95"/>
  <c r="L365" i="99"/>
  <c r="L365" i="95"/>
  <c r="M372" i="99"/>
  <c r="M372" i="95"/>
  <c r="L377" i="99"/>
  <c r="L377" i="95"/>
  <c r="M384" i="99"/>
  <c r="M384" i="95"/>
  <c r="L389" i="99"/>
  <c r="L389" i="95"/>
  <c r="M396" i="99"/>
  <c r="M396" i="95"/>
  <c r="L401" i="99"/>
  <c r="L401" i="95"/>
  <c r="M408" i="99"/>
  <c r="M408" i="95"/>
  <c r="L413" i="99"/>
  <c r="L413" i="95"/>
  <c r="M420" i="99"/>
  <c r="M420" i="95"/>
  <c r="L425" i="99"/>
  <c r="L425" i="95"/>
  <c r="M432" i="99"/>
  <c r="M432" i="95"/>
  <c r="L437" i="99"/>
  <c r="L437" i="95"/>
  <c r="M444" i="99"/>
  <c r="M444" i="95"/>
  <c r="L449" i="99"/>
  <c r="L449" i="95"/>
  <c r="M456" i="99"/>
  <c r="M456" i="95"/>
  <c r="L461" i="99"/>
  <c r="L461" i="95"/>
  <c r="M468" i="99"/>
  <c r="M468" i="95"/>
  <c r="L473" i="99"/>
  <c r="L473" i="95"/>
  <c r="M480" i="99"/>
  <c r="M480" i="95"/>
  <c r="L485" i="99"/>
  <c r="L485" i="95"/>
  <c r="M492" i="99"/>
  <c r="M492" i="95"/>
  <c r="L497" i="99"/>
  <c r="L497" i="95"/>
  <c r="M504" i="99"/>
  <c r="M504" i="95"/>
  <c r="L509" i="99"/>
  <c r="L509" i="95"/>
  <c r="L113" i="95"/>
  <c r="M123" i="95"/>
  <c r="L128" i="95"/>
  <c r="L130" i="95"/>
  <c r="L132" i="95"/>
  <c r="L135" i="95"/>
  <c r="AX145" i="95"/>
  <c r="M148" i="95"/>
  <c r="AK152" i="95"/>
  <c r="L158" i="95"/>
  <c r="AX163" i="95"/>
  <c r="M174" i="95"/>
  <c r="L180" i="95"/>
  <c r="M190" i="95"/>
  <c r="AC190" i="95" s="1"/>
  <c r="AX195" i="95"/>
  <c r="AR201" i="95"/>
  <c r="L206" i="95"/>
  <c r="AX209" i="95"/>
  <c r="L217" i="95"/>
  <c r="AC217" i="95" s="1"/>
  <c r="BH221" i="95"/>
  <c r="AN221" i="95"/>
  <c r="L224" i="95"/>
  <c r="L226" i="95"/>
  <c r="M230" i="95"/>
  <c r="M237" i="95"/>
  <c r="M252" i="95"/>
  <c r="L214" i="99"/>
  <c r="L214" i="95"/>
  <c r="M221" i="99"/>
  <c r="AC221" i="99" s="1"/>
  <c r="M221" i="95"/>
  <c r="L238" i="99"/>
  <c r="AB238" i="99" s="1"/>
  <c r="L238" i="95"/>
  <c r="M245" i="99"/>
  <c r="AC245" i="99" s="1"/>
  <c r="M245" i="95"/>
  <c r="L262" i="99"/>
  <c r="L262" i="95"/>
  <c r="M269" i="99"/>
  <c r="M269" i="95"/>
  <c r="L274" i="99"/>
  <c r="L274" i="95"/>
  <c r="M281" i="99"/>
  <c r="M281" i="95"/>
  <c r="L286" i="99"/>
  <c r="L286" i="95"/>
  <c r="M293" i="99"/>
  <c r="M293" i="95"/>
  <c r="L298" i="99"/>
  <c r="L298" i="95"/>
  <c r="M305" i="99"/>
  <c r="M305" i="95"/>
  <c r="L310" i="99"/>
  <c r="L310" i="95"/>
  <c r="M317" i="99"/>
  <c r="AC317" i="99" s="1"/>
  <c r="AP317" i="99" s="1"/>
  <c r="M317" i="95"/>
  <c r="L322" i="99"/>
  <c r="L322" i="95"/>
  <c r="M329" i="99"/>
  <c r="M329" i="95"/>
  <c r="L334" i="99"/>
  <c r="L334" i="95"/>
  <c r="M341" i="99"/>
  <c r="M341" i="95"/>
  <c r="L346" i="99"/>
  <c r="L346" i="95"/>
  <c r="M353" i="99"/>
  <c r="M353" i="95"/>
  <c r="L358" i="99"/>
  <c r="L358" i="95"/>
  <c r="M365" i="99"/>
  <c r="M365" i="95"/>
  <c r="L370" i="99"/>
  <c r="L370" i="95"/>
  <c r="M377" i="99"/>
  <c r="M377" i="95"/>
  <c r="L382" i="99"/>
  <c r="L382" i="95"/>
  <c r="M389" i="99"/>
  <c r="AC389" i="99" s="1"/>
  <c r="M389" i="95"/>
  <c r="L394" i="99"/>
  <c r="L394" i="95"/>
  <c r="M401" i="99"/>
  <c r="M401" i="95"/>
  <c r="L406" i="99"/>
  <c r="L406" i="95"/>
  <c r="M413" i="99"/>
  <c r="M413" i="95"/>
  <c r="L418" i="99"/>
  <c r="L418" i="95"/>
  <c r="M425" i="99"/>
  <c r="M425" i="95"/>
  <c r="L430" i="99"/>
  <c r="L430" i="95"/>
  <c r="M437" i="99"/>
  <c r="M437" i="95"/>
  <c r="L442" i="99"/>
  <c r="L442" i="95"/>
  <c r="M449" i="99"/>
  <c r="M449" i="95"/>
  <c r="L454" i="99"/>
  <c r="L454" i="95"/>
  <c r="M461" i="99"/>
  <c r="AC461" i="99" s="1"/>
  <c r="M461" i="95"/>
  <c r="L466" i="99"/>
  <c r="L466" i="95"/>
  <c r="M473" i="99"/>
  <c r="M473" i="95"/>
  <c r="L478" i="99"/>
  <c r="L478" i="95"/>
  <c r="M485" i="99"/>
  <c r="M485" i="95"/>
  <c r="L490" i="99"/>
  <c r="L490" i="95"/>
  <c r="M497" i="99"/>
  <c r="AC497" i="99" s="1"/>
  <c r="AP497" i="99" s="1"/>
  <c r="M497" i="95"/>
  <c r="L502" i="99"/>
  <c r="L502" i="95"/>
  <c r="M509" i="99"/>
  <c r="M509" i="95"/>
  <c r="M113" i="95"/>
  <c r="L120" i="95"/>
  <c r="M128" i="95"/>
  <c r="M130" i="95"/>
  <c r="M132" i="95"/>
  <c r="M135" i="95"/>
  <c r="L142" i="95"/>
  <c r="L146" i="95"/>
  <c r="L156" i="95"/>
  <c r="M158" i="95"/>
  <c r="L164" i="95"/>
  <c r="L167" i="95"/>
  <c r="AX177" i="95"/>
  <c r="M180" i="95"/>
  <c r="L183" i="95"/>
  <c r="AO184" i="95"/>
  <c r="AX193" i="95"/>
  <c r="L196" i="95"/>
  <c r="M206" i="95"/>
  <c r="AN208" i="95"/>
  <c r="AO208" i="95" s="1"/>
  <c r="L210" i="95"/>
  <c r="AN213" i="95"/>
  <c r="BH214" i="95"/>
  <c r="BA214" i="95"/>
  <c r="O217" i="95"/>
  <c r="L221" i="95"/>
  <c r="M224" i="95"/>
  <c r="L227" i="95"/>
  <c r="AY240" i="95"/>
  <c r="M247" i="95"/>
  <c r="AB123" i="99"/>
  <c r="AC123" i="99"/>
  <c r="AP123" i="99" s="1"/>
  <c r="AB147" i="99"/>
  <c r="AC147" i="99"/>
  <c r="AC171" i="99"/>
  <c r="AP171" i="99" s="1"/>
  <c r="AC195" i="99"/>
  <c r="M214" i="99"/>
  <c r="M214" i="95"/>
  <c r="M226" i="99"/>
  <c r="M226" i="95"/>
  <c r="L231" i="99"/>
  <c r="L231" i="95"/>
  <c r="M250" i="99"/>
  <c r="M250" i="95"/>
  <c r="M262" i="99"/>
  <c r="M262" i="95"/>
  <c r="L267" i="99"/>
  <c r="L267" i="95"/>
  <c r="M274" i="99"/>
  <c r="M274" i="95"/>
  <c r="L279" i="99"/>
  <c r="L279" i="95"/>
  <c r="M286" i="99"/>
  <c r="M286" i="95"/>
  <c r="L291" i="99"/>
  <c r="L291" i="95"/>
  <c r="M298" i="99"/>
  <c r="M298" i="95"/>
  <c r="L303" i="99"/>
  <c r="L303" i="95"/>
  <c r="M310" i="99"/>
  <c r="M310" i="95"/>
  <c r="L315" i="99"/>
  <c r="L315" i="95"/>
  <c r="M322" i="99"/>
  <c r="M322" i="95"/>
  <c r="L327" i="99"/>
  <c r="L327" i="95"/>
  <c r="M334" i="99"/>
  <c r="M334" i="95"/>
  <c r="L339" i="99"/>
  <c r="L339" i="95"/>
  <c r="M346" i="99"/>
  <c r="M346" i="95"/>
  <c r="L351" i="99"/>
  <c r="L351" i="95"/>
  <c r="M358" i="99"/>
  <c r="M358" i="95"/>
  <c r="L363" i="99"/>
  <c r="L363" i="95"/>
  <c r="M370" i="99"/>
  <c r="M370" i="95"/>
  <c r="L375" i="99"/>
  <c r="L375" i="95"/>
  <c r="M382" i="99"/>
  <c r="M382" i="95"/>
  <c r="L387" i="99"/>
  <c r="L387" i="95"/>
  <c r="M394" i="99"/>
  <c r="M394" i="95"/>
  <c r="L399" i="99"/>
  <c r="L399" i="95"/>
  <c r="M406" i="99"/>
  <c r="M406" i="95"/>
  <c r="L411" i="99"/>
  <c r="L411" i="95"/>
  <c r="M418" i="99"/>
  <c r="M418" i="95"/>
  <c r="L423" i="99"/>
  <c r="L423" i="95"/>
  <c r="M430" i="99"/>
  <c r="M430" i="95"/>
  <c r="L435" i="99"/>
  <c r="L435" i="95"/>
  <c r="M442" i="99"/>
  <c r="M442" i="95"/>
  <c r="L447" i="99"/>
  <c r="L447" i="95"/>
  <c r="M454" i="99"/>
  <c r="M454" i="95"/>
  <c r="L459" i="99"/>
  <c r="L459" i="95"/>
  <c r="M466" i="99"/>
  <c r="M466" i="95"/>
  <c r="L471" i="99"/>
  <c r="L471" i="95"/>
  <c r="M478" i="99"/>
  <c r="M478" i="95"/>
  <c r="L483" i="99"/>
  <c r="L483" i="95"/>
  <c r="M490" i="99"/>
  <c r="M490" i="95"/>
  <c r="L495" i="99"/>
  <c r="L495" i="95"/>
  <c r="M502" i="99"/>
  <c r="M502" i="95"/>
  <c r="L507" i="99"/>
  <c r="AC507" i="99" s="1"/>
  <c r="L507" i="95"/>
  <c r="M120" i="95"/>
  <c r="L131" i="95"/>
  <c r="O132" i="95"/>
  <c r="L137" i="95"/>
  <c r="M142" i="95"/>
  <c r="AQ144" i="95"/>
  <c r="M146" i="95"/>
  <c r="L151" i="95"/>
  <c r="AO152" i="95"/>
  <c r="M156" i="95"/>
  <c r="AN160" i="95"/>
  <c r="M164" i="95"/>
  <c r="M167" i="95"/>
  <c r="AQ168" i="95"/>
  <c r="L172" i="95"/>
  <c r="L175" i="95"/>
  <c r="AO176" i="95"/>
  <c r="L178" i="95"/>
  <c r="M183" i="95"/>
  <c r="L188" i="95"/>
  <c r="L191" i="95"/>
  <c r="L194" i="95"/>
  <c r="M196" i="95"/>
  <c r="AN200" i="95"/>
  <c r="BA209" i="95"/>
  <c r="M210" i="95"/>
  <c r="BH211" i="95"/>
  <c r="BH231" i="95"/>
  <c r="AX231" i="95"/>
  <c r="AY237" i="95"/>
  <c r="AR237" i="95"/>
  <c r="AK237" i="95"/>
  <c r="M238" i="95"/>
  <c r="BA251" i="95"/>
  <c r="BH253" i="95"/>
  <c r="AN253" i="95"/>
  <c r="AC212" i="99"/>
  <c r="AP212" i="99" s="1"/>
  <c r="M219" i="99"/>
  <c r="AC219" i="99" s="1"/>
  <c r="M219" i="95"/>
  <c r="AC224" i="99"/>
  <c r="M231" i="99"/>
  <c r="M231" i="95"/>
  <c r="L236" i="99"/>
  <c r="AC236" i="99" s="1"/>
  <c r="L236" i="95"/>
  <c r="M243" i="99"/>
  <c r="AB243" i="99" s="1"/>
  <c r="M243" i="95"/>
  <c r="L248" i="99"/>
  <c r="AC248" i="99" s="1"/>
  <c r="L248" i="95"/>
  <c r="M255" i="99"/>
  <c r="AC255" i="99" s="1"/>
  <c r="AP255" i="99" s="1"/>
  <c r="M255" i="95"/>
  <c r="AC260" i="99"/>
  <c r="M267" i="99"/>
  <c r="M267" i="95"/>
  <c r="L272" i="99"/>
  <c r="AC272" i="99" s="1"/>
  <c r="AP272" i="99" s="1"/>
  <c r="L272" i="95"/>
  <c r="M279" i="99"/>
  <c r="M279" i="95"/>
  <c r="L284" i="99"/>
  <c r="AC284" i="99" s="1"/>
  <c r="AP284" i="99" s="1"/>
  <c r="L284" i="95"/>
  <c r="M291" i="99"/>
  <c r="M291" i="95"/>
  <c r="L296" i="99"/>
  <c r="L296" i="95"/>
  <c r="M303" i="99"/>
  <c r="M303" i="95"/>
  <c r="L308" i="99"/>
  <c r="L308" i="95"/>
  <c r="M315" i="99"/>
  <c r="M315" i="95"/>
  <c r="L320" i="99"/>
  <c r="AC320" i="99" s="1"/>
  <c r="L320" i="95"/>
  <c r="M327" i="99"/>
  <c r="M327" i="95"/>
  <c r="L332" i="99"/>
  <c r="L332" i="95"/>
  <c r="M339" i="99"/>
  <c r="M339" i="95"/>
  <c r="L344" i="99"/>
  <c r="AC344" i="99" s="1"/>
  <c r="L344" i="95"/>
  <c r="M351" i="99"/>
  <c r="M351" i="95"/>
  <c r="L356" i="99"/>
  <c r="L356" i="95"/>
  <c r="M363" i="99"/>
  <c r="M363" i="95"/>
  <c r="L368" i="99"/>
  <c r="AC368" i="99" s="1"/>
  <c r="L368" i="95"/>
  <c r="M375" i="99"/>
  <c r="M375" i="95"/>
  <c r="L380" i="99"/>
  <c r="L380" i="95"/>
  <c r="M387" i="99"/>
  <c r="M387" i="95"/>
  <c r="L392" i="99"/>
  <c r="AC392" i="99" s="1"/>
  <c r="L392" i="95"/>
  <c r="M399" i="99"/>
  <c r="M399" i="95"/>
  <c r="L404" i="99"/>
  <c r="L404" i="95"/>
  <c r="AC404" i="95" s="1"/>
  <c r="M411" i="99"/>
  <c r="M411" i="95"/>
  <c r="L416" i="99"/>
  <c r="L416" i="95"/>
  <c r="M423" i="99"/>
  <c r="M423" i="95"/>
  <c r="L428" i="99"/>
  <c r="AC428" i="99" s="1"/>
  <c r="L428" i="95"/>
  <c r="AC428" i="95" s="1"/>
  <c r="M435" i="99"/>
  <c r="M435" i="95"/>
  <c r="L440" i="99"/>
  <c r="L440" i="95"/>
  <c r="M447" i="99"/>
  <c r="M447" i="95"/>
  <c r="L452" i="99"/>
  <c r="L452" i="95"/>
  <c r="AC452" i="95" s="1"/>
  <c r="M459" i="99"/>
  <c r="M459" i="95"/>
  <c r="L464" i="99"/>
  <c r="L464" i="95"/>
  <c r="M471" i="99"/>
  <c r="M471" i="95"/>
  <c r="L476" i="99"/>
  <c r="L476" i="95"/>
  <c r="M483" i="99"/>
  <c r="M483" i="95"/>
  <c r="L488" i="99"/>
  <c r="L488" i="95"/>
  <c r="M495" i="99"/>
  <c r="M495" i="95"/>
  <c r="L500" i="99"/>
  <c r="L500" i="95"/>
  <c r="M507" i="99"/>
  <c r="M507" i="95"/>
  <c r="L116" i="95"/>
  <c r="AC116" i="95" s="1"/>
  <c r="L118" i="95"/>
  <c r="AC121" i="95"/>
  <c r="L125" i="95"/>
  <c r="M131" i="95"/>
  <c r="L134" i="95"/>
  <c r="AC134" i="95" s="1"/>
  <c r="AP134" i="95" s="1"/>
  <c r="M137" i="95"/>
  <c r="L147" i="95"/>
  <c r="L149" i="95"/>
  <c r="AC149" i="95" s="1"/>
  <c r="AP149" i="95" s="1"/>
  <c r="M151" i="95"/>
  <c r="L159" i="95"/>
  <c r="AB159" i="95" s="1"/>
  <c r="L162" i="95"/>
  <c r="AO169" i="95"/>
  <c r="L170" i="95"/>
  <c r="M172" i="95"/>
  <c r="M175" i="95"/>
  <c r="BA177" i="95"/>
  <c r="M178" i="95"/>
  <c r="AO185" i="95"/>
  <c r="L186" i="95"/>
  <c r="M188" i="95"/>
  <c r="M191" i="95"/>
  <c r="BA193" i="95"/>
  <c r="M194" i="95"/>
  <c r="L199" i="95"/>
  <c r="AB199" i="95" s="1"/>
  <c r="L204" i="95"/>
  <c r="M211" i="95"/>
  <c r="L222" i="95"/>
  <c r="AC222" i="95" s="1"/>
  <c r="BH243" i="95"/>
  <c r="BA246" i="95"/>
  <c r="BH259" i="95"/>
  <c r="BA262" i="95"/>
  <c r="BA264" i="95"/>
  <c r="AK269" i="95"/>
  <c r="AX279" i="95"/>
  <c r="BH299" i="95"/>
  <c r="BA302" i="95"/>
  <c r="AN305" i="95"/>
  <c r="AU305" i="95" s="1"/>
  <c r="AR309" i="95"/>
  <c r="AX319" i="95"/>
  <c r="BH335" i="95"/>
  <c r="BH337" i="95"/>
  <c r="AX346" i="95"/>
  <c r="AX353" i="95"/>
  <c r="BA354" i="95"/>
  <c r="AB366" i="95"/>
  <c r="BA374" i="95"/>
  <c r="BA378" i="95"/>
  <c r="AX382" i="95"/>
  <c r="AN397" i="95"/>
  <c r="BH397" i="95"/>
  <c r="BA397" i="95"/>
  <c r="BH430" i="95"/>
  <c r="O430" i="95"/>
  <c r="BA430" i="95"/>
  <c r="AR480" i="95"/>
  <c r="AQ480" i="95"/>
  <c r="AU399" i="95"/>
  <c r="AY399" i="95"/>
  <c r="AQ399" i="95"/>
  <c r="O257" i="95"/>
  <c r="AR269" i="95"/>
  <c r="BH289" i="95"/>
  <c r="O291" i="95"/>
  <c r="BA296" i="95"/>
  <c r="AX307" i="95"/>
  <c r="BH327" i="95"/>
  <c r="BH331" i="95"/>
  <c r="BA334" i="95"/>
  <c r="BA336" i="95"/>
  <c r="AN339" i="95"/>
  <c r="AN341" i="95"/>
  <c r="AU345" i="95"/>
  <c r="BA346" i="95"/>
  <c r="AL349" i="95"/>
  <c r="AX350" i="95"/>
  <c r="O354" i="95"/>
  <c r="AN359" i="95"/>
  <c r="AO359" i="95" s="1"/>
  <c r="BH362" i="95"/>
  <c r="AN366" i="95"/>
  <c r="AO366" i="95" s="1"/>
  <c r="AN367" i="95"/>
  <c r="AY367" i="95" s="1"/>
  <c r="BA373" i="95"/>
  <c r="O374" i="95"/>
  <c r="AX381" i="95"/>
  <c r="BA382" i="95"/>
  <c r="BA400" i="95"/>
  <c r="BH400" i="95"/>
  <c r="AX400" i="95"/>
  <c r="AX410" i="95"/>
  <c r="AN410" i="95"/>
  <c r="BH410" i="95"/>
  <c r="O410" i="95"/>
  <c r="AN430" i="95"/>
  <c r="AO430" i="95" s="1"/>
  <c r="O215" i="95"/>
  <c r="AO224" i="95"/>
  <c r="BA240" i="95"/>
  <c r="AN243" i="95"/>
  <c r="AN245" i="95"/>
  <c r="O255" i="95"/>
  <c r="AN259" i="95"/>
  <c r="AN261" i="95"/>
  <c r="BA275" i="95"/>
  <c r="AO281" i="95"/>
  <c r="O289" i="95"/>
  <c r="AN297" i="95"/>
  <c r="AU297" i="95" s="1"/>
  <c r="AN299" i="95"/>
  <c r="AN301" i="95"/>
  <c r="AX305" i="95"/>
  <c r="BA315" i="95"/>
  <c r="AQ320" i="95"/>
  <c r="AO321" i="95"/>
  <c r="O329" i="95"/>
  <c r="BH329" i="95"/>
  <c r="O331" i="95"/>
  <c r="AN337" i="95"/>
  <c r="AU337" i="95" s="1"/>
  <c r="AX345" i="95"/>
  <c r="AQ349" i="95"/>
  <c r="O353" i="95"/>
  <c r="O362" i="95"/>
  <c r="BH365" i="95"/>
  <c r="AN375" i="95"/>
  <c r="BA407" i="95"/>
  <c r="AN407" i="95"/>
  <c r="AO407" i="95" s="1"/>
  <c r="AN414" i="95"/>
  <c r="AO414" i="95" s="1"/>
  <c r="O414" i="95"/>
  <c r="AB414" i="95" s="1"/>
  <c r="AN257" i="95"/>
  <c r="AU257" i="95" s="1"/>
  <c r="AN291" i="95"/>
  <c r="AN293" i="95"/>
  <c r="O327" i="95"/>
  <c r="O346" i="95"/>
  <c r="BH357" i="95"/>
  <c r="AN358" i="95"/>
  <c r="AO358" i="95" s="1"/>
  <c r="BH358" i="95"/>
  <c r="O378" i="95"/>
  <c r="O382" i="95"/>
  <c r="BH390" i="95"/>
  <c r="AO390" i="95"/>
  <c r="O390" i="95"/>
  <c r="AB390" i="95" s="1"/>
  <c r="BA390" i="95"/>
  <c r="AX398" i="95"/>
  <c r="BH398" i="95"/>
  <c r="AN398" i="95"/>
  <c r="O398" i="95"/>
  <c r="AB398" i="95" s="1"/>
  <c r="AN421" i="95"/>
  <c r="BA421" i="95"/>
  <c r="AX421" i="95"/>
  <c r="O421" i="95"/>
  <c r="BA431" i="95"/>
  <c r="AN431" i="95"/>
  <c r="AO431" i="95" s="1"/>
  <c r="AU438" i="95"/>
  <c r="AR438" i="95"/>
  <c r="BA248" i="95"/>
  <c r="AY280" i="95"/>
  <c r="AN289" i="95"/>
  <c r="AU289" i="95" s="1"/>
  <c r="AO313" i="95"/>
  <c r="AN329" i="95"/>
  <c r="AU329" i="95" s="1"/>
  <c r="AN331" i="95"/>
  <c r="AN333" i="95"/>
  <c r="AU349" i="95"/>
  <c r="BH353" i="95"/>
  <c r="BH354" i="95"/>
  <c r="AN362" i="95"/>
  <c r="AK362" i="95" s="1"/>
  <c r="BH373" i="95"/>
  <c r="AO374" i="95"/>
  <c r="BH374" i="95"/>
  <c r="BH378" i="95"/>
  <c r="AN383" i="95"/>
  <c r="AO383" i="95" s="1"/>
  <c r="AC389" i="95"/>
  <c r="AP389" i="95" s="1"/>
  <c r="BA394" i="95"/>
  <c r="AN394" i="95"/>
  <c r="AK394" i="95" s="1"/>
  <c r="BH394" i="95"/>
  <c r="AO225" i="95"/>
  <c r="AX243" i="95"/>
  <c r="AX259" i="95"/>
  <c r="AQ272" i="95"/>
  <c r="AO273" i="95"/>
  <c r="AX299" i="95"/>
  <c r="BH311" i="95"/>
  <c r="AK325" i="95"/>
  <c r="AX337" i="95"/>
  <c r="AK346" i="95"/>
  <c r="BH346" i="95"/>
  <c r="AX349" i="95"/>
  <c r="AL351" i="95"/>
  <c r="AK353" i="95"/>
  <c r="AN354" i="95"/>
  <c r="AR374" i="95"/>
  <c r="AX397" i="95"/>
  <c r="BH402" i="95"/>
  <c r="O402" i="95"/>
  <c r="BA402" i="95"/>
  <c r="AU423" i="95"/>
  <c r="AY423" i="95"/>
  <c r="AU390" i="95"/>
  <c r="AV390" i="95" s="1"/>
  <c r="AR390" i="95"/>
  <c r="BH427" i="95"/>
  <c r="BA427" i="95"/>
  <c r="AC208" i="95"/>
  <c r="AY224" i="95"/>
  <c r="BH227" i="95"/>
  <c r="AO233" i="95"/>
  <c r="AO265" i="95"/>
  <c r="AX289" i="95"/>
  <c r="BA310" i="95"/>
  <c r="O313" i="95"/>
  <c r="BH313" i="95"/>
  <c r="AR325" i="95"/>
  <c r="O345" i="95"/>
  <c r="BA349" i="95"/>
  <c r="O350" i="95"/>
  <c r="AQ351" i="95"/>
  <c r="AC357" i="95"/>
  <c r="AL368" i="95"/>
  <c r="O373" i="95"/>
  <c r="O381" i="95"/>
  <c r="O406" i="95"/>
  <c r="BA406" i="95"/>
  <c r="AX406" i="95"/>
  <c r="BA408" i="95"/>
  <c r="BH408" i="95"/>
  <c r="AB422" i="95"/>
  <c r="AQ423" i="95"/>
  <c r="O225" i="95"/>
  <c r="BH225" i="95"/>
  <c r="AN248" i="95"/>
  <c r="BA257" i="95"/>
  <c r="AK277" i="95"/>
  <c r="BH305" i="95"/>
  <c r="BA312" i="95"/>
  <c r="AK317" i="95"/>
  <c r="AX329" i="95"/>
  <c r="AX358" i="95"/>
  <c r="AC373" i="95"/>
  <c r="AP373" i="95" s="1"/>
  <c r="AW374" i="95"/>
  <c r="BA399" i="95"/>
  <c r="AO399" i="95"/>
  <c r="AK402" i="95"/>
  <c r="BH406" i="95"/>
  <c r="O408" i="95"/>
  <c r="BA410" i="95"/>
  <c r="O305" i="95"/>
  <c r="AK309" i="95"/>
  <c r="AO337" i="95"/>
  <c r="AU360" i="95"/>
  <c r="AV360" i="95" s="1"/>
  <c r="BA391" i="95"/>
  <c r="AN391" i="95"/>
  <c r="BA415" i="95"/>
  <c r="AN415" i="95"/>
  <c r="AO415" i="95" s="1"/>
  <c r="AB494" i="95"/>
  <c r="AU351" i="95"/>
  <c r="AX390" i="95"/>
  <c r="AU406" i="95"/>
  <c r="AR406" i="95"/>
  <c r="AU422" i="95"/>
  <c r="AR422" i="95"/>
  <c r="AN429" i="95"/>
  <c r="AQ429" i="95" s="1"/>
  <c r="O429" i="95"/>
  <c r="BH429" i="95"/>
  <c r="BA429" i="95"/>
  <c r="AX429" i="95"/>
  <c r="AB438" i="95"/>
  <c r="AN456" i="95"/>
  <c r="BH456" i="95"/>
  <c r="BA462" i="95"/>
  <c r="AB463" i="95"/>
  <c r="AB470" i="95"/>
  <c r="O478" i="95"/>
  <c r="O488" i="95"/>
  <c r="AY495" i="95"/>
  <c r="O497" i="95"/>
  <c r="AC463" i="95"/>
  <c r="AP463" i="95" s="1"/>
  <c r="AX471" i="95"/>
  <c r="AK482" i="95"/>
  <c r="BH488" i="95"/>
  <c r="BH502" i="95"/>
  <c r="BA504" i="95"/>
  <c r="BA495" i="95"/>
  <c r="AX503" i="95"/>
  <c r="AB510" i="95"/>
  <c r="AX389" i="95"/>
  <c r="AC405" i="95"/>
  <c r="AP405" i="95" s="1"/>
  <c r="AN434" i="95"/>
  <c r="BH437" i="95"/>
  <c r="AO438" i="95"/>
  <c r="BH438" i="95"/>
  <c r="AQ439" i="95"/>
  <c r="BH462" i="95"/>
  <c r="BA471" i="95"/>
  <c r="O472" i="95"/>
  <c r="AB472" i="95" s="1"/>
  <c r="O474" i="95"/>
  <c r="BA480" i="95"/>
  <c r="BH487" i="95"/>
  <c r="AQ488" i="95"/>
  <c r="AX494" i="95"/>
  <c r="O502" i="95"/>
  <c r="BA509" i="95"/>
  <c r="AC421" i="95"/>
  <c r="AP421" i="95" s="1"/>
  <c r="O437" i="95"/>
  <c r="O448" i="95"/>
  <c r="BH448" i="95"/>
  <c r="AX486" i="95"/>
  <c r="BA503" i="95"/>
  <c r="O504" i="95"/>
  <c r="BA389" i="95"/>
  <c r="AX418" i="95"/>
  <c r="AC448" i="95"/>
  <c r="AX456" i="95"/>
  <c r="O462" i="95"/>
  <c r="BH466" i="95"/>
  <c r="AX470" i="95"/>
  <c r="AN472" i="95"/>
  <c r="AN474" i="95"/>
  <c r="AO474" i="95" s="1"/>
  <c r="BA479" i="95"/>
  <c r="AO490" i="95"/>
  <c r="BA494" i="95"/>
  <c r="O495" i="95"/>
  <c r="BH495" i="95"/>
  <c r="BH504" i="95"/>
  <c r="BA511" i="95"/>
  <c r="AX416" i="95"/>
  <c r="BH424" i="95"/>
  <c r="O426" i="95"/>
  <c r="AX434" i="95"/>
  <c r="AQ437" i="95"/>
  <c r="AY439" i="95"/>
  <c r="BH440" i="95"/>
  <c r="AX446" i="95"/>
  <c r="AN448" i="95"/>
  <c r="AR448" i="95" s="1"/>
  <c r="BH451" i="95"/>
  <c r="AC462" i="95"/>
  <c r="AX463" i="95"/>
  <c r="BH471" i="95"/>
  <c r="AX478" i="95"/>
  <c r="O480" i="95"/>
  <c r="AX482" i="95"/>
  <c r="BA486" i="95"/>
  <c r="O487" i="95"/>
  <c r="AB487" i="95" s="1"/>
  <c r="AX488" i="95"/>
  <c r="O498" i="95"/>
  <c r="AN504" i="95"/>
  <c r="O506" i="95"/>
  <c r="BH506" i="95"/>
  <c r="AC453" i="95"/>
  <c r="BH503" i="95"/>
  <c r="BH389" i="95"/>
  <c r="AC397" i="95"/>
  <c r="AK426" i="95"/>
  <c r="AX438" i="95"/>
  <c r="BH443" i="95"/>
  <c r="BA456" i="95"/>
  <c r="AO466" i="95"/>
  <c r="AX472" i="95"/>
  <c r="BA478" i="95"/>
  <c r="BH494" i="95"/>
  <c r="AQ495" i="95"/>
  <c r="AN498" i="95"/>
  <c r="AK498" i="95" s="1"/>
  <c r="AX502" i="95"/>
  <c r="AN506" i="95"/>
  <c r="AX437" i="95"/>
  <c r="BA463" i="95"/>
  <c r="AX474" i="95"/>
  <c r="AC477" i="95"/>
  <c r="BH486" i="95"/>
  <c r="BA405" i="95"/>
  <c r="AC413" i="95"/>
  <c r="AN424" i="95"/>
  <c r="AN440" i="95"/>
  <c r="AO471" i="95"/>
  <c r="AX487" i="95"/>
  <c r="O503" i="95"/>
  <c r="AB503" i="95" s="1"/>
  <c r="O389" i="95"/>
  <c r="BH416" i="95"/>
  <c r="O418" i="95"/>
  <c r="AC429" i="95"/>
  <c r="AC461" i="95"/>
  <c r="AN464" i="95"/>
  <c r="AX466" i="95"/>
  <c r="O482" i="95"/>
  <c r="BH482" i="95"/>
  <c r="BA485" i="95"/>
  <c r="BA493" i="95"/>
  <c r="AX495" i="95"/>
  <c r="AX498" i="95"/>
  <c r="AO115" i="99"/>
  <c r="AO131" i="99"/>
  <c r="AY159" i="99"/>
  <c r="AO159" i="99"/>
  <c r="AB184" i="99"/>
  <c r="O192" i="99"/>
  <c r="AB192" i="99" s="1"/>
  <c r="AN192" i="99"/>
  <c r="AP192" i="99" s="1"/>
  <c r="O208" i="99"/>
  <c r="AB208" i="99" s="1"/>
  <c r="AN208" i="99"/>
  <c r="AK431" i="99"/>
  <c r="AZ431" i="99"/>
  <c r="AV431" i="99"/>
  <c r="AK127" i="99"/>
  <c r="AK143" i="99"/>
  <c r="AY158" i="99"/>
  <c r="BB159" i="99"/>
  <c r="AB168" i="99"/>
  <c r="AY171" i="99"/>
  <c r="AO171" i="99"/>
  <c r="BM171" i="99"/>
  <c r="BB171" i="99"/>
  <c r="O171" i="99"/>
  <c r="AB171" i="99" s="1"/>
  <c r="AV197" i="99"/>
  <c r="AQ197" i="99"/>
  <c r="BC199" i="99"/>
  <c r="BE199" i="99" s="1"/>
  <c r="AK199" i="99"/>
  <c r="AS199" i="99"/>
  <c r="AY203" i="99"/>
  <c r="AO203" i="99"/>
  <c r="AN203" i="99"/>
  <c r="BM203" i="99"/>
  <c r="BB203" i="99"/>
  <c r="O203" i="99"/>
  <c r="AB203" i="99" s="1"/>
  <c r="AY163" i="99"/>
  <c r="BB163" i="99"/>
  <c r="O163" i="99"/>
  <c r="AB163" i="99" s="1"/>
  <c r="AO163" i="99"/>
  <c r="BM163" i="99"/>
  <c r="BC175" i="99"/>
  <c r="BE175" i="99" s="1"/>
  <c r="AS175" i="99"/>
  <c r="AK175" i="99"/>
  <c r="BC231" i="99"/>
  <c r="BE231" i="99" s="1"/>
  <c r="AK231" i="99"/>
  <c r="AZ231" i="99"/>
  <c r="AS231" i="99"/>
  <c r="AB120" i="99"/>
  <c r="AB136" i="99"/>
  <c r="AB152" i="99"/>
  <c r="AY156" i="99"/>
  <c r="BB158" i="99"/>
  <c r="O159" i="99"/>
  <c r="AB159" i="99" s="1"/>
  <c r="AO192" i="99"/>
  <c r="AO208" i="99"/>
  <c r="BC223" i="99"/>
  <c r="BE223" i="99" s="1"/>
  <c r="AS223" i="99"/>
  <c r="AK223" i="99"/>
  <c r="AY125" i="99"/>
  <c r="AY141" i="99"/>
  <c r="AN154" i="99"/>
  <c r="O154" i="99"/>
  <c r="AB154" i="99" s="1"/>
  <c r="AV157" i="99"/>
  <c r="AQ157" i="99"/>
  <c r="AY167" i="99"/>
  <c r="AO167" i="99"/>
  <c r="AK171" i="99"/>
  <c r="AN184" i="99"/>
  <c r="AS187" i="99"/>
  <c r="AN218" i="99"/>
  <c r="O218" i="99"/>
  <c r="AS112" i="99"/>
  <c r="AN117" i="99"/>
  <c r="O119" i="99"/>
  <c r="AB119" i="99" s="1"/>
  <c r="BB119" i="99"/>
  <c r="AS128" i="99"/>
  <c r="AN133" i="99"/>
  <c r="O135" i="99"/>
  <c r="AB135" i="99" s="1"/>
  <c r="BB135" i="99"/>
  <c r="AN149" i="99"/>
  <c r="AB151" i="99"/>
  <c r="BM159" i="99"/>
  <c r="AV168" i="99"/>
  <c r="AS168" i="99"/>
  <c r="AB176" i="99"/>
  <c r="AY179" i="99"/>
  <c r="BB179" i="99"/>
  <c r="O179" i="99"/>
  <c r="AB179" i="99" s="1"/>
  <c r="AO179" i="99"/>
  <c r="AN179" i="99"/>
  <c r="BM179" i="99"/>
  <c r="AB183" i="99"/>
  <c r="AO184" i="99"/>
  <c r="AY191" i="99"/>
  <c r="AO191" i="99"/>
  <c r="BB191" i="99"/>
  <c r="O191" i="99"/>
  <c r="AB191" i="99" s="1"/>
  <c r="O200" i="99"/>
  <c r="AB200" i="99" s="1"/>
  <c r="AN200" i="99"/>
  <c r="AS439" i="99"/>
  <c r="AK439" i="99"/>
  <c r="AZ439" i="99"/>
  <c r="AV439" i="99"/>
  <c r="AW439" i="99" s="1"/>
  <c r="AB167" i="99"/>
  <c r="BC215" i="99"/>
  <c r="BE215" i="99" s="1"/>
  <c r="AK215" i="99"/>
  <c r="AS215" i="99"/>
  <c r="O224" i="99"/>
  <c r="AB224" i="99" s="1"/>
  <c r="AN224" i="99"/>
  <c r="BM236" i="99"/>
  <c r="AY236" i="99"/>
  <c r="AO236" i="99"/>
  <c r="AN236" i="99"/>
  <c r="AK236" i="99" s="1"/>
  <c r="O122" i="99"/>
  <c r="AB122" i="99" s="1"/>
  <c r="O138" i="99"/>
  <c r="AB138" i="99" s="1"/>
  <c r="AN159" i="99"/>
  <c r="AZ223" i="99"/>
  <c r="AZ112" i="99"/>
  <c r="AN120" i="99"/>
  <c r="AS123" i="99"/>
  <c r="AZ128" i="99"/>
  <c r="BM134" i="99"/>
  <c r="AN136" i="99"/>
  <c r="AS139" i="99"/>
  <c r="AZ144" i="99"/>
  <c r="BM150" i="99"/>
  <c r="AN152" i="99"/>
  <c r="AY155" i="99"/>
  <c r="AO155" i="99"/>
  <c r="BB155" i="99"/>
  <c r="O155" i="99"/>
  <c r="AB155" i="99" s="1"/>
  <c r="AN163" i="99"/>
  <c r="AV165" i="99"/>
  <c r="AQ165" i="99"/>
  <c r="AS171" i="99"/>
  <c r="AN176" i="99"/>
  <c r="AV181" i="99"/>
  <c r="AQ181" i="99"/>
  <c r="BC183" i="99"/>
  <c r="BE183" i="99" s="1"/>
  <c r="AK183" i="99"/>
  <c r="AS183" i="99"/>
  <c r="AO200" i="99"/>
  <c r="AY211" i="99"/>
  <c r="BB211" i="99"/>
  <c r="O211" i="99"/>
  <c r="AO211" i="99"/>
  <c r="AN211" i="99"/>
  <c r="BM211" i="99"/>
  <c r="BM228" i="99"/>
  <c r="AY228" i="99"/>
  <c r="AN228" i="99"/>
  <c r="AK228" i="99" s="1"/>
  <c r="AB112" i="99"/>
  <c r="AN116" i="99"/>
  <c r="AK116" i="99" s="1"/>
  <c r="AN119" i="99"/>
  <c r="BM119" i="99"/>
  <c r="AO120" i="99"/>
  <c r="AY126" i="99"/>
  <c r="AZ127" i="99"/>
  <c r="AB128" i="99"/>
  <c r="AN132" i="99"/>
  <c r="AK132" i="99" s="1"/>
  <c r="AN135" i="99"/>
  <c r="BM135" i="99"/>
  <c r="AO136" i="99"/>
  <c r="AY142" i="99"/>
  <c r="AZ143" i="99"/>
  <c r="AB144" i="99"/>
  <c r="AN148" i="99"/>
  <c r="AK148" i="99" s="1"/>
  <c r="AN151" i="99"/>
  <c r="BM151" i="99"/>
  <c r="AO152" i="99"/>
  <c r="AN167" i="99"/>
  <c r="AO176" i="99"/>
  <c r="AN191" i="99"/>
  <c r="BC207" i="99"/>
  <c r="BE207" i="99" s="1"/>
  <c r="AS207" i="99"/>
  <c r="AK207" i="99"/>
  <c r="AO224" i="99"/>
  <c r="BM115" i="99"/>
  <c r="AO116" i="99"/>
  <c r="AY117" i="99"/>
  <c r="AO119" i="99"/>
  <c r="BM131" i="99"/>
  <c r="AO132" i="99"/>
  <c r="AY133" i="99"/>
  <c r="AO135" i="99"/>
  <c r="BM147" i="99"/>
  <c r="AO148" i="99"/>
  <c r="AY149" i="99"/>
  <c r="AO151" i="99"/>
  <c r="AN156" i="99"/>
  <c r="AK156" i="99" s="1"/>
  <c r="AZ160" i="99"/>
  <c r="AZ168" i="99"/>
  <c r="AY175" i="99"/>
  <c r="AO175" i="99"/>
  <c r="BB175" i="99"/>
  <c r="O175" i="99"/>
  <c r="AB175" i="99" s="1"/>
  <c r="AY187" i="99"/>
  <c r="AO187" i="99"/>
  <c r="BM187" i="99"/>
  <c r="BB187" i="99"/>
  <c r="O187" i="99"/>
  <c r="AB187" i="99" s="1"/>
  <c r="AZ215" i="99"/>
  <c r="O216" i="99"/>
  <c r="AB216" i="99" s="1"/>
  <c r="AN216" i="99"/>
  <c r="AN115" i="99"/>
  <c r="AN125" i="99"/>
  <c r="AP125" i="99" s="1"/>
  <c r="BB126" i="99"/>
  <c r="O127" i="99"/>
  <c r="AB127" i="99" s="1"/>
  <c r="BB127" i="99"/>
  <c r="AN131" i="99"/>
  <c r="AN141" i="99"/>
  <c r="BB142" i="99"/>
  <c r="O143" i="99"/>
  <c r="AB143" i="99" s="1"/>
  <c r="BB143" i="99"/>
  <c r="AN147" i="99"/>
  <c r="AO156" i="99"/>
  <c r="AB160" i="99"/>
  <c r="BM175" i="99"/>
  <c r="AY195" i="99"/>
  <c r="BB195" i="99"/>
  <c r="O195" i="99"/>
  <c r="AB195" i="99" s="1"/>
  <c r="AO195" i="99"/>
  <c r="AN195" i="99"/>
  <c r="BM195" i="99"/>
  <c r="BM220" i="99"/>
  <c r="AY220" i="99"/>
  <c r="AN220" i="99"/>
  <c r="AK220" i="99" s="1"/>
  <c r="AN226" i="99"/>
  <c r="O226" i="99"/>
  <c r="AB226" i="99" s="1"/>
  <c r="AO228" i="99"/>
  <c r="AN232" i="99"/>
  <c r="AN244" i="99"/>
  <c r="AK244" i="99" s="1"/>
  <c r="AN248" i="99"/>
  <c r="AN260" i="99"/>
  <c r="AK260" i="99" s="1"/>
  <c r="AN264" i="99"/>
  <c r="AB311" i="99"/>
  <c r="BB337" i="99"/>
  <c r="AY370" i="99"/>
  <c r="AB375" i="99"/>
  <c r="AB445" i="99"/>
  <c r="AN459" i="99"/>
  <c r="AB500" i="99"/>
  <c r="AO503" i="99"/>
  <c r="AY503" i="99"/>
  <c r="AB240" i="99"/>
  <c r="AB256" i="99"/>
  <c r="AC322" i="99"/>
  <c r="AP322" i="99" s="1"/>
  <c r="AC328" i="99"/>
  <c r="BB331" i="99"/>
  <c r="AC338" i="99"/>
  <c r="AP338" i="99" s="1"/>
  <c r="BB347" i="99"/>
  <c r="AY386" i="99"/>
  <c r="AB391" i="99"/>
  <c r="AB407" i="99"/>
  <c r="BB413" i="99"/>
  <c r="BB425" i="99"/>
  <c r="AB439" i="99"/>
  <c r="AC447" i="99"/>
  <c r="AN450" i="99"/>
  <c r="BM458" i="99"/>
  <c r="BM489" i="99"/>
  <c r="AN489" i="99"/>
  <c r="O489" i="99"/>
  <c r="AY489" i="99"/>
  <c r="AO506" i="99"/>
  <c r="BM506" i="99"/>
  <c r="AN506" i="99"/>
  <c r="BB506" i="99"/>
  <c r="O506" i="99"/>
  <c r="AO180" i="99"/>
  <c r="AY181" i="99"/>
  <c r="AO183" i="99"/>
  <c r="AO196" i="99"/>
  <c r="AY197" i="99"/>
  <c r="AO199" i="99"/>
  <c r="AO212" i="99"/>
  <c r="AY213" i="99"/>
  <c r="AO215" i="99"/>
  <c r="AN221" i="99"/>
  <c r="AN227" i="99"/>
  <c r="AO231" i="99"/>
  <c r="AN237" i="99"/>
  <c r="AN243" i="99"/>
  <c r="AO247" i="99"/>
  <c r="AN253" i="99"/>
  <c r="AN259" i="99"/>
  <c r="AO263" i="99"/>
  <c r="AN269" i="99"/>
  <c r="AB272" i="99"/>
  <c r="AN275" i="99"/>
  <c r="AO279" i="99"/>
  <c r="BM279" i="99"/>
  <c r="AO280" i="99"/>
  <c r="O289" i="99"/>
  <c r="AO293" i="99"/>
  <c r="AN298" i="99"/>
  <c r="O301" i="99"/>
  <c r="O304" i="99"/>
  <c r="AO309" i="99"/>
  <c r="AC314" i="99"/>
  <c r="AP314" i="99" s="1"/>
  <c r="AN333" i="99"/>
  <c r="BM333" i="99"/>
  <c r="AN349" i="99"/>
  <c r="BM349" i="99"/>
  <c r="AC354" i="99"/>
  <c r="AN355" i="99"/>
  <c r="AY356" i="99"/>
  <c r="AO361" i="99"/>
  <c r="BM364" i="99"/>
  <c r="BB369" i="99"/>
  <c r="AN377" i="99"/>
  <c r="AV377" i="99" s="1"/>
  <c r="BM380" i="99"/>
  <c r="AK381" i="99"/>
  <c r="BM393" i="99"/>
  <c r="AO394" i="99"/>
  <c r="AY395" i="99"/>
  <c r="BM409" i="99"/>
  <c r="AO410" i="99"/>
  <c r="AY411" i="99"/>
  <c r="AY418" i="99"/>
  <c r="AC426" i="99"/>
  <c r="AP426" i="99" s="1"/>
  <c r="BM429" i="99"/>
  <c r="AY439" i="99"/>
  <c r="BM441" i="99"/>
  <c r="AY453" i="99"/>
  <c r="BB454" i="99"/>
  <c r="AK468" i="99"/>
  <c r="BM469" i="99"/>
  <c r="BM473" i="99"/>
  <c r="AO473" i="99"/>
  <c r="AY473" i="99"/>
  <c r="BM476" i="99"/>
  <c r="AN498" i="99"/>
  <c r="AZ498" i="99" s="1"/>
  <c r="BB174" i="99"/>
  <c r="BB190" i="99"/>
  <c r="BB206" i="99"/>
  <c r="O207" i="99"/>
  <c r="AB207" i="99" s="1"/>
  <c r="BB207" i="99"/>
  <c r="O219" i="99"/>
  <c r="AB219" i="99" s="1"/>
  <c r="BB219" i="99"/>
  <c r="O223" i="99"/>
  <c r="AB223" i="99" s="1"/>
  <c r="BB223" i="99"/>
  <c r="AO227" i="99"/>
  <c r="O235" i="99"/>
  <c r="BB235" i="99"/>
  <c r="O239" i="99"/>
  <c r="AB239" i="99" s="1"/>
  <c r="BB239" i="99"/>
  <c r="AO243" i="99"/>
  <c r="O251" i="99"/>
  <c r="BB251" i="99"/>
  <c r="O255" i="99"/>
  <c r="AB255" i="99" s="1"/>
  <c r="BB255" i="99"/>
  <c r="AO259" i="99"/>
  <c r="O267" i="99"/>
  <c r="BB267" i="99"/>
  <c r="BB270" i="99"/>
  <c r="O271" i="99"/>
  <c r="AB271" i="99" s="1"/>
  <c r="AO275" i="99"/>
  <c r="AS305" i="99"/>
  <c r="AS317" i="99"/>
  <c r="O325" i="99"/>
  <c r="AO333" i="99"/>
  <c r="O337" i="99"/>
  <c r="O341" i="99"/>
  <c r="O353" i="99"/>
  <c r="BB363" i="99"/>
  <c r="AC370" i="99"/>
  <c r="BB379" i="99"/>
  <c r="AN393" i="99"/>
  <c r="AV393" i="99" s="1"/>
  <c r="AQ394" i="99"/>
  <c r="BM396" i="99"/>
  <c r="AK397" i="99"/>
  <c r="AQ410" i="99"/>
  <c r="BM412" i="99"/>
  <c r="AK413" i="99"/>
  <c r="AK419" i="99"/>
  <c r="AO420" i="99"/>
  <c r="O429" i="99"/>
  <c r="BM450" i="99"/>
  <c r="AN451" i="99"/>
  <c r="AK451" i="99" s="1"/>
  <c r="AY460" i="99"/>
  <c r="AQ173" i="99"/>
  <c r="AQ189" i="99"/>
  <c r="AQ205" i="99"/>
  <c r="O242" i="99"/>
  <c r="AS247" i="99"/>
  <c r="O258" i="99"/>
  <c r="AS263" i="99"/>
  <c r="BB271" i="99"/>
  <c r="AS279" i="99"/>
  <c r="AQ285" i="99"/>
  <c r="AK289" i="99"/>
  <c r="AS293" i="99"/>
  <c r="AN297" i="99"/>
  <c r="BB307" i="99"/>
  <c r="AS309" i="99"/>
  <c r="AN321" i="99"/>
  <c r="BM321" i="99"/>
  <c r="BB325" i="99"/>
  <c r="AY330" i="99"/>
  <c r="BM331" i="99"/>
  <c r="O335" i="99"/>
  <c r="AB335" i="99" s="1"/>
  <c r="BM337" i="99"/>
  <c r="BB341" i="99"/>
  <c r="AY346" i="99"/>
  <c r="BM347" i="99"/>
  <c r="O351" i="99"/>
  <c r="AB351" i="99" s="1"/>
  <c r="AN354" i="99"/>
  <c r="BB356" i="99"/>
  <c r="O357" i="99"/>
  <c r="AN365" i="99"/>
  <c r="BM365" i="99"/>
  <c r="AC386" i="99"/>
  <c r="AN387" i="99"/>
  <c r="AY388" i="99"/>
  <c r="AO393" i="99"/>
  <c r="BB395" i="99"/>
  <c r="BB401" i="99"/>
  <c r="AN403" i="99"/>
  <c r="AY404" i="99"/>
  <c r="BB411" i="99"/>
  <c r="O423" i="99"/>
  <c r="AB423" i="99" s="1"/>
  <c r="O425" i="99"/>
  <c r="AN427" i="99"/>
  <c r="O435" i="99"/>
  <c r="AN441" i="99"/>
  <c r="BB453" i="99"/>
  <c r="O460" i="99"/>
  <c r="AB460" i="99" s="1"/>
  <c r="AY466" i="99"/>
  <c r="AC471" i="99"/>
  <c r="BG473" i="99"/>
  <c r="AV476" i="99"/>
  <c r="AW476" i="99" s="1"/>
  <c r="AX476" i="99" s="1"/>
  <c r="AK476" i="99"/>
  <c r="AQ476" i="99"/>
  <c r="AO489" i="99"/>
  <c r="AK239" i="99"/>
  <c r="AY244" i="99"/>
  <c r="AK255" i="99"/>
  <c r="AY260" i="99"/>
  <c r="AB274" i="99"/>
  <c r="AY276" i="99"/>
  <c r="AC286" i="99"/>
  <c r="AY292" i="99"/>
  <c r="BM300" i="99"/>
  <c r="AK301" i="99"/>
  <c r="AY306" i="99"/>
  <c r="AY316" i="99"/>
  <c r="AO321" i="99"/>
  <c r="AY339" i="99"/>
  <c r="BM353" i="99"/>
  <c r="BB357" i="99"/>
  <c r="AO364" i="99"/>
  <c r="AN370" i="99"/>
  <c r="AO380" i="99"/>
  <c r="AY483" i="99"/>
  <c r="AO483" i="99"/>
  <c r="BM510" i="99"/>
  <c r="AO510" i="99"/>
  <c r="AN510" i="99"/>
  <c r="AV510" i="99" s="1"/>
  <c r="O510" i="99"/>
  <c r="AN240" i="99"/>
  <c r="AN252" i="99"/>
  <c r="AK252" i="99" s="1"/>
  <c r="AN256" i="99"/>
  <c r="AN268" i="99"/>
  <c r="AK268" i="99" s="1"/>
  <c r="AZ280" i="99"/>
  <c r="AZ299" i="99"/>
  <c r="AZ317" i="99"/>
  <c r="BB329" i="99"/>
  <c r="AN337" i="99"/>
  <c r="AV337" i="99" s="1"/>
  <c r="BB345" i="99"/>
  <c r="AN353" i="99"/>
  <c r="AV353" i="99" s="1"/>
  <c r="AY355" i="99"/>
  <c r="AY362" i="99"/>
  <c r="BM363" i="99"/>
  <c r="O367" i="99"/>
  <c r="AB367" i="99" s="1"/>
  <c r="BM369" i="99"/>
  <c r="AO370" i="99"/>
  <c r="BB373" i="99"/>
  <c r="AY378" i="99"/>
  <c r="BM379" i="99"/>
  <c r="O383" i="99"/>
  <c r="AB383" i="99" s="1"/>
  <c r="AN386" i="99"/>
  <c r="BB388" i="99"/>
  <c r="O389" i="99"/>
  <c r="AO396" i="99"/>
  <c r="AO397" i="99"/>
  <c r="BB404" i="99"/>
  <c r="O405" i="99"/>
  <c r="O408" i="99"/>
  <c r="AO412" i="99"/>
  <c r="AO413" i="99"/>
  <c r="AQ419" i="99"/>
  <c r="AS426" i="99"/>
  <c r="O431" i="99"/>
  <c r="BB443" i="99"/>
  <c r="AY452" i="99"/>
  <c r="AY458" i="99"/>
  <c r="BB460" i="99"/>
  <c r="AO462" i="99"/>
  <c r="AY465" i="99"/>
  <c r="O466" i="99"/>
  <c r="BB466" i="99"/>
  <c r="BM468" i="99"/>
  <c r="AO469" i="99"/>
  <c r="AY498" i="99"/>
  <c r="AB232" i="99"/>
  <c r="AO240" i="99"/>
  <c r="AZ247" i="99"/>
  <c r="AB248" i="99"/>
  <c r="AO252" i="99"/>
  <c r="AO256" i="99"/>
  <c r="AZ263" i="99"/>
  <c r="AB264" i="99"/>
  <c r="AO268" i="99"/>
  <c r="AN271" i="99"/>
  <c r="BB292" i="99"/>
  <c r="AZ293" i="99"/>
  <c r="AZ309" i="99"/>
  <c r="AC330" i="99"/>
  <c r="AP330" i="99" s="1"/>
  <c r="AN331" i="99"/>
  <c r="AO337" i="99"/>
  <c r="BB339" i="99"/>
  <c r="AC346" i="99"/>
  <c r="AP346" i="99" s="1"/>
  <c r="AN347" i="99"/>
  <c r="AO353" i="99"/>
  <c r="BM356" i="99"/>
  <c r="AO386" i="99"/>
  <c r="AB399" i="99"/>
  <c r="AB415" i="99"/>
  <c r="AN425" i="99"/>
  <c r="AY450" i="99"/>
  <c r="AO172" i="99"/>
  <c r="AY173" i="99"/>
  <c r="AO188" i="99"/>
  <c r="AY189" i="99"/>
  <c r="AO204" i="99"/>
  <c r="AY205" i="99"/>
  <c r="AO207" i="99"/>
  <c r="AN219" i="99"/>
  <c r="AO223" i="99"/>
  <c r="AN229" i="99"/>
  <c r="AN235" i="99"/>
  <c r="AO239" i="99"/>
  <c r="AN245" i="99"/>
  <c r="AN251" i="99"/>
  <c r="AO255" i="99"/>
  <c r="AN261" i="99"/>
  <c r="AN267" i="99"/>
  <c r="AO271" i="99"/>
  <c r="AO272" i="99"/>
  <c r="AN277" i="99"/>
  <c r="AZ279" i="99"/>
  <c r="AB280" i="99"/>
  <c r="BM283" i="99"/>
  <c r="AO284" i="99"/>
  <c r="AY285" i="99"/>
  <c r="O286" i="99"/>
  <c r="BB299" i="99"/>
  <c r="AO301" i="99"/>
  <c r="O305" i="99"/>
  <c r="O309" i="99"/>
  <c r="AS313" i="99"/>
  <c r="AS314" i="99"/>
  <c r="BB317" i="99"/>
  <c r="AN325" i="99"/>
  <c r="BM325" i="99"/>
  <c r="AN341" i="99"/>
  <c r="BM341" i="99"/>
  <c r="BB355" i="99"/>
  <c r="BB361" i="99"/>
  <c r="AN369" i="99"/>
  <c r="BM372" i="99"/>
  <c r="BB377" i="99"/>
  <c r="AN385" i="99"/>
  <c r="AV385" i="99" s="1"/>
  <c r="AY387" i="99"/>
  <c r="AK395" i="99"/>
  <c r="AS397" i="99"/>
  <c r="BM401" i="99"/>
  <c r="AO402" i="99"/>
  <c r="AY403" i="99"/>
  <c r="AS413" i="99"/>
  <c r="AN418" i="99"/>
  <c r="AZ421" i="99"/>
  <c r="AO425" i="99"/>
  <c r="BB431" i="99"/>
  <c r="BB437" i="99"/>
  <c r="AO440" i="99"/>
  <c r="O450" i="99"/>
  <c r="BB451" i="99"/>
  <c r="O458" i="99"/>
  <c r="BB458" i="99"/>
  <c r="AN460" i="99"/>
  <c r="O465" i="99"/>
  <c r="AQ473" i="99"/>
  <c r="BB485" i="99"/>
  <c r="AO485" i="99"/>
  <c r="BC497" i="99"/>
  <c r="BE497" i="99" s="1"/>
  <c r="AS497" i="99"/>
  <c r="AQ497" i="99"/>
  <c r="BB498" i="99"/>
  <c r="AB199" i="99"/>
  <c r="AB215" i="99"/>
  <c r="AO219" i="99"/>
  <c r="AB231" i="99"/>
  <c r="AO235" i="99"/>
  <c r="AB247" i="99"/>
  <c r="AO251" i="99"/>
  <c r="AB263" i="99"/>
  <c r="AO267" i="99"/>
  <c r="BB275" i="99"/>
  <c r="O288" i="99"/>
  <c r="AN307" i="99"/>
  <c r="BB309" i="99"/>
  <c r="AO325" i="99"/>
  <c r="O333" i="99"/>
  <c r="AO341" i="99"/>
  <c r="AN357" i="99"/>
  <c r="BM357" i="99"/>
  <c r="AC362" i="99"/>
  <c r="AP362" i="99" s="1"/>
  <c r="AN363" i="99"/>
  <c r="AY364" i="99"/>
  <c r="BB371" i="99"/>
  <c r="AC378" i="99"/>
  <c r="AN379" i="99"/>
  <c r="AY380" i="99"/>
  <c r="BM388" i="99"/>
  <c r="AQ402" i="99"/>
  <c r="BM404" i="99"/>
  <c r="BB420" i="99"/>
  <c r="AB434" i="99"/>
  <c r="AN435" i="99"/>
  <c r="BM435" i="99"/>
  <c r="AY441" i="99"/>
  <c r="AC458" i="99"/>
  <c r="AO460" i="99"/>
  <c r="AV492" i="99"/>
  <c r="AQ492" i="99"/>
  <c r="AZ492" i="99"/>
  <c r="AQ213" i="99"/>
  <c r="O234" i="99"/>
  <c r="AS239" i="99"/>
  <c r="O250" i="99"/>
  <c r="AB250" i="99" s="1"/>
  <c r="AS255" i="99"/>
  <c r="O266" i="99"/>
  <c r="O275" i="99"/>
  <c r="AO283" i="99"/>
  <c r="O292" i="99"/>
  <c r="AY298" i="99"/>
  <c r="AS301" i="99"/>
  <c r="AN306" i="99"/>
  <c r="BM316" i="99"/>
  <c r="AK317" i="99"/>
  <c r="AY322" i="99"/>
  <c r="BM323" i="99"/>
  <c r="BM329" i="99"/>
  <c r="BB333" i="99"/>
  <c r="AY338" i="99"/>
  <c r="BM339" i="99"/>
  <c r="O343" i="99"/>
  <c r="AB343" i="99" s="1"/>
  <c r="BM345" i="99"/>
  <c r="BB349" i="99"/>
  <c r="AO356" i="99"/>
  <c r="AO357" i="99"/>
  <c r="O361" i="99"/>
  <c r="AN373" i="99"/>
  <c r="BM373" i="99"/>
  <c r="BB387" i="99"/>
  <c r="BB393" i="99"/>
  <c r="AY396" i="99"/>
  <c r="BB403" i="99"/>
  <c r="BB409" i="99"/>
  <c r="AN411" i="99"/>
  <c r="AY412" i="99"/>
  <c r="BB427" i="99"/>
  <c r="AO435" i="99"/>
  <c r="BM443" i="99"/>
  <c r="BM445" i="99"/>
  <c r="BB450" i="99"/>
  <c r="BM466" i="99"/>
  <c r="AS473" i="99"/>
  <c r="AO474" i="99"/>
  <c r="AY474" i="99"/>
  <c r="AN474" i="99"/>
  <c r="AB484" i="99"/>
  <c r="AV508" i="99"/>
  <c r="AK508" i="99"/>
  <c r="AZ508" i="99"/>
  <c r="AQ508" i="99"/>
  <c r="O170" i="99"/>
  <c r="AB170" i="99" s="1"/>
  <c r="O186" i="99"/>
  <c r="AB186" i="99" s="1"/>
  <c r="AK247" i="99"/>
  <c r="AY252" i="99"/>
  <c r="AK263" i="99"/>
  <c r="AY268" i="99"/>
  <c r="AK279" i="99"/>
  <c r="AB282" i="99"/>
  <c r="AO286" i="99"/>
  <c r="AB290" i="99"/>
  <c r="AK293" i="99"/>
  <c r="BB297" i="99"/>
  <c r="AC304" i="99"/>
  <c r="BM305" i="99"/>
  <c r="AO306" i="99"/>
  <c r="AK309" i="99"/>
  <c r="AB327" i="99"/>
  <c r="AQ330" i="99"/>
  <c r="AY331" i="99"/>
  <c r="AK339" i="99"/>
  <c r="AQ346" i="99"/>
  <c r="AY347" i="99"/>
  <c r="AY354" i="99"/>
  <c r="BM355" i="99"/>
  <c r="O359" i="99"/>
  <c r="AB359" i="99" s="1"/>
  <c r="BB364" i="99"/>
  <c r="O365" i="99"/>
  <c r="AO372" i="99"/>
  <c r="AO373" i="99"/>
  <c r="O377" i="99"/>
  <c r="AB377" i="99" s="1"/>
  <c r="AN378" i="99"/>
  <c r="BB380" i="99"/>
  <c r="O381" i="99"/>
  <c r="AN389" i="99"/>
  <c r="BM389" i="99"/>
  <c r="AZ397" i="99"/>
  <c r="AO401" i="99"/>
  <c r="AN405" i="99"/>
  <c r="BM405" i="99"/>
  <c r="AZ413" i="99"/>
  <c r="AO417" i="99"/>
  <c r="BB426" i="99"/>
  <c r="BB429" i="99"/>
  <c r="O430" i="99"/>
  <c r="BB441" i="99"/>
  <c r="AN443" i="99"/>
  <c r="AN458" i="99"/>
  <c r="BM464" i="99"/>
  <c r="AN465" i="99"/>
  <c r="AN466" i="99"/>
  <c r="AX468" i="99"/>
  <c r="O470" i="99"/>
  <c r="BM474" i="99"/>
  <c r="BB476" i="99"/>
  <c r="AO482" i="99"/>
  <c r="BM482" i="99"/>
  <c r="O482" i="99"/>
  <c r="AY493" i="99"/>
  <c r="AO493" i="99"/>
  <c r="BB493" i="99"/>
  <c r="O498" i="99"/>
  <c r="BM500" i="99"/>
  <c r="AN500" i="99"/>
  <c r="BB500" i="99"/>
  <c r="AY500" i="99"/>
  <c r="AN481" i="99"/>
  <c r="AY505" i="99"/>
  <c r="BM488" i="99"/>
  <c r="AN490" i="99"/>
  <c r="O496" i="99"/>
  <c r="BB509" i="99"/>
  <c r="BM477" i="99"/>
  <c r="AN494" i="99"/>
  <c r="AZ494" i="99" s="1"/>
  <c r="AN502" i="99"/>
  <c r="AO505" i="99"/>
  <c r="AB508" i="99"/>
  <c r="AO478" i="99"/>
  <c r="AY490" i="99"/>
  <c r="AO492" i="99"/>
  <c r="AO501" i="99"/>
  <c r="BM509" i="99"/>
  <c r="AC479" i="99"/>
  <c r="O481" i="99"/>
  <c r="AY497" i="99"/>
  <c r="AS505" i="99"/>
  <c r="AW197" i="99"/>
  <c r="AX197" i="99" s="1"/>
  <c r="AB134" i="99"/>
  <c r="AV138" i="99"/>
  <c r="BC138" i="99"/>
  <c r="BE138" i="99" s="1"/>
  <c r="AK138" i="99"/>
  <c r="AS138" i="99"/>
  <c r="AZ138" i="99"/>
  <c r="AQ138" i="99"/>
  <c r="AB166" i="99"/>
  <c r="AW168" i="99"/>
  <c r="AX168" i="99" s="1"/>
  <c r="AV170" i="99"/>
  <c r="BC170" i="99"/>
  <c r="BE170" i="99" s="1"/>
  <c r="AK170" i="99"/>
  <c r="AS170" i="99"/>
  <c r="AZ170" i="99"/>
  <c r="AQ170" i="99"/>
  <c r="AB198" i="99"/>
  <c r="AV202" i="99"/>
  <c r="BC202" i="99"/>
  <c r="BE202" i="99" s="1"/>
  <c r="AK202" i="99"/>
  <c r="AS202" i="99"/>
  <c r="AZ202" i="99"/>
  <c r="AQ202" i="99"/>
  <c r="AK295" i="99"/>
  <c r="AS295" i="99"/>
  <c r="BC295" i="99"/>
  <c r="BE295" i="99" s="1"/>
  <c r="AQ295" i="99"/>
  <c r="AV295" i="99"/>
  <c r="AZ295" i="99"/>
  <c r="BG231" i="99"/>
  <c r="AV242" i="99"/>
  <c r="BC242" i="99"/>
  <c r="BE242" i="99" s="1"/>
  <c r="AK242" i="99"/>
  <c r="AS242" i="99"/>
  <c r="AZ242" i="99"/>
  <c r="AQ242" i="99"/>
  <c r="AW112" i="99"/>
  <c r="AX112" i="99" s="1"/>
  <c r="AV114" i="99"/>
  <c r="BC114" i="99"/>
  <c r="BE114" i="99" s="1"/>
  <c r="AK114" i="99"/>
  <c r="AS114" i="99"/>
  <c r="AZ114" i="99"/>
  <c r="AQ114" i="99"/>
  <c r="AB142" i="99"/>
  <c r="AV146" i="99"/>
  <c r="BC146" i="99"/>
  <c r="BE146" i="99" s="1"/>
  <c r="AK146" i="99"/>
  <c r="AS146" i="99"/>
  <c r="AZ146" i="99"/>
  <c r="AQ146" i="99"/>
  <c r="AB174" i="99"/>
  <c r="AV178" i="99"/>
  <c r="BC178" i="99"/>
  <c r="BE178" i="99" s="1"/>
  <c r="AK178" i="99"/>
  <c r="AS178" i="99"/>
  <c r="AZ178" i="99"/>
  <c r="AQ178" i="99"/>
  <c r="AB206" i="99"/>
  <c r="AV210" i="99"/>
  <c r="BC210" i="99"/>
  <c r="BE210" i="99" s="1"/>
  <c r="AK210" i="99"/>
  <c r="AS210" i="99"/>
  <c r="AZ210" i="99"/>
  <c r="AQ210" i="99"/>
  <c r="AV274" i="99"/>
  <c r="BC274" i="99"/>
  <c r="BE274" i="99" s="1"/>
  <c r="AK274" i="99"/>
  <c r="AS274" i="99"/>
  <c r="AZ274" i="99"/>
  <c r="AQ274" i="99"/>
  <c r="AW337" i="99"/>
  <c r="AX337" i="99" s="1"/>
  <c r="BG199" i="99"/>
  <c r="AW173" i="99"/>
  <c r="AX173" i="99" s="1"/>
  <c r="BG175" i="99"/>
  <c r="AW205" i="99"/>
  <c r="AX205" i="99" s="1"/>
  <c r="BG207" i="99"/>
  <c r="AV218" i="99"/>
  <c r="BC218" i="99"/>
  <c r="BE218" i="99" s="1"/>
  <c r="AK218" i="99"/>
  <c r="AS218" i="99"/>
  <c r="AZ218" i="99"/>
  <c r="AQ218" i="99"/>
  <c r="BG239" i="99"/>
  <c r="AV250" i="99"/>
  <c r="BC250" i="99"/>
  <c r="BE250" i="99" s="1"/>
  <c r="AK250" i="99"/>
  <c r="AS250" i="99"/>
  <c r="AZ250" i="99"/>
  <c r="AQ250" i="99"/>
  <c r="AW272" i="99"/>
  <c r="AX272" i="99" s="1"/>
  <c r="AK303" i="99"/>
  <c r="AS303" i="99"/>
  <c r="AQ303" i="99"/>
  <c r="AV303" i="99"/>
  <c r="BC303" i="99"/>
  <c r="BE303" i="99" s="1"/>
  <c r="AZ303" i="99"/>
  <c r="AB118" i="99"/>
  <c r="AV122" i="99"/>
  <c r="BC122" i="99"/>
  <c r="BE122" i="99" s="1"/>
  <c r="AK122" i="99"/>
  <c r="AS122" i="99"/>
  <c r="AZ122" i="99"/>
  <c r="AQ122" i="99"/>
  <c r="AB150" i="99"/>
  <c r="AV154" i="99"/>
  <c r="BC154" i="99"/>
  <c r="BE154" i="99" s="1"/>
  <c r="AK154" i="99"/>
  <c r="AS154" i="99"/>
  <c r="AZ154" i="99"/>
  <c r="AQ154" i="99"/>
  <c r="AB182" i="99"/>
  <c r="AV186" i="99"/>
  <c r="BC186" i="99"/>
  <c r="BE186" i="99" s="1"/>
  <c r="AK186" i="99"/>
  <c r="AS186" i="99"/>
  <c r="AZ186" i="99"/>
  <c r="AQ186" i="99"/>
  <c r="AV282" i="99"/>
  <c r="BC282" i="99"/>
  <c r="BE282" i="99" s="1"/>
  <c r="AK282" i="99"/>
  <c r="AS282" i="99"/>
  <c r="AZ282" i="99"/>
  <c r="AQ282" i="99"/>
  <c r="AW165" i="99"/>
  <c r="AX165" i="99" s="1"/>
  <c r="AW181" i="99"/>
  <c r="AX181" i="99" s="1"/>
  <c r="AW213" i="99"/>
  <c r="AX213" i="99" s="1"/>
  <c r="BG215" i="99"/>
  <c r="AV226" i="99"/>
  <c r="BC226" i="99"/>
  <c r="BE226" i="99" s="1"/>
  <c r="AK226" i="99"/>
  <c r="AS226" i="99"/>
  <c r="AZ226" i="99"/>
  <c r="AQ226" i="99"/>
  <c r="BG247" i="99"/>
  <c r="AV258" i="99"/>
  <c r="BC258" i="99"/>
  <c r="BE258" i="99" s="1"/>
  <c r="AK258" i="99"/>
  <c r="AS258" i="99"/>
  <c r="AZ258" i="99"/>
  <c r="AQ258" i="99"/>
  <c r="BG279" i="99"/>
  <c r="AW280" i="99"/>
  <c r="AX280" i="99" s="1"/>
  <c r="BG287" i="99"/>
  <c r="AB126" i="99"/>
  <c r="AW128" i="99"/>
  <c r="AX128" i="99" s="1"/>
  <c r="AV130" i="99"/>
  <c r="BC130" i="99"/>
  <c r="BE130" i="99" s="1"/>
  <c r="AK130" i="99"/>
  <c r="AS130" i="99"/>
  <c r="AZ130" i="99"/>
  <c r="AQ130" i="99"/>
  <c r="AB158" i="99"/>
  <c r="AV162" i="99"/>
  <c r="BC162" i="99"/>
  <c r="BE162" i="99" s="1"/>
  <c r="AK162" i="99"/>
  <c r="AS162" i="99"/>
  <c r="AZ162" i="99"/>
  <c r="AQ162" i="99"/>
  <c r="AB190" i="99"/>
  <c r="AV194" i="99"/>
  <c r="BC194" i="99"/>
  <c r="BE194" i="99" s="1"/>
  <c r="AK194" i="99"/>
  <c r="AS194" i="99"/>
  <c r="AZ194" i="99"/>
  <c r="AQ194" i="99"/>
  <c r="AW377" i="99"/>
  <c r="AX377" i="99" s="1"/>
  <c r="AW401" i="99"/>
  <c r="AX401" i="99" s="1"/>
  <c r="AW157" i="99"/>
  <c r="AX157" i="99" s="1"/>
  <c r="AW189" i="99"/>
  <c r="AX189" i="99" s="1"/>
  <c r="BG223" i="99"/>
  <c r="AV234" i="99"/>
  <c r="BC234" i="99"/>
  <c r="BE234" i="99" s="1"/>
  <c r="AK234" i="99"/>
  <c r="AS234" i="99"/>
  <c r="AZ234" i="99"/>
  <c r="AQ234" i="99"/>
  <c r="BG255" i="99"/>
  <c r="AV266" i="99"/>
  <c r="BC266" i="99"/>
  <c r="BE266" i="99" s="1"/>
  <c r="AK266" i="99"/>
  <c r="AS266" i="99"/>
  <c r="AZ266" i="99"/>
  <c r="AQ266" i="99"/>
  <c r="AW285" i="99"/>
  <c r="AX285" i="99" s="1"/>
  <c r="AQ112" i="99"/>
  <c r="AY112" i="99"/>
  <c r="BB113" i="99"/>
  <c r="BM113" i="99"/>
  <c r="AO114" i="99"/>
  <c r="AZ115" i="99"/>
  <c r="BC116" i="99"/>
  <c r="BE116" i="99" s="1"/>
  <c r="O117" i="99"/>
  <c r="AC118" i="99"/>
  <c r="AV119" i="99"/>
  <c r="AQ120" i="99"/>
  <c r="AY120" i="99"/>
  <c r="BB121" i="99"/>
  <c r="BM121" i="99"/>
  <c r="AO122" i="99"/>
  <c r="AZ123" i="99"/>
  <c r="BC124" i="99"/>
  <c r="BE124" i="99" s="1"/>
  <c r="O125" i="99"/>
  <c r="AC126" i="99"/>
  <c r="AV127" i="99"/>
  <c r="AQ128" i="99"/>
  <c r="AY128" i="99"/>
  <c r="BB129" i="99"/>
  <c r="BM129" i="99"/>
  <c r="AO130" i="99"/>
  <c r="AZ131" i="99"/>
  <c r="BC132" i="99"/>
  <c r="BE132" i="99" s="1"/>
  <c r="O133" i="99"/>
  <c r="AB133" i="99" s="1"/>
  <c r="AC134" i="99"/>
  <c r="AV135" i="99"/>
  <c r="AQ136" i="99"/>
  <c r="AY136" i="99"/>
  <c r="BB137" i="99"/>
  <c r="BM137" i="99"/>
  <c r="AO138" i="99"/>
  <c r="AZ139" i="99"/>
  <c r="BC140" i="99"/>
  <c r="BE140" i="99" s="1"/>
  <c r="O141" i="99"/>
  <c r="AC142" i="99"/>
  <c r="AV143" i="99"/>
  <c r="AQ144" i="99"/>
  <c r="AY144" i="99"/>
  <c r="BB145" i="99"/>
  <c r="BM145" i="99"/>
  <c r="AO146" i="99"/>
  <c r="AZ147" i="99"/>
  <c r="BC148" i="99"/>
  <c r="BE148" i="99" s="1"/>
  <c r="O149" i="99"/>
  <c r="AB149" i="99" s="1"/>
  <c r="AC150" i="99"/>
  <c r="AV151" i="99"/>
  <c r="AQ152" i="99"/>
  <c r="AY152" i="99"/>
  <c r="BB153" i="99"/>
  <c r="BM153" i="99"/>
  <c r="AO154" i="99"/>
  <c r="AZ155" i="99"/>
  <c r="BC156" i="99"/>
  <c r="BE156" i="99" s="1"/>
  <c r="O157" i="99"/>
  <c r="AB157" i="99" s="1"/>
  <c r="AC158" i="99"/>
  <c r="AV159" i="99"/>
  <c r="AQ160" i="99"/>
  <c r="AY160" i="99"/>
  <c r="BB161" i="99"/>
  <c r="BM161" i="99"/>
  <c r="AO162" i="99"/>
  <c r="AZ163" i="99"/>
  <c r="BC164" i="99"/>
  <c r="BE164" i="99" s="1"/>
  <c r="O165" i="99"/>
  <c r="AC166" i="99"/>
  <c r="AV167" i="99"/>
  <c r="AQ168" i="99"/>
  <c r="AY168" i="99"/>
  <c r="BB169" i="99"/>
  <c r="BM169" i="99"/>
  <c r="AO170" i="99"/>
  <c r="AZ171" i="99"/>
  <c r="BC172" i="99"/>
  <c r="BE172" i="99" s="1"/>
  <c r="O173" i="99"/>
  <c r="AC174" i="99"/>
  <c r="AV175" i="99"/>
  <c r="AQ176" i="99"/>
  <c r="AY176" i="99"/>
  <c r="BB177" i="99"/>
  <c r="BM177" i="99"/>
  <c r="AO178" i="99"/>
  <c r="AZ179" i="99"/>
  <c r="BC180" i="99"/>
  <c r="BE180" i="99" s="1"/>
  <c r="O181" i="99"/>
  <c r="AB181" i="99" s="1"/>
  <c r="AC182" i="99"/>
  <c r="AV183" i="99"/>
  <c r="AQ184" i="99"/>
  <c r="AY184" i="99"/>
  <c r="BB185" i="99"/>
  <c r="BM185" i="99"/>
  <c r="AO186" i="99"/>
  <c r="AZ187" i="99"/>
  <c r="BC188" i="99"/>
  <c r="BE188" i="99" s="1"/>
  <c r="O189" i="99"/>
  <c r="AB189" i="99" s="1"/>
  <c r="AC190" i="99"/>
  <c r="AV191" i="99"/>
  <c r="AQ192" i="99"/>
  <c r="AY192" i="99"/>
  <c r="BB193" i="99"/>
  <c r="BM193" i="99"/>
  <c r="AO194" i="99"/>
  <c r="AZ195" i="99"/>
  <c r="BC196" i="99"/>
  <c r="BE196" i="99" s="1"/>
  <c r="O197" i="99"/>
  <c r="AC198" i="99"/>
  <c r="AV199" i="99"/>
  <c r="AQ200" i="99"/>
  <c r="AY200" i="99"/>
  <c r="BB201" i="99"/>
  <c r="BM201" i="99"/>
  <c r="AO202" i="99"/>
  <c r="AZ203" i="99"/>
  <c r="BC204" i="99"/>
  <c r="BE204" i="99" s="1"/>
  <c r="O205" i="99"/>
  <c r="AB205" i="99" s="1"/>
  <c r="AC206" i="99"/>
  <c r="AV207" i="99"/>
  <c r="AQ208" i="99"/>
  <c r="AY208" i="99"/>
  <c r="BB209" i="99"/>
  <c r="BM209" i="99"/>
  <c r="AO210" i="99"/>
  <c r="AZ211" i="99"/>
  <c r="BC212" i="99"/>
  <c r="BE212" i="99" s="1"/>
  <c r="O213" i="99"/>
  <c r="AB213" i="99" s="1"/>
  <c r="AC214" i="99"/>
  <c r="AV215" i="99"/>
  <c r="AQ216" i="99"/>
  <c r="AY216" i="99"/>
  <c r="BB217" i="99"/>
  <c r="BM217" i="99"/>
  <c r="AO218" i="99"/>
  <c r="AZ219" i="99"/>
  <c r="BC220" i="99"/>
  <c r="BE220" i="99" s="1"/>
  <c r="O221" i="99"/>
  <c r="AC222" i="99"/>
  <c r="AV223" i="99"/>
  <c r="AQ224" i="99"/>
  <c r="AY224" i="99"/>
  <c r="BB225" i="99"/>
  <c r="BM225" i="99"/>
  <c r="AO226" i="99"/>
  <c r="AZ227" i="99"/>
  <c r="BC228" i="99"/>
  <c r="BE228" i="99" s="1"/>
  <c r="O229" i="99"/>
  <c r="AB229" i="99" s="1"/>
  <c r="AC230" i="99"/>
  <c r="AV231" i="99"/>
  <c r="AQ232" i="99"/>
  <c r="AY232" i="99"/>
  <c r="BB233" i="99"/>
  <c r="BM233" i="99"/>
  <c r="AO234" i="99"/>
  <c r="AZ235" i="99"/>
  <c r="BC236" i="99"/>
  <c r="BE236" i="99" s="1"/>
  <c r="O237" i="99"/>
  <c r="AB237" i="99" s="1"/>
  <c r="AC238" i="99"/>
  <c r="AV239" i="99"/>
  <c r="AQ240" i="99"/>
  <c r="AY240" i="99"/>
  <c r="BB241" i="99"/>
  <c r="BM241" i="99"/>
  <c r="AO242" i="99"/>
  <c r="AZ243" i="99"/>
  <c r="BC244" i="99"/>
  <c r="BE244" i="99" s="1"/>
  <c r="O245" i="99"/>
  <c r="AB245" i="99" s="1"/>
  <c r="AC246" i="99"/>
  <c r="AV247" i="99"/>
  <c r="AQ248" i="99"/>
  <c r="AY248" i="99"/>
  <c r="BB249" i="99"/>
  <c r="BM249" i="99"/>
  <c r="AO250" i="99"/>
  <c r="AZ251" i="99"/>
  <c r="BC252" i="99"/>
  <c r="BE252" i="99" s="1"/>
  <c r="O253" i="99"/>
  <c r="AB253" i="99" s="1"/>
  <c r="AC254" i="99"/>
  <c r="AV255" i="99"/>
  <c r="AQ256" i="99"/>
  <c r="AY256" i="99"/>
  <c r="BB257" i="99"/>
  <c r="BM257" i="99"/>
  <c r="AO258" i="99"/>
  <c r="AZ259" i="99"/>
  <c r="BC260" i="99"/>
  <c r="BE260" i="99" s="1"/>
  <c r="O261" i="99"/>
  <c r="AC262" i="99"/>
  <c r="AV263" i="99"/>
  <c r="AQ264" i="99"/>
  <c r="AY264" i="99"/>
  <c r="BB265" i="99"/>
  <c r="BM265" i="99"/>
  <c r="AO266" i="99"/>
  <c r="AZ267" i="99"/>
  <c r="BC268" i="99"/>
  <c r="BE268" i="99" s="1"/>
  <c r="O269" i="99"/>
  <c r="AC270" i="99"/>
  <c r="AV271" i="99"/>
  <c r="AQ272" i="99"/>
  <c r="AY272" i="99"/>
  <c r="BB273" i="99"/>
  <c r="BM273" i="99"/>
  <c r="AO274" i="99"/>
  <c r="AZ275" i="99"/>
  <c r="BC276" i="99"/>
  <c r="BE276" i="99" s="1"/>
  <c r="O277" i="99"/>
  <c r="AB277" i="99" s="1"/>
  <c r="AC278" i="99"/>
  <c r="AV279" i="99"/>
  <c r="AQ280" i="99"/>
  <c r="AY280" i="99"/>
  <c r="BB281" i="99"/>
  <c r="BM281" i="99"/>
  <c r="AO282" i="99"/>
  <c r="AZ283" i="99"/>
  <c r="BC284" i="99"/>
  <c r="BE284" i="99" s="1"/>
  <c r="O285" i="99"/>
  <c r="AB285" i="99" s="1"/>
  <c r="BC290" i="99"/>
  <c r="BE290" i="99" s="1"/>
  <c r="AK290" i="99"/>
  <c r="AC291" i="99"/>
  <c r="AP291" i="99" s="1"/>
  <c r="BC291" i="99"/>
  <c r="BE291" i="99" s="1"/>
  <c r="BM294" i="99"/>
  <c r="BB294" i="99"/>
  <c r="AY294" i="99"/>
  <c r="O294" i="99"/>
  <c r="AO294" i="99"/>
  <c r="BC297" i="99"/>
  <c r="BE297" i="99" s="1"/>
  <c r="AZ297" i="99"/>
  <c r="AQ297" i="99"/>
  <c r="AC298" i="99"/>
  <c r="AP298" i="99" s="1"/>
  <c r="AC299" i="99"/>
  <c r="AP299" i="99" s="1"/>
  <c r="AO300" i="99"/>
  <c r="O303" i="99"/>
  <c r="AB303" i="99" s="1"/>
  <c r="BC305" i="99"/>
  <c r="BE305" i="99" s="1"/>
  <c r="AZ305" i="99"/>
  <c r="AQ305" i="99"/>
  <c r="AC306" i="99"/>
  <c r="AP306" i="99" s="1"/>
  <c r="AC307" i="99"/>
  <c r="AP307" i="99" s="1"/>
  <c r="AO308" i="99"/>
  <c r="AY312" i="99"/>
  <c r="AO312" i="99"/>
  <c r="AN312" i="99"/>
  <c r="BM312" i="99"/>
  <c r="BB312" i="99"/>
  <c r="AB313" i="99"/>
  <c r="BC314" i="99"/>
  <c r="BE314" i="99" s="1"/>
  <c r="AK314" i="99"/>
  <c r="AZ314" i="99"/>
  <c r="AY320" i="99"/>
  <c r="AO320" i="99"/>
  <c r="AN320" i="99"/>
  <c r="AP320" i="99" s="1"/>
  <c r="BM320" i="99"/>
  <c r="BB320" i="99"/>
  <c r="AB321" i="99"/>
  <c r="BC322" i="99"/>
  <c r="BE322" i="99" s="1"/>
  <c r="AK322" i="99"/>
  <c r="AZ322" i="99"/>
  <c r="BM334" i="99"/>
  <c r="BB334" i="99"/>
  <c r="AC334" i="99"/>
  <c r="AY334" i="99"/>
  <c r="O334" i="99"/>
  <c r="AB334" i="99" s="1"/>
  <c r="AO334" i="99"/>
  <c r="AN334" i="99"/>
  <c r="AB338" i="99"/>
  <c r="AV356" i="99"/>
  <c r="BC356" i="99"/>
  <c r="BE356" i="99" s="1"/>
  <c r="AK356" i="99"/>
  <c r="AS356" i="99"/>
  <c r="AZ356" i="99"/>
  <c r="AQ356" i="99"/>
  <c r="AC377" i="99"/>
  <c r="AP377" i="99" s="1"/>
  <c r="BC385" i="99"/>
  <c r="BE385" i="99" s="1"/>
  <c r="AK385" i="99"/>
  <c r="AS385" i="99"/>
  <c r="AZ385" i="99"/>
  <c r="AQ385" i="99"/>
  <c r="AW393" i="99"/>
  <c r="AX393" i="99" s="1"/>
  <c r="AC402" i="99"/>
  <c r="AP402" i="99" s="1"/>
  <c r="AV420" i="99"/>
  <c r="BC420" i="99"/>
  <c r="BE420" i="99" s="1"/>
  <c r="AK420" i="99"/>
  <c r="AS420" i="99"/>
  <c r="AZ420" i="99"/>
  <c r="AQ420" i="99"/>
  <c r="AV188" i="99"/>
  <c r="AV196" i="99"/>
  <c r="AV284" i="99"/>
  <c r="AS323" i="99"/>
  <c r="AZ323" i="99"/>
  <c r="AQ323" i="99"/>
  <c r="BC323" i="99"/>
  <c r="BE323" i="99" s="1"/>
  <c r="BC425" i="99"/>
  <c r="BE425" i="99" s="1"/>
  <c r="AK425" i="99"/>
  <c r="AS425" i="99"/>
  <c r="AZ425" i="99"/>
  <c r="AQ425" i="99"/>
  <c r="AN113" i="99"/>
  <c r="AP113" i="99" s="1"/>
  <c r="AY114" i="99"/>
  <c r="AB117" i="99"/>
  <c r="AZ117" i="99"/>
  <c r="AN121" i="99"/>
  <c r="AY122" i="99"/>
  <c r="AB125" i="99"/>
  <c r="AZ125" i="99"/>
  <c r="AN129" i="99"/>
  <c r="AP129" i="99" s="1"/>
  <c r="AY130" i="99"/>
  <c r="AZ133" i="99"/>
  <c r="AN137" i="99"/>
  <c r="AY138" i="99"/>
  <c r="AB141" i="99"/>
  <c r="AZ141" i="99"/>
  <c r="AN145" i="99"/>
  <c r="AP145" i="99" s="1"/>
  <c r="AY146" i="99"/>
  <c r="AZ149" i="99"/>
  <c r="AN153" i="99"/>
  <c r="AY154" i="99"/>
  <c r="AZ157" i="99"/>
  <c r="AN161" i="99"/>
  <c r="AP161" i="99" s="1"/>
  <c r="AY162" i="99"/>
  <c r="AB165" i="99"/>
  <c r="AZ165" i="99"/>
  <c r="AN169" i="99"/>
  <c r="AY170" i="99"/>
  <c r="AB173" i="99"/>
  <c r="AZ173" i="99"/>
  <c r="AN177" i="99"/>
  <c r="AY178" i="99"/>
  <c r="AZ181" i="99"/>
  <c r="AN185" i="99"/>
  <c r="AP185" i="99" s="1"/>
  <c r="AY186" i="99"/>
  <c r="AZ189" i="99"/>
  <c r="AN193" i="99"/>
  <c r="AP193" i="99" s="1"/>
  <c r="AY194" i="99"/>
  <c r="AB197" i="99"/>
  <c r="AZ197" i="99"/>
  <c r="AN201" i="99"/>
  <c r="AP201" i="99" s="1"/>
  <c r="AY202" i="99"/>
  <c r="AZ205" i="99"/>
  <c r="AN209" i="99"/>
  <c r="AP209" i="99" s="1"/>
  <c r="AY210" i="99"/>
  <c r="AZ213" i="99"/>
  <c r="AS216" i="99"/>
  <c r="AN217" i="99"/>
  <c r="AY218" i="99"/>
  <c r="AB221" i="99"/>
  <c r="AZ221" i="99"/>
  <c r="AS224" i="99"/>
  <c r="AN225" i="99"/>
  <c r="AY226" i="99"/>
  <c r="AZ229" i="99"/>
  <c r="AS232" i="99"/>
  <c r="AN233" i="99"/>
  <c r="AY234" i="99"/>
  <c r="AZ237" i="99"/>
  <c r="AS240" i="99"/>
  <c r="AN241" i="99"/>
  <c r="AY242" i="99"/>
  <c r="AZ245" i="99"/>
  <c r="AS248" i="99"/>
  <c r="AN249" i="99"/>
  <c r="AY250" i="99"/>
  <c r="AZ253" i="99"/>
  <c r="AS256" i="99"/>
  <c r="AN257" i="99"/>
  <c r="AY258" i="99"/>
  <c r="AB261" i="99"/>
  <c r="AZ261" i="99"/>
  <c r="AS264" i="99"/>
  <c r="AN265" i="99"/>
  <c r="AY266" i="99"/>
  <c r="AB269" i="99"/>
  <c r="AZ269" i="99"/>
  <c r="AS272" i="99"/>
  <c r="AN273" i="99"/>
  <c r="AY274" i="99"/>
  <c r="AK275" i="99"/>
  <c r="AZ277" i="99"/>
  <c r="AS280" i="99"/>
  <c r="AN281" i="99"/>
  <c r="AY282" i="99"/>
  <c r="AK283" i="99"/>
  <c r="AZ285" i="99"/>
  <c r="BM286" i="99"/>
  <c r="BB286" i="99"/>
  <c r="AY286" i="99"/>
  <c r="AO287" i="99"/>
  <c r="BM287" i="99"/>
  <c r="BB287" i="99"/>
  <c r="AZ287" i="99"/>
  <c r="BC298" i="99"/>
  <c r="BE298" i="99" s="1"/>
  <c r="AK298" i="99"/>
  <c r="AZ298" i="99"/>
  <c r="AN300" i="99"/>
  <c r="AC300" i="99"/>
  <c r="O300" i="99"/>
  <c r="AB300" i="99" s="1"/>
  <c r="BC306" i="99"/>
  <c r="BE306" i="99" s="1"/>
  <c r="AK306" i="99"/>
  <c r="AZ306" i="99"/>
  <c r="AN308" i="99"/>
  <c r="AC308" i="99"/>
  <c r="O308" i="99"/>
  <c r="AB308" i="99" s="1"/>
  <c r="AC311" i="99"/>
  <c r="AC319" i="99"/>
  <c r="AV340" i="99"/>
  <c r="BC340" i="99"/>
  <c r="BE340" i="99" s="1"/>
  <c r="AK340" i="99"/>
  <c r="AS340" i="99"/>
  <c r="AZ340" i="99"/>
  <c r="AQ340" i="99"/>
  <c r="AC361" i="99"/>
  <c r="AP361" i="99" s="1"/>
  <c r="AB361" i="99"/>
  <c r="BC369" i="99"/>
  <c r="BE369" i="99" s="1"/>
  <c r="AK369" i="99"/>
  <c r="AS369" i="99"/>
  <c r="AZ369" i="99"/>
  <c r="AQ369" i="99"/>
  <c r="BM382" i="99"/>
  <c r="BB382" i="99"/>
  <c r="AC382" i="99"/>
  <c r="AY382" i="99"/>
  <c r="O382" i="99"/>
  <c r="AB382" i="99" s="1"/>
  <c r="AO382" i="99"/>
  <c r="AN382" i="99"/>
  <c r="AB386" i="99"/>
  <c r="BM406" i="99"/>
  <c r="BB406" i="99"/>
  <c r="AC406" i="99"/>
  <c r="AY406" i="99"/>
  <c r="O406" i="99"/>
  <c r="AB406" i="99" s="1"/>
  <c r="AO406" i="99"/>
  <c r="AN406" i="99"/>
  <c r="BM422" i="99"/>
  <c r="BB422" i="99"/>
  <c r="AY422" i="99"/>
  <c r="O422" i="99"/>
  <c r="AB422" i="99" s="1"/>
  <c r="AO422" i="99"/>
  <c r="AN422" i="99"/>
  <c r="AC427" i="99"/>
  <c r="AP427" i="99" s="1"/>
  <c r="AB427" i="99"/>
  <c r="AY456" i="99"/>
  <c r="AO456" i="99"/>
  <c r="BB456" i="99"/>
  <c r="O456" i="99"/>
  <c r="BM456" i="99"/>
  <c r="AN456" i="99"/>
  <c r="AC456" i="99"/>
  <c r="AV116" i="99"/>
  <c r="AV244" i="99"/>
  <c r="AO319" i="99"/>
  <c r="AN319" i="99"/>
  <c r="BM319" i="99"/>
  <c r="BB319" i="99"/>
  <c r="AY319" i="99"/>
  <c r="AV380" i="99"/>
  <c r="BC380" i="99"/>
  <c r="BE380" i="99" s="1"/>
  <c r="AK380" i="99"/>
  <c r="AS380" i="99"/>
  <c r="AZ380" i="99"/>
  <c r="AQ380" i="99"/>
  <c r="AW417" i="99"/>
  <c r="AX417" i="99" s="1"/>
  <c r="AK112" i="99"/>
  <c r="BB112" i="99"/>
  <c r="BM112" i="99"/>
  <c r="AO113" i="99"/>
  <c r="BC115" i="99"/>
  <c r="BE115" i="99" s="1"/>
  <c r="O116" i="99"/>
  <c r="AB116" i="99" s="1"/>
  <c r="AS117" i="99"/>
  <c r="AN118" i="99"/>
  <c r="AQ119" i="99"/>
  <c r="AK120" i="99"/>
  <c r="BB120" i="99"/>
  <c r="BM120" i="99"/>
  <c r="AO121" i="99"/>
  <c r="BC123" i="99"/>
  <c r="BE123" i="99" s="1"/>
  <c r="O124" i="99"/>
  <c r="AS125" i="99"/>
  <c r="AN126" i="99"/>
  <c r="AQ127" i="99"/>
  <c r="AK128" i="99"/>
  <c r="BB128" i="99"/>
  <c r="BM128" i="99"/>
  <c r="AO129" i="99"/>
  <c r="BC131" i="99"/>
  <c r="BE131" i="99" s="1"/>
  <c r="O132" i="99"/>
  <c r="AB132" i="99" s="1"/>
  <c r="AS133" i="99"/>
  <c r="AN134" i="99"/>
  <c r="AQ135" i="99"/>
  <c r="AK136" i="99"/>
  <c r="BB136" i="99"/>
  <c r="BM136" i="99"/>
  <c r="AO137" i="99"/>
  <c r="BC139" i="99"/>
  <c r="BE139" i="99" s="1"/>
  <c r="O140" i="99"/>
  <c r="AS141" i="99"/>
  <c r="AN142" i="99"/>
  <c r="AQ143" i="99"/>
  <c r="AK144" i="99"/>
  <c r="BB144" i="99"/>
  <c r="BM144" i="99"/>
  <c r="AO145" i="99"/>
  <c r="BC147" i="99"/>
  <c r="BE147" i="99" s="1"/>
  <c r="O148" i="99"/>
  <c r="AB148" i="99" s="1"/>
  <c r="AS149" i="99"/>
  <c r="AN150" i="99"/>
  <c r="AQ151" i="99"/>
  <c r="AK152" i="99"/>
  <c r="BB152" i="99"/>
  <c r="BM152" i="99"/>
  <c r="AO153" i="99"/>
  <c r="BC155" i="99"/>
  <c r="BE155" i="99" s="1"/>
  <c r="O156" i="99"/>
  <c r="AS157" i="99"/>
  <c r="AN158" i="99"/>
  <c r="AQ159" i="99"/>
  <c r="AK160" i="99"/>
  <c r="BB160" i="99"/>
  <c r="BM160" i="99"/>
  <c r="AO161" i="99"/>
  <c r="BC163" i="99"/>
  <c r="BE163" i="99" s="1"/>
  <c r="O164" i="99"/>
  <c r="AS165" i="99"/>
  <c r="AN166" i="99"/>
  <c r="AQ167" i="99"/>
  <c r="AK168" i="99"/>
  <c r="BB168" i="99"/>
  <c r="BM168" i="99"/>
  <c r="AO169" i="99"/>
  <c r="BC171" i="99"/>
  <c r="BE171" i="99" s="1"/>
  <c r="O172" i="99"/>
  <c r="AS173" i="99"/>
  <c r="AN174" i="99"/>
  <c r="AQ175" i="99"/>
  <c r="AK176" i="99"/>
  <c r="BB176" i="99"/>
  <c r="BM176" i="99"/>
  <c r="AO177" i="99"/>
  <c r="BC179" i="99"/>
  <c r="BE179" i="99" s="1"/>
  <c r="O180" i="99"/>
  <c r="AB180" i="99" s="1"/>
  <c r="AS181" i="99"/>
  <c r="AN182" i="99"/>
  <c r="AQ183" i="99"/>
  <c r="AK184" i="99"/>
  <c r="BB184" i="99"/>
  <c r="BM184" i="99"/>
  <c r="AO185" i="99"/>
  <c r="BC187" i="99"/>
  <c r="BE187" i="99" s="1"/>
  <c r="O188" i="99"/>
  <c r="AS189" i="99"/>
  <c r="AN190" i="99"/>
  <c r="AQ191" i="99"/>
  <c r="AK192" i="99"/>
  <c r="BB192" i="99"/>
  <c r="BM192" i="99"/>
  <c r="AO193" i="99"/>
  <c r="BC195" i="99"/>
  <c r="BE195" i="99" s="1"/>
  <c r="O196" i="99"/>
  <c r="AB196" i="99" s="1"/>
  <c r="AS197" i="99"/>
  <c r="AN198" i="99"/>
  <c r="AQ199" i="99"/>
  <c r="AK200" i="99"/>
  <c r="BB200" i="99"/>
  <c r="BM200" i="99"/>
  <c r="AO201" i="99"/>
  <c r="BC203" i="99"/>
  <c r="BE203" i="99" s="1"/>
  <c r="O204" i="99"/>
  <c r="AS205" i="99"/>
  <c r="AN206" i="99"/>
  <c r="AQ207" i="99"/>
  <c r="AK208" i="99"/>
  <c r="BB208" i="99"/>
  <c r="BM208" i="99"/>
  <c r="AO209" i="99"/>
  <c r="BC211" i="99"/>
  <c r="BE211" i="99" s="1"/>
  <c r="O212" i="99"/>
  <c r="AB212" i="99" s="1"/>
  <c r="AS213" i="99"/>
  <c r="AN214" i="99"/>
  <c r="AQ215" i="99"/>
  <c r="AK216" i="99"/>
  <c r="BB216" i="99"/>
  <c r="BM216" i="99"/>
  <c r="AO217" i="99"/>
  <c r="BC219" i="99"/>
  <c r="BE219" i="99" s="1"/>
  <c r="O220" i="99"/>
  <c r="AS221" i="99"/>
  <c r="AN222" i="99"/>
  <c r="AQ223" i="99"/>
  <c r="AK224" i="99"/>
  <c r="BB224" i="99"/>
  <c r="BM224" i="99"/>
  <c r="AO225" i="99"/>
  <c r="BC227" i="99"/>
  <c r="BE227" i="99" s="1"/>
  <c r="O228" i="99"/>
  <c r="AB228" i="99" s="1"/>
  <c r="AS229" i="99"/>
  <c r="AN230" i="99"/>
  <c r="AQ231" i="99"/>
  <c r="AK232" i="99"/>
  <c r="BB232" i="99"/>
  <c r="BM232" i="99"/>
  <c r="AO233" i="99"/>
  <c r="BC235" i="99"/>
  <c r="BE235" i="99" s="1"/>
  <c r="O236" i="99"/>
  <c r="AS237" i="99"/>
  <c r="AN238" i="99"/>
  <c r="AQ239" i="99"/>
  <c r="AK240" i="99"/>
  <c r="BB240" i="99"/>
  <c r="BM240" i="99"/>
  <c r="AO241" i="99"/>
  <c r="BC243" i="99"/>
  <c r="BE243" i="99" s="1"/>
  <c r="O244" i="99"/>
  <c r="AB244" i="99" s="1"/>
  <c r="AS245" i="99"/>
  <c r="AN246" i="99"/>
  <c r="AQ247" i="99"/>
  <c r="AK248" i="99"/>
  <c r="BB248" i="99"/>
  <c r="BM248" i="99"/>
  <c r="AO249" i="99"/>
  <c r="BC251" i="99"/>
  <c r="BE251" i="99" s="1"/>
  <c r="O252" i="99"/>
  <c r="AS253" i="99"/>
  <c r="AN254" i="99"/>
  <c r="AQ255" i="99"/>
  <c r="AK256" i="99"/>
  <c r="BB256" i="99"/>
  <c r="BM256" i="99"/>
  <c r="AO257" i="99"/>
  <c r="BC259" i="99"/>
  <c r="BE259" i="99" s="1"/>
  <c r="O260" i="99"/>
  <c r="AB260" i="99" s="1"/>
  <c r="AS261" i="99"/>
  <c r="AN262" i="99"/>
  <c r="AQ263" i="99"/>
  <c r="AK264" i="99"/>
  <c r="BB264" i="99"/>
  <c r="BM264" i="99"/>
  <c r="AO265" i="99"/>
  <c r="BC267" i="99"/>
  <c r="BE267" i="99" s="1"/>
  <c r="O268" i="99"/>
  <c r="AS269" i="99"/>
  <c r="AN270" i="99"/>
  <c r="AQ271" i="99"/>
  <c r="AK272" i="99"/>
  <c r="BB272" i="99"/>
  <c r="BM272" i="99"/>
  <c r="AO273" i="99"/>
  <c r="BC275" i="99"/>
  <c r="BE275" i="99" s="1"/>
  <c r="O276" i="99"/>
  <c r="AS277" i="99"/>
  <c r="AN278" i="99"/>
  <c r="AQ279" i="99"/>
  <c r="AK280" i="99"/>
  <c r="BB280" i="99"/>
  <c r="BM280" i="99"/>
  <c r="AO281" i="99"/>
  <c r="BC283" i="99"/>
  <c r="BE283" i="99" s="1"/>
  <c r="O284" i="99"/>
  <c r="AS285" i="99"/>
  <c r="AN286" i="99"/>
  <c r="AC287" i="99"/>
  <c r="AP287" i="99" s="1"/>
  <c r="AQ287" i="99"/>
  <c r="AC288" i="99"/>
  <c r="BC289" i="99"/>
  <c r="BE289" i="99" s="1"/>
  <c r="AZ289" i="99"/>
  <c r="AQ289" i="99"/>
  <c r="AV291" i="99"/>
  <c r="AN292" i="99"/>
  <c r="AC292" i="99"/>
  <c r="AC296" i="99"/>
  <c r="AB299" i="99"/>
  <c r="AV299" i="99"/>
  <c r="BM302" i="99"/>
  <c r="BB302" i="99"/>
  <c r="AY302" i="99"/>
  <c r="O302" i="99"/>
  <c r="AB302" i="99" s="1"/>
  <c r="AN302" i="99"/>
  <c r="AB307" i="99"/>
  <c r="O312" i="99"/>
  <c r="AB312" i="99" s="1"/>
  <c r="AB314" i="99"/>
  <c r="AV316" i="99"/>
  <c r="BC316" i="99"/>
  <c r="BE316" i="99" s="1"/>
  <c r="AS316" i="99"/>
  <c r="AZ316" i="99"/>
  <c r="O320" i="99"/>
  <c r="AB320" i="99" s="1"/>
  <c r="AB322" i="99"/>
  <c r="BM342" i="99"/>
  <c r="BB342" i="99"/>
  <c r="AC342" i="99"/>
  <c r="AY342" i="99"/>
  <c r="O342" i="99"/>
  <c r="AB342" i="99" s="1"/>
  <c r="AO342" i="99"/>
  <c r="AN342" i="99"/>
  <c r="AB346" i="99"/>
  <c r="AV364" i="99"/>
  <c r="BC364" i="99"/>
  <c r="BE364" i="99" s="1"/>
  <c r="AK364" i="99"/>
  <c r="AS364" i="99"/>
  <c r="AZ364" i="99"/>
  <c r="AQ364" i="99"/>
  <c r="AC385" i="99"/>
  <c r="AP385" i="99" s="1"/>
  <c r="AB385" i="99"/>
  <c r="BC393" i="99"/>
  <c r="BE393" i="99" s="1"/>
  <c r="AK393" i="99"/>
  <c r="AS393" i="99"/>
  <c r="AZ393" i="99"/>
  <c r="AQ393" i="99"/>
  <c r="AC410" i="99"/>
  <c r="AP410" i="99" s="1"/>
  <c r="AC422" i="99"/>
  <c r="AP422" i="99" s="1"/>
  <c r="AK432" i="99"/>
  <c r="BC432" i="99"/>
  <c r="BE432" i="99" s="1"/>
  <c r="AS432" i="99"/>
  <c r="AZ432" i="99"/>
  <c r="AQ432" i="99"/>
  <c r="AV432" i="99"/>
  <c r="AV132" i="99"/>
  <c r="AV236" i="99"/>
  <c r="BM310" i="99"/>
  <c r="BB310" i="99"/>
  <c r="AC310" i="99"/>
  <c r="AY310" i="99"/>
  <c r="O310" i="99"/>
  <c r="AB310" i="99" s="1"/>
  <c r="AN310" i="99"/>
  <c r="AV324" i="99"/>
  <c r="BC324" i="99"/>
  <c r="BE324" i="99" s="1"/>
  <c r="AK324" i="99"/>
  <c r="AS324" i="99"/>
  <c r="AZ324" i="99"/>
  <c r="AV404" i="99"/>
  <c r="BC404" i="99"/>
  <c r="BE404" i="99" s="1"/>
  <c r="AK404" i="99"/>
  <c r="AS404" i="99"/>
  <c r="AZ404" i="99"/>
  <c r="AQ404" i="99"/>
  <c r="BC409" i="99"/>
  <c r="BE409" i="99" s="1"/>
  <c r="AK409" i="99"/>
  <c r="AS409" i="99"/>
  <c r="AZ409" i="99"/>
  <c r="AQ409" i="99"/>
  <c r="BC482" i="99"/>
  <c r="BE482" i="99" s="1"/>
  <c r="AQ482" i="99"/>
  <c r="AZ482" i="99"/>
  <c r="AK482" i="99"/>
  <c r="AV482" i="99"/>
  <c r="AS482" i="99"/>
  <c r="BC112" i="99"/>
  <c r="BE112" i="99" s="1"/>
  <c r="O113" i="99"/>
  <c r="AB113" i="99" s="1"/>
  <c r="AC114" i="99"/>
  <c r="AP114" i="99" s="1"/>
  <c r="AV115" i="99"/>
  <c r="AQ116" i="99"/>
  <c r="AK117" i="99"/>
  <c r="BB117" i="99"/>
  <c r="BM117" i="99"/>
  <c r="AO118" i="99"/>
  <c r="BC120" i="99"/>
  <c r="BE120" i="99" s="1"/>
  <c r="O121" i="99"/>
  <c r="AB121" i="99" s="1"/>
  <c r="AC122" i="99"/>
  <c r="AP122" i="99" s="1"/>
  <c r="AV123" i="99"/>
  <c r="AQ124" i="99"/>
  <c r="AK125" i="99"/>
  <c r="BB125" i="99"/>
  <c r="BM125" i="99"/>
  <c r="AO126" i="99"/>
  <c r="BC128" i="99"/>
  <c r="BE128" i="99" s="1"/>
  <c r="O129" i="99"/>
  <c r="AB129" i="99" s="1"/>
  <c r="AC130" i="99"/>
  <c r="AP130" i="99" s="1"/>
  <c r="AV131" i="99"/>
  <c r="AQ132" i="99"/>
  <c r="AK133" i="99"/>
  <c r="BB133" i="99"/>
  <c r="BM133" i="99"/>
  <c r="AO134" i="99"/>
  <c r="BC136" i="99"/>
  <c r="BE136" i="99" s="1"/>
  <c r="O137" i="99"/>
  <c r="AB137" i="99" s="1"/>
  <c r="AC138" i="99"/>
  <c r="AP138" i="99" s="1"/>
  <c r="AV139" i="99"/>
  <c r="AQ140" i="99"/>
  <c r="AK141" i="99"/>
  <c r="BB141" i="99"/>
  <c r="BM141" i="99"/>
  <c r="AO142" i="99"/>
  <c r="BC144" i="99"/>
  <c r="BE144" i="99" s="1"/>
  <c r="O145" i="99"/>
  <c r="AB145" i="99" s="1"/>
  <c r="AC146" i="99"/>
  <c r="AP146" i="99" s="1"/>
  <c r="AV147" i="99"/>
  <c r="AQ148" i="99"/>
  <c r="AK149" i="99"/>
  <c r="BB149" i="99"/>
  <c r="BM149" i="99"/>
  <c r="AO150" i="99"/>
  <c r="BC152" i="99"/>
  <c r="BE152" i="99" s="1"/>
  <c r="O153" i="99"/>
  <c r="AB153" i="99" s="1"/>
  <c r="AC154" i="99"/>
  <c r="AP154" i="99" s="1"/>
  <c r="AV155" i="99"/>
  <c r="AQ156" i="99"/>
  <c r="AK157" i="99"/>
  <c r="BB157" i="99"/>
  <c r="BM157" i="99"/>
  <c r="AO158" i="99"/>
  <c r="BC160" i="99"/>
  <c r="BE160" i="99" s="1"/>
  <c r="O161" i="99"/>
  <c r="AB161" i="99" s="1"/>
  <c r="AC162" i="99"/>
  <c r="AP162" i="99" s="1"/>
  <c r="AV163" i="99"/>
  <c r="AQ164" i="99"/>
  <c r="AK165" i="99"/>
  <c r="BB165" i="99"/>
  <c r="BM165" i="99"/>
  <c r="AO166" i="99"/>
  <c r="BC168" i="99"/>
  <c r="BE168" i="99" s="1"/>
  <c r="O169" i="99"/>
  <c r="AB169" i="99" s="1"/>
  <c r="AC170" i="99"/>
  <c r="AP170" i="99" s="1"/>
  <c r="AV171" i="99"/>
  <c r="AQ172" i="99"/>
  <c r="AK173" i="99"/>
  <c r="BB173" i="99"/>
  <c r="BM173" i="99"/>
  <c r="AO174" i="99"/>
  <c r="BC176" i="99"/>
  <c r="BE176" i="99" s="1"/>
  <c r="O177" i="99"/>
  <c r="AB177" i="99" s="1"/>
  <c r="AC178" i="99"/>
  <c r="AP178" i="99" s="1"/>
  <c r="AV179" i="99"/>
  <c r="AQ180" i="99"/>
  <c r="AK181" i="99"/>
  <c r="BB181" i="99"/>
  <c r="BM181" i="99"/>
  <c r="AO182" i="99"/>
  <c r="BC184" i="99"/>
  <c r="BE184" i="99" s="1"/>
  <c r="O185" i="99"/>
  <c r="AB185" i="99" s="1"/>
  <c r="AC186" i="99"/>
  <c r="AP186" i="99" s="1"/>
  <c r="AV187" i="99"/>
  <c r="AQ188" i="99"/>
  <c r="AK189" i="99"/>
  <c r="BB189" i="99"/>
  <c r="BM189" i="99"/>
  <c r="AO190" i="99"/>
  <c r="BC192" i="99"/>
  <c r="BE192" i="99" s="1"/>
  <c r="O193" i="99"/>
  <c r="AB193" i="99" s="1"/>
  <c r="AC194" i="99"/>
  <c r="AP194" i="99" s="1"/>
  <c r="AV195" i="99"/>
  <c r="AQ196" i="99"/>
  <c r="AK197" i="99"/>
  <c r="BB197" i="99"/>
  <c r="BM197" i="99"/>
  <c r="AO198" i="99"/>
  <c r="BC200" i="99"/>
  <c r="BE200" i="99" s="1"/>
  <c r="O201" i="99"/>
  <c r="AB201" i="99" s="1"/>
  <c r="AC202" i="99"/>
  <c r="AP202" i="99" s="1"/>
  <c r="AV203" i="99"/>
  <c r="AQ204" i="99"/>
  <c r="AK205" i="99"/>
  <c r="BB205" i="99"/>
  <c r="BM205" i="99"/>
  <c r="AO206" i="99"/>
  <c r="BC208" i="99"/>
  <c r="BE208" i="99" s="1"/>
  <c r="O209" i="99"/>
  <c r="AB209" i="99" s="1"/>
  <c r="AC210" i="99"/>
  <c r="AP210" i="99" s="1"/>
  <c r="AV211" i="99"/>
  <c r="AQ212" i="99"/>
  <c r="AK213" i="99"/>
  <c r="BB213" i="99"/>
  <c r="BM213" i="99"/>
  <c r="AO214" i="99"/>
  <c r="BC216" i="99"/>
  <c r="BE216" i="99" s="1"/>
  <c r="O217" i="99"/>
  <c r="AB217" i="99" s="1"/>
  <c r="AC218" i="99"/>
  <c r="AP218" i="99" s="1"/>
  <c r="AV219" i="99"/>
  <c r="AQ220" i="99"/>
  <c r="AK221" i="99"/>
  <c r="BB221" i="99"/>
  <c r="BM221" i="99"/>
  <c r="BC224" i="99"/>
  <c r="BE224" i="99" s="1"/>
  <c r="O225" i="99"/>
  <c r="AB225" i="99" s="1"/>
  <c r="AC226" i="99"/>
  <c r="AP226" i="99" s="1"/>
  <c r="AV227" i="99"/>
  <c r="AQ228" i="99"/>
  <c r="AK229" i="99"/>
  <c r="BB229" i="99"/>
  <c r="BM229" i="99"/>
  <c r="BC232" i="99"/>
  <c r="BE232" i="99" s="1"/>
  <c r="O233" i="99"/>
  <c r="AB233" i="99" s="1"/>
  <c r="AC234" i="99"/>
  <c r="AP234" i="99" s="1"/>
  <c r="AV235" i="99"/>
  <c r="AQ236" i="99"/>
  <c r="AK237" i="99"/>
  <c r="BB237" i="99"/>
  <c r="BM237" i="99"/>
  <c r="BC240" i="99"/>
  <c r="BE240" i="99" s="1"/>
  <c r="O241" i="99"/>
  <c r="AB241" i="99" s="1"/>
  <c r="AC242" i="99"/>
  <c r="AP242" i="99" s="1"/>
  <c r="AV243" i="99"/>
  <c r="AQ244" i="99"/>
  <c r="AK245" i="99"/>
  <c r="BB245" i="99"/>
  <c r="BM245" i="99"/>
  <c r="BC248" i="99"/>
  <c r="BE248" i="99" s="1"/>
  <c r="O249" i="99"/>
  <c r="AB249" i="99" s="1"/>
  <c r="AC250" i="99"/>
  <c r="AP250" i="99" s="1"/>
  <c r="AV251" i="99"/>
  <c r="AQ252" i="99"/>
  <c r="AK253" i="99"/>
  <c r="BB253" i="99"/>
  <c r="BM253" i="99"/>
  <c r="BC256" i="99"/>
  <c r="BE256" i="99" s="1"/>
  <c r="O257" i="99"/>
  <c r="AB257" i="99" s="1"/>
  <c r="AC258" i="99"/>
  <c r="AP258" i="99" s="1"/>
  <c r="AV259" i="99"/>
  <c r="AQ260" i="99"/>
  <c r="AK261" i="99"/>
  <c r="BB261" i="99"/>
  <c r="BM261" i="99"/>
  <c r="BC264" i="99"/>
  <c r="BE264" i="99" s="1"/>
  <c r="O265" i="99"/>
  <c r="AB265" i="99" s="1"/>
  <c r="AC266" i="99"/>
  <c r="AP266" i="99" s="1"/>
  <c r="AV267" i="99"/>
  <c r="AQ268" i="99"/>
  <c r="AK269" i="99"/>
  <c r="BB269" i="99"/>
  <c r="BM269" i="99"/>
  <c r="BC272" i="99"/>
  <c r="BE272" i="99" s="1"/>
  <c r="O273" i="99"/>
  <c r="AB273" i="99" s="1"/>
  <c r="AC274" i="99"/>
  <c r="AP274" i="99" s="1"/>
  <c r="AV275" i="99"/>
  <c r="AQ276" i="99"/>
  <c r="AK277" i="99"/>
  <c r="BB277" i="99"/>
  <c r="BM277" i="99"/>
  <c r="AB279" i="99"/>
  <c r="BC280" i="99"/>
  <c r="BE280" i="99" s="1"/>
  <c r="O281" i="99"/>
  <c r="AB281" i="99" s="1"/>
  <c r="AC282" i="99"/>
  <c r="AP282" i="99" s="1"/>
  <c r="AV283" i="99"/>
  <c r="AQ284" i="99"/>
  <c r="AK285" i="99"/>
  <c r="BB285" i="99"/>
  <c r="BM285" i="99"/>
  <c r="AB289" i="99"/>
  <c r="AK291" i="99"/>
  <c r="AB292" i="99"/>
  <c r="AB294" i="99"/>
  <c r="AO295" i="99"/>
  <c r="BM295" i="99"/>
  <c r="BB295" i="99"/>
  <c r="AY295" i="99"/>
  <c r="AC315" i="99"/>
  <c r="AP315" i="99" s="1"/>
  <c r="AB315" i="99"/>
  <c r="O319" i="99"/>
  <c r="AB319" i="99" s="1"/>
  <c r="AC323" i="99"/>
  <c r="AP323" i="99" s="1"/>
  <c r="AB323" i="99"/>
  <c r="BM326" i="99"/>
  <c r="BB326" i="99"/>
  <c r="AC326" i="99"/>
  <c r="AY326" i="99"/>
  <c r="O326" i="99"/>
  <c r="AB326" i="99" s="1"/>
  <c r="AN326" i="99"/>
  <c r="AC329" i="99"/>
  <c r="AP329" i="99" s="1"/>
  <c r="AB329" i="99"/>
  <c r="AC345" i="99"/>
  <c r="AP345" i="99" s="1"/>
  <c r="AB345" i="99"/>
  <c r="BC353" i="99"/>
  <c r="BE353" i="99" s="1"/>
  <c r="AK353" i="99"/>
  <c r="AS353" i="99"/>
  <c r="AZ353" i="99"/>
  <c r="AQ353" i="99"/>
  <c r="AW361" i="99"/>
  <c r="AX361" i="99" s="1"/>
  <c r="BM366" i="99"/>
  <c r="BB366" i="99"/>
  <c r="AC366" i="99"/>
  <c r="AY366" i="99"/>
  <c r="O366" i="99"/>
  <c r="AB366" i="99" s="1"/>
  <c r="AO366" i="99"/>
  <c r="AN366" i="99"/>
  <c r="AV388" i="99"/>
  <c r="BC388" i="99"/>
  <c r="BE388" i="99" s="1"/>
  <c r="AK388" i="99"/>
  <c r="AS388" i="99"/>
  <c r="AZ388" i="99"/>
  <c r="AQ388" i="99"/>
  <c r="AW402" i="99"/>
  <c r="AX402" i="99" s="1"/>
  <c r="AC409" i="99"/>
  <c r="AP409" i="99" s="1"/>
  <c r="AB409" i="99"/>
  <c r="AV412" i="99"/>
  <c r="BC412" i="99"/>
  <c r="BE412" i="99" s="1"/>
  <c r="AK412" i="99"/>
  <c r="AS412" i="99"/>
  <c r="AZ412" i="99"/>
  <c r="AQ412" i="99"/>
  <c r="BC417" i="99"/>
  <c r="BE417" i="99" s="1"/>
  <c r="AK417" i="99"/>
  <c r="AS417" i="99"/>
  <c r="AZ417" i="99"/>
  <c r="AQ417" i="99"/>
  <c r="AC425" i="99"/>
  <c r="AP425" i="99" s="1"/>
  <c r="AB425" i="99"/>
  <c r="AV124" i="99"/>
  <c r="AV212" i="99"/>
  <c r="AV220" i="99"/>
  <c r="AV252" i="99"/>
  <c r="AV260" i="99"/>
  <c r="AV276" i="99"/>
  <c r="BM318" i="99"/>
  <c r="BB318" i="99"/>
  <c r="AC318" i="99"/>
  <c r="AY318" i="99"/>
  <c r="O318" i="99"/>
  <c r="AB318" i="99" s="1"/>
  <c r="AN318" i="99"/>
  <c r="BC329" i="99"/>
  <c r="BE329" i="99" s="1"/>
  <c r="AK329" i="99"/>
  <c r="AS329" i="99"/>
  <c r="AZ329" i="99"/>
  <c r="AQ329" i="99"/>
  <c r="AW353" i="99"/>
  <c r="AX353" i="99" s="1"/>
  <c r="AW394" i="99"/>
  <c r="AX394" i="99" s="1"/>
  <c r="AC401" i="99"/>
  <c r="AP401" i="99" s="1"/>
  <c r="AB401" i="99"/>
  <c r="BB114" i="99"/>
  <c r="BM114" i="99"/>
  <c r="AZ116" i="99"/>
  <c r="BC117" i="99"/>
  <c r="BE117" i="99" s="1"/>
  <c r="BB122" i="99"/>
  <c r="BM122" i="99"/>
  <c r="AB124" i="99"/>
  <c r="AZ124" i="99"/>
  <c r="BC125" i="99"/>
  <c r="BE125" i="99" s="1"/>
  <c r="BB130" i="99"/>
  <c r="BM130" i="99"/>
  <c r="AZ132" i="99"/>
  <c r="BC133" i="99"/>
  <c r="BE133" i="99" s="1"/>
  <c r="BB138" i="99"/>
  <c r="BM138" i="99"/>
  <c r="AB140" i="99"/>
  <c r="AZ140" i="99"/>
  <c r="BC141" i="99"/>
  <c r="BE141" i="99" s="1"/>
  <c r="BB146" i="99"/>
  <c r="BM146" i="99"/>
  <c r="AZ148" i="99"/>
  <c r="BC149" i="99"/>
  <c r="BE149" i="99" s="1"/>
  <c r="BB154" i="99"/>
  <c r="BM154" i="99"/>
  <c r="AB156" i="99"/>
  <c r="AZ156" i="99"/>
  <c r="BC157" i="99"/>
  <c r="BE157" i="99" s="1"/>
  <c r="BB162" i="99"/>
  <c r="BM162" i="99"/>
  <c r="AB164" i="99"/>
  <c r="AZ164" i="99"/>
  <c r="BC165" i="99"/>
  <c r="BE165" i="99" s="1"/>
  <c r="BB170" i="99"/>
  <c r="BM170" i="99"/>
  <c r="AB172" i="99"/>
  <c r="AZ172" i="99"/>
  <c r="BC173" i="99"/>
  <c r="BE173" i="99" s="1"/>
  <c r="BB178" i="99"/>
  <c r="BM178" i="99"/>
  <c r="AZ180" i="99"/>
  <c r="BC181" i="99"/>
  <c r="BE181" i="99" s="1"/>
  <c r="BB186" i="99"/>
  <c r="BM186" i="99"/>
  <c r="AB188" i="99"/>
  <c r="AZ188" i="99"/>
  <c r="BC189" i="99"/>
  <c r="BE189" i="99" s="1"/>
  <c r="BB194" i="99"/>
  <c r="BM194" i="99"/>
  <c r="AZ196" i="99"/>
  <c r="BC197" i="99"/>
  <c r="BE197" i="99" s="1"/>
  <c r="BB202" i="99"/>
  <c r="BM202" i="99"/>
  <c r="AB204" i="99"/>
  <c r="AZ204" i="99"/>
  <c r="BC205" i="99"/>
  <c r="BE205" i="99" s="1"/>
  <c r="BB210" i="99"/>
  <c r="BM210" i="99"/>
  <c r="AZ212" i="99"/>
  <c r="BC213" i="99"/>
  <c r="BE213" i="99" s="1"/>
  <c r="BB218" i="99"/>
  <c r="BM218" i="99"/>
  <c r="AB220" i="99"/>
  <c r="AZ220" i="99"/>
  <c r="BC221" i="99"/>
  <c r="BE221" i="99" s="1"/>
  <c r="BB226" i="99"/>
  <c r="BM226" i="99"/>
  <c r="AZ228" i="99"/>
  <c r="BC229" i="99"/>
  <c r="BE229" i="99" s="1"/>
  <c r="BB234" i="99"/>
  <c r="BM234" i="99"/>
  <c r="AB236" i="99"/>
  <c r="AZ236" i="99"/>
  <c r="BC237" i="99"/>
  <c r="BE237" i="99" s="1"/>
  <c r="BB242" i="99"/>
  <c r="BM242" i="99"/>
  <c r="AZ244" i="99"/>
  <c r="BC245" i="99"/>
  <c r="BE245" i="99" s="1"/>
  <c r="BB250" i="99"/>
  <c r="BM250" i="99"/>
  <c r="AB252" i="99"/>
  <c r="AZ252" i="99"/>
  <c r="BC253" i="99"/>
  <c r="BE253" i="99" s="1"/>
  <c r="BB258" i="99"/>
  <c r="BM258" i="99"/>
  <c r="AZ260" i="99"/>
  <c r="BC261" i="99"/>
  <c r="BE261" i="99" s="1"/>
  <c r="BB266" i="99"/>
  <c r="BM266" i="99"/>
  <c r="AB268" i="99"/>
  <c r="AZ268" i="99"/>
  <c r="BC269" i="99"/>
  <c r="BE269" i="99" s="1"/>
  <c r="BB274" i="99"/>
  <c r="BM274" i="99"/>
  <c r="AB276" i="99"/>
  <c r="AZ276" i="99"/>
  <c r="BC277" i="99"/>
  <c r="BE277" i="99" s="1"/>
  <c r="BB282" i="99"/>
  <c r="BM282" i="99"/>
  <c r="AB284" i="99"/>
  <c r="AZ284" i="99"/>
  <c r="BC285" i="99"/>
  <c r="BE285" i="99" s="1"/>
  <c r="AY288" i="99"/>
  <c r="AC297" i="99"/>
  <c r="AP297" i="99" s="1"/>
  <c r="AO303" i="99"/>
  <c r="BM303" i="99"/>
  <c r="BB303" i="99"/>
  <c r="AY303" i="99"/>
  <c r="AC305" i="99"/>
  <c r="AP305" i="99" s="1"/>
  <c r="AV323" i="99"/>
  <c r="AV348" i="99"/>
  <c r="BC348" i="99"/>
  <c r="BE348" i="99" s="1"/>
  <c r="AK348" i="99"/>
  <c r="AS348" i="99"/>
  <c r="AZ348" i="99"/>
  <c r="AQ348" i="99"/>
  <c r="AW362" i="99"/>
  <c r="AX362" i="99" s="1"/>
  <c r="AC369" i="99"/>
  <c r="AP369" i="99" s="1"/>
  <c r="AB369" i="99"/>
  <c r="BC377" i="99"/>
  <c r="BE377" i="99" s="1"/>
  <c r="AK377" i="99"/>
  <c r="AS377" i="99"/>
  <c r="AZ377" i="99"/>
  <c r="AQ377" i="99"/>
  <c r="AW385" i="99"/>
  <c r="AX385" i="99" s="1"/>
  <c r="BM390" i="99"/>
  <c r="BB390" i="99"/>
  <c r="AC390" i="99"/>
  <c r="AY390" i="99"/>
  <c r="O390" i="99"/>
  <c r="AB390" i="99" s="1"/>
  <c r="AO390" i="99"/>
  <c r="AN390" i="99"/>
  <c r="BM414" i="99"/>
  <c r="BB414" i="99"/>
  <c r="AY414" i="99"/>
  <c r="O414" i="99"/>
  <c r="AB414" i="99" s="1"/>
  <c r="AO414" i="99"/>
  <c r="AN414" i="99"/>
  <c r="AV148" i="99"/>
  <c r="AV172" i="99"/>
  <c r="AV204" i="99"/>
  <c r="AV228" i="99"/>
  <c r="AK287" i="99"/>
  <c r="AS287" i="99"/>
  <c r="AS315" i="99"/>
  <c r="AZ315" i="99"/>
  <c r="BC315" i="99"/>
  <c r="BE315" i="99" s="1"/>
  <c r="AC337" i="99"/>
  <c r="AP337" i="99" s="1"/>
  <c r="AB337" i="99"/>
  <c r="BC345" i="99"/>
  <c r="BE345" i="99" s="1"/>
  <c r="AK345" i="99"/>
  <c r="AS345" i="99"/>
  <c r="AZ345" i="99"/>
  <c r="AQ345" i="99"/>
  <c r="AS116" i="99"/>
  <c r="AS124" i="99"/>
  <c r="AS132" i="99"/>
  <c r="AS140" i="99"/>
  <c r="AS148" i="99"/>
  <c r="AS156" i="99"/>
  <c r="AS164" i="99"/>
  <c r="AS172" i="99"/>
  <c r="AS180" i="99"/>
  <c r="AS188" i="99"/>
  <c r="AS196" i="99"/>
  <c r="AS204" i="99"/>
  <c r="AS212" i="99"/>
  <c r="AS220" i="99"/>
  <c r="AS228" i="99"/>
  <c r="AS236" i="99"/>
  <c r="AS244" i="99"/>
  <c r="AS252" i="99"/>
  <c r="AS260" i="99"/>
  <c r="AS268" i="99"/>
  <c r="AS276" i="99"/>
  <c r="AS284" i="99"/>
  <c r="AO288" i="99"/>
  <c r="AN288" i="99"/>
  <c r="AO296" i="99"/>
  <c r="AN296" i="99"/>
  <c r="BM296" i="99"/>
  <c r="BB296" i="99"/>
  <c r="AS299" i="99"/>
  <c r="BC299" i="99"/>
  <c r="BE299" i="99" s="1"/>
  <c r="AC303" i="99"/>
  <c r="AP303" i="99" s="1"/>
  <c r="AO304" i="99"/>
  <c r="AN304" i="99"/>
  <c r="BM304" i="99"/>
  <c r="BB304" i="99"/>
  <c r="AS306" i="99"/>
  <c r="AS307" i="99"/>
  <c r="BC307" i="99"/>
  <c r="BE307" i="99" s="1"/>
  <c r="AY308" i="99"/>
  <c r="BM308" i="99"/>
  <c r="BC313" i="99"/>
  <c r="BE313" i="99" s="1"/>
  <c r="AK313" i="99"/>
  <c r="AZ313" i="99"/>
  <c r="AQ313" i="99"/>
  <c r="AX313" i="99"/>
  <c r="AV315" i="99"/>
  <c r="BC321" i="99"/>
  <c r="BE321" i="99" s="1"/>
  <c r="AK321" i="99"/>
  <c r="AZ321" i="99"/>
  <c r="AQ321" i="99"/>
  <c r="BC337" i="99"/>
  <c r="BE337" i="99" s="1"/>
  <c r="AK337" i="99"/>
  <c r="AS337" i="99"/>
  <c r="AZ337" i="99"/>
  <c r="AQ337" i="99"/>
  <c r="AV345" i="99"/>
  <c r="BM350" i="99"/>
  <c r="BB350" i="99"/>
  <c r="AC350" i="99"/>
  <c r="AY350" i="99"/>
  <c r="O350" i="99"/>
  <c r="AB350" i="99" s="1"/>
  <c r="AO350" i="99"/>
  <c r="AN350" i="99"/>
  <c r="AB354" i="99"/>
  <c r="AV372" i="99"/>
  <c r="BC372" i="99"/>
  <c r="BE372" i="99" s="1"/>
  <c r="AK372" i="99"/>
  <c r="AS372" i="99"/>
  <c r="AZ372" i="99"/>
  <c r="AQ372" i="99"/>
  <c r="AC393" i="99"/>
  <c r="AP393" i="99" s="1"/>
  <c r="AB393" i="99"/>
  <c r="AV396" i="99"/>
  <c r="BC396" i="99"/>
  <c r="BE396" i="99" s="1"/>
  <c r="AK396" i="99"/>
  <c r="AS396" i="99"/>
  <c r="AZ396" i="99"/>
  <c r="AQ396" i="99"/>
  <c r="BC401" i="99"/>
  <c r="BE401" i="99" s="1"/>
  <c r="AK401" i="99"/>
  <c r="AS401" i="99"/>
  <c r="AZ401" i="99"/>
  <c r="AQ401" i="99"/>
  <c r="AV409" i="99"/>
  <c r="AC414" i="99"/>
  <c r="AP414" i="99" s="1"/>
  <c r="AC418" i="99"/>
  <c r="AP418" i="99" s="1"/>
  <c r="AV425" i="99"/>
  <c r="AZ440" i="99"/>
  <c r="AK440" i="99"/>
  <c r="BC440" i="99"/>
  <c r="BE440" i="99" s="1"/>
  <c r="AQ440" i="99"/>
  <c r="AV440" i="99"/>
  <c r="AV140" i="99"/>
  <c r="AV156" i="99"/>
  <c r="AV164" i="99"/>
  <c r="AV180" i="99"/>
  <c r="AV268" i="99"/>
  <c r="AO311" i="99"/>
  <c r="AN311" i="99"/>
  <c r="BM311" i="99"/>
  <c r="BB311" i="99"/>
  <c r="AY311" i="99"/>
  <c r="BM358" i="99"/>
  <c r="BB358" i="99"/>
  <c r="AC358" i="99"/>
  <c r="AP358" i="99" s="1"/>
  <c r="AY358" i="99"/>
  <c r="O358" i="99"/>
  <c r="AB358" i="99" s="1"/>
  <c r="AO358" i="99"/>
  <c r="AN358" i="99"/>
  <c r="BB116" i="99"/>
  <c r="BB124" i="99"/>
  <c r="BB132" i="99"/>
  <c r="BB140" i="99"/>
  <c r="BB148" i="99"/>
  <c r="BB156" i="99"/>
  <c r="BB164" i="99"/>
  <c r="BB172" i="99"/>
  <c r="BB180" i="99"/>
  <c r="BB188" i="99"/>
  <c r="BB196" i="99"/>
  <c r="BB204" i="99"/>
  <c r="BB212" i="99"/>
  <c r="BB220" i="99"/>
  <c r="BB228" i="99"/>
  <c r="BB236" i="99"/>
  <c r="BB244" i="99"/>
  <c r="BB252" i="99"/>
  <c r="BB260" i="99"/>
  <c r="BB268" i="99"/>
  <c r="BB276" i="99"/>
  <c r="BB284" i="99"/>
  <c r="AB287" i="99"/>
  <c r="AV287" i="99"/>
  <c r="AB288" i="99"/>
  <c r="BB288" i="99"/>
  <c r="AS289" i="99"/>
  <c r="AV290" i="99"/>
  <c r="O291" i="99"/>
  <c r="AB291" i="99" s="1"/>
  <c r="AO291" i="99"/>
  <c r="AQ291" i="99"/>
  <c r="BB291" i="99"/>
  <c r="AN294" i="99"/>
  <c r="O295" i="99"/>
  <c r="AB295" i="99" s="1"/>
  <c r="AB296" i="99"/>
  <c r="AV297" i="99"/>
  <c r="AQ299" i="99"/>
  <c r="AB304" i="99"/>
  <c r="AV305" i="99"/>
  <c r="AQ307" i="99"/>
  <c r="AO310" i="99"/>
  <c r="AK315" i="99"/>
  <c r="AO318" i="99"/>
  <c r="AV322" i="99"/>
  <c r="AK323" i="99"/>
  <c r="AQ324" i="99"/>
  <c r="AY328" i="99"/>
  <c r="O328" i="99"/>
  <c r="AB328" i="99" s="1"/>
  <c r="AO328" i="99"/>
  <c r="AN328" i="99"/>
  <c r="AP328" i="99" s="1"/>
  <c r="BM328" i="99"/>
  <c r="BB328" i="99"/>
  <c r="AV329" i="99"/>
  <c r="AV332" i="99"/>
  <c r="BC332" i="99"/>
  <c r="BE332" i="99" s="1"/>
  <c r="AK332" i="99"/>
  <c r="AS332" i="99"/>
  <c r="AZ332" i="99"/>
  <c r="AQ332" i="99"/>
  <c r="AW346" i="99"/>
  <c r="AX346" i="99" s="1"/>
  <c r="AC353" i="99"/>
  <c r="AP353" i="99" s="1"/>
  <c r="AB353" i="99"/>
  <c r="BC361" i="99"/>
  <c r="BE361" i="99" s="1"/>
  <c r="AK361" i="99"/>
  <c r="AS361" i="99"/>
  <c r="AZ361" i="99"/>
  <c r="AQ361" i="99"/>
  <c r="AV369" i="99"/>
  <c r="BM374" i="99"/>
  <c r="BB374" i="99"/>
  <c r="AC374" i="99"/>
  <c r="AY374" i="99"/>
  <c r="O374" i="99"/>
  <c r="AB374" i="99" s="1"/>
  <c r="AO374" i="99"/>
  <c r="AN374" i="99"/>
  <c r="AB378" i="99"/>
  <c r="BM398" i="99"/>
  <c r="BB398" i="99"/>
  <c r="AC398" i="99"/>
  <c r="AY398" i="99"/>
  <c r="O398" i="99"/>
  <c r="AB398" i="99" s="1"/>
  <c r="AO398" i="99"/>
  <c r="AN398" i="99"/>
  <c r="AW410" i="99"/>
  <c r="AX410" i="99" s="1"/>
  <c r="AC417" i="99"/>
  <c r="AP417" i="99" s="1"/>
  <c r="AB417" i="99"/>
  <c r="AQ427" i="99"/>
  <c r="AV427" i="99"/>
  <c r="AK427" i="99"/>
  <c r="BC427" i="99"/>
  <c r="BE427" i="99" s="1"/>
  <c r="AS427" i="99"/>
  <c r="AZ427" i="99"/>
  <c r="O316" i="99"/>
  <c r="AB316" i="99" s="1"/>
  <c r="O324" i="99"/>
  <c r="AB324" i="99" s="1"/>
  <c r="AY327" i="99"/>
  <c r="AZ330" i="99"/>
  <c r="BC331" i="99"/>
  <c r="BE331" i="99" s="1"/>
  <c r="O332" i="99"/>
  <c r="AB332" i="99" s="1"/>
  <c r="AY335" i="99"/>
  <c r="BB336" i="99"/>
  <c r="BM336" i="99"/>
  <c r="AZ338" i="99"/>
  <c r="BC339" i="99"/>
  <c r="BE339" i="99" s="1"/>
  <c r="O340" i="99"/>
  <c r="AB340" i="99" s="1"/>
  <c r="AY343" i="99"/>
  <c r="BB344" i="99"/>
  <c r="BM344" i="99"/>
  <c r="AZ346" i="99"/>
  <c r="BC347" i="99"/>
  <c r="BE347" i="99" s="1"/>
  <c r="O348" i="99"/>
  <c r="AB348" i="99" s="1"/>
  <c r="AY351" i="99"/>
  <c r="BB352" i="99"/>
  <c r="BM352" i="99"/>
  <c r="AZ354" i="99"/>
  <c r="BC355" i="99"/>
  <c r="BE355" i="99" s="1"/>
  <c r="O356" i="99"/>
  <c r="AB356" i="99" s="1"/>
  <c r="AY359" i="99"/>
  <c r="BB360" i="99"/>
  <c r="BM360" i="99"/>
  <c r="AZ362" i="99"/>
  <c r="BC363" i="99"/>
  <c r="BE363" i="99" s="1"/>
  <c r="O364" i="99"/>
  <c r="AB364" i="99" s="1"/>
  <c r="AY367" i="99"/>
  <c r="BB368" i="99"/>
  <c r="BM368" i="99"/>
  <c r="AZ370" i="99"/>
  <c r="BC371" i="99"/>
  <c r="BE371" i="99" s="1"/>
  <c r="O372" i="99"/>
  <c r="AB372" i="99" s="1"/>
  <c r="AY375" i="99"/>
  <c r="BB376" i="99"/>
  <c r="BM376" i="99"/>
  <c r="AZ378" i="99"/>
  <c r="BC379" i="99"/>
  <c r="BE379" i="99" s="1"/>
  <c r="O380" i="99"/>
  <c r="AB380" i="99" s="1"/>
  <c r="AY383" i="99"/>
  <c r="BB384" i="99"/>
  <c r="BM384" i="99"/>
  <c r="AZ386" i="99"/>
  <c r="BC387" i="99"/>
  <c r="BE387" i="99" s="1"/>
  <c r="O388" i="99"/>
  <c r="AB388" i="99" s="1"/>
  <c r="AY391" i="99"/>
  <c r="BB392" i="99"/>
  <c r="BM392" i="99"/>
  <c r="AB394" i="99"/>
  <c r="AZ394" i="99"/>
  <c r="BC395" i="99"/>
  <c r="BE395" i="99" s="1"/>
  <c r="O396" i="99"/>
  <c r="AB396" i="99" s="1"/>
  <c r="AY399" i="99"/>
  <c r="BB400" i="99"/>
  <c r="BM400" i="99"/>
  <c r="AB402" i="99"/>
  <c r="AZ402" i="99"/>
  <c r="BC403" i="99"/>
  <c r="BE403" i="99" s="1"/>
  <c r="O404" i="99"/>
  <c r="AB404" i="99" s="1"/>
  <c r="AY407" i="99"/>
  <c r="BB408" i="99"/>
  <c r="BM408" i="99"/>
  <c r="AB410" i="99"/>
  <c r="AZ410" i="99"/>
  <c r="BC411" i="99"/>
  <c r="BE411" i="99" s="1"/>
  <c r="O412" i="99"/>
  <c r="AB412" i="99" s="1"/>
  <c r="AY415" i="99"/>
  <c r="BB416" i="99"/>
  <c r="BM416" i="99"/>
  <c r="AB418" i="99"/>
  <c r="AZ418" i="99"/>
  <c r="BC419" i="99"/>
  <c r="BE419" i="99" s="1"/>
  <c r="AY423" i="99"/>
  <c r="BB424" i="99"/>
  <c r="BM424" i="99"/>
  <c r="BM428" i="99"/>
  <c r="BB428" i="99"/>
  <c r="AN428" i="99"/>
  <c r="AP428" i="99" s="1"/>
  <c r="AV436" i="99"/>
  <c r="BM438" i="99"/>
  <c r="BB438" i="99"/>
  <c r="AN438" i="99"/>
  <c r="AY438" i="99"/>
  <c r="AB456" i="99"/>
  <c r="AK457" i="99"/>
  <c r="AZ457" i="99"/>
  <c r="BC457" i="99"/>
  <c r="BE457" i="99" s="1"/>
  <c r="AS457" i="99"/>
  <c r="AQ457" i="99"/>
  <c r="AW462" i="99"/>
  <c r="AX462" i="99" s="1"/>
  <c r="AV331" i="99"/>
  <c r="AV339" i="99"/>
  <c r="AV347" i="99"/>
  <c r="AV355" i="99"/>
  <c r="AV363" i="99"/>
  <c r="AV371" i="99"/>
  <c r="AV379" i="99"/>
  <c r="AV387" i="99"/>
  <c r="AS394" i="99"/>
  <c r="AV395" i="99"/>
  <c r="AS402" i="99"/>
  <c r="AV403" i="99"/>
  <c r="AS410" i="99"/>
  <c r="AV411" i="99"/>
  <c r="AS418" i="99"/>
  <c r="AV419" i="99"/>
  <c r="AZ430" i="99"/>
  <c r="AV430" i="99"/>
  <c r="AO430" i="99"/>
  <c r="AV434" i="99"/>
  <c r="AZ434" i="99"/>
  <c r="AO434" i="99"/>
  <c r="AN437" i="99"/>
  <c r="AY437" i="99"/>
  <c r="BC441" i="99"/>
  <c r="BE441" i="99" s="1"/>
  <c r="AS441" i="99"/>
  <c r="AZ441" i="99"/>
  <c r="AS443" i="99"/>
  <c r="AQ443" i="99"/>
  <c r="BC443" i="99"/>
  <c r="BE443" i="99" s="1"/>
  <c r="AK449" i="99"/>
  <c r="AZ449" i="99"/>
  <c r="BC449" i="99"/>
  <c r="BE449" i="99" s="1"/>
  <c r="AS449" i="99"/>
  <c r="AQ449" i="99"/>
  <c r="AN455" i="99"/>
  <c r="BM455" i="99"/>
  <c r="BB455" i="99"/>
  <c r="O455" i="99"/>
  <c r="AB455" i="99" s="1"/>
  <c r="AY455" i="99"/>
  <c r="BB290" i="99"/>
  <c r="BM290" i="99"/>
  <c r="BC293" i="99"/>
  <c r="BE293" i="99" s="1"/>
  <c r="BB298" i="99"/>
  <c r="BM298" i="99"/>
  <c r="AO299" i="99"/>
  <c r="BC301" i="99"/>
  <c r="BE301" i="99" s="1"/>
  <c r="BB306" i="99"/>
  <c r="BM306" i="99"/>
  <c r="AO307" i="99"/>
  <c r="BC309" i="99"/>
  <c r="BE309" i="99" s="1"/>
  <c r="BB314" i="99"/>
  <c r="BM314" i="99"/>
  <c r="AO315" i="99"/>
  <c r="BC317" i="99"/>
  <c r="BE317" i="99" s="1"/>
  <c r="BB322" i="99"/>
  <c r="BM322" i="99"/>
  <c r="AO323" i="99"/>
  <c r="BC325" i="99"/>
  <c r="BE325" i="99" s="1"/>
  <c r="AK330" i="99"/>
  <c r="BB330" i="99"/>
  <c r="BM330" i="99"/>
  <c r="AO331" i="99"/>
  <c r="BC333" i="99"/>
  <c r="BE333" i="99" s="1"/>
  <c r="AN336" i="99"/>
  <c r="AK338" i="99"/>
  <c r="BB338" i="99"/>
  <c r="BM338" i="99"/>
  <c r="AO339" i="99"/>
  <c r="BC341" i="99"/>
  <c r="BE341" i="99" s="1"/>
  <c r="AN344" i="99"/>
  <c r="AP344" i="99" s="1"/>
  <c r="AK346" i="99"/>
  <c r="BB346" i="99"/>
  <c r="BM346" i="99"/>
  <c r="AO347" i="99"/>
  <c r="BC349" i="99"/>
  <c r="BE349" i="99" s="1"/>
  <c r="AN352" i="99"/>
  <c r="AK354" i="99"/>
  <c r="BB354" i="99"/>
  <c r="BM354" i="99"/>
  <c r="AO355" i="99"/>
  <c r="BC357" i="99"/>
  <c r="BE357" i="99" s="1"/>
  <c r="AN360" i="99"/>
  <c r="AK362" i="99"/>
  <c r="BB362" i="99"/>
  <c r="BM362" i="99"/>
  <c r="AO363" i="99"/>
  <c r="BC365" i="99"/>
  <c r="BE365" i="99" s="1"/>
  <c r="AN368" i="99"/>
  <c r="AP368" i="99" s="1"/>
  <c r="AK370" i="99"/>
  <c r="BB370" i="99"/>
  <c r="BM370" i="99"/>
  <c r="AO371" i="99"/>
  <c r="BC373" i="99"/>
  <c r="BE373" i="99" s="1"/>
  <c r="AN376" i="99"/>
  <c r="AK378" i="99"/>
  <c r="BB378" i="99"/>
  <c r="BM378" i="99"/>
  <c r="AO379" i="99"/>
  <c r="BC381" i="99"/>
  <c r="BE381" i="99" s="1"/>
  <c r="AN384" i="99"/>
  <c r="AK386" i="99"/>
  <c r="BB386" i="99"/>
  <c r="BM386" i="99"/>
  <c r="AO387" i="99"/>
  <c r="BC389" i="99"/>
  <c r="BE389" i="99" s="1"/>
  <c r="AN392" i="99"/>
  <c r="AK394" i="99"/>
  <c r="BB394" i="99"/>
  <c r="BM394" i="99"/>
  <c r="AO395" i="99"/>
  <c r="BC397" i="99"/>
  <c r="BE397" i="99" s="1"/>
  <c r="AN400" i="99"/>
  <c r="AK402" i="99"/>
  <c r="BB402" i="99"/>
  <c r="BM402" i="99"/>
  <c r="AO403" i="99"/>
  <c r="BC405" i="99"/>
  <c r="BE405" i="99" s="1"/>
  <c r="AN408" i="99"/>
  <c r="AK410" i="99"/>
  <c r="BB410" i="99"/>
  <c r="BM410" i="99"/>
  <c r="AO411" i="99"/>
  <c r="BC413" i="99"/>
  <c r="BE413" i="99" s="1"/>
  <c r="AN416" i="99"/>
  <c r="AK418" i="99"/>
  <c r="BB418" i="99"/>
  <c r="BM418" i="99"/>
  <c r="AO419" i="99"/>
  <c r="BC421" i="99"/>
  <c r="BE421" i="99" s="1"/>
  <c r="AN424" i="99"/>
  <c r="AK426" i="99"/>
  <c r="BM427" i="99"/>
  <c r="AN429" i="99"/>
  <c r="AY429" i="99"/>
  <c r="AB430" i="99"/>
  <c r="AY430" i="99"/>
  <c r="BC431" i="99"/>
  <c r="BE431" i="99" s="1"/>
  <c r="AQ431" i="99"/>
  <c r="AW431" i="99"/>
  <c r="AX431" i="99" s="1"/>
  <c r="AN433" i="99"/>
  <c r="AY433" i="99"/>
  <c r="AY434" i="99"/>
  <c r="AQ435" i="99"/>
  <c r="BC435" i="99"/>
  <c r="BE435" i="99" s="1"/>
  <c r="BM436" i="99"/>
  <c r="BB436" i="99"/>
  <c r="O436" i="99"/>
  <c r="AB436" i="99" s="1"/>
  <c r="AO436" i="99"/>
  <c r="AY436" i="99"/>
  <c r="AC437" i="99"/>
  <c r="AP437" i="99" s="1"/>
  <c r="BM437" i="99"/>
  <c r="AC441" i="99"/>
  <c r="AP441" i="99" s="1"/>
  <c r="AC443" i="99"/>
  <c r="AP443" i="99" s="1"/>
  <c r="AZ451" i="99"/>
  <c r="AV451" i="99"/>
  <c r="BC451" i="99"/>
  <c r="BE451" i="99" s="1"/>
  <c r="AS451" i="99"/>
  <c r="AQ451" i="99"/>
  <c r="AC482" i="99"/>
  <c r="AP482" i="99" s="1"/>
  <c r="AB482" i="99"/>
  <c r="AV293" i="99"/>
  <c r="AV301" i="99"/>
  <c r="AV309" i="99"/>
  <c r="AC316" i="99"/>
  <c r="AP316" i="99" s="1"/>
  <c r="AV317" i="99"/>
  <c r="AC324" i="99"/>
  <c r="AP324" i="99" s="1"/>
  <c r="AV325" i="99"/>
  <c r="BB327" i="99"/>
  <c r="BM327" i="99"/>
  <c r="BC330" i="99"/>
  <c r="BE330" i="99" s="1"/>
  <c r="AC332" i="99"/>
  <c r="AP332" i="99" s="1"/>
  <c r="AV333" i="99"/>
  <c r="BB335" i="99"/>
  <c r="BM335" i="99"/>
  <c r="AO336" i="99"/>
  <c r="BC338" i="99"/>
  <c r="BE338" i="99" s="1"/>
  <c r="AC340" i="99"/>
  <c r="AP340" i="99" s="1"/>
  <c r="AV341" i="99"/>
  <c r="BB343" i="99"/>
  <c r="BM343" i="99"/>
  <c r="AO344" i="99"/>
  <c r="BC346" i="99"/>
  <c r="BE346" i="99" s="1"/>
  <c r="AC348" i="99"/>
  <c r="AP348" i="99" s="1"/>
  <c r="AV349" i="99"/>
  <c r="BB351" i="99"/>
  <c r="BM351" i="99"/>
  <c r="AO352" i="99"/>
  <c r="BC354" i="99"/>
  <c r="BE354" i="99" s="1"/>
  <c r="AC356" i="99"/>
  <c r="AP356" i="99" s="1"/>
  <c r="AV357" i="99"/>
  <c r="BB359" i="99"/>
  <c r="BM359" i="99"/>
  <c r="AO360" i="99"/>
  <c r="BC362" i="99"/>
  <c r="BE362" i="99" s="1"/>
  <c r="AC364" i="99"/>
  <c r="AP364" i="99" s="1"/>
  <c r="AV365" i="99"/>
  <c r="BB367" i="99"/>
  <c r="BM367" i="99"/>
  <c r="AO368" i="99"/>
  <c r="BC370" i="99"/>
  <c r="BE370" i="99" s="1"/>
  <c r="AC372" i="99"/>
  <c r="AP372" i="99" s="1"/>
  <c r="AV373" i="99"/>
  <c r="BB375" i="99"/>
  <c r="BM375" i="99"/>
  <c r="AO376" i="99"/>
  <c r="BC378" i="99"/>
  <c r="BE378" i="99" s="1"/>
  <c r="AC380" i="99"/>
  <c r="AP380" i="99" s="1"/>
  <c r="AV381" i="99"/>
  <c r="BB383" i="99"/>
  <c r="BM383" i="99"/>
  <c r="AO384" i="99"/>
  <c r="BC386" i="99"/>
  <c r="BE386" i="99" s="1"/>
  <c r="AC388" i="99"/>
  <c r="AP388" i="99" s="1"/>
  <c r="AV389" i="99"/>
  <c r="BB391" i="99"/>
  <c r="BM391" i="99"/>
  <c r="AO392" i="99"/>
  <c r="BC394" i="99"/>
  <c r="BE394" i="99" s="1"/>
  <c r="AC396" i="99"/>
  <c r="AP396" i="99" s="1"/>
  <c r="AV397" i="99"/>
  <c r="BB399" i="99"/>
  <c r="BM399" i="99"/>
  <c r="AO400" i="99"/>
  <c r="BC402" i="99"/>
  <c r="BE402" i="99" s="1"/>
  <c r="AC404" i="99"/>
  <c r="AP404" i="99" s="1"/>
  <c r="AV405" i="99"/>
  <c r="BB407" i="99"/>
  <c r="BM407" i="99"/>
  <c r="AO408" i="99"/>
  <c r="BC410" i="99"/>
  <c r="BE410" i="99" s="1"/>
  <c r="AC412" i="99"/>
  <c r="AP412" i="99" s="1"/>
  <c r="AV413" i="99"/>
  <c r="BB415" i="99"/>
  <c r="BM415" i="99"/>
  <c r="AO416" i="99"/>
  <c r="BC418" i="99"/>
  <c r="BE418" i="99" s="1"/>
  <c r="AC420" i="99"/>
  <c r="AP420" i="99" s="1"/>
  <c r="AV421" i="99"/>
  <c r="BB423" i="99"/>
  <c r="BM423" i="99"/>
  <c r="AO424" i="99"/>
  <c r="O428" i="99"/>
  <c r="AB428" i="99" s="1"/>
  <c r="AY428" i="99"/>
  <c r="AQ430" i="99"/>
  <c r="BM430" i="99"/>
  <c r="O432" i="99"/>
  <c r="AB432" i="99" s="1"/>
  <c r="BM432" i="99"/>
  <c r="BB432" i="99"/>
  <c r="AO432" i="99"/>
  <c r="AY432" i="99"/>
  <c r="AQ434" i="99"/>
  <c r="BM434" i="99"/>
  <c r="AQ436" i="99"/>
  <c r="AZ436" i="99"/>
  <c r="O438" i="99"/>
  <c r="AB438" i="99" s="1"/>
  <c r="AQ441" i="99"/>
  <c r="BC452" i="99"/>
  <c r="BE452" i="99" s="1"/>
  <c r="AS452" i="99"/>
  <c r="AV452" i="99"/>
  <c r="AZ452" i="99"/>
  <c r="AQ452" i="99"/>
  <c r="AB457" i="99"/>
  <c r="AC457" i="99"/>
  <c r="AP457" i="99" s="1"/>
  <c r="AB459" i="99"/>
  <c r="AC459" i="99"/>
  <c r="AP459" i="99" s="1"/>
  <c r="AC462" i="99"/>
  <c r="AP462" i="99" s="1"/>
  <c r="AB462" i="99"/>
  <c r="O467" i="99"/>
  <c r="AB467" i="99" s="1"/>
  <c r="BM467" i="99"/>
  <c r="BB467" i="99"/>
  <c r="AO467" i="99"/>
  <c r="AY467" i="99"/>
  <c r="AN467" i="99"/>
  <c r="AW478" i="99"/>
  <c r="AX478" i="99" s="1"/>
  <c r="AO487" i="99"/>
  <c r="AN487" i="99"/>
  <c r="BM487" i="99"/>
  <c r="BB487" i="99"/>
  <c r="O487" i="99"/>
  <c r="AB487" i="99" s="1"/>
  <c r="AC487" i="99"/>
  <c r="AY487" i="99"/>
  <c r="AQ331" i="99"/>
  <c r="O336" i="99"/>
  <c r="AB336" i="99" s="1"/>
  <c r="AQ339" i="99"/>
  <c r="O344" i="99"/>
  <c r="AB344" i="99" s="1"/>
  <c r="AQ347" i="99"/>
  <c r="O352" i="99"/>
  <c r="AB352" i="99" s="1"/>
  <c r="AQ355" i="99"/>
  <c r="O360" i="99"/>
  <c r="AB360" i="99" s="1"/>
  <c r="AQ363" i="99"/>
  <c r="O368" i="99"/>
  <c r="AB368" i="99" s="1"/>
  <c r="AQ371" i="99"/>
  <c r="O376" i="99"/>
  <c r="AB376" i="99" s="1"/>
  <c r="AQ379" i="99"/>
  <c r="O384" i="99"/>
  <c r="AB384" i="99" s="1"/>
  <c r="AQ387" i="99"/>
  <c r="O392" i="99"/>
  <c r="AB392" i="99" s="1"/>
  <c r="AQ395" i="99"/>
  <c r="AQ403" i="99"/>
  <c r="AQ411" i="99"/>
  <c r="AN327" i="99"/>
  <c r="AB331" i="99"/>
  <c r="AZ331" i="99"/>
  <c r="AN335" i="99"/>
  <c r="AB339" i="99"/>
  <c r="AZ339" i="99"/>
  <c r="AN343" i="99"/>
  <c r="AB347" i="99"/>
  <c r="AZ347" i="99"/>
  <c r="AN351" i="99"/>
  <c r="AB355" i="99"/>
  <c r="AZ355" i="99"/>
  <c r="AN359" i="99"/>
  <c r="AB363" i="99"/>
  <c r="AZ363" i="99"/>
  <c r="AN367" i="99"/>
  <c r="AB371" i="99"/>
  <c r="AZ371" i="99"/>
  <c r="AN375" i="99"/>
  <c r="AB379" i="99"/>
  <c r="AZ379" i="99"/>
  <c r="AN383" i="99"/>
  <c r="AB387" i="99"/>
  <c r="AZ387" i="99"/>
  <c r="AN391" i="99"/>
  <c r="AB395" i="99"/>
  <c r="AZ395" i="99"/>
  <c r="AN399" i="99"/>
  <c r="AB403" i="99"/>
  <c r="AZ403" i="99"/>
  <c r="AN407" i="99"/>
  <c r="AB411" i="99"/>
  <c r="AZ411" i="99"/>
  <c r="AN415" i="99"/>
  <c r="AB419" i="99"/>
  <c r="AZ419" i="99"/>
  <c r="AN423" i="99"/>
  <c r="AS430" i="99"/>
  <c r="BC430" i="99"/>
  <c r="BE430" i="99" s="1"/>
  <c r="AS434" i="99"/>
  <c r="BC434" i="99"/>
  <c r="BE434" i="99" s="1"/>
  <c r="AS436" i="99"/>
  <c r="BC436" i="99"/>
  <c r="BE436" i="99" s="1"/>
  <c r="AC438" i="99"/>
  <c r="O440" i="99"/>
  <c r="AB440" i="99" s="1"/>
  <c r="BM440" i="99"/>
  <c r="BB440" i="99"/>
  <c r="AB442" i="99"/>
  <c r="AN444" i="99"/>
  <c r="BM444" i="99"/>
  <c r="BB444" i="99"/>
  <c r="AC444" i="99"/>
  <c r="O444" i="99"/>
  <c r="AB444" i="99" s="1"/>
  <c r="AY446" i="99"/>
  <c r="BB446" i="99"/>
  <c r="BM446" i="99"/>
  <c r="O446" i="99"/>
  <c r="AB446" i="99" s="1"/>
  <c r="AO446" i="99"/>
  <c r="AN446" i="99"/>
  <c r="AV449" i="99"/>
  <c r="AC455" i="99"/>
  <c r="AP455" i="99" s="1"/>
  <c r="AV457" i="99"/>
  <c r="AK470" i="99"/>
  <c r="AS470" i="99"/>
  <c r="AQ470" i="99"/>
  <c r="BC470" i="99"/>
  <c r="BE470" i="99" s="1"/>
  <c r="AV470" i="99"/>
  <c r="AZ470" i="99"/>
  <c r="O426" i="99"/>
  <c r="AB426" i="99" s="1"/>
  <c r="AQ426" i="99"/>
  <c r="AZ426" i="99"/>
  <c r="AC430" i="99"/>
  <c r="AP430" i="99" s="1"/>
  <c r="AS431" i="99"/>
  <c r="AC434" i="99"/>
  <c r="AP434" i="99" s="1"/>
  <c r="AS435" i="99"/>
  <c r="AB437" i="99"/>
  <c r="BC439" i="99"/>
  <c r="BE439" i="99" s="1"/>
  <c r="AQ439" i="99"/>
  <c r="AX439" i="99"/>
  <c r="AB441" i="99"/>
  <c r="AB443" i="99"/>
  <c r="AV443" i="99"/>
  <c r="AY480" i="99"/>
  <c r="AO480" i="99"/>
  <c r="BB480" i="99"/>
  <c r="AN480" i="99"/>
  <c r="BM480" i="99"/>
  <c r="O480" i="99"/>
  <c r="AB480" i="99" s="1"/>
  <c r="BC498" i="99"/>
  <c r="BE498" i="99" s="1"/>
  <c r="AK498" i="99"/>
  <c r="AQ498" i="99"/>
  <c r="AV498" i="99"/>
  <c r="AS498" i="99"/>
  <c r="BM449" i="99"/>
  <c r="BB449" i="99"/>
  <c r="AO449" i="99"/>
  <c r="AO451" i="99"/>
  <c r="AY451" i="99"/>
  <c r="AC452" i="99"/>
  <c r="AP452" i="99" s="1"/>
  <c r="O453" i="99"/>
  <c r="AB453" i="99" s="1"/>
  <c r="AN453" i="99"/>
  <c r="AO453" i="99"/>
  <c r="AN454" i="99"/>
  <c r="AQ458" i="99"/>
  <c r="AZ458" i="99"/>
  <c r="BB459" i="99"/>
  <c r="AV466" i="99"/>
  <c r="AC467" i="99"/>
  <c r="O472" i="99"/>
  <c r="AB472" i="99" s="1"/>
  <c r="AB473" i="99"/>
  <c r="AY477" i="99"/>
  <c r="O477" i="99"/>
  <c r="AB477" i="99" s="1"/>
  <c r="AN477" i="99"/>
  <c r="AC480" i="99"/>
  <c r="AN483" i="99"/>
  <c r="AN488" i="99"/>
  <c r="AB492" i="99"/>
  <c r="AY507" i="99"/>
  <c r="O507" i="99"/>
  <c r="AB507" i="99" s="1"/>
  <c r="AO507" i="99"/>
  <c r="AN507" i="99"/>
  <c r="AP507" i="99" s="1"/>
  <c r="BM507" i="99"/>
  <c r="BB507" i="99"/>
  <c r="AK510" i="99"/>
  <c r="AS510" i="99"/>
  <c r="AZ510" i="99"/>
  <c r="AQ510" i="99"/>
  <c r="BC510" i="99"/>
  <c r="BE510" i="99" s="1"/>
  <c r="AN447" i="99"/>
  <c r="BM447" i="99"/>
  <c r="BB447" i="99"/>
  <c r="AO447" i="99"/>
  <c r="AY448" i="99"/>
  <c r="AO448" i="99"/>
  <c r="AS459" i="99"/>
  <c r="BC459" i="99"/>
  <c r="BE459" i="99" s="1"/>
  <c r="AO463" i="99"/>
  <c r="AN463" i="99"/>
  <c r="BM463" i="99"/>
  <c r="BB463" i="99"/>
  <c r="O463" i="99"/>
  <c r="AB463" i="99" s="1"/>
  <c r="AC470" i="99"/>
  <c r="AP470" i="99" s="1"/>
  <c r="BM472" i="99"/>
  <c r="AB474" i="99"/>
  <c r="O475" i="99"/>
  <c r="AB475" i="99" s="1"/>
  <c r="BM475" i="99"/>
  <c r="BB475" i="99"/>
  <c r="AK478" i="99"/>
  <c r="AS478" i="99"/>
  <c r="AQ478" i="99"/>
  <c r="BC478" i="99"/>
  <c r="BE478" i="99" s="1"/>
  <c r="AY479" i="99"/>
  <c r="AB486" i="99"/>
  <c r="AY488" i="99"/>
  <c r="AO488" i="99"/>
  <c r="BC490" i="99"/>
  <c r="BE490" i="99" s="1"/>
  <c r="AQ490" i="99"/>
  <c r="AK494" i="99"/>
  <c r="AS494" i="99"/>
  <c r="AQ494" i="99"/>
  <c r="BC494" i="99"/>
  <c r="BE494" i="99" s="1"/>
  <c r="AS499" i="99"/>
  <c r="AZ499" i="99"/>
  <c r="AK499" i="99"/>
  <c r="BC499" i="99"/>
  <c r="BE499" i="99" s="1"/>
  <c r="AY447" i="99"/>
  <c r="AN448" i="99"/>
  <c r="BM448" i="99"/>
  <c r="AB458" i="99"/>
  <c r="AN464" i="99"/>
  <c r="AV474" i="99"/>
  <c r="AC475" i="99"/>
  <c r="AZ478" i="99"/>
  <c r="AB481" i="99"/>
  <c r="AY485" i="99"/>
  <c r="O485" i="99"/>
  <c r="AB485" i="99" s="1"/>
  <c r="AN485" i="99"/>
  <c r="AW486" i="99"/>
  <c r="AX486" i="99" s="1"/>
  <c r="AC488" i="99"/>
  <c r="AN491" i="99"/>
  <c r="AY491" i="99"/>
  <c r="BG497" i="99"/>
  <c r="BH497" i="99" s="1"/>
  <c r="AQ499" i="99"/>
  <c r="AN445" i="99"/>
  <c r="AK459" i="99"/>
  <c r="AY464" i="99"/>
  <c r="AO464" i="99"/>
  <c r="BC466" i="99"/>
  <c r="BE466" i="99" s="1"/>
  <c r="AQ466" i="99"/>
  <c r="AO471" i="99"/>
  <c r="AN471" i="99"/>
  <c r="AP471" i="99" s="1"/>
  <c r="BM471" i="99"/>
  <c r="BB471" i="99"/>
  <c r="O471" i="99"/>
  <c r="AB471" i="99" s="1"/>
  <c r="BH473" i="99"/>
  <c r="AK474" i="99"/>
  <c r="O483" i="99"/>
  <c r="BM483" i="99"/>
  <c r="BB483" i="99"/>
  <c r="AK486" i="99"/>
  <c r="AS486" i="99"/>
  <c r="AQ486" i="99"/>
  <c r="BC486" i="99"/>
  <c r="BE486" i="99" s="1"/>
  <c r="AS490" i="99"/>
  <c r="AY496" i="99"/>
  <c r="AO496" i="99"/>
  <c r="AN496" i="99"/>
  <c r="AC500" i="99"/>
  <c r="AP500" i="99" s="1"/>
  <c r="AC510" i="99"/>
  <c r="AP510" i="99" s="1"/>
  <c r="AB510" i="99"/>
  <c r="AN442" i="99"/>
  <c r="AO445" i="99"/>
  <c r="O447" i="99"/>
  <c r="AB447" i="99" s="1"/>
  <c r="O448" i="99"/>
  <c r="AB448" i="99" s="1"/>
  <c r="BB448" i="99"/>
  <c r="AS450" i="99"/>
  <c r="AC451" i="99"/>
  <c r="AP451" i="99" s="1"/>
  <c r="AB452" i="99"/>
  <c r="AK458" i="99"/>
  <c r="AV459" i="99"/>
  <c r="AY461" i="99"/>
  <c r="O461" i="99"/>
  <c r="AB461" i="99" s="1"/>
  <c r="AN461" i="99"/>
  <c r="AP461" i="99" s="1"/>
  <c r="AC464" i="99"/>
  <c r="AN472" i="99"/>
  <c r="AC483" i="99"/>
  <c r="AP483" i="99" s="1"/>
  <c r="AB483" i="99"/>
  <c r="AZ486" i="99"/>
  <c r="O488" i="99"/>
  <c r="AB488" i="99" s="1"/>
  <c r="AB489" i="99"/>
  <c r="AO495" i="99"/>
  <c r="AN495" i="99"/>
  <c r="BM495" i="99"/>
  <c r="BB495" i="99"/>
  <c r="AC495" i="99"/>
  <c r="O495" i="99"/>
  <c r="AB495" i="99" s="1"/>
  <c r="AB496" i="99"/>
  <c r="AB497" i="99"/>
  <c r="O499" i="99"/>
  <c r="AB499" i="99" s="1"/>
  <c r="AO499" i="99"/>
  <c r="BM499" i="99"/>
  <c r="BB499" i="99"/>
  <c r="AK502" i="99"/>
  <c r="AS502" i="99"/>
  <c r="AQ502" i="99"/>
  <c r="BC502" i="99"/>
  <c r="BE502" i="99" s="1"/>
  <c r="AK462" i="99"/>
  <c r="AS462" i="99"/>
  <c r="AQ462" i="99"/>
  <c r="BC462" i="99"/>
  <c r="BE462" i="99" s="1"/>
  <c r="AY472" i="99"/>
  <c r="AO472" i="99"/>
  <c r="BC474" i="99"/>
  <c r="BE474" i="99" s="1"/>
  <c r="AQ474" i="99"/>
  <c r="AO479" i="99"/>
  <c r="AN479" i="99"/>
  <c r="AP479" i="99" s="1"/>
  <c r="BM479" i="99"/>
  <c r="BB479" i="99"/>
  <c r="O479" i="99"/>
  <c r="AB479" i="99" s="1"/>
  <c r="O491" i="99"/>
  <c r="AB491" i="99" s="1"/>
  <c r="BM491" i="99"/>
  <c r="BB491" i="99"/>
  <c r="AC499" i="99"/>
  <c r="AP499" i="99" s="1"/>
  <c r="AW510" i="99"/>
  <c r="AX510" i="99" s="1"/>
  <c r="BM457" i="99"/>
  <c r="BB457" i="99"/>
  <c r="AO457" i="99"/>
  <c r="AO459" i="99"/>
  <c r="AY459" i="99"/>
  <c r="BM459" i="99"/>
  <c r="AZ462" i="99"/>
  <c r="AC463" i="99"/>
  <c r="O464" i="99"/>
  <c r="AB464" i="99" s="1"/>
  <c r="AB465" i="99"/>
  <c r="AY469" i="99"/>
  <c r="O469" i="99"/>
  <c r="AB469" i="99" s="1"/>
  <c r="AN469" i="99"/>
  <c r="AC472" i="99"/>
  <c r="AN475" i="99"/>
  <c r="AY475" i="99"/>
  <c r="AC485" i="99"/>
  <c r="BM485" i="99"/>
  <c r="AV490" i="99"/>
  <c r="AC491" i="99"/>
  <c r="AC492" i="99"/>
  <c r="AP492" i="99" s="1"/>
  <c r="AV494" i="99"/>
  <c r="AV499" i="99"/>
  <c r="AB505" i="99"/>
  <c r="AV465" i="99"/>
  <c r="AV473" i="99"/>
  <c r="AV481" i="99"/>
  <c r="AV489" i="99"/>
  <c r="AC496" i="99"/>
  <c r="AV497" i="99"/>
  <c r="O503" i="99"/>
  <c r="AB503" i="99" s="1"/>
  <c r="AC504" i="99"/>
  <c r="AV505" i="99"/>
  <c r="AQ506" i="99"/>
  <c r="O511" i="99"/>
  <c r="AB511" i="99" s="1"/>
  <c r="AS506" i="99"/>
  <c r="AC503" i="99"/>
  <c r="AN504" i="99"/>
  <c r="AK506" i="99"/>
  <c r="AC511" i="99"/>
  <c r="AS460" i="99"/>
  <c r="AY462" i="99"/>
  <c r="AZ465" i="99"/>
  <c r="AS468" i="99"/>
  <c r="AY470" i="99"/>
  <c r="AZ473" i="99"/>
  <c r="AS476" i="99"/>
  <c r="AY478" i="99"/>
  <c r="AZ481" i="99"/>
  <c r="AS484" i="99"/>
  <c r="AY486" i="99"/>
  <c r="AZ489" i="99"/>
  <c r="AS492" i="99"/>
  <c r="AN493" i="99"/>
  <c r="AY494" i="99"/>
  <c r="AZ497" i="99"/>
  <c r="AS500" i="99"/>
  <c r="AN501" i="99"/>
  <c r="AP501" i="99" s="1"/>
  <c r="AY502" i="99"/>
  <c r="BB503" i="99"/>
  <c r="BM503" i="99"/>
  <c r="AO504" i="99"/>
  <c r="AZ505" i="99"/>
  <c r="BC506" i="99"/>
  <c r="BE506" i="99" s="1"/>
  <c r="AS508" i="99"/>
  <c r="AN509" i="99"/>
  <c r="AY510" i="99"/>
  <c r="BB511" i="99"/>
  <c r="BM511" i="99"/>
  <c r="BC460" i="99"/>
  <c r="BE460" i="99" s="1"/>
  <c r="AK465" i="99"/>
  <c r="BB465" i="99"/>
  <c r="BC468" i="99"/>
  <c r="BE468" i="99" s="1"/>
  <c r="AK473" i="99"/>
  <c r="BB473" i="99"/>
  <c r="BC476" i="99"/>
  <c r="BE476" i="99" s="1"/>
  <c r="AK481" i="99"/>
  <c r="BB481" i="99"/>
  <c r="BC484" i="99"/>
  <c r="BE484" i="99" s="1"/>
  <c r="AK489" i="99"/>
  <c r="BB489" i="99"/>
  <c r="BC492" i="99"/>
  <c r="BE492" i="99" s="1"/>
  <c r="O493" i="99"/>
  <c r="AB493" i="99" s="1"/>
  <c r="AK497" i="99"/>
  <c r="BB497" i="99"/>
  <c r="BC500" i="99"/>
  <c r="BE500" i="99" s="1"/>
  <c r="O501" i="99"/>
  <c r="AB501" i="99" s="1"/>
  <c r="AN503" i="99"/>
  <c r="AK505" i="99"/>
  <c r="BB505" i="99"/>
  <c r="BC508" i="99"/>
  <c r="BE508" i="99" s="1"/>
  <c r="O509" i="99"/>
  <c r="AB509" i="99" s="1"/>
  <c r="AN511" i="99"/>
  <c r="BB462" i="99"/>
  <c r="BB470" i="99"/>
  <c r="BB478" i="99"/>
  <c r="BB486" i="99"/>
  <c r="BB494" i="99"/>
  <c r="BB502" i="99"/>
  <c r="BB510" i="99"/>
  <c r="AB116" i="95"/>
  <c r="AV125" i="95"/>
  <c r="AW125" i="95" s="1"/>
  <c r="AV113" i="95"/>
  <c r="AW113" i="95" s="1"/>
  <c r="AN127" i="95"/>
  <c r="AO127" i="95" s="1"/>
  <c r="BA127" i="95"/>
  <c r="AX127" i="95"/>
  <c r="AR140" i="95"/>
  <c r="AY140" i="95"/>
  <c r="AQ140" i="95"/>
  <c r="AK140" i="95"/>
  <c r="AK259" i="95"/>
  <c r="AR259" i="95"/>
  <c r="AY259" i="95"/>
  <c r="AQ259" i="95"/>
  <c r="AO259" i="95"/>
  <c r="AU259" i="95"/>
  <c r="AL259" i="95"/>
  <c r="BA260" i="95"/>
  <c r="AC260" i="95"/>
  <c r="BH260" i="95"/>
  <c r="AX260" i="95"/>
  <c r="O260" i="95"/>
  <c r="AB260" i="95" s="1"/>
  <c r="AO260" i="95"/>
  <c r="AN260" i="95"/>
  <c r="AC346" i="95"/>
  <c r="AP346" i="95" s="1"/>
  <c r="AB346" i="95"/>
  <c r="AC384" i="95"/>
  <c r="AP384" i="95" s="1"/>
  <c r="AB384" i="95"/>
  <c r="AC112" i="95"/>
  <c r="AO113" i="95"/>
  <c r="AL113" i="95"/>
  <c r="BH113" i="95"/>
  <c r="AY114" i="95"/>
  <c r="BA116" i="95"/>
  <c r="BH120" i="95"/>
  <c r="AX120" i="95"/>
  <c r="O120" i="95"/>
  <c r="AB120" i="95" s="1"/>
  <c r="AN120" i="95"/>
  <c r="O121" i="95"/>
  <c r="AB121" i="95" s="1"/>
  <c r="AB123" i="95"/>
  <c r="AL125" i="95"/>
  <c r="O126" i="95"/>
  <c r="O129" i="95"/>
  <c r="AB129" i="95" s="1"/>
  <c r="BA130" i="95"/>
  <c r="AC130" i="95"/>
  <c r="BH130" i="95"/>
  <c r="AX130" i="95"/>
  <c r="O130" i="95"/>
  <c r="AB130" i="95" s="1"/>
  <c r="AN130" i="95"/>
  <c r="AC132" i="95"/>
  <c r="AP132" i="95" s="1"/>
  <c r="BH132" i="95"/>
  <c r="AB134" i="95"/>
  <c r="O137" i="95"/>
  <c r="AB137" i="95" s="1"/>
  <c r="BA138" i="95"/>
  <c r="AC138" i="95"/>
  <c r="BH138" i="95"/>
  <c r="AX138" i="95"/>
  <c r="O138" i="95"/>
  <c r="AB138" i="95" s="1"/>
  <c r="AN138" i="95"/>
  <c r="AO140" i="95"/>
  <c r="BA140" i="95"/>
  <c r="AK141" i="95"/>
  <c r="AN142" i="95"/>
  <c r="AO142" i="95" s="1"/>
  <c r="AO145" i="95"/>
  <c r="BA146" i="95"/>
  <c r="AC146" i="95"/>
  <c r="BH146" i="95"/>
  <c r="AX146" i="95"/>
  <c r="O146" i="95"/>
  <c r="AB146" i="95" s="1"/>
  <c r="AN146" i="95"/>
  <c r="AC148" i="95"/>
  <c r="BA148" i="95"/>
  <c r="AY149" i="95"/>
  <c r="AQ149" i="95"/>
  <c r="AO149" i="95"/>
  <c r="AU149" i="95"/>
  <c r="AL149" i="95"/>
  <c r="AY157" i="95"/>
  <c r="AQ157" i="95"/>
  <c r="AO157" i="95"/>
  <c r="AU157" i="95"/>
  <c r="AL157" i="95"/>
  <c r="AR157" i="95"/>
  <c r="BA158" i="95"/>
  <c r="AC165" i="95"/>
  <c r="AP165" i="95" s="1"/>
  <c r="AY173" i="95"/>
  <c r="AQ173" i="95"/>
  <c r="AO173" i="95"/>
  <c r="AU173" i="95"/>
  <c r="AL173" i="95"/>
  <c r="AR173" i="95"/>
  <c r="BA174" i="95"/>
  <c r="AC181" i="95"/>
  <c r="AP181" i="95" s="1"/>
  <c r="AV184" i="95"/>
  <c r="AW184" i="95" s="1"/>
  <c r="AY189" i="95"/>
  <c r="AQ189" i="95"/>
  <c r="AO189" i="95"/>
  <c r="AU189" i="95"/>
  <c r="AL189" i="95"/>
  <c r="AR189" i="95"/>
  <c r="BA190" i="95"/>
  <c r="AV240" i="95"/>
  <c r="AW240" i="95" s="1"/>
  <c r="AC251" i="95"/>
  <c r="AP251" i="95" s="1"/>
  <c r="AB251" i="95"/>
  <c r="AV265" i="95"/>
  <c r="AW265" i="95" s="1"/>
  <c r="AK283" i="95"/>
  <c r="AR283" i="95"/>
  <c r="AY283" i="95"/>
  <c r="AQ283" i="95"/>
  <c r="AO283" i="95"/>
  <c r="AU283" i="95"/>
  <c r="AL283" i="95"/>
  <c r="BA284" i="95"/>
  <c r="AC284" i="95"/>
  <c r="BH284" i="95"/>
  <c r="AX284" i="95"/>
  <c r="O284" i="95"/>
  <c r="AB284" i="95" s="1"/>
  <c r="AN284" i="95"/>
  <c r="AO284" i="95" s="1"/>
  <c r="AY288" i="95"/>
  <c r="AC296" i="95"/>
  <c r="AP296" i="95" s="1"/>
  <c r="AO312" i="95"/>
  <c r="AU312" i="95"/>
  <c r="AL312" i="95"/>
  <c r="AK312" i="95"/>
  <c r="AR312" i="95"/>
  <c r="AC315" i="95"/>
  <c r="AP315" i="95" s="1"/>
  <c r="AB315" i="95"/>
  <c r="AV329" i="95"/>
  <c r="AW329" i="95" s="1"/>
  <c r="AY355" i="95"/>
  <c r="AQ355" i="95"/>
  <c r="AK355" i="95"/>
  <c r="AR355" i="95"/>
  <c r="AL355" i="95"/>
  <c r="AU355" i="95"/>
  <c r="AV406" i="95"/>
  <c r="AW406" i="95" s="1"/>
  <c r="AV422" i="95"/>
  <c r="AW422" i="95" s="1"/>
  <c r="AV438" i="95"/>
  <c r="AW438" i="95" s="1"/>
  <c r="AN143" i="95"/>
  <c r="AO143" i="95" s="1"/>
  <c r="BA143" i="95"/>
  <c r="AC143" i="95"/>
  <c r="AK323" i="95"/>
  <c r="AR323" i="95"/>
  <c r="AY323" i="95"/>
  <c r="AQ323" i="95"/>
  <c r="AO323" i="95"/>
  <c r="AU323" i="95"/>
  <c r="AL323" i="95"/>
  <c r="BA324" i="95"/>
  <c r="AC324" i="95"/>
  <c r="BH324" i="95"/>
  <c r="AX324" i="95"/>
  <c r="O324" i="95"/>
  <c r="AB324" i="95" s="1"/>
  <c r="AN324" i="95"/>
  <c r="AY113" i="95"/>
  <c r="AN118" i="95"/>
  <c r="AN119" i="95"/>
  <c r="BH119" i="95"/>
  <c r="BH125" i="95"/>
  <c r="AX125" i="95"/>
  <c r="O125" i="95"/>
  <c r="BA125" i="95"/>
  <c r="AO125" i="95"/>
  <c r="AY125" i="95"/>
  <c r="AC126" i="95"/>
  <c r="AU128" i="95"/>
  <c r="AL128" i="95"/>
  <c r="AR128" i="95"/>
  <c r="BH129" i="95"/>
  <c r="AY132" i="95"/>
  <c r="AQ132" i="95"/>
  <c r="AK132" i="95"/>
  <c r="AO132" i="95"/>
  <c r="AN135" i="95"/>
  <c r="AO135" i="95" s="1"/>
  <c r="BA135" i="95"/>
  <c r="AC135" i="95"/>
  <c r="AU136" i="95"/>
  <c r="AL136" i="95"/>
  <c r="AR136" i="95"/>
  <c r="BH137" i="95"/>
  <c r="AO141" i="95"/>
  <c r="BH142" i="95"/>
  <c r="AX142" i="95"/>
  <c r="O142" i="95"/>
  <c r="AB142" i="95" s="1"/>
  <c r="AK163" i="95"/>
  <c r="AR163" i="95"/>
  <c r="AY163" i="95"/>
  <c r="AQ163" i="95"/>
  <c r="AO163" i="95"/>
  <c r="AU163" i="95"/>
  <c r="AL163" i="95"/>
  <c r="BH166" i="95"/>
  <c r="AX166" i="95"/>
  <c r="O166" i="95"/>
  <c r="AB166" i="95" s="1"/>
  <c r="AN166" i="95"/>
  <c r="AO166" i="95" s="1"/>
  <c r="AC171" i="95"/>
  <c r="AP171" i="95" s="1"/>
  <c r="AB171" i="95"/>
  <c r="AK179" i="95"/>
  <c r="AR179" i="95"/>
  <c r="AY179" i="95"/>
  <c r="AQ179" i="95"/>
  <c r="AO179" i="95"/>
  <c r="AU179" i="95"/>
  <c r="AL179" i="95"/>
  <c r="BH182" i="95"/>
  <c r="AX182" i="95"/>
  <c r="O182" i="95"/>
  <c r="AB182" i="95" s="1"/>
  <c r="AN182" i="95"/>
  <c r="AO182" i="95" s="1"/>
  <c r="AC187" i="95"/>
  <c r="AP187" i="95" s="1"/>
  <c r="AB187" i="95"/>
  <c r="AR195" i="95"/>
  <c r="AY195" i="95"/>
  <c r="AQ195" i="95"/>
  <c r="AO195" i="95"/>
  <c r="AU195" i="95"/>
  <c r="AL195" i="95"/>
  <c r="AK195" i="95"/>
  <c r="AC196" i="95"/>
  <c r="BH196" i="95"/>
  <c r="AX196" i="95"/>
  <c r="O196" i="95"/>
  <c r="AB196" i="95" s="1"/>
  <c r="AN196" i="95"/>
  <c r="AO196" i="95" s="1"/>
  <c r="BA196" i="95"/>
  <c r="AK203" i="95"/>
  <c r="AR203" i="95"/>
  <c r="AY203" i="95"/>
  <c r="AQ203" i="95"/>
  <c r="AO203" i="95"/>
  <c r="AU203" i="95"/>
  <c r="AL203" i="95"/>
  <c r="BA204" i="95"/>
  <c r="AC204" i="95"/>
  <c r="BH204" i="95"/>
  <c r="AX204" i="95"/>
  <c r="O204" i="95"/>
  <c r="AN204" i="95"/>
  <c r="AK211" i="95"/>
  <c r="AR211" i="95"/>
  <c r="AY211" i="95"/>
  <c r="AQ211" i="95"/>
  <c r="AO211" i="95"/>
  <c r="AU211" i="95"/>
  <c r="AL211" i="95"/>
  <c r="BH212" i="95"/>
  <c r="AX212" i="95"/>
  <c r="O212" i="95"/>
  <c r="AB212" i="95" s="1"/>
  <c r="AN212" i="95"/>
  <c r="AO212" i="95" s="1"/>
  <c r="BA212" i="95"/>
  <c r="AC212" i="95"/>
  <c r="AK219" i="95"/>
  <c r="AR219" i="95"/>
  <c r="AY219" i="95"/>
  <c r="AQ219" i="95"/>
  <c r="AO219" i="95"/>
  <c r="AU219" i="95"/>
  <c r="AL219" i="95"/>
  <c r="BA220" i="95"/>
  <c r="AC220" i="95"/>
  <c r="BH220" i="95"/>
  <c r="AX220" i="95"/>
  <c r="O220" i="95"/>
  <c r="AB220" i="95" s="1"/>
  <c r="AN220" i="95"/>
  <c r="AO220" i="95" s="1"/>
  <c r="AK227" i="95"/>
  <c r="AR227" i="95"/>
  <c r="AY227" i="95"/>
  <c r="AQ227" i="95"/>
  <c r="AO227" i="95"/>
  <c r="AU227" i="95"/>
  <c r="AL227" i="95"/>
  <c r="BA228" i="95"/>
  <c r="AC228" i="95"/>
  <c r="BH228" i="95"/>
  <c r="AX228" i="95"/>
  <c r="O228" i="95"/>
  <c r="AB228" i="95" s="1"/>
  <c r="AN228" i="95"/>
  <c r="AO228" i="95" s="1"/>
  <c r="AK235" i="95"/>
  <c r="AR235" i="95"/>
  <c r="AY235" i="95"/>
  <c r="AQ235" i="95"/>
  <c r="AO235" i="95"/>
  <c r="AU235" i="95"/>
  <c r="AL235" i="95"/>
  <c r="BA236" i="95"/>
  <c r="AC236" i="95"/>
  <c r="BH236" i="95"/>
  <c r="AX236" i="95"/>
  <c r="O236" i="95"/>
  <c r="AB236" i="95" s="1"/>
  <c r="AN236" i="95"/>
  <c r="AO264" i="95"/>
  <c r="AU264" i="95"/>
  <c r="AL264" i="95"/>
  <c r="AK264" i="95"/>
  <c r="AR264" i="95"/>
  <c r="AC267" i="95"/>
  <c r="AP267" i="95" s="1"/>
  <c r="AB267" i="95"/>
  <c r="AV281" i="95"/>
  <c r="AW281" i="95" s="1"/>
  <c r="AK299" i="95"/>
  <c r="AR299" i="95"/>
  <c r="AY299" i="95"/>
  <c r="AQ299" i="95"/>
  <c r="AO299" i="95"/>
  <c r="AU299" i="95"/>
  <c r="AL299" i="95"/>
  <c r="BA300" i="95"/>
  <c r="AC300" i="95"/>
  <c r="BH300" i="95"/>
  <c r="AX300" i="95"/>
  <c r="O300" i="95"/>
  <c r="AB300" i="95" s="1"/>
  <c r="AN300" i="95"/>
  <c r="AC312" i="95"/>
  <c r="AP312" i="95" s="1"/>
  <c r="AO328" i="95"/>
  <c r="AU328" i="95"/>
  <c r="AL328" i="95"/>
  <c r="AK328" i="95"/>
  <c r="AR328" i="95"/>
  <c r="AC331" i="95"/>
  <c r="AP331" i="95" s="1"/>
  <c r="AB331" i="95"/>
  <c r="BH371" i="95"/>
  <c r="AX371" i="95"/>
  <c r="O371" i="95"/>
  <c r="AB371" i="95" s="1"/>
  <c r="AN371" i="95"/>
  <c r="AC371" i="95"/>
  <c r="BA371" i="95"/>
  <c r="AV376" i="95"/>
  <c r="AW376" i="95" s="1"/>
  <c r="AC139" i="95"/>
  <c r="AP139" i="95" s="1"/>
  <c r="AB139" i="95"/>
  <c r="AR378" i="95"/>
  <c r="AY378" i="95"/>
  <c r="AQ378" i="95"/>
  <c r="AO378" i="95"/>
  <c r="AU378" i="95"/>
  <c r="AL378" i="95"/>
  <c r="AK378" i="95"/>
  <c r="BH112" i="95"/>
  <c r="AX112" i="95"/>
  <c r="O112" i="95"/>
  <c r="AB112" i="95" s="1"/>
  <c r="AN112" i="95"/>
  <c r="AO112" i="95" s="1"/>
  <c r="AQ113" i="95"/>
  <c r="AN116" i="95"/>
  <c r="AO116" i="95" s="1"/>
  <c r="AN117" i="95"/>
  <c r="AO117" i="95" s="1"/>
  <c r="AB118" i="95"/>
  <c r="AX119" i="95"/>
  <c r="BA122" i="95"/>
  <c r="AC122" i="95"/>
  <c r="AN122" i="95"/>
  <c r="AO122" i="95" s="1"/>
  <c r="AX122" i="95"/>
  <c r="AC125" i="95"/>
  <c r="AP125" i="95" s="1"/>
  <c r="AQ125" i="95"/>
  <c r="BH126" i="95"/>
  <c r="AC129" i="95"/>
  <c r="AC137" i="95"/>
  <c r="BH143" i="95"/>
  <c r="AR147" i="95"/>
  <c r="AY147" i="95"/>
  <c r="AQ147" i="95"/>
  <c r="AO147" i="95"/>
  <c r="AU147" i="95"/>
  <c r="AL147" i="95"/>
  <c r="BA164" i="95"/>
  <c r="AC164" i="95"/>
  <c r="BH164" i="95"/>
  <c r="AX164" i="95"/>
  <c r="O164" i="95"/>
  <c r="AB164" i="95" s="1"/>
  <c r="AN164" i="95"/>
  <c r="AO164" i="95" s="1"/>
  <c r="BA180" i="95"/>
  <c r="AC180" i="95"/>
  <c r="BH180" i="95"/>
  <c r="AX180" i="95"/>
  <c r="O180" i="95"/>
  <c r="AB180" i="95" s="1"/>
  <c r="AN180" i="95"/>
  <c r="AV201" i="95"/>
  <c r="AW201" i="95" s="1"/>
  <c r="AB204" i="95"/>
  <c r="AK243" i="95"/>
  <c r="AR243" i="95"/>
  <c r="AY243" i="95"/>
  <c r="AQ243" i="95"/>
  <c r="AO243" i="95"/>
  <c r="AU243" i="95"/>
  <c r="AL243" i="95"/>
  <c r="BA244" i="95"/>
  <c r="AC244" i="95"/>
  <c r="BH244" i="95"/>
  <c r="AX244" i="95"/>
  <c r="O244" i="95"/>
  <c r="AB244" i="95" s="1"/>
  <c r="AN244" i="95"/>
  <c r="AV257" i="95"/>
  <c r="AW257" i="95" s="1"/>
  <c r="AK275" i="95"/>
  <c r="AR275" i="95"/>
  <c r="AY275" i="95"/>
  <c r="AQ275" i="95"/>
  <c r="AO275" i="95"/>
  <c r="AU275" i="95"/>
  <c r="AL275" i="95"/>
  <c r="BA276" i="95"/>
  <c r="AC276" i="95"/>
  <c r="BH276" i="95"/>
  <c r="AX276" i="95"/>
  <c r="O276" i="95"/>
  <c r="AN276" i="95"/>
  <c r="AO276" i="95" s="1"/>
  <c r="AO304" i="95"/>
  <c r="AU304" i="95"/>
  <c r="AL304" i="95"/>
  <c r="AK304" i="95"/>
  <c r="AR304" i="95"/>
  <c r="AC307" i="95"/>
  <c r="AP307" i="95" s="1"/>
  <c r="AB307" i="95"/>
  <c r="AV321" i="95"/>
  <c r="AW321" i="95" s="1"/>
  <c r="AK339" i="95"/>
  <c r="AR339" i="95"/>
  <c r="AY339" i="95"/>
  <c r="AQ339" i="95"/>
  <c r="AO339" i="95"/>
  <c r="AU339" i="95"/>
  <c r="AL339" i="95"/>
  <c r="BA340" i="95"/>
  <c r="AC340" i="95"/>
  <c r="BH340" i="95"/>
  <c r="AX340" i="95"/>
  <c r="O340" i="95"/>
  <c r="AN340" i="95"/>
  <c r="BA348" i="95"/>
  <c r="BH348" i="95"/>
  <c r="O348" i="95"/>
  <c r="AV349" i="95"/>
  <c r="AW349" i="95" s="1"/>
  <c r="AC374" i="95"/>
  <c r="AP374" i="95" s="1"/>
  <c r="AB374" i="95"/>
  <c r="AY141" i="95"/>
  <c r="AQ141" i="95"/>
  <c r="AU141" i="95"/>
  <c r="AL141" i="95"/>
  <c r="BA154" i="95"/>
  <c r="AC154" i="95"/>
  <c r="BH154" i="95"/>
  <c r="AX154" i="95"/>
  <c r="O154" i="95"/>
  <c r="AB154" i="95" s="1"/>
  <c r="AN154" i="95"/>
  <c r="AR113" i="95"/>
  <c r="AU115" i="95"/>
  <c r="AL115" i="95"/>
  <c r="AC117" i="95"/>
  <c r="BH117" i="95"/>
  <c r="O119" i="95"/>
  <c r="AB119" i="95" s="1"/>
  <c r="AN124" i="95"/>
  <c r="BH124" i="95"/>
  <c r="AR125" i="95"/>
  <c r="O127" i="95"/>
  <c r="AB127" i="95" s="1"/>
  <c r="AU133" i="95"/>
  <c r="AL133" i="95"/>
  <c r="AY133" i="95"/>
  <c r="O140" i="95"/>
  <c r="AB140" i="95" s="1"/>
  <c r="AU140" i="95"/>
  <c r="AC141" i="95"/>
  <c r="AP141" i="95" s="1"/>
  <c r="O143" i="95"/>
  <c r="AB143" i="95" s="1"/>
  <c r="BH148" i="95"/>
  <c r="AX148" i="95"/>
  <c r="O148" i="95"/>
  <c r="AB148" i="95" s="1"/>
  <c r="AN148" i="95"/>
  <c r="AR155" i="95"/>
  <c r="AY155" i="95"/>
  <c r="AQ155" i="95"/>
  <c r="AO155" i="95"/>
  <c r="AU155" i="95"/>
  <c r="AL155" i="95"/>
  <c r="AC157" i="95"/>
  <c r="AP157" i="95" s="1"/>
  <c r="AY165" i="95"/>
  <c r="AQ165" i="95"/>
  <c r="AO165" i="95"/>
  <c r="AU165" i="95"/>
  <c r="AL165" i="95"/>
  <c r="AR165" i="95"/>
  <c r="AC173" i="95"/>
  <c r="AP173" i="95" s="1"/>
  <c r="AY181" i="95"/>
  <c r="AQ181" i="95"/>
  <c r="AO181" i="95"/>
  <c r="AU181" i="95"/>
  <c r="AL181" i="95"/>
  <c r="AR181" i="95"/>
  <c r="AC189" i="95"/>
  <c r="AP189" i="95" s="1"/>
  <c r="AV192" i="95"/>
  <c r="AW192" i="95" s="1"/>
  <c r="AV217" i="95"/>
  <c r="AW217" i="95" s="1"/>
  <c r="AC224" i="95"/>
  <c r="AP224" i="95" s="1"/>
  <c r="AV225" i="95"/>
  <c r="AW225" i="95" s="1"/>
  <c r="AC232" i="95"/>
  <c r="AP232" i="95" s="1"/>
  <c r="AV233" i="95"/>
  <c r="AW233" i="95" s="1"/>
  <c r="AK251" i="95"/>
  <c r="AR251" i="95"/>
  <c r="AY251" i="95"/>
  <c r="AQ251" i="95"/>
  <c r="AO251" i="95"/>
  <c r="AU251" i="95"/>
  <c r="AL251" i="95"/>
  <c r="BA252" i="95"/>
  <c r="AC252" i="95"/>
  <c r="BH252" i="95"/>
  <c r="AX252" i="95"/>
  <c r="O252" i="95"/>
  <c r="AB252" i="95" s="1"/>
  <c r="AN252" i="95"/>
  <c r="AO252" i="95" s="1"/>
  <c r="AC264" i="95"/>
  <c r="AP264" i="95" s="1"/>
  <c r="AB276" i="95"/>
  <c r="AO280" i="95"/>
  <c r="AU280" i="95"/>
  <c r="AL280" i="95"/>
  <c r="AK280" i="95"/>
  <c r="AR280" i="95"/>
  <c r="AC283" i="95"/>
  <c r="AP283" i="95" s="1"/>
  <c r="AB283" i="95"/>
  <c r="AV297" i="95"/>
  <c r="AW297" i="95" s="1"/>
  <c r="AK315" i="95"/>
  <c r="AR315" i="95"/>
  <c r="AY315" i="95"/>
  <c r="AQ315" i="95"/>
  <c r="AO315" i="95"/>
  <c r="AU315" i="95"/>
  <c r="AL315" i="95"/>
  <c r="BA316" i="95"/>
  <c r="AC316" i="95"/>
  <c r="BH316" i="95"/>
  <c r="AX316" i="95"/>
  <c r="O316" i="95"/>
  <c r="AB316" i="95" s="1"/>
  <c r="AN316" i="95"/>
  <c r="AC328" i="95"/>
  <c r="AP328" i="95" s="1"/>
  <c r="AB340" i="95"/>
  <c r="AK376" i="95"/>
  <c r="AR376" i="95"/>
  <c r="AY376" i="95"/>
  <c r="AQ376" i="95"/>
  <c r="AL376" i="95"/>
  <c r="BA401" i="95"/>
  <c r="AC401" i="95"/>
  <c r="BH401" i="95"/>
  <c r="AX401" i="95"/>
  <c r="O401" i="95"/>
  <c r="AN401" i="95"/>
  <c r="BA417" i="95"/>
  <c r="AC417" i="95"/>
  <c r="BH417" i="95"/>
  <c r="AX417" i="95"/>
  <c r="O417" i="95"/>
  <c r="AN417" i="95"/>
  <c r="AO417" i="95" s="1"/>
  <c r="BA433" i="95"/>
  <c r="AC433" i="95"/>
  <c r="BH433" i="95"/>
  <c r="AX433" i="95"/>
  <c r="O433" i="95"/>
  <c r="AB433" i="95" s="1"/>
  <c r="AN433" i="95"/>
  <c r="AB113" i="95"/>
  <c r="BH121" i="95"/>
  <c r="AN126" i="95"/>
  <c r="AO126" i="95" s="1"/>
  <c r="AN129" i="95"/>
  <c r="AO129" i="95" s="1"/>
  <c r="AC131" i="95"/>
  <c r="AP131" i="95" s="1"/>
  <c r="AN137" i="95"/>
  <c r="BH140" i="95"/>
  <c r="AB145" i="95"/>
  <c r="BH156" i="95"/>
  <c r="AX156" i="95"/>
  <c r="O156" i="95"/>
  <c r="AB156" i="95" s="1"/>
  <c r="AN156" i="95"/>
  <c r="AV185" i="95"/>
  <c r="AW185" i="95" s="1"/>
  <c r="AV241" i="95"/>
  <c r="AW241" i="95" s="1"/>
  <c r="AO256" i="95"/>
  <c r="AU256" i="95"/>
  <c r="AL256" i="95"/>
  <c r="AK256" i="95"/>
  <c r="AR256" i="95"/>
  <c r="AC259" i="95"/>
  <c r="AP259" i="95" s="1"/>
  <c r="AB259" i="95"/>
  <c r="AV273" i="95"/>
  <c r="AW273" i="95" s="1"/>
  <c r="AK291" i="95"/>
  <c r="AR291" i="95"/>
  <c r="AY291" i="95"/>
  <c r="AQ291" i="95"/>
  <c r="AO291" i="95"/>
  <c r="AU291" i="95"/>
  <c r="AL291" i="95"/>
  <c r="BA292" i="95"/>
  <c r="AC292" i="95"/>
  <c r="BH292" i="95"/>
  <c r="AX292" i="95"/>
  <c r="O292" i="95"/>
  <c r="AB292" i="95" s="1"/>
  <c r="AN292" i="95"/>
  <c r="AO292" i="95" s="1"/>
  <c r="AO320" i="95"/>
  <c r="AU320" i="95"/>
  <c r="AL320" i="95"/>
  <c r="AK320" i="95"/>
  <c r="AR320" i="95"/>
  <c r="AC323" i="95"/>
  <c r="AP323" i="95" s="1"/>
  <c r="AB323" i="95"/>
  <c r="AV337" i="95"/>
  <c r="AW337" i="95" s="1"/>
  <c r="AV345" i="95"/>
  <c r="AW345" i="95" s="1"/>
  <c r="AU350" i="95"/>
  <c r="AL350" i="95"/>
  <c r="AY350" i="95"/>
  <c r="AQ350" i="95"/>
  <c r="AR350" i="95"/>
  <c r="AO350" i="95"/>
  <c r="AK350" i="95"/>
  <c r="AW368" i="95"/>
  <c r="AO288" i="95"/>
  <c r="AU288" i="95"/>
  <c r="AL288" i="95"/>
  <c r="AK288" i="95"/>
  <c r="AR288" i="95"/>
  <c r="BA112" i="95"/>
  <c r="AW114" i="95"/>
  <c r="BH114" i="95"/>
  <c r="AY115" i="95"/>
  <c r="O117" i="95"/>
  <c r="AB117" i="95" s="1"/>
  <c r="AN121" i="95"/>
  <c r="AP121" i="95" s="1"/>
  <c r="AX121" i="95"/>
  <c r="O122" i="95"/>
  <c r="AB122" i="95" s="1"/>
  <c r="AR123" i="95"/>
  <c r="AU123" i="95"/>
  <c r="AL123" i="95"/>
  <c r="AB125" i="95"/>
  <c r="AB126" i="95"/>
  <c r="BH127" i="95"/>
  <c r="BA129" i="95"/>
  <c r="AQ133" i="95"/>
  <c r="AK134" i="95"/>
  <c r="AR134" i="95"/>
  <c r="AY134" i="95"/>
  <c r="BH135" i="95"/>
  <c r="BA137" i="95"/>
  <c r="AR139" i="95"/>
  <c r="AO139" i="95"/>
  <c r="AU139" i="95"/>
  <c r="AL139" i="95"/>
  <c r="AC140" i="95"/>
  <c r="AP140" i="95" s="1"/>
  <c r="AX140" i="95"/>
  <c r="AC142" i="95"/>
  <c r="AX143" i="95"/>
  <c r="AU145" i="95"/>
  <c r="AL145" i="95"/>
  <c r="AK145" i="95"/>
  <c r="AY145" i="95"/>
  <c r="AQ145" i="95"/>
  <c r="AC147" i="95"/>
  <c r="AP147" i="95" s="1"/>
  <c r="AB147" i="95"/>
  <c r="AB153" i="95"/>
  <c r="BH158" i="95"/>
  <c r="AX158" i="95"/>
  <c r="O158" i="95"/>
  <c r="AB158" i="95" s="1"/>
  <c r="AN158" i="95"/>
  <c r="AO158" i="95" s="1"/>
  <c r="AC163" i="95"/>
  <c r="AP163" i="95" s="1"/>
  <c r="AB163" i="95"/>
  <c r="AC166" i="95"/>
  <c r="AR171" i="95"/>
  <c r="AY171" i="95"/>
  <c r="AQ171" i="95"/>
  <c r="AO171" i="95"/>
  <c r="AU171" i="95"/>
  <c r="AL171" i="95"/>
  <c r="AK171" i="95"/>
  <c r="BH174" i="95"/>
  <c r="AX174" i="95"/>
  <c r="O174" i="95"/>
  <c r="AB174" i="95" s="1"/>
  <c r="AN174" i="95"/>
  <c r="AC179" i="95"/>
  <c r="AP179" i="95" s="1"/>
  <c r="AB179" i="95"/>
  <c r="AC182" i="95"/>
  <c r="AP182" i="95" s="1"/>
  <c r="AK187" i="95"/>
  <c r="AR187" i="95"/>
  <c r="AY187" i="95"/>
  <c r="AQ187" i="95"/>
  <c r="AO187" i="95"/>
  <c r="AU187" i="95"/>
  <c r="AL187" i="95"/>
  <c r="BH190" i="95"/>
  <c r="AX190" i="95"/>
  <c r="O190" i="95"/>
  <c r="AB190" i="95" s="1"/>
  <c r="AN190" i="95"/>
  <c r="AC195" i="95"/>
  <c r="AP195" i="95" s="1"/>
  <c r="AB195" i="95"/>
  <c r="AC203" i="95"/>
  <c r="AP203" i="95" s="1"/>
  <c r="AB203" i="95"/>
  <c r="AC211" i="95"/>
  <c r="AP211" i="95" s="1"/>
  <c r="AB211" i="95"/>
  <c r="AC219" i="95"/>
  <c r="AP219" i="95" s="1"/>
  <c r="AB219" i="95"/>
  <c r="AC227" i="95"/>
  <c r="AP227" i="95" s="1"/>
  <c r="AB227" i="95"/>
  <c r="AC235" i="95"/>
  <c r="AP235" i="95" s="1"/>
  <c r="AB235" i="95"/>
  <c r="AC248" i="95"/>
  <c r="AP248" i="95" s="1"/>
  <c r="AV249" i="95"/>
  <c r="AW249" i="95" s="1"/>
  <c r="AQ264" i="95"/>
  <c r="AK267" i="95"/>
  <c r="AR267" i="95"/>
  <c r="AY267" i="95"/>
  <c r="AQ267" i="95"/>
  <c r="AO267" i="95"/>
  <c r="AU267" i="95"/>
  <c r="AL267" i="95"/>
  <c r="BA268" i="95"/>
  <c r="AC268" i="95"/>
  <c r="BH268" i="95"/>
  <c r="AX268" i="95"/>
  <c r="O268" i="95"/>
  <c r="AB268" i="95" s="1"/>
  <c r="AN268" i="95"/>
  <c r="AO268" i="95" s="1"/>
  <c r="AC280" i="95"/>
  <c r="AP280" i="95" s="1"/>
  <c r="AO296" i="95"/>
  <c r="AU296" i="95"/>
  <c r="AL296" i="95"/>
  <c r="AK296" i="95"/>
  <c r="AR296" i="95"/>
  <c r="AC299" i="95"/>
  <c r="AP299" i="95" s="1"/>
  <c r="AB299" i="95"/>
  <c r="AV313" i="95"/>
  <c r="AW313" i="95" s="1"/>
  <c r="AQ328" i="95"/>
  <c r="AK331" i="95"/>
  <c r="AR331" i="95"/>
  <c r="AY331" i="95"/>
  <c r="AQ331" i="95"/>
  <c r="AO331" i="95"/>
  <c r="AU331" i="95"/>
  <c r="AL331" i="95"/>
  <c r="BA332" i="95"/>
  <c r="AC332" i="95"/>
  <c r="BH332" i="95"/>
  <c r="AX332" i="95"/>
  <c r="O332" i="95"/>
  <c r="AB332" i="95" s="1"/>
  <c r="AN332" i="95"/>
  <c r="AO332" i="95" s="1"/>
  <c r="AC344" i="95"/>
  <c r="AC367" i="95"/>
  <c r="AP367" i="95" s="1"/>
  <c r="BA392" i="95"/>
  <c r="AN392" i="95"/>
  <c r="AO392" i="95" s="1"/>
  <c r="O392" i="95"/>
  <c r="AB392" i="95" s="1"/>
  <c r="AX392" i="95"/>
  <c r="BH392" i="95"/>
  <c r="AC291" i="95"/>
  <c r="AP291" i="95" s="1"/>
  <c r="AB291" i="95"/>
  <c r="AV305" i="95"/>
  <c r="AW305" i="95"/>
  <c r="AK113" i="95"/>
  <c r="AO114" i="95"/>
  <c r="AX114" i="95"/>
  <c r="AQ115" i="95"/>
  <c r="AC118" i="95"/>
  <c r="AP118" i="95" s="1"/>
  <c r="AO123" i="95"/>
  <c r="AY123" i="95"/>
  <c r="O124" i="95"/>
  <c r="AB124" i="95" s="1"/>
  <c r="AK125" i="95"/>
  <c r="BA126" i="95"/>
  <c r="AC127" i="95"/>
  <c r="AP127" i="95" s="1"/>
  <c r="AR131" i="95"/>
  <c r="AO131" i="95"/>
  <c r="AU131" i="95"/>
  <c r="AL131" i="95"/>
  <c r="AU132" i="95"/>
  <c r="AC133" i="95"/>
  <c r="AP133" i="95" s="1"/>
  <c r="AR133" i="95"/>
  <c r="AO134" i="95"/>
  <c r="AL140" i="95"/>
  <c r="BH150" i="95"/>
  <c r="AX150" i="95"/>
  <c r="O150" i="95"/>
  <c r="AB150" i="95" s="1"/>
  <c r="AN150" i="95"/>
  <c r="AO150" i="95" s="1"/>
  <c r="AU153" i="95"/>
  <c r="AL153" i="95"/>
  <c r="AK153" i="95"/>
  <c r="AY153" i="95"/>
  <c r="AQ153" i="95"/>
  <c r="AC155" i="95"/>
  <c r="AP155" i="95" s="1"/>
  <c r="AB155" i="95"/>
  <c r="AC172" i="95"/>
  <c r="BH172" i="95"/>
  <c r="AX172" i="95"/>
  <c r="O172" i="95"/>
  <c r="AB172" i="95" s="1"/>
  <c r="AN172" i="95"/>
  <c r="BA172" i="95"/>
  <c r="BA188" i="95"/>
  <c r="AC188" i="95"/>
  <c r="BH188" i="95"/>
  <c r="AX188" i="95"/>
  <c r="O188" i="95"/>
  <c r="AB188" i="95" s="1"/>
  <c r="AN188" i="95"/>
  <c r="AC243" i="95"/>
  <c r="AP243" i="95" s="1"/>
  <c r="AB243" i="95"/>
  <c r="AP256" i="95"/>
  <c r="AO272" i="95"/>
  <c r="AU272" i="95"/>
  <c r="AL272" i="95"/>
  <c r="AK272" i="95"/>
  <c r="AR272" i="95"/>
  <c r="AC275" i="95"/>
  <c r="AP275" i="95" s="1"/>
  <c r="AB275" i="95"/>
  <c r="AV289" i="95"/>
  <c r="AW289" i="95" s="1"/>
  <c r="AQ304" i="95"/>
  <c r="AK307" i="95"/>
  <c r="AR307" i="95"/>
  <c r="AY307" i="95"/>
  <c r="AQ307" i="95"/>
  <c r="AO307" i="95"/>
  <c r="AU307" i="95"/>
  <c r="AL307" i="95"/>
  <c r="BA308" i="95"/>
  <c r="AC308" i="95"/>
  <c r="BH308" i="95"/>
  <c r="AX308" i="95"/>
  <c r="O308" i="95"/>
  <c r="AB308" i="95" s="1"/>
  <c r="AN308" i="95"/>
  <c r="AO336" i="95"/>
  <c r="AU336" i="95"/>
  <c r="AL336" i="95"/>
  <c r="AK336" i="95"/>
  <c r="AR336" i="95"/>
  <c r="AC339" i="95"/>
  <c r="AP339" i="95" s="1"/>
  <c r="AB339" i="95"/>
  <c r="AN348" i="95"/>
  <c r="AB362" i="95"/>
  <c r="AC362" i="95"/>
  <c r="AP362" i="95" s="1"/>
  <c r="AO373" i="95"/>
  <c r="AU373" i="95"/>
  <c r="AL373" i="95"/>
  <c r="AK373" i="95"/>
  <c r="AR373" i="95"/>
  <c r="AY373" i="95"/>
  <c r="AQ373" i="95"/>
  <c r="O128" i="95"/>
  <c r="AB128" i="95" s="1"/>
  <c r="AX128" i="95"/>
  <c r="BA133" i="95"/>
  <c r="O136" i="95"/>
  <c r="AB136" i="95" s="1"/>
  <c r="AX136" i="95"/>
  <c r="BA141" i="95"/>
  <c r="O144" i="95"/>
  <c r="AB144" i="95" s="1"/>
  <c r="AX144" i="95"/>
  <c r="BA149" i="95"/>
  <c r="O152" i="95"/>
  <c r="AB152" i="95" s="1"/>
  <c r="AX152" i="95"/>
  <c r="BA157" i="95"/>
  <c r="O160" i="95"/>
  <c r="AB160" i="95" s="1"/>
  <c r="AX160" i="95"/>
  <c r="AN162" i="95"/>
  <c r="BA165" i="95"/>
  <c r="O168" i="95"/>
  <c r="AB168" i="95" s="1"/>
  <c r="AX168" i="95"/>
  <c r="AN170" i="95"/>
  <c r="BA173" i="95"/>
  <c r="O176" i="95"/>
  <c r="AB176" i="95" s="1"/>
  <c r="AX176" i="95"/>
  <c r="AN178" i="95"/>
  <c r="BA181" i="95"/>
  <c r="O184" i="95"/>
  <c r="AB184" i="95" s="1"/>
  <c r="AX184" i="95"/>
  <c r="AN186" i="95"/>
  <c r="BA189" i="95"/>
  <c r="O192" i="95"/>
  <c r="AB192" i="95" s="1"/>
  <c r="AX192" i="95"/>
  <c r="AN194" i="95"/>
  <c r="BA197" i="95"/>
  <c r="O200" i="95"/>
  <c r="AB200" i="95" s="1"/>
  <c r="AX200" i="95"/>
  <c r="AN202" i="95"/>
  <c r="BA205" i="95"/>
  <c r="O208" i="95"/>
  <c r="AB208" i="95" s="1"/>
  <c r="AX208" i="95"/>
  <c r="AN210" i="95"/>
  <c r="BA213" i="95"/>
  <c r="O216" i="95"/>
  <c r="AB216" i="95" s="1"/>
  <c r="AX216" i="95"/>
  <c r="AN218" i="95"/>
  <c r="AC221" i="95"/>
  <c r="AP221" i="95" s="1"/>
  <c r="BA221" i="95"/>
  <c r="O224" i="95"/>
  <c r="AB224" i="95" s="1"/>
  <c r="AX224" i="95"/>
  <c r="AN226" i="95"/>
  <c r="AC229" i="95"/>
  <c r="AP229" i="95" s="1"/>
  <c r="BA229" i="95"/>
  <c r="O232" i="95"/>
  <c r="AB232" i="95" s="1"/>
  <c r="AX232" i="95"/>
  <c r="AN234" i="95"/>
  <c r="BA237" i="95"/>
  <c r="O240" i="95"/>
  <c r="AB240" i="95" s="1"/>
  <c r="AX240" i="95"/>
  <c r="AN242" i="95"/>
  <c r="BA245" i="95"/>
  <c r="O248" i="95"/>
  <c r="AB248" i="95" s="1"/>
  <c r="AX248" i="95"/>
  <c r="AN250" i="95"/>
  <c r="BA253" i="95"/>
  <c r="O256" i="95"/>
  <c r="AB256" i="95" s="1"/>
  <c r="AX256" i="95"/>
  <c r="BH256" i="95"/>
  <c r="AN258" i="95"/>
  <c r="BA261" i="95"/>
  <c r="O264" i="95"/>
  <c r="AB264" i="95" s="1"/>
  <c r="AX264" i="95"/>
  <c r="BH264" i="95"/>
  <c r="AN266" i="95"/>
  <c r="BA269" i="95"/>
  <c r="O272" i="95"/>
  <c r="AB272" i="95" s="1"/>
  <c r="AX272" i="95"/>
  <c r="BH272" i="95"/>
  <c r="AN274" i="95"/>
  <c r="BA277" i="95"/>
  <c r="O280" i="95"/>
  <c r="AB280" i="95" s="1"/>
  <c r="AX280" i="95"/>
  <c r="BH280" i="95"/>
  <c r="AN282" i="95"/>
  <c r="BA285" i="95"/>
  <c r="O288" i="95"/>
  <c r="AB288" i="95" s="1"/>
  <c r="AX288" i="95"/>
  <c r="BH288" i="95"/>
  <c r="AN290" i="95"/>
  <c r="BA293" i="95"/>
  <c r="O296" i="95"/>
  <c r="AB296" i="95" s="1"/>
  <c r="AX296" i="95"/>
  <c r="BH296" i="95"/>
  <c r="AN298" i="95"/>
  <c r="BA301" i="95"/>
  <c r="O304" i="95"/>
  <c r="AB304" i="95" s="1"/>
  <c r="AX304" i="95"/>
  <c r="BH304" i="95"/>
  <c r="AN306" i="95"/>
  <c r="BA309" i="95"/>
  <c r="O312" i="95"/>
  <c r="AB312" i="95" s="1"/>
  <c r="AX312" i="95"/>
  <c r="BH312" i="95"/>
  <c r="AN314" i="95"/>
  <c r="BA317" i="95"/>
  <c r="O320" i="95"/>
  <c r="AB320" i="95" s="1"/>
  <c r="AX320" i="95"/>
  <c r="BH320" i="95"/>
  <c r="AN322" i="95"/>
  <c r="BA325" i="95"/>
  <c r="O328" i="95"/>
  <c r="AB328" i="95" s="1"/>
  <c r="AX328" i="95"/>
  <c r="BH328" i="95"/>
  <c r="AN330" i="95"/>
  <c r="BA333" i="95"/>
  <c r="O336" i="95"/>
  <c r="AB336" i="95" s="1"/>
  <c r="AX336" i="95"/>
  <c r="BH336" i="95"/>
  <c r="AN338" i="95"/>
  <c r="BA341" i="95"/>
  <c r="O344" i="95"/>
  <c r="AB344" i="95" s="1"/>
  <c r="AX344" i="95"/>
  <c r="AY346" i="95"/>
  <c r="AQ346" i="95"/>
  <c r="AU346" i="95"/>
  <c r="AL346" i="95"/>
  <c r="O349" i="95"/>
  <c r="AR351" i="95"/>
  <c r="AQ353" i="95"/>
  <c r="BA353" i="95"/>
  <c r="BH363" i="95"/>
  <c r="AX363" i="95"/>
  <c r="O363" i="95"/>
  <c r="AB363" i="95" s="1"/>
  <c r="AN363" i="95"/>
  <c r="AR370" i="95"/>
  <c r="AY370" i="95"/>
  <c r="AQ370" i="95"/>
  <c r="AO370" i="95"/>
  <c r="AU370" i="95"/>
  <c r="AL370" i="95"/>
  <c r="AC376" i="95"/>
  <c r="AP376" i="95" s="1"/>
  <c r="BH376" i="95"/>
  <c r="AC380" i="95"/>
  <c r="BA384" i="95"/>
  <c r="AO384" i="95"/>
  <c r="AC386" i="95"/>
  <c r="AP386" i="95" s="1"/>
  <c r="AO391" i="95"/>
  <c r="BH395" i="95"/>
  <c r="AX395" i="95"/>
  <c r="O395" i="95"/>
  <c r="AB395" i="95" s="1"/>
  <c r="AN395" i="95"/>
  <c r="AP397" i="95"/>
  <c r="AO405" i="95"/>
  <c r="AU405" i="95"/>
  <c r="AL405" i="95"/>
  <c r="AK405" i="95"/>
  <c r="AR405" i="95"/>
  <c r="AP413" i="95"/>
  <c r="AO421" i="95"/>
  <c r="AU421" i="95"/>
  <c r="AL421" i="95"/>
  <c r="AK421" i="95"/>
  <c r="AR421" i="95"/>
  <c r="AP429" i="95"/>
  <c r="AO437" i="95"/>
  <c r="AU437" i="95"/>
  <c r="AL437" i="95"/>
  <c r="AK437" i="95"/>
  <c r="AR437" i="95"/>
  <c r="AU447" i="95"/>
  <c r="AL447" i="95"/>
  <c r="AR447" i="95"/>
  <c r="AQ447" i="95"/>
  <c r="AK447" i="95"/>
  <c r="AC458" i="95"/>
  <c r="AB458" i="95"/>
  <c r="AC466" i="95"/>
  <c r="AP466" i="95" s="1"/>
  <c r="AB466" i="95"/>
  <c r="AC480" i="95"/>
  <c r="AP480" i="95" s="1"/>
  <c r="AB480" i="95"/>
  <c r="AR144" i="95"/>
  <c r="AC151" i="95"/>
  <c r="BA151" i="95"/>
  <c r="AR152" i="95"/>
  <c r="AC159" i="95"/>
  <c r="BA159" i="95"/>
  <c r="AR160" i="95"/>
  <c r="AQ161" i="95"/>
  <c r="AY161" i="95"/>
  <c r="O162" i="95"/>
  <c r="AB162" i="95" s="1"/>
  <c r="AX162" i="95"/>
  <c r="BH162" i="95"/>
  <c r="AC167" i="95"/>
  <c r="BA167" i="95"/>
  <c r="AR168" i="95"/>
  <c r="AQ169" i="95"/>
  <c r="AY169" i="95"/>
  <c r="O170" i="95"/>
  <c r="AB170" i="95" s="1"/>
  <c r="AX170" i="95"/>
  <c r="BH170" i="95"/>
  <c r="AC175" i="95"/>
  <c r="BA175" i="95"/>
  <c r="AR176" i="95"/>
  <c r="AQ177" i="95"/>
  <c r="AY177" i="95"/>
  <c r="O178" i="95"/>
  <c r="AB178" i="95" s="1"/>
  <c r="AX178" i="95"/>
  <c r="BH178" i="95"/>
  <c r="AC183" i="95"/>
  <c r="BA183" i="95"/>
  <c r="AR184" i="95"/>
  <c r="AQ185" i="95"/>
  <c r="AY185" i="95"/>
  <c r="O186" i="95"/>
  <c r="AB186" i="95" s="1"/>
  <c r="AX186" i="95"/>
  <c r="BH186" i="95"/>
  <c r="AC191" i="95"/>
  <c r="BA191" i="95"/>
  <c r="AR192" i="95"/>
  <c r="AQ193" i="95"/>
  <c r="AY193" i="95"/>
  <c r="O194" i="95"/>
  <c r="AB194" i="95" s="1"/>
  <c r="AX194" i="95"/>
  <c r="BH194" i="95"/>
  <c r="AL197" i="95"/>
  <c r="AU197" i="95"/>
  <c r="AC199" i="95"/>
  <c r="BA199" i="95"/>
  <c r="AR200" i="95"/>
  <c r="AQ201" i="95"/>
  <c r="AY201" i="95"/>
  <c r="O202" i="95"/>
  <c r="AB202" i="95" s="1"/>
  <c r="AX202" i="95"/>
  <c r="BH202" i="95"/>
  <c r="AL205" i="95"/>
  <c r="AU205" i="95"/>
  <c r="AC207" i="95"/>
  <c r="BA207" i="95"/>
  <c r="AR208" i="95"/>
  <c r="AQ209" i="95"/>
  <c r="AY209" i="95"/>
  <c r="O210" i="95"/>
  <c r="AB210" i="95" s="1"/>
  <c r="AX210" i="95"/>
  <c r="BH210" i="95"/>
  <c r="AL213" i="95"/>
  <c r="AU213" i="95"/>
  <c r="AC215" i="95"/>
  <c r="BA215" i="95"/>
  <c r="AQ217" i="95"/>
  <c r="AY217" i="95"/>
  <c r="O218" i="95"/>
  <c r="AB218" i="95" s="1"/>
  <c r="AX218" i="95"/>
  <c r="BH218" i="95"/>
  <c r="AL221" i="95"/>
  <c r="AU221" i="95"/>
  <c r="AC223" i="95"/>
  <c r="BA223" i="95"/>
  <c r="AQ225" i="95"/>
  <c r="AY225" i="95"/>
  <c r="O226" i="95"/>
  <c r="AB226" i="95" s="1"/>
  <c r="AX226" i="95"/>
  <c r="BH226" i="95"/>
  <c r="AL229" i="95"/>
  <c r="AU229" i="95"/>
  <c r="AC231" i="95"/>
  <c r="BA231" i="95"/>
  <c r="AQ233" i="95"/>
  <c r="AY233" i="95"/>
  <c r="O234" i="95"/>
  <c r="AB234" i="95" s="1"/>
  <c r="AX234" i="95"/>
  <c r="BH234" i="95"/>
  <c r="AL237" i="95"/>
  <c r="AU237" i="95"/>
  <c r="AC239" i="95"/>
  <c r="BA239" i="95"/>
  <c r="AQ241" i="95"/>
  <c r="AY241" i="95"/>
  <c r="O242" i="95"/>
  <c r="AB242" i="95" s="1"/>
  <c r="AX242" i="95"/>
  <c r="BH242" i="95"/>
  <c r="AL245" i="95"/>
  <c r="AU245" i="95"/>
  <c r="AC247" i="95"/>
  <c r="BA247" i="95"/>
  <c r="AQ249" i="95"/>
  <c r="AY249" i="95"/>
  <c r="O250" i="95"/>
  <c r="AB250" i="95" s="1"/>
  <c r="AX250" i="95"/>
  <c r="BH250" i="95"/>
  <c r="AL253" i="95"/>
  <c r="AU253" i="95"/>
  <c r="AC255" i="95"/>
  <c r="BA255" i="95"/>
  <c r="AQ257" i="95"/>
  <c r="AY257" i="95"/>
  <c r="O258" i="95"/>
  <c r="AB258" i="95" s="1"/>
  <c r="AX258" i="95"/>
  <c r="BH258" i="95"/>
  <c r="AL261" i="95"/>
  <c r="AU261" i="95"/>
  <c r="AC263" i="95"/>
  <c r="BA263" i="95"/>
  <c r="AQ265" i="95"/>
  <c r="AY265" i="95"/>
  <c r="O266" i="95"/>
  <c r="AB266" i="95" s="1"/>
  <c r="AX266" i="95"/>
  <c r="BH266" i="95"/>
  <c r="AL269" i="95"/>
  <c r="AU269" i="95"/>
  <c r="AC271" i="95"/>
  <c r="BA271" i="95"/>
  <c r="AQ273" i="95"/>
  <c r="AY273" i="95"/>
  <c r="O274" i="95"/>
  <c r="AB274" i="95" s="1"/>
  <c r="AX274" i="95"/>
  <c r="BH274" i="95"/>
  <c r="AL277" i="95"/>
  <c r="AU277" i="95"/>
  <c r="AC279" i="95"/>
  <c r="BA279" i="95"/>
  <c r="AQ281" i="95"/>
  <c r="AY281" i="95"/>
  <c r="O282" i="95"/>
  <c r="AB282" i="95" s="1"/>
  <c r="AX282" i="95"/>
  <c r="BH282" i="95"/>
  <c r="AL285" i="95"/>
  <c r="AU285" i="95"/>
  <c r="AC287" i="95"/>
  <c r="BA287" i="95"/>
  <c r="AQ289" i="95"/>
  <c r="AY289" i="95"/>
  <c r="O290" i="95"/>
  <c r="AB290" i="95" s="1"/>
  <c r="AX290" i="95"/>
  <c r="BH290" i="95"/>
  <c r="AL293" i="95"/>
  <c r="AU293" i="95"/>
  <c r="AC295" i="95"/>
  <c r="BA295" i="95"/>
  <c r="AQ297" i="95"/>
  <c r="AY297" i="95"/>
  <c r="O298" i="95"/>
  <c r="AB298" i="95" s="1"/>
  <c r="AX298" i="95"/>
  <c r="BH298" i="95"/>
  <c r="AL301" i="95"/>
  <c r="AU301" i="95"/>
  <c r="AC303" i="95"/>
  <c r="BA303" i="95"/>
  <c r="AQ305" i="95"/>
  <c r="AY305" i="95"/>
  <c r="O306" i="95"/>
  <c r="AB306" i="95" s="1"/>
  <c r="AX306" i="95"/>
  <c r="BH306" i="95"/>
  <c r="AL309" i="95"/>
  <c r="AU309" i="95"/>
  <c r="AC311" i="95"/>
  <c r="BA311" i="95"/>
  <c r="AQ313" i="95"/>
  <c r="AY313" i="95"/>
  <c r="O314" i="95"/>
  <c r="AB314" i="95" s="1"/>
  <c r="AX314" i="95"/>
  <c r="BH314" i="95"/>
  <c r="AL317" i="95"/>
  <c r="AU317" i="95"/>
  <c r="AC319" i="95"/>
  <c r="BA319" i="95"/>
  <c r="AQ321" i="95"/>
  <c r="AY321" i="95"/>
  <c r="O322" i="95"/>
  <c r="AB322" i="95" s="1"/>
  <c r="AX322" i="95"/>
  <c r="BH322" i="95"/>
  <c r="AL325" i="95"/>
  <c r="AU325" i="95"/>
  <c r="AC327" i="95"/>
  <c r="BA327" i="95"/>
  <c r="AQ329" i="95"/>
  <c r="AY329" i="95"/>
  <c r="O330" i="95"/>
  <c r="AB330" i="95" s="1"/>
  <c r="AX330" i="95"/>
  <c r="BH330" i="95"/>
  <c r="AL333" i="95"/>
  <c r="AU333" i="95"/>
  <c r="AC335" i="95"/>
  <c r="BA335" i="95"/>
  <c r="AQ337" i="95"/>
  <c r="AY337" i="95"/>
  <c r="O338" i="95"/>
  <c r="AB338" i="95" s="1"/>
  <c r="AX338" i="95"/>
  <c r="BH338" i="95"/>
  <c r="AL341" i="95"/>
  <c r="AU341" i="95"/>
  <c r="AC343" i="95"/>
  <c r="BA343" i="95"/>
  <c r="AK345" i="95"/>
  <c r="BH345" i="95"/>
  <c r="AU347" i="95"/>
  <c r="AC348" i="95"/>
  <c r="AP348" i="95" s="1"/>
  <c r="BA352" i="95"/>
  <c r="AN352" i="95"/>
  <c r="AO352" i="95" s="1"/>
  <c r="AX352" i="95"/>
  <c r="AY354" i="95"/>
  <c r="AQ354" i="95"/>
  <c r="AU354" i="95"/>
  <c r="AL354" i="95"/>
  <c r="AU359" i="95"/>
  <c r="AL359" i="95"/>
  <c r="AK359" i="95"/>
  <c r="AY359" i="95"/>
  <c r="AB373" i="95"/>
  <c r="AC375" i="95"/>
  <c r="AP375" i="95" s="1"/>
  <c r="O376" i="95"/>
  <c r="AB376" i="95" s="1"/>
  <c r="BH379" i="95"/>
  <c r="AX379" i="95"/>
  <c r="O379" i="95"/>
  <c r="AB379" i="95" s="1"/>
  <c r="AN379" i="95"/>
  <c r="AO381" i="95"/>
  <c r="AU381" i="95"/>
  <c r="AL381" i="95"/>
  <c r="AK381" i="95"/>
  <c r="AR381" i="95"/>
  <c r="AR386" i="95"/>
  <c r="AY386" i="95"/>
  <c r="AQ386" i="95"/>
  <c r="AO386" i="95"/>
  <c r="AU386" i="95"/>
  <c r="AL386" i="95"/>
  <c r="AC392" i="95"/>
  <c r="AB394" i="95"/>
  <c r="AC394" i="95"/>
  <c r="AP394" i="95" s="1"/>
  <c r="AK400" i="95"/>
  <c r="AR400" i="95"/>
  <c r="AY400" i="95"/>
  <c r="AQ400" i="95"/>
  <c r="AU400" i="95"/>
  <c r="AL400" i="95"/>
  <c r="AB401" i="95"/>
  <c r="AC408" i="95"/>
  <c r="AP408" i="95" s="1"/>
  <c r="AB408" i="95"/>
  <c r="AK416" i="95"/>
  <c r="AR416" i="95"/>
  <c r="AY416" i="95"/>
  <c r="AQ416" i="95"/>
  <c r="AU416" i="95"/>
  <c r="AL416" i="95"/>
  <c r="AB417" i="95"/>
  <c r="AC424" i="95"/>
  <c r="AP424" i="95" s="1"/>
  <c r="AB424" i="95"/>
  <c r="AK432" i="95"/>
  <c r="AR432" i="95"/>
  <c r="AY432" i="95"/>
  <c r="AQ432" i="95"/>
  <c r="AU432" i="95"/>
  <c r="AL432" i="95"/>
  <c r="AC440" i="95"/>
  <c r="AP440" i="95" s="1"/>
  <c r="AB440" i="95"/>
  <c r="BA450" i="95"/>
  <c r="O450" i="95"/>
  <c r="BH450" i="95"/>
  <c r="AN450" i="95"/>
  <c r="AO450" i="95" s="1"/>
  <c r="AB217" i="95"/>
  <c r="AR217" i="95"/>
  <c r="AB225" i="95"/>
  <c r="AR225" i="95"/>
  <c r="AB233" i="95"/>
  <c r="AR233" i="95"/>
  <c r="AB241" i="95"/>
  <c r="AR241" i="95"/>
  <c r="AB249" i="95"/>
  <c r="AR249" i="95"/>
  <c r="AB257" i="95"/>
  <c r="AR257" i="95"/>
  <c r="AB265" i="95"/>
  <c r="AR265" i="95"/>
  <c r="AB273" i="95"/>
  <c r="AR273" i="95"/>
  <c r="AB281" i="95"/>
  <c r="AR281" i="95"/>
  <c r="AB289" i="95"/>
  <c r="AR289" i="95"/>
  <c r="AB297" i="95"/>
  <c r="AR297" i="95"/>
  <c r="AB305" i="95"/>
  <c r="AR305" i="95"/>
  <c r="AB313" i="95"/>
  <c r="AR313" i="95"/>
  <c r="AB321" i="95"/>
  <c r="AR321" i="95"/>
  <c r="AB329" i="95"/>
  <c r="AR329" i="95"/>
  <c r="AB337" i="95"/>
  <c r="AR337" i="95"/>
  <c r="AK360" i="95"/>
  <c r="AR360" i="95"/>
  <c r="AY360" i="95"/>
  <c r="AQ360" i="95"/>
  <c r="AX376" i="95"/>
  <c r="AC383" i="95"/>
  <c r="AP383" i="95" s="1"/>
  <c r="BH387" i="95"/>
  <c r="AX387" i="95"/>
  <c r="O387" i="95"/>
  <c r="AB387" i="95" s="1"/>
  <c r="AN387" i="95"/>
  <c r="AO389" i="95"/>
  <c r="AU389" i="95"/>
  <c r="AL389" i="95"/>
  <c r="AK389" i="95"/>
  <c r="AR389" i="95"/>
  <c r="BH444" i="95"/>
  <c r="AX444" i="95"/>
  <c r="O444" i="95"/>
  <c r="AB444" i="95" s="1"/>
  <c r="AC444" i="95"/>
  <c r="AP444" i="95" s="1"/>
  <c r="BA444" i="95"/>
  <c r="AO444" i="95"/>
  <c r="AO475" i="95"/>
  <c r="BH491" i="95"/>
  <c r="AX491" i="95"/>
  <c r="O491" i="95"/>
  <c r="AN491" i="95"/>
  <c r="AO491" i="95" s="1"/>
  <c r="BA491" i="95"/>
  <c r="AC491" i="95"/>
  <c r="BH507" i="95"/>
  <c r="AX507" i="95"/>
  <c r="O507" i="95"/>
  <c r="AN507" i="95"/>
  <c r="AO507" i="95" s="1"/>
  <c r="BA507" i="95"/>
  <c r="AC507" i="95"/>
  <c r="AP507" i="95" s="1"/>
  <c r="AO197" i="95"/>
  <c r="AN198" i="95"/>
  <c r="AO198" i="95" s="1"/>
  <c r="AO205" i="95"/>
  <c r="AN206" i="95"/>
  <c r="AO213" i="95"/>
  <c r="AN214" i="95"/>
  <c r="AO214" i="95" s="1"/>
  <c r="AO221" i="95"/>
  <c r="AN222" i="95"/>
  <c r="AP222" i="95" s="1"/>
  <c r="AO229" i="95"/>
  <c r="AN230" i="95"/>
  <c r="AO237" i="95"/>
  <c r="AN238" i="95"/>
  <c r="AO238" i="95" s="1"/>
  <c r="AO245" i="95"/>
  <c r="AN246" i="95"/>
  <c r="AO253" i="95"/>
  <c r="AN254" i="95"/>
  <c r="AO254" i="95" s="1"/>
  <c r="AO261" i="95"/>
  <c r="AN262" i="95"/>
  <c r="AO262" i="95" s="1"/>
  <c r="AO269" i="95"/>
  <c r="AN270" i="95"/>
  <c r="AO277" i="95"/>
  <c r="AN278" i="95"/>
  <c r="AO278" i="95" s="1"/>
  <c r="AO285" i="95"/>
  <c r="AN286" i="95"/>
  <c r="AO293" i="95"/>
  <c r="AN294" i="95"/>
  <c r="AO301" i="95"/>
  <c r="AN302" i="95"/>
  <c r="AO309" i="95"/>
  <c r="AN310" i="95"/>
  <c r="AO310" i="95" s="1"/>
  <c r="AO317" i="95"/>
  <c r="AN318" i="95"/>
  <c r="AO325" i="95"/>
  <c r="AN326" i="95"/>
  <c r="AO333" i="95"/>
  <c r="AN334" i="95"/>
  <c r="AO334" i="95" s="1"/>
  <c r="AO341" i="95"/>
  <c r="AN342" i="95"/>
  <c r="AO342" i="95" s="1"/>
  <c r="AO345" i="95"/>
  <c r="AY345" i="95"/>
  <c r="AV351" i="95"/>
  <c r="AW351" i="95" s="1"/>
  <c r="AW353" i="95"/>
  <c r="AC355" i="95"/>
  <c r="AP355" i="95" s="1"/>
  <c r="AB357" i="95"/>
  <c r="AQ359" i="95"/>
  <c r="BA361" i="95"/>
  <c r="AC361" i="95"/>
  <c r="BH361" i="95"/>
  <c r="AX361" i="95"/>
  <c r="O361" i="95"/>
  <c r="AN361" i="95"/>
  <c r="AU367" i="95"/>
  <c r="AL367" i="95"/>
  <c r="AK367" i="95"/>
  <c r="AR367" i="95"/>
  <c r="AK368" i="95"/>
  <c r="AR368" i="95"/>
  <c r="AY368" i="95"/>
  <c r="AQ368" i="95"/>
  <c r="AB389" i="95"/>
  <c r="AC391" i="95"/>
  <c r="AP391" i="95" s="1"/>
  <c r="AO397" i="95"/>
  <c r="AU397" i="95"/>
  <c r="AL397" i="95"/>
  <c r="AK397" i="95"/>
  <c r="AR397" i="95"/>
  <c r="AO413" i="95"/>
  <c r="AU413" i="95"/>
  <c r="AL413" i="95"/>
  <c r="AK413" i="95"/>
  <c r="AR413" i="95"/>
  <c r="AO429" i="95"/>
  <c r="AU429" i="95"/>
  <c r="AL429" i="95"/>
  <c r="AK429" i="95"/>
  <c r="AR429" i="95"/>
  <c r="O133" i="95"/>
  <c r="AB133" i="95" s="1"/>
  <c r="AX133" i="95"/>
  <c r="O141" i="95"/>
  <c r="AB141" i="95" s="1"/>
  <c r="AX141" i="95"/>
  <c r="AL144" i="95"/>
  <c r="O149" i="95"/>
  <c r="AB149" i="95" s="1"/>
  <c r="AX149" i="95"/>
  <c r="AN151" i="95"/>
  <c r="AO151" i="95" s="1"/>
  <c r="AL152" i="95"/>
  <c r="O157" i="95"/>
  <c r="AB157" i="95" s="1"/>
  <c r="AX157" i="95"/>
  <c r="AN159" i="95"/>
  <c r="AO159" i="95" s="1"/>
  <c r="AL160" i="95"/>
  <c r="AK161" i="95"/>
  <c r="AC162" i="95"/>
  <c r="O165" i="95"/>
  <c r="AB165" i="95" s="1"/>
  <c r="AX165" i="95"/>
  <c r="AN167" i="95"/>
  <c r="AL168" i="95"/>
  <c r="AK169" i="95"/>
  <c r="AC170" i="95"/>
  <c r="O173" i="95"/>
  <c r="AB173" i="95" s="1"/>
  <c r="AX173" i="95"/>
  <c r="AN175" i="95"/>
  <c r="AL176" i="95"/>
  <c r="AK177" i="95"/>
  <c r="AC178" i="95"/>
  <c r="O181" i="95"/>
  <c r="AB181" i="95" s="1"/>
  <c r="AX181" i="95"/>
  <c r="AN183" i="95"/>
  <c r="AO183" i="95" s="1"/>
  <c r="AL184" i="95"/>
  <c r="AK185" i="95"/>
  <c r="AC186" i="95"/>
  <c r="AP186" i="95" s="1"/>
  <c r="O189" i="95"/>
  <c r="AB189" i="95" s="1"/>
  <c r="AX189" i="95"/>
  <c r="AN191" i="95"/>
  <c r="AO191" i="95" s="1"/>
  <c r="AL192" i="95"/>
  <c r="AK193" i="95"/>
  <c r="AC194" i="95"/>
  <c r="O197" i="95"/>
  <c r="AB197" i="95" s="1"/>
  <c r="AX197" i="95"/>
  <c r="AN199" i="95"/>
  <c r="AL200" i="95"/>
  <c r="AK201" i="95"/>
  <c r="AC202" i="95"/>
  <c r="O205" i="95"/>
  <c r="AB205" i="95" s="1"/>
  <c r="AX205" i="95"/>
  <c r="AN207" i="95"/>
  <c r="AL208" i="95"/>
  <c r="AK209" i="95"/>
  <c r="AC210" i="95"/>
  <c r="AP210" i="95" s="1"/>
  <c r="O213" i="95"/>
  <c r="AB213" i="95" s="1"/>
  <c r="AX213" i="95"/>
  <c r="AN215" i="95"/>
  <c r="AL216" i="95"/>
  <c r="AK217" i="95"/>
  <c r="AC218" i="95"/>
  <c r="O221" i="95"/>
  <c r="AB221" i="95" s="1"/>
  <c r="AX221" i="95"/>
  <c r="AN223" i="95"/>
  <c r="AL224" i="95"/>
  <c r="AK225" i="95"/>
  <c r="AC226" i="95"/>
  <c r="O229" i="95"/>
  <c r="AB229" i="95" s="1"/>
  <c r="AX229" i="95"/>
  <c r="AO230" i="95"/>
  <c r="AN231" i="95"/>
  <c r="AO231" i="95" s="1"/>
  <c r="AL232" i="95"/>
  <c r="AK233" i="95"/>
  <c r="AC234" i="95"/>
  <c r="AP234" i="95" s="1"/>
  <c r="O237" i="95"/>
  <c r="AB237" i="95" s="1"/>
  <c r="AX237" i="95"/>
  <c r="AN239" i="95"/>
  <c r="AO239" i="95" s="1"/>
  <c r="AL240" i="95"/>
  <c r="AK241" i="95"/>
  <c r="AC242" i="95"/>
  <c r="AP242" i="95" s="1"/>
  <c r="O245" i="95"/>
  <c r="AB245" i="95" s="1"/>
  <c r="AX245" i="95"/>
  <c r="AO246" i="95"/>
  <c r="AN247" i="95"/>
  <c r="AL248" i="95"/>
  <c r="AK249" i="95"/>
  <c r="AC250" i="95"/>
  <c r="O253" i="95"/>
  <c r="AB253" i="95" s="1"/>
  <c r="AX253" i="95"/>
  <c r="AN255" i="95"/>
  <c r="AO255" i="95" s="1"/>
  <c r="AK257" i="95"/>
  <c r="AC258" i="95"/>
  <c r="O261" i="95"/>
  <c r="AB261" i="95" s="1"/>
  <c r="AX261" i="95"/>
  <c r="AN263" i="95"/>
  <c r="AK265" i="95"/>
  <c r="AC266" i="95"/>
  <c r="O269" i="95"/>
  <c r="AB269" i="95" s="1"/>
  <c r="AX269" i="95"/>
  <c r="AN271" i="95"/>
  <c r="AK273" i="95"/>
  <c r="AC274" i="95"/>
  <c r="AP274" i="95" s="1"/>
  <c r="O277" i="95"/>
  <c r="AB277" i="95" s="1"/>
  <c r="AX277" i="95"/>
  <c r="AN279" i="95"/>
  <c r="AO279" i="95" s="1"/>
  <c r="AK281" i="95"/>
  <c r="AC282" i="95"/>
  <c r="AP282" i="95" s="1"/>
  <c r="O285" i="95"/>
  <c r="AB285" i="95" s="1"/>
  <c r="AX285" i="95"/>
  <c r="AN287" i="95"/>
  <c r="AO287" i="95" s="1"/>
  <c r="AK289" i="95"/>
  <c r="AC290" i="95"/>
  <c r="O293" i="95"/>
  <c r="AB293" i="95" s="1"/>
  <c r="AX293" i="95"/>
  <c r="AO294" i="95"/>
  <c r="AN295" i="95"/>
  <c r="AK297" i="95"/>
  <c r="AC298" i="95"/>
  <c r="AP298" i="95" s="1"/>
  <c r="O301" i="95"/>
  <c r="AB301" i="95" s="1"/>
  <c r="AX301" i="95"/>
  <c r="AN303" i="95"/>
  <c r="AK305" i="95"/>
  <c r="AC306" i="95"/>
  <c r="AP306" i="95" s="1"/>
  <c r="O309" i="95"/>
  <c r="AB309" i="95" s="1"/>
  <c r="AX309" i="95"/>
  <c r="AN311" i="95"/>
  <c r="AK313" i="95"/>
  <c r="AC314" i="95"/>
  <c r="O317" i="95"/>
  <c r="AB317" i="95" s="1"/>
  <c r="AX317" i="95"/>
  <c r="AO318" i="95"/>
  <c r="AN319" i="95"/>
  <c r="AK321" i="95"/>
  <c r="AC322" i="95"/>
  <c r="O325" i="95"/>
  <c r="AB325" i="95" s="1"/>
  <c r="AX325" i="95"/>
  <c r="AO326" i="95"/>
  <c r="AN327" i="95"/>
  <c r="AK329" i="95"/>
  <c r="AC330" i="95"/>
  <c r="O333" i="95"/>
  <c r="AB333" i="95" s="1"/>
  <c r="AX333" i="95"/>
  <c r="AN335" i="95"/>
  <c r="AK337" i="95"/>
  <c r="AC338" i="95"/>
  <c r="O341" i="95"/>
  <c r="AB341" i="95" s="1"/>
  <c r="AX341" i="95"/>
  <c r="AN343" i="95"/>
  <c r="AO343" i="95" s="1"/>
  <c r="AB345" i="95"/>
  <c r="BH347" i="95"/>
  <c r="AX347" i="95"/>
  <c r="O347" i="95"/>
  <c r="AB347" i="95" s="1"/>
  <c r="AO347" i="95"/>
  <c r="AY347" i="95"/>
  <c r="AO349" i="95"/>
  <c r="AY349" i="95"/>
  <c r="O352" i="95"/>
  <c r="AB352" i="95" s="1"/>
  <c r="AR354" i="95"/>
  <c r="BA355" i="95"/>
  <c r="AR359" i="95"/>
  <c r="BA360" i="95"/>
  <c r="AO360" i="95"/>
  <c r="AB361" i="95"/>
  <c r="AO367" i="95"/>
  <c r="BA369" i="95"/>
  <c r="AC369" i="95"/>
  <c r="BH369" i="95"/>
  <c r="AX369" i="95"/>
  <c r="O369" i="95"/>
  <c r="AB369" i="95" s="1"/>
  <c r="AN369" i="95"/>
  <c r="AU375" i="95"/>
  <c r="AL375" i="95"/>
  <c r="AK375" i="95"/>
  <c r="AR375" i="95"/>
  <c r="AY381" i="95"/>
  <c r="AW390" i="95"/>
  <c r="BA409" i="95"/>
  <c r="AC409" i="95"/>
  <c r="BH409" i="95"/>
  <c r="AX409" i="95"/>
  <c r="O409" i="95"/>
  <c r="AB409" i="95" s="1"/>
  <c r="AN409" i="95"/>
  <c r="AO409" i="95" s="1"/>
  <c r="AY413" i="95"/>
  <c r="BA425" i="95"/>
  <c r="AC425" i="95"/>
  <c r="BH425" i="95"/>
  <c r="AX425" i="95"/>
  <c r="O425" i="95"/>
  <c r="AB425" i="95" s="1"/>
  <c r="AN425" i="95"/>
  <c r="AO425" i="95" s="1"/>
  <c r="AY429" i="95"/>
  <c r="BA441" i="95"/>
  <c r="O441" i="95"/>
  <c r="AB441" i="95" s="1"/>
  <c r="AX441" i="95"/>
  <c r="AN441" i="95"/>
  <c r="AC464" i="95"/>
  <c r="AP464" i="95" s="1"/>
  <c r="AB464" i="95"/>
  <c r="BH467" i="95"/>
  <c r="AX467" i="95"/>
  <c r="O467" i="95"/>
  <c r="BA467" i="95"/>
  <c r="AN467" i="95"/>
  <c r="AO467" i="95" s="1"/>
  <c r="AC467" i="95"/>
  <c r="BA468" i="95"/>
  <c r="BH468" i="95"/>
  <c r="AX468" i="95"/>
  <c r="O468" i="95"/>
  <c r="AB468" i="95" s="1"/>
  <c r="AN468" i="95"/>
  <c r="AO468" i="95" s="1"/>
  <c r="AY476" i="95"/>
  <c r="AQ476" i="95"/>
  <c r="AU476" i="95"/>
  <c r="AR476" i="95"/>
  <c r="AK476" i="95"/>
  <c r="AL161" i="95"/>
  <c r="AL169" i="95"/>
  <c r="AL177" i="95"/>
  <c r="AL185" i="95"/>
  <c r="AL193" i="95"/>
  <c r="AQ197" i="95"/>
  <c r="AY197" i="95"/>
  <c r="O198" i="95"/>
  <c r="AB198" i="95" s="1"/>
  <c r="AX198" i="95"/>
  <c r="AL201" i="95"/>
  <c r="AQ205" i="95"/>
  <c r="AY205" i="95"/>
  <c r="O206" i="95"/>
  <c r="AB206" i="95" s="1"/>
  <c r="AX206" i="95"/>
  <c r="AL209" i="95"/>
  <c r="AQ213" i="95"/>
  <c r="AY213" i="95"/>
  <c r="O214" i="95"/>
  <c r="AB214" i="95" s="1"/>
  <c r="AX214" i="95"/>
  <c r="AL217" i="95"/>
  <c r="AQ221" i="95"/>
  <c r="AY221" i="95"/>
  <c r="O222" i="95"/>
  <c r="AB222" i="95" s="1"/>
  <c r="AX222" i="95"/>
  <c r="AL225" i="95"/>
  <c r="AQ229" i="95"/>
  <c r="AY229" i="95"/>
  <c r="O230" i="95"/>
  <c r="AB230" i="95" s="1"/>
  <c r="AX230" i="95"/>
  <c r="AL233" i="95"/>
  <c r="AQ237" i="95"/>
  <c r="O238" i="95"/>
  <c r="AB238" i="95" s="1"/>
  <c r="AX238" i="95"/>
  <c r="AL241" i="95"/>
  <c r="AQ245" i="95"/>
  <c r="O246" i="95"/>
  <c r="AB246" i="95" s="1"/>
  <c r="AX246" i="95"/>
  <c r="AL249" i="95"/>
  <c r="AQ253" i="95"/>
  <c r="O254" i="95"/>
  <c r="AB254" i="95" s="1"/>
  <c r="AX254" i="95"/>
  <c r="AL257" i="95"/>
  <c r="AQ261" i="95"/>
  <c r="O262" i="95"/>
  <c r="AB262" i="95" s="1"/>
  <c r="AX262" i="95"/>
  <c r="AL265" i="95"/>
  <c r="AQ269" i="95"/>
  <c r="O270" i="95"/>
  <c r="AB270" i="95" s="1"/>
  <c r="AX270" i="95"/>
  <c r="AL273" i="95"/>
  <c r="AQ277" i="95"/>
  <c r="O278" i="95"/>
  <c r="AB278" i="95" s="1"/>
  <c r="AX278" i="95"/>
  <c r="AL281" i="95"/>
  <c r="AQ285" i="95"/>
  <c r="O286" i="95"/>
  <c r="AB286" i="95" s="1"/>
  <c r="AX286" i="95"/>
  <c r="AL289" i="95"/>
  <c r="AQ293" i="95"/>
  <c r="O294" i="95"/>
  <c r="AB294" i="95" s="1"/>
  <c r="AX294" i="95"/>
  <c r="AL297" i="95"/>
  <c r="AQ301" i="95"/>
  <c r="O302" i="95"/>
  <c r="AB302" i="95" s="1"/>
  <c r="AX302" i="95"/>
  <c r="AL305" i="95"/>
  <c r="AQ309" i="95"/>
  <c r="O310" i="95"/>
  <c r="AB310" i="95" s="1"/>
  <c r="AX310" i="95"/>
  <c r="AL313" i="95"/>
  <c r="AQ317" i="95"/>
  <c r="O318" i="95"/>
  <c r="AB318" i="95" s="1"/>
  <c r="AX318" i="95"/>
  <c r="AL321" i="95"/>
  <c r="AQ325" i="95"/>
  <c r="O326" i="95"/>
  <c r="AB326" i="95" s="1"/>
  <c r="AX326" i="95"/>
  <c r="AL329" i="95"/>
  <c r="AQ333" i="95"/>
  <c r="O334" i="95"/>
  <c r="AB334" i="95" s="1"/>
  <c r="AX334" i="95"/>
  <c r="AL337" i="95"/>
  <c r="AQ341" i="95"/>
  <c r="O342" i="95"/>
  <c r="AB342" i="95" s="1"/>
  <c r="AX342" i="95"/>
  <c r="AN344" i="95"/>
  <c r="BH344" i="95"/>
  <c r="AQ345" i="95"/>
  <c r="BA345" i="95"/>
  <c r="AQ347" i="95"/>
  <c r="AB348" i="95"/>
  <c r="AB349" i="95"/>
  <c r="BH351" i="95"/>
  <c r="AX351" i="95"/>
  <c r="O351" i="95"/>
  <c r="AB351" i="95" s="1"/>
  <c r="AO351" i="95"/>
  <c r="AY351" i="95"/>
  <c r="AO353" i="95"/>
  <c r="AY353" i="95"/>
  <c r="BH356" i="95"/>
  <c r="AX356" i="95"/>
  <c r="O356" i="95"/>
  <c r="AB356" i="95" s="1"/>
  <c r="AN356" i="95"/>
  <c r="AO356" i="95" s="1"/>
  <c r="BA356" i="95"/>
  <c r="AC359" i="95"/>
  <c r="AP359" i="95" s="1"/>
  <c r="AC360" i="95"/>
  <c r="AP360" i="95" s="1"/>
  <c r="AB360" i="95"/>
  <c r="BH360" i="95"/>
  <c r="AQ367" i="95"/>
  <c r="BA368" i="95"/>
  <c r="AO368" i="95"/>
  <c r="AC370" i="95"/>
  <c r="AP370" i="95" s="1"/>
  <c r="AO375" i="95"/>
  <c r="BA377" i="95"/>
  <c r="AC377" i="95"/>
  <c r="BH377" i="95"/>
  <c r="AX377" i="95"/>
  <c r="O377" i="95"/>
  <c r="AB377" i="95" s="1"/>
  <c r="AN377" i="95"/>
  <c r="BA379" i="95"/>
  <c r="AU383" i="95"/>
  <c r="AL383" i="95"/>
  <c r="AK383" i="95"/>
  <c r="AR383" i="95"/>
  <c r="AK384" i="95"/>
  <c r="AR384" i="95"/>
  <c r="AY384" i="95"/>
  <c r="AQ384" i="95"/>
  <c r="AY389" i="95"/>
  <c r="BA393" i="95"/>
  <c r="AC393" i="95"/>
  <c r="BH393" i="95"/>
  <c r="AX393" i="95"/>
  <c r="O393" i="95"/>
  <c r="AB393" i="95" s="1"/>
  <c r="AN393" i="95"/>
  <c r="AC400" i="95"/>
  <c r="AP400" i="95" s="1"/>
  <c r="AB400" i="95"/>
  <c r="AK408" i="95"/>
  <c r="AR408" i="95"/>
  <c r="AY408" i="95"/>
  <c r="AQ408" i="95"/>
  <c r="AU408" i="95"/>
  <c r="AL408" i="95"/>
  <c r="AC416" i="95"/>
  <c r="AP416" i="95" s="1"/>
  <c r="AB416" i="95"/>
  <c r="AK424" i="95"/>
  <c r="AR424" i="95"/>
  <c r="AY424" i="95"/>
  <c r="AQ424" i="95"/>
  <c r="AU424" i="95"/>
  <c r="AL424" i="95"/>
  <c r="AC432" i="95"/>
  <c r="AP432" i="95" s="1"/>
  <c r="AB432" i="95"/>
  <c r="AK440" i="95"/>
  <c r="AR440" i="95"/>
  <c r="AY440" i="95"/>
  <c r="AQ440" i="95"/>
  <c r="AU440" i="95"/>
  <c r="AL440" i="95"/>
  <c r="AN489" i="95"/>
  <c r="AO489" i="95" s="1"/>
  <c r="BA489" i="95"/>
  <c r="AX489" i="95"/>
  <c r="O489" i="95"/>
  <c r="AB489" i="95" s="1"/>
  <c r="BH489" i="95"/>
  <c r="AN505" i="95"/>
  <c r="AO505" i="95" s="1"/>
  <c r="BA505" i="95"/>
  <c r="AX505" i="95"/>
  <c r="O505" i="95"/>
  <c r="AB505" i="95" s="1"/>
  <c r="BH505" i="95"/>
  <c r="AB353" i="95"/>
  <c r="BH355" i="95"/>
  <c r="AX355" i="95"/>
  <c r="O355" i="95"/>
  <c r="AB355" i="95" s="1"/>
  <c r="AO355" i="95"/>
  <c r="AC356" i="95"/>
  <c r="AW360" i="95"/>
  <c r="AR362" i="95"/>
  <c r="AY362" i="95"/>
  <c r="AQ362" i="95"/>
  <c r="AO362" i="95"/>
  <c r="AU362" i="95"/>
  <c r="AL362" i="95"/>
  <c r="AC368" i="95"/>
  <c r="AP368" i="95" s="1"/>
  <c r="AB368" i="95"/>
  <c r="AC372" i="95"/>
  <c r="BA376" i="95"/>
  <c r="AO376" i="95"/>
  <c r="BA385" i="95"/>
  <c r="AC385" i="95"/>
  <c r="BH385" i="95"/>
  <c r="AX385" i="95"/>
  <c r="O385" i="95"/>
  <c r="AB385" i="95" s="1"/>
  <c r="AN385" i="95"/>
  <c r="AU391" i="95"/>
  <c r="AL391" i="95"/>
  <c r="AK391" i="95"/>
  <c r="AR391" i="95"/>
  <c r="AR394" i="95"/>
  <c r="AY394" i="95"/>
  <c r="AQ394" i="95"/>
  <c r="AO394" i="95"/>
  <c r="AU394" i="95"/>
  <c r="AL394" i="95"/>
  <c r="AY444" i="95"/>
  <c r="AQ444" i="95"/>
  <c r="AK444" i="95"/>
  <c r="AU444" i="95"/>
  <c r="AR444" i="95"/>
  <c r="AL444" i="95"/>
  <c r="AK475" i="95"/>
  <c r="AR475" i="95"/>
  <c r="AY475" i="95"/>
  <c r="AQ475" i="95"/>
  <c r="AU475" i="95"/>
  <c r="AL475" i="95"/>
  <c r="AC402" i="95"/>
  <c r="AP402" i="95" s="1"/>
  <c r="AC410" i="95"/>
  <c r="AP410" i="95" s="1"/>
  <c r="AC418" i="95"/>
  <c r="AP418" i="95" s="1"/>
  <c r="AC426" i="95"/>
  <c r="AP426" i="95" s="1"/>
  <c r="AC434" i="95"/>
  <c r="AP434" i="95" s="1"/>
  <c r="AC442" i="95"/>
  <c r="AN454" i="95"/>
  <c r="AO454" i="95" s="1"/>
  <c r="AC456" i="95"/>
  <c r="AP456" i="95" s="1"/>
  <c r="BH469" i="95"/>
  <c r="AX469" i="95"/>
  <c r="O469" i="95"/>
  <c r="AB469" i="95" s="1"/>
  <c r="AN469" i="95"/>
  <c r="AO469" i="95" s="1"/>
  <c r="AN473" i="95"/>
  <c r="BA473" i="95"/>
  <c r="AU474" i="95"/>
  <c r="AL474" i="95"/>
  <c r="AR474" i="95"/>
  <c r="AY474" i="95"/>
  <c r="AQ474" i="95"/>
  <c r="AU487" i="95"/>
  <c r="AL487" i="95"/>
  <c r="AK487" i="95"/>
  <c r="AR487" i="95"/>
  <c r="AU503" i="95"/>
  <c r="AL503" i="95"/>
  <c r="AK503" i="95"/>
  <c r="AR503" i="95"/>
  <c r="AQ358" i="95"/>
  <c r="AY358" i="95"/>
  <c r="O359" i="95"/>
  <c r="AB359" i="95" s="1"/>
  <c r="AX359" i="95"/>
  <c r="BH359" i="95"/>
  <c r="BA364" i="95"/>
  <c r="AQ366" i="95"/>
  <c r="AY366" i="95"/>
  <c r="O367" i="95"/>
  <c r="AB367" i="95" s="1"/>
  <c r="AX367" i="95"/>
  <c r="BH367" i="95"/>
  <c r="BA372" i="95"/>
  <c r="AQ374" i="95"/>
  <c r="AY374" i="95"/>
  <c r="O375" i="95"/>
  <c r="AB375" i="95" s="1"/>
  <c r="AX375" i="95"/>
  <c r="BH375" i="95"/>
  <c r="BA380" i="95"/>
  <c r="AQ382" i="95"/>
  <c r="AY382" i="95"/>
  <c r="O383" i="95"/>
  <c r="AB383" i="95" s="1"/>
  <c r="AX383" i="95"/>
  <c r="BH383" i="95"/>
  <c r="BA388" i="95"/>
  <c r="AQ390" i="95"/>
  <c r="AY390" i="95"/>
  <c r="O391" i="95"/>
  <c r="AB391" i="95" s="1"/>
  <c r="AX391" i="95"/>
  <c r="BH391" i="95"/>
  <c r="BA396" i="95"/>
  <c r="AQ398" i="95"/>
  <c r="AY398" i="95"/>
  <c r="O399" i="95"/>
  <c r="AB399" i="95" s="1"/>
  <c r="AX399" i="95"/>
  <c r="BH399" i="95"/>
  <c r="AO400" i="95"/>
  <c r="AL402" i="95"/>
  <c r="AU402" i="95"/>
  <c r="BA404" i="95"/>
  <c r="AQ406" i="95"/>
  <c r="AY406" i="95"/>
  <c r="O407" i="95"/>
  <c r="AB407" i="95" s="1"/>
  <c r="AX407" i="95"/>
  <c r="BH407" i="95"/>
  <c r="AO408" i="95"/>
  <c r="AL410" i="95"/>
  <c r="AU410" i="95"/>
  <c r="BA412" i="95"/>
  <c r="AQ414" i="95"/>
  <c r="AY414" i="95"/>
  <c r="O415" i="95"/>
  <c r="AB415" i="95" s="1"/>
  <c r="AX415" i="95"/>
  <c r="BH415" i="95"/>
  <c r="AO416" i="95"/>
  <c r="AL418" i="95"/>
  <c r="AU418" i="95"/>
  <c r="BA420" i="95"/>
  <c r="AQ422" i="95"/>
  <c r="AY422" i="95"/>
  <c r="O423" i="95"/>
  <c r="AX423" i="95"/>
  <c r="BH423" i="95"/>
  <c r="AO424" i="95"/>
  <c r="AL426" i="95"/>
  <c r="AU426" i="95"/>
  <c r="BA428" i="95"/>
  <c r="AQ430" i="95"/>
  <c r="AY430" i="95"/>
  <c r="O431" i="95"/>
  <c r="AB431" i="95" s="1"/>
  <c r="AX431" i="95"/>
  <c r="BH431" i="95"/>
  <c r="AO432" i="95"/>
  <c r="AL434" i="95"/>
  <c r="AU434" i="95"/>
  <c r="BA436" i="95"/>
  <c r="AQ438" i="95"/>
  <c r="AY438" i="95"/>
  <c r="O439" i="95"/>
  <c r="AB439" i="95" s="1"/>
  <c r="AX439" i="95"/>
  <c r="BH439" i="95"/>
  <c r="AO440" i="95"/>
  <c r="AC441" i="95"/>
  <c r="AP441" i="95" s="1"/>
  <c r="O442" i="95"/>
  <c r="AB442" i="95" s="1"/>
  <c r="AN449" i="95"/>
  <c r="AO449" i="95" s="1"/>
  <c r="AC450" i="95"/>
  <c r="AB450" i="95"/>
  <c r="BA454" i="95"/>
  <c r="AN457" i="95"/>
  <c r="BH457" i="95"/>
  <c r="AN459" i="95"/>
  <c r="AO459" i="95" s="1"/>
  <c r="BH465" i="95"/>
  <c r="AB467" i="95"/>
  <c r="AC468" i="95"/>
  <c r="BH477" i="95"/>
  <c r="AX477" i="95"/>
  <c r="O477" i="95"/>
  <c r="AB477" i="95" s="1"/>
  <c r="AN477" i="95"/>
  <c r="AN481" i="95"/>
  <c r="BA481" i="95"/>
  <c r="AU482" i="95"/>
  <c r="AL482" i="95"/>
  <c r="AR482" i="95"/>
  <c r="AY482" i="95"/>
  <c r="AQ482" i="95"/>
  <c r="AC487" i="95"/>
  <c r="AP487" i="95" s="1"/>
  <c r="AC488" i="95"/>
  <c r="AP488" i="95" s="1"/>
  <c r="AB488" i="95"/>
  <c r="AC489" i="95"/>
  <c r="AC490" i="95"/>
  <c r="AP490" i="95" s="1"/>
  <c r="AB490" i="95"/>
  <c r="AB491" i="95"/>
  <c r="AO496" i="95"/>
  <c r="AU496" i="95"/>
  <c r="AL496" i="95"/>
  <c r="AK496" i="95"/>
  <c r="AR496" i="95"/>
  <c r="AC503" i="95"/>
  <c r="AP503" i="95" s="1"/>
  <c r="AC504" i="95"/>
  <c r="AP504" i="95" s="1"/>
  <c r="AB504" i="95"/>
  <c r="AC505" i="95"/>
  <c r="AC506" i="95"/>
  <c r="AP506" i="95" s="1"/>
  <c r="AB506" i="95"/>
  <c r="AB507" i="95"/>
  <c r="BH449" i="95"/>
  <c r="BH452" i="95"/>
  <c r="AX452" i="95"/>
  <c r="O452" i="95"/>
  <c r="AB452" i="95" s="1"/>
  <c r="AN452" i="95"/>
  <c r="AU455" i="95"/>
  <c r="AL455" i="95"/>
  <c r="AO455" i="95"/>
  <c r="AY455" i="95"/>
  <c r="BH459" i="95"/>
  <c r="AX459" i="95"/>
  <c r="O459" i="95"/>
  <c r="AB459" i="95" s="1"/>
  <c r="AK465" i="95"/>
  <c r="AR465" i="95"/>
  <c r="O473" i="95"/>
  <c r="AB473" i="95" s="1"/>
  <c r="AC474" i="95"/>
  <c r="AP474" i="95" s="1"/>
  <c r="AB474" i="95"/>
  <c r="BH475" i="95"/>
  <c r="AX475" i="95"/>
  <c r="O475" i="95"/>
  <c r="AB475" i="95" s="1"/>
  <c r="BA476" i="95"/>
  <c r="BH476" i="95"/>
  <c r="AX476" i="95"/>
  <c r="O476" i="95"/>
  <c r="AB476" i="95" s="1"/>
  <c r="AO476" i="95"/>
  <c r="AB479" i="95"/>
  <c r="AK483" i="95"/>
  <c r="AR483" i="95"/>
  <c r="AY483" i="95"/>
  <c r="AQ483" i="95"/>
  <c r="BA484" i="95"/>
  <c r="BH484" i="95"/>
  <c r="AX484" i="95"/>
  <c r="O484" i="95"/>
  <c r="AB484" i="95" s="1"/>
  <c r="AN484" i="95"/>
  <c r="AO484" i="95" s="1"/>
  <c r="AU498" i="95"/>
  <c r="AL498" i="95"/>
  <c r="AR498" i="95"/>
  <c r="AY498" i="95"/>
  <c r="AQ498" i="95"/>
  <c r="AK499" i="95"/>
  <c r="AR499" i="95"/>
  <c r="AY499" i="95"/>
  <c r="AQ499" i="95"/>
  <c r="BA500" i="95"/>
  <c r="BH500" i="95"/>
  <c r="AX500" i="95"/>
  <c r="O500" i="95"/>
  <c r="AB500" i="95" s="1"/>
  <c r="AN500" i="95"/>
  <c r="AO500" i="95" s="1"/>
  <c r="AR399" i="95"/>
  <c r="AO402" i="95"/>
  <c r="AN403" i="95"/>
  <c r="AO403" i="95" s="1"/>
  <c r="AR407" i="95"/>
  <c r="AO410" i="95"/>
  <c r="AN411" i="95"/>
  <c r="AO411" i="95" s="1"/>
  <c r="AR415" i="95"/>
  <c r="AO418" i="95"/>
  <c r="AN419" i="95"/>
  <c r="AO419" i="95" s="1"/>
  <c r="AB423" i="95"/>
  <c r="AR423" i="95"/>
  <c r="AO426" i="95"/>
  <c r="AN427" i="95"/>
  <c r="AO427" i="95" s="1"/>
  <c r="AR431" i="95"/>
  <c r="AO434" i="95"/>
  <c r="AN435" i="95"/>
  <c r="AO435" i="95" s="1"/>
  <c r="AR439" i="95"/>
  <c r="AN443" i="95"/>
  <c r="AX443" i="95"/>
  <c r="BH445" i="95"/>
  <c r="AX445" i="95"/>
  <c r="O445" i="95"/>
  <c r="AB445" i="95" s="1"/>
  <c r="AN445" i="95"/>
  <c r="AU448" i="95"/>
  <c r="AL448" i="95"/>
  <c r="AK448" i="95"/>
  <c r="AC449" i="95"/>
  <c r="AX449" i="95"/>
  <c r="BA452" i="95"/>
  <c r="AB456" i="95"/>
  <c r="BH460" i="95"/>
  <c r="AX460" i="95"/>
  <c r="O460" i="95"/>
  <c r="AB460" i="95" s="1"/>
  <c r="AN460" i="95"/>
  <c r="AO465" i="95"/>
  <c r="AY465" i="95"/>
  <c r="AC469" i="95"/>
  <c r="AU471" i="95"/>
  <c r="AL471" i="95"/>
  <c r="AK471" i="95"/>
  <c r="AQ471" i="95"/>
  <c r="AO472" i="95"/>
  <c r="AU472" i="95"/>
  <c r="AL472" i="95"/>
  <c r="AK472" i="95"/>
  <c r="AY472" i="95"/>
  <c r="BH473" i="95"/>
  <c r="AC476" i="95"/>
  <c r="AP476" i="95" s="1"/>
  <c r="AC484" i="95"/>
  <c r="AU495" i="95"/>
  <c r="AL495" i="95"/>
  <c r="AK495" i="95"/>
  <c r="AR495" i="95"/>
  <c r="AO498" i="95"/>
  <c r="AC500" i="95"/>
  <c r="AO511" i="95"/>
  <c r="AU511" i="95"/>
  <c r="AL511" i="95"/>
  <c r="AK511" i="95"/>
  <c r="AK358" i="95"/>
  <c r="AN364" i="95"/>
  <c r="AK366" i="95"/>
  <c r="AN372" i="95"/>
  <c r="AO372" i="95" s="1"/>
  <c r="AK374" i="95"/>
  <c r="AN380" i="95"/>
  <c r="AK382" i="95"/>
  <c r="AN388" i="95"/>
  <c r="AK390" i="95"/>
  <c r="AN396" i="95"/>
  <c r="AK398" i="95"/>
  <c r="AN404" i="95"/>
  <c r="AK406" i="95"/>
  <c r="AN412" i="95"/>
  <c r="AO412" i="95" s="1"/>
  <c r="AK414" i="95"/>
  <c r="AN420" i="95"/>
  <c r="AK422" i="95"/>
  <c r="AN428" i="95"/>
  <c r="AK430" i="95"/>
  <c r="AN436" i="95"/>
  <c r="AO436" i="95" s="1"/>
  <c r="AK438" i="95"/>
  <c r="AB443" i="95"/>
  <c r="BA445" i="95"/>
  <c r="AO448" i="95"/>
  <c r="BH454" i="95"/>
  <c r="AQ455" i="95"/>
  <c r="AU456" i="95"/>
  <c r="AL456" i="95"/>
  <c r="AK456" i="95"/>
  <c r="AC457" i="95"/>
  <c r="BH458" i="95"/>
  <c r="BH461" i="95"/>
  <c r="AX461" i="95"/>
  <c r="O461" i="95"/>
  <c r="AB461" i="95" s="1"/>
  <c r="AN461" i="95"/>
  <c r="AO461" i="95" s="1"/>
  <c r="AU463" i="95"/>
  <c r="AL463" i="95"/>
  <c r="AK463" i="95"/>
  <c r="BA469" i="95"/>
  <c r="AR471" i="95"/>
  <c r="AX473" i="95"/>
  <c r="AC482" i="95"/>
  <c r="AP482" i="95" s="1"/>
  <c r="AB482" i="95"/>
  <c r="BH483" i="95"/>
  <c r="AX483" i="95"/>
  <c r="O483" i="95"/>
  <c r="AB483" i="95" s="1"/>
  <c r="AO483" i="95"/>
  <c r="AY487" i="95"/>
  <c r="AN497" i="95"/>
  <c r="BA497" i="95"/>
  <c r="BH499" i="95"/>
  <c r="AX499" i="95"/>
  <c r="O499" i="95"/>
  <c r="AB499" i="95" s="1"/>
  <c r="AO499" i="95"/>
  <c r="AY503" i="95"/>
  <c r="AN357" i="95"/>
  <c r="AO357" i="95" s="1"/>
  <c r="AL358" i="95"/>
  <c r="AN365" i="95"/>
  <c r="AL366" i="95"/>
  <c r="AL374" i="95"/>
  <c r="AL382" i="95"/>
  <c r="AO388" i="95"/>
  <c r="AL390" i="95"/>
  <c r="AL398" i="95"/>
  <c r="AK399" i="95"/>
  <c r="AQ402" i="95"/>
  <c r="AY402" i="95"/>
  <c r="O403" i="95"/>
  <c r="AB403" i="95" s="1"/>
  <c r="AX403" i="95"/>
  <c r="AL406" i="95"/>
  <c r="AK407" i="95"/>
  <c r="AQ410" i="95"/>
  <c r="AY410" i="95"/>
  <c r="O411" i="95"/>
  <c r="AB411" i="95" s="1"/>
  <c r="AX411" i="95"/>
  <c r="AL414" i="95"/>
  <c r="AK415" i="95"/>
  <c r="AQ418" i="95"/>
  <c r="AY418" i="95"/>
  <c r="O419" i="95"/>
  <c r="AB419" i="95" s="1"/>
  <c r="AX419" i="95"/>
  <c r="AO420" i="95"/>
  <c r="AL422" i="95"/>
  <c r="AK423" i="95"/>
  <c r="AQ426" i="95"/>
  <c r="AY426" i="95"/>
  <c r="O427" i="95"/>
  <c r="AB427" i="95" s="1"/>
  <c r="AX427" i="95"/>
  <c r="AL430" i="95"/>
  <c r="AK431" i="95"/>
  <c r="AQ434" i="95"/>
  <c r="AY434" i="95"/>
  <c r="O435" i="95"/>
  <c r="AB435" i="95" s="1"/>
  <c r="AX435" i="95"/>
  <c r="AL438" i="95"/>
  <c r="AK439" i="95"/>
  <c r="AN442" i="95"/>
  <c r="AO442" i="95" s="1"/>
  <c r="BH442" i="95"/>
  <c r="BA443" i="95"/>
  <c r="AN446" i="95"/>
  <c r="AY448" i="95"/>
  <c r="O449" i="95"/>
  <c r="AB449" i="95" s="1"/>
  <c r="AN451" i="95"/>
  <c r="BH453" i="95"/>
  <c r="AX453" i="95"/>
  <c r="O453" i="95"/>
  <c r="AB453" i="95" s="1"/>
  <c r="AN453" i="95"/>
  <c r="AC454" i="95"/>
  <c r="AR455" i="95"/>
  <c r="AO456" i="95"/>
  <c r="AQ463" i="95"/>
  <c r="AU464" i="95"/>
  <c r="AL464" i="95"/>
  <c r="AK464" i="95"/>
  <c r="AC465" i="95"/>
  <c r="AP465" i="95" s="1"/>
  <c r="AB465" i="95"/>
  <c r="AQ465" i="95"/>
  <c r="AU466" i="95"/>
  <c r="AL466" i="95"/>
  <c r="AR466" i="95"/>
  <c r="AY466" i="95"/>
  <c r="AQ466" i="95"/>
  <c r="AQ472" i="95"/>
  <c r="AO473" i="95"/>
  <c r="AU479" i="95"/>
  <c r="AL479" i="95"/>
  <c r="AK479" i="95"/>
  <c r="AQ479" i="95"/>
  <c r="AO480" i="95"/>
  <c r="AU480" i="95"/>
  <c r="AL480" i="95"/>
  <c r="AK480" i="95"/>
  <c r="AY480" i="95"/>
  <c r="AU483" i="95"/>
  <c r="AO487" i="95"/>
  <c r="AO488" i="95"/>
  <c r="AU488" i="95"/>
  <c r="AL488" i="95"/>
  <c r="AK488" i="95"/>
  <c r="AR488" i="95"/>
  <c r="AC495" i="95"/>
  <c r="AP495" i="95" s="1"/>
  <c r="AC496" i="95"/>
  <c r="AP496" i="95" s="1"/>
  <c r="AB496" i="95"/>
  <c r="AC497" i="95"/>
  <c r="AC498" i="95"/>
  <c r="AP498" i="95" s="1"/>
  <c r="AB498" i="95"/>
  <c r="AU499" i="95"/>
  <c r="AO503" i="95"/>
  <c r="AO504" i="95"/>
  <c r="AU504" i="95"/>
  <c r="AL504" i="95"/>
  <c r="AK504" i="95"/>
  <c r="AR504" i="95"/>
  <c r="AC511" i="95"/>
  <c r="AP511" i="95" s="1"/>
  <c r="O364" i="95"/>
  <c r="AB364" i="95" s="1"/>
  <c r="AX364" i="95"/>
  <c r="O372" i="95"/>
  <c r="AB372" i="95" s="1"/>
  <c r="AX372" i="95"/>
  <c r="O380" i="95"/>
  <c r="AB380" i="95" s="1"/>
  <c r="AX380" i="95"/>
  <c r="O388" i="95"/>
  <c r="AB388" i="95" s="1"/>
  <c r="AX388" i="95"/>
  <c r="O396" i="95"/>
  <c r="AB396" i="95" s="1"/>
  <c r="AX396" i="95"/>
  <c r="AL399" i="95"/>
  <c r="O404" i="95"/>
  <c r="AB404" i="95" s="1"/>
  <c r="AX404" i="95"/>
  <c r="AL407" i="95"/>
  <c r="O412" i="95"/>
  <c r="AB412" i="95" s="1"/>
  <c r="AX412" i="95"/>
  <c r="AL415" i="95"/>
  <c r="O420" i="95"/>
  <c r="AB420" i="95" s="1"/>
  <c r="AX420" i="95"/>
  <c r="AL423" i="95"/>
  <c r="O428" i="95"/>
  <c r="AB428" i="95" s="1"/>
  <c r="AX428" i="95"/>
  <c r="AL431" i="95"/>
  <c r="O436" i="95"/>
  <c r="AB436" i="95" s="1"/>
  <c r="AX436" i="95"/>
  <c r="AL439" i="95"/>
  <c r="AX442" i="95"/>
  <c r="AQ448" i="95"/>
  <c r="AB451" i="95"/>
  <c r="AX454" i="95"/>
  <c r="O457" i="95"/>
  <c r="AB457" i="95" s="1"/>
  <c r="AN458" i="95"/>
  <c r="AX458" i="95"/>
  <c r="AC459" i="95"/>
  <c r="AR472" i="95"/>
  <c r="AK474" i="95"/>
  <c r="AC475" i="95"/>
  <c r="AP475" i="95" s="1"/>
  <c r="AQ487" i="95"/>
  <c r="AU490" i="95"/>
  <c r="AL490" i="95"/>
  <c r="AR490" i="95"/>
  <c r="AY490" i="95"/>
  <c r="AQ490" i="95"/>
  <c r="BA492" i="95"/>
  <c r="BH492" i="95"/>
  <c r="AX492" i="95"/>
  <c r="O492" i="95"/>
  <c r="AB492" i="95" s="1"/>
  <c r="AN492" i="95"/>
  <c r="AO492" i="95" s="1"/>
  <c r="BH497" i="95"/>
  <c r="AQ503" i="95"/>
  <c r="AU506" i="95"/>
  <c r="AL506" i="95"/>
  <c r="AR506" i="95"/>
  <c r="AY506" i="95"/>
  <c r="AQ506" i="95"/>
  <c r="BA508" i="95"/>
  <c r="BH508" i="95"/>
  <c r="AX508" i="95"/>
  <c r="O508" i="95"/>
  <c r="AB508" i="95" s="1"/>
  <c r="AN508" i="95"/>
  <c r="AO508" i="95" s="1"/>
  <c r="AY511" i="95"/>
  <c r="AB481" i="95"/>
  <c r="AN485" i="95"/>
  <c r="AN493" i="95"/>
  <c r="AO493" i="95" s="1"/>
  <c r="AB497" i="95"/>
  <c r="AN501" i="95"/>
  <c r="AO501" i="95" s="1"/>
  <c r="AN509" i="95"/>
  <c r="AN462" i="95"/>
  <c r="AP462" i="95" s="1"/>
  <c r="AN470" i="95"/>
  <c r="AO470" i="95" s="1"/>
  <c r="AN478" i="95"/>
  <c r="AN486" i="95"/>
  <c r="AN494" i="95"/>
  <c r="AO494" i="95" s="1"/>
  <c r="AN502" i="95"/>
  <c r="AN510" i="95"/>
  <c r="O485" i="95"/>
  <c r="AB485" i="95" s="1"/>
  <c r="AX485" i="95"/>
  <c r="O493" i="95"/>
  <c r="AB493" i="95" s="1"/>
  <c r="AX493" i="95"/>
  <c r="O501" i="95"/>
  <c r="AB501" i="95" s="1"/>
  <c r="AX501" i="95"/>
  <c r="O509" i="95"/>
  <c r="AB509" i="95" s="1"/>
  <c r="AX509" i="95"/>
  <c r="BA90" i="9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P469" i="95" l="1"/>
  <c r="AC471" i="95"/>
  <c r="AP471" i="95" s="1"/>
  <c r="AC391" i="99"/>
  <c r="AC355" i="99"/>
  <c r="AC419" i="99"/>
  <c r="AP419" i="99" s="1"/>
  <c r="AC383" i="99"/>
  <c r="AC347" i="99"/>
  <c r="AP406" i="99"/>
  <c r="AC399" i="99"/>
  <c r="AC363" i="99"/>
  <c r="AC327" i="99"/>
  <c r="AC144" i="95"/>
  <c r="AP144" i="95" s="1"/>
  <c r="AP500" i="95"/>
  <c r="AP450" i="95"/>
  <c r="AP322" i="95"/>
  <c r="AP332" i="95"/>
  <c r="AP166" i="95"/>
  <c r="AP208" i="95"/>
  <c r="AC254" i="95"/>
  <c r="AC263" i="99"/>
  <c r="AP263" i="99" s="1"/>
  <c r="AP457" i="95"/>
  <c r="AP334" i="99"/>
  <c r="AC257" i="95"/>
  <c r="AP390" i="99"/>
  <c r="AC231" i="99"/>
  <c r="AP231" i="99" s="1"/>
  <c r="AB370" i="99"/>
  <c r="AB298" i="99"/>
  <c r="AB262" i="99"/>
  <c r="AP472" i="99"/>
  <c r="AP200" i="95"/>
  <c r="AP314" i="95"/>
  <c r="AC238" i="95"/>
  <c r="AP438" i="99"/>
  <c r="AC288" i="95"/>
  <c r="AP288" i="95" s="1"/>
  <c r="AC233" i="95"/>
  <c r="AP233" i="95" s="1"/>
  <c r="AB362" i="99"/>
  <c r="AC290" i="99"/>
  <c r="AP290" i="99" s="1"/>
  <c r="AB161" i="95"/>
  <c r="AC479" i="95"/>
  <c r="AP479" i="95" s="1"/>
  <c r="AC431" i="95"/>
  <c r="AC502" i="95"/>
  <c r="AB358" i="95"/>
  <c r="AC286" i="95"/>
  <c r="AP286" i="95" s="1"/>
  <c r="AC271" i="99"/>
  <c r="AP271" i="99" s="1"/>
  <c r="AP250" i="95"/>
  <c r="AP218" i="95"/>
  <c r="AP170" i="95"/>
  <c r="AP143" i="95"/>
  <c r="AC499" i="95"/>
  <c r="AP499" i="95" s="1"/>
  <c r="AC427" i="95"/>
  <c r="AB319" i="95"/>
  <c r="AP382" i="99"/>
  <c r="AB191" i="95"/>
  <c r="AC422" i="95"/>
  <c r="AP422" i="95" s="1"/>
  <c r="AC489" i="99"/>
  <c r="AP489" i="99" s="1"/>
  <c r="AC381" i="99"/>
  <c r="AP381" i="99" s="1"/>
  <c r="AC309" i="99"/>
  <c r="AP309" i="99" s="1"/>
  <c r="AC414" i="95"/>
  <c r="AO249" i="95"/>
  <c r="AU161" i="95"/>
  <c r="AV161" i="95" s="1"/>
  <c r="AW161" i="95" s="1"/>
  <c r="AR161" i="95"/>
  <c r="AP488" i="99"/>
  <c r="AC279" i="99"/>
  <c r="AP279" i="99" s="1"/>
  <c r="AB177" i="95"/>
  <c r="AY277" i="95"/>
  <c r="AR277" i="95"/>
  <c r="AO133" i="95"/>
  <c r="AK133" i="95"/>
  <c r="AP129" i="95"/>
  <c r="AC336" i="95"/>
  <c r="AP336" i="95" s="1"/>
  <c r="AC174" i="95"/>
  <c r="AC205" i="95"/>
  <c r="AP205" i="95" s="1"/>
  <c r="AP459" i="95"/>
  <c r="AP142" i="95"/>
  <c r="AB454" i="95"/>
  <c r="AC382" i="95"/>
  <c r="AP382" i="95" s="1"/>
  <c r="AC120" i="95"/>
  <c r="AC160" i="95"/>
  <c r="AP199" i="99"/>
  <c r="AP491" i="99"/>
  <c r="AQ155" i="99"/>
  <c r="AS155" i="99"/>
  <c r="AU384" i="95"/>
  <c r="AL384" i="95"/>
  <c r="AB447" i="95"/>
  <c r="AP245" i="99"/>
  <c r="AB254" i="99"/>
  <c r="AP244" i="99"/>
  <c r="AQ381" i="99"/>
  <c r="AS381" i="99"/>
  <c r="AZ381" i="99"/>
  <c r="AV160" i="99"/>
  <c r="AW160" i="99" s="1"/>
  <c r="AX160" i="99" s="1"/>
  <c r="AS160" i="99"/>
  <c r="AP219" i="99"/>
  <c r="AC395" i="99"/>
  <c r="AP395" i="99" s="1"/>
  <c r="AC359" i="99"/>
  <c r="AP378" i="99"/>
  <c r="AC394" i="99"/>
  <c r="AP394" i="99" s="1"/>
  <c r="AP188" i="99"/>
  <c r="AS290" i="99"/>
  <c r="AZ290" i="99"/>
  <c r="AQ290" i="99"/>
  <c r="AP487" i="99"/>
  <c r="AP458" i="99"/>
  <c r="AV314" i="99"/>
  <c r="AW314" i="99" s="1"/>
  <c r="AX314" i="99" s="1"/>
  <c r="AQ314" i="99"/>
  <c r="AP221" i="99"/>
  <c r="AP278" i="99"/>
  <c r="AP182" i="99"/>
  <c r="AQ322" i="99"/>
  <c r="AS322" i="99"/>
  <c r="AQ123" i="99"/>
  <c r="AK123" i="99"/>
  <c r="AV484" i="99"/>
  <c r="AZ484" i="99"/>
  <c r="AQ484" i="99"/>
  <c r="AK484" i="99"/>
  <c r="AB214" i="99"/>
  <c r="AC421" i="99"/>
  <c r="AP421" i="99" s="1"/>
  <c r="AC349" i="99"/>
  <c r="AB270" i="99"/>
  <c r="AP229" i="99"/>
  <c r="AV144" i="99"/>
  <c r="AW144" i="99" s="1"/>
  <c r="AX144" i="99" s="1"/>
  <c r="AS144" i="99"/>
  <c r="AC413" i="99"/>
  <c r="AP413" i="99" s="1"/>
  <c r="AC341" i="99"/>
  <c r="AP341" i="99" s="1"/>
  <c r="AV330" i="99"/>
  <c r="AW330" i="99" s="1"/>
  <c r="AX330" i="99" s="1"/>
  <c r="AS330" i="99"/>
  <c r="BC505" i="99"/>
  <c r="AQ505" i="99"/>
  <c r="AP485" i="99"/>
  <c r="AP342" i="99"/>
  <c r="AQ139" i="99"/>
  <c r="AK139" i="99"/>
  <c r="AC469" i="99"/>
  <c r="AP469" i="99" s="1"/>
  <c r="AB397" i="99"/>
  <c r="AC289" i="99"/>
  <c r="AP289" i="99" s="1"/>
  <c r="AC253" i="99"/>
  <c r="AP253" i="99" s="1"/>
  <c r="AP480" i="99"/>
  <c r="AC509" i="99"/>
  <c r="AP509" i="99" s="1"/>
  <c r="AC302" i="99"/>
  <c r="AP302" i="99" s="1"/>
  <c r="AC484" i="99"/>
  <c r="AP484" i="99" s="1"/>
  <c r="AC448" i="99"/>
  <c r="AP448" i="99" s="1"/>
  <c r="AC376" i="99"/>
  <c r="AP376" i="99" s="1"/>
  <c r="AV338" i="99"/>
  <c r="AQ338" i="99"/>
  <c r="AS338" i="99"/>
  <c r="AQ421" i="99"/>
  <c r="AS421" i="99"/>
  <c r="AK421" i="99"/>
  <c r="AP468" i="95"/>
  <c r="AP292" i="95"/>
  <c r="AQ496" i="95"/>
  <c r="AY496" i="95"/>
  <c r="AL465" i="95"/>
  <c r="AU465" i="95"/>
  <c r="AV465" i="95" s="1"/>
  <c r="AW465" i="95" s="1"/>
  <c r="AQ139" i="95"/>
  <c r="AY139" i="95"/>
  <c r="AK139" i="95"/>
  <c r="AC395" i="95"/>
  <c r="AP395" i="95" s="1"/>
  <c r="AB287" i="95"/>
  <c r="AP452" i="95"/>
  <c r="AP454" i="95"/>
  <c r="AP484" i="95"/>
  <c r="AO222" i="95"/>
  <c r="AP117" i="95"/>
  <c r="AC387" i="95"/>
  <c r="AC214" i="95"/>
  <c r="AB135" i="95"/>
  <c r="AC201" i="95"/>
  <c r="AP201" i="95" s="1"/>
  <c r="AU168" i="95"/>
  <c r="AK168" i="95"/>
  <c r="AC485" i="95"/>
  <c r="AB413" i="95"/>
  <c r="AC341" i="95"/>
  <c r="AP341" i="95" s="1"/>
  <c r="AC305" i="95"/>
  <c r="AC269" i="95"/>
  <c r="AP269" i="95" s="1"/>
  <c r="AC230" i="95"/>
  <c r="AP202" i="95"/>
  <c r="AP188" i="95"/>
  <c r="AO329" i="95"/>
  <c r="AB183" i="95"/>
  <c r="AC304" i="95"/>
  <c r="AP304" i="95" s="1"/>
  <c r="AP284" i="95"/>
  <c r="AC447" i="95"/>
  <c r="AP447" i="95" s="1"/>
  <c r="AB370" i="95"/>
  <c r="AC334" i="95"/>
  <c r="AC262" i="95"/>
  <c r="AC460" i="95"/>
  <c r="AC388" i="95"/>
  <c r="AC352" i="95"/>
  <c r="AU176" i="95"/>
  <c r="AV176" i="95" s="1"/>
  <c r="AW176" i="95" s="1"/>
  <c r="AQ176" i="95"/>
  <c r="AK176" i="95"/>
  <c r="AC161" i="95"/>
  <c r="AP161" i="95" s="1"/>
  <c r="AC349" i="95"/>
  <c r="AP349" i="95" s="1"/>
  <c r="AC270" i="95"/>
  <c r="AC509" i="95"/>
  <c r="AP509" i="95" s="1"/>
  <c r="AC473" i="95"/>
  <c r="AB437" i="95"/>
  <c r="AB365" i="95"/>
  <c r="AC329" i="95"/>
  <c r="AP329" i="95" s="1"/>
  <c r="AC293" i="95"/>
  <c r="AP293" i="95" s="1"/>
  <c r="AP505" i="95"/>
  <c r="AP489" i="95"/>
  <c r="AP180" i="95"/>
  <c r="AB446" i="95"/>
  <c r="AB201" i="95"/>
  <c r="AC158" i="95"/>
  <c r="AU152" i="95"/>
  <c r="AQ152" i="95"/>
  <c r="AU144" i="95"/>
  <c r="AK144" i="95"/>
  <c r="AP290" i="95"/>
  <c r="AC156" i="95"/>
  <c r="AP217" i="95"/>
  <c r="AC216" i="95"/>
  <c r="AP216" i="95" s="1"/>
  <c r="AC438" i="95"/>
  <c r="AP438" i="95" s="1"/>
  <c r="AC366" i="95"/>
  <c r="AO144" i="95"/>
  <c r="AU224" i="95"/>
  <c r="AV224" i="95" s="1"/>
  <c r="AW224" i="95" s="1"/>
  <c r="AR224" i="95"/>
  <c r="AQ224" i="95"/>
  <c r="AK224" i="95"/>
  <c r="AP356" i="95"/>
  <c r="AO452" i="95"/>
  <c r="AO395" i="95"/>
  <c r="AP316" i="95"/>
  <c r="AO286" i="95"/>
  <c r="AP425" i="95"/>
  <c r="AO509" i="95"/>
  <c r="AO404" i="95"/>
  <c r="AP404" i="95"/>
  <c r="AP491" i="95"/>
  <c r="AP244" i="95"/>
  <c r="AO477" i="95"/>
  <c r="AP477" i="95"/>
  <c r="AO445" i="95"/>
  <c r="AP380" i="95"/>
  <c r="AP344" i="95"/>
  <c r="AV500" i="99"/>
  <c r="AK500" i="99"/>
  <c r="AZ500" i="99"/>
  <c r="AQ500" i="99"/>
  <c r="AV261" i="99"/>
  <c r="AW261" i="99" s="1"/>
  <c r="AX261" i="99" s="1"/>
  <c r="AQ261" i="99"/>
  <c r="AV370" i="99"/>
  <c r="AW370" i="99" s="1"/>
  <c r="AX370" i="99" s="1"/>
  <c r="AS370" i="99"/>
  <c r="AQ370" i="99"/>
  <c r="AV269" i="99"/>
  <c r="AQ269" i="99"/>
  <c r="BC191" i="99"/>
  <c r="AS191" i="99"/>
  <c r="AK191" i="99"/>
  <c r="AZ191" i="99"/>
  <c r="BC135" i="99"/>
  <c r="BE135" i="99" s="1"/>
  <c r="BG135" i="99" s="1"/>
  <c r="BH135" i="99" s="1"/>
  <c r="AK135" i="99"/>
  <c r="AZ135" i="99"/>
  <c r="AS135" i="99"/>
  <c r="AQ211" i="99"/>
  <c r="AS211" i="99"/>
  <c r="AK211" i="99"/>
  <c r="AV136" i="99"/>
  <c r="AW136" i="99" s="1"/>
  <c r="AX136" i="99" s="1"/>
  <c r="AS136" i="99"/>
  <c r="AZ136" i="99"/>
  <c r="AK506" i="95"/>
  <c r="AO506" i="95"/>
  <c r="AU398" i="95"/>
  <c r="AR398" i="95"/>
  <c r="AY245" i="95"/>
  <c r="AR245" i="95"/>
  <c r="AK245" i="95"/>
  <c r="AU160" i="95"/>
  <c r="AO160" i="95"/>
  <c r="AK160" i="95"/>
  <c r="AY160" i="95"/>
  <c r="AQ160" i="95"/>
  <c r="AB435" i="99"/>
  <c r="AC435" i="99"/>
  <c r="AP435" i="99" s="1"/>
  <c r="AP363" i="99"/>
  <c r="AB420" i="99"/>
  <c r="AC384" i="99"/>
  <c r="AP384" i="99" s="1"/>
  <c r="AC312" i="99"/>
  <c r="AC276" i="99"/>
  <c r="AP276" i="99" s="1"/>
  <c r="AP355" i="99"/>
  <c r="AB283" i="99"/>
  <c r="AC283" i="99"/>
  <c r="AP283" i="99" s="1"/>
  <c r="AC506" i="99"/>
  <c r="AP506" i="99" s="1"/>
  <c r="AB506" i="99"/>
  <c r="AB470" i="99"/>
  <c r="AP208" i="99"/>
  <c r="AP431" i="95"/>
  <c r="AC197" i="95"/>
  <c r="AP197" i="95" s="1"/>
  <c r="AC433" i="99"/>
  <c r="AB433" i="99"/>
  <c r="AB325" i="99"/>
  <c r="AP200" i="99"/>
  <c r="AP417" i="95"/>
  <c r="AP164" i="95"/>
  <c r="AP212" i="95"/>
  <c r="AP398" i="99"/>
  <c r="AP214" i="99"/>
  <c r="AP118" i="99"/>
  <c r="AZ466" i="99"/>
  <c r="AK466" i="99"/>
  <c r="AS466" i="99"/>
  <c r="AQ405" i="99"/>
  <c r="AK405" i="99"/>
  <c r="AZ405" i="99"/>
  <c r="AS405" i="99"/>
  <c r="AV418" i="99"/>
  <c r="AW418" i="99" s="1"/>
  <c r="AX418" i="99" s="1"/>
  <c r="AQ418" i="99"/>
  <c r="BC271" i="99"/>
  <c r="AS271" i="99"/>
  <c r="AK271" i="99"/>
  <c r="AZ271" i="99"/>
  <c r="AV256" i="99"/>
  <c r="AZ256" i="99"/>
  <c r="AV506" i="99"/>
  <c r="AW506" i="99" s="1"/>
  <c r="AX506" i="99" s="1"/>
  <c r="AZ506" i="99"/>
  <c r="AQ203" i="99"/>
  <c r="AS203" i="99"/>
  <c r="AK203" i="99"/>
  <c r="AV208" i="99"/>
  <c r="AW208" i="99" s="1"/>
  <c r="AX208" i="99" s="1"/>
  <c r="AS208" i="99"/>
  <c r="AZ208" i="99"/>
  <c r="AU248" i="95"/>
  <c r="AV248" i="95" s="1"/>
  <c r="AW248" i="95" s="1"/>
  <c r="AO248" i="95"/>
  <c r="AK248" i="95"/>
  <c r="AY248" i="95"/>
  <c r="AR248" i="95"/>
  <c r="AQ248" i="95"/>
  <c r="AO354" i="95"/>
  <c r="AK354" i="95"/>
  <c r="AO398" i="95"/>
  <c r="AC430" i="95"/>
  <c r="AP430" i="95" s="1"/>
  <c r="AC358" i="95"/>
  <c r="AP358" i="95" s="1"/>
  <c r="AC243" i="99"/>
  <c r="AP243" i="99" s="1"/>
  <c r="AC478" i="95"/>
  <c r="AB478" i="95"/>
  <c r="AP305" i="95"/>
  <c r="AP228" i="99"/>
  <c r="AU193" i="95"/>
  <c r="AV193" i="95" s="1"/>
  <c r="AW193" i="95" s="1"/>
  <c r="AR193" i="95"/>
  <c r="AC249" i="95"/>
  <c r="AP249" i="95" s="1"/>
  <c r="AC460" i="99"/>
  <c r="AP460" i="99" s="1"/>
  <c r="AB424" i="99"/>
  <c r="AC424" i="99"/>
  <c r="AC352" i="99"/>
  <c r="AC280" i="99"/>
  <c r="AP280" i="99" s="1"/>
  <c r="AB431" i="99"/>
  <c r="AC431" i="99"/>
  <c r="AP431" i="99" s="1"/>
  <c r="AB251" i="99"/>
  <c r="AC251" i="99"/>
  <c r="AP251" i="99" s="1"/>
  <c r="AP349" i="99"/>
  <c r="AC320" i="95"/>
  <c r="AP320" i="95" s="1"/>
  <c r="AP495" i="99"/>
  <c r="AZ502" i="99"/>
  <c r="AV502" i="99"/>
  <c r="BC465" i="99"/>
  <c r="AS465" i="99"/>
  <c r="AQ465" i="99"/>
  <c r="AS363" i="99"/>
  <c r="AK363" i="99"/>
  <c r="AQ251" i="99"/>
  <c r="AS251" i="99"/>
  <c r="AK251" i="99"/>
  <c r="AV441" i="99"/>
  <c r="AK441" i="99"/>
  <c r="AS387" i="99"/>
  <c r="AK387" i="99"/>
  <c r="AQ259" i="99"/>
  <c r="AS259" i="99"/>
  <c r="AK259" i="99"/>
  <c r="BC167" i="99"/>
  <c r="BE167" i="99" s="1"/>
  <c r="AK167" i="99"/>
  <c r="AS167" i="99"/>
  <c r="AZ167" i="99"/>
  <c r="AY391" i="95"/>
  <c r="AQ391" i="95"/>
  <c r="AP236" i="99"/>
  <c r="AC478" i="99"/>
  <c r="AP478" i="99" s="1"/>
  <c r="AB478" i="99"/>
  <c r="AC128" i="95"/>
  <c r="AP128" i="95" s="1"/>
  <c r="AB449" i="99"/>
  <c r="AC449" i="99"/>
  <c r="AP449" i="99" s="1"/>
  <c r="AB413" i="99"/>
  <c r="AB341" i="99"/>
  <c r="AB305" i="99"/>
  <c r="AC269" i="99"/>
  <c r="AP269" i="99" s="1"/>
  <c r="AP120" i="99"/>
  <c r="AO241" i="95"/>
  <c r="AC124" i="95"/>
  <c r="AB235" i="99"/>
  <c r="AC235" i="99"/>
  <c r="AP235" i="99" s="1"/>
  <c r="AP465" i="99"/>
  <c r="AP357" i="99"/>
  <c r="AC501" i="95"/>
  <c r="AB429" i="95"/>
  <c r="AC321" i="95"/>
  <c r="AP321" i="95" s="1"/>
  <c r="AC285" i="95"/>
  <c r="AP285" i="95" s="1"/>
  <c r="AC249" i="99"/>
  <c r="AP232" i="99"/>
  <c r="AP131" i="99"/>
  <c r="AC193" i="95"/>
  <c r="AP193" i="95" s="1"/>
  <c r="AC486" i="95"/>
  <c r="AB486" i="95"/>
  <c r="AB378" i="95"/>
  <c r="AC378" i="95"/>
  <c r="AP378" i="95" s="1"/>
  <c r="AC342" i="95"/>
  <c r="AP342" i="95" s="1"/>
  <c r="AO193" i="95"/>
  <c r="AP318" i="99"/>
  <c r="AK435" i="99"/>
  <c r="AZ435" i="99"/>
  <c r="AV435" i="99"/>
  <c r="AW435" i="99" s="1"/>
  <c r="AX435" i="99" s="1"/>
  <c r="AV460" i="99"/>
  <c r="AQ460" i="99"/>
  <c r="AK460" i="99"/>
  <c r="AZ460" i="99"/>
  <c r="AV245" i="99"/>
  <c r="AQ245" i="99"/>
  <c r="AV240" i="99"/>
  <c r="AW240" i="99" s="1"/>
  <c r="AX240" i="99" s="1"/>
  <c r="AZ240" i="99"/>
  <c r="AP386" i="99"/>
  <c r="AP370" i="99"/>
  <c r="AV253" i="99"/>
  <c r="AQ253" i="99"/>
  <c r="AV264" i="99"/>
  <c r="AZ264" i="99"/>
  <c r="AQ195" i="99"/>
  <c r="AS195" i="99"/>
  <c r="AK195" i="99"/>
  <c r="AV141" i="99"/>
  <c r="AQ141" i="99"/>
  <c r="AQ163" i="99"/>
  <c r="AS163" i="99"/>
  <c r="AK163" i="99"/>
  <c r="AV149" i="99"/>
  <c r="AQ149" i="99"/>
  <c r="AV192" i="99"/>
  <c r="AW192" i="99" s="1"/>
  <c r="AX192" i="99" s="1"/>
  <c r="AZ192" i="99"/>
  <c r="AS192" i="99"/>
  <c r="AP448" i="95"/>
  <c r="AY293" i="95"/>
  <c r="AR293" i="95"/>
  <c r="AK293" i="95"/>
  <c r="AY301" i="95"/>
  <c r="AR301" i="95"/>
  <c r="AK301" i="95"/>
  <c r="AY341" i="95"/>
  <c r="AR341" i="95"/>
  <c r="AK341" i="95"/>
  <c r="AB416" i="99"/>
  <c r="AC416" i="99"/>
  <c r="AP416" i="99" s="1"/>
  <c r="AB151" i="95"/>
  <c r="AB495" i="95"/>
  <c r="AC423" i="95"/>
  <c r="AP423" i="95" s="1"/>
  <c r="AC351" i="95"/>
  <c r="AP351" i="95" s="1"/>
  <c r="AB279" i="95"/>
  <c r="AB231" i="95"/>
  <c r="AP147" i="99"/>
  <c r="AB167" i="95"/>
  <c r="AC123" i="95"/>
  <c r="AP123" i="95" s="1"/>
  <c r="AC451" i="95"/>
  <c r="AC415" i="95"/>
  <c r="AP415" i="95" s="1"/>
  <c r="AC379" i="95"/>
  <c r="AB343" i="95"/>
  <c r="AB271" i="95"/>
  <c r="AP115" i="99"/>
  <c r="AC494" i="95"/>
  <c r="AB386" i="95"/>
  <c r="AB350" i="95"/>
  <c r="AC350" i="95"/>
  <c r="AP350" i="95" s="1"/>
  <c r="AC278" i="95"/>
  <c r="AC429" i="99"/>
  <c r="AB429" i="99"/>
  <c r="AB357" i="99"/>
  <c r="AC321" i="99"/>
  <c r="AP321" i="99" s="1"/>
  <c r="AC285" i="99"/>
  <c r="AP285" i="99" s="1"/>
  <c r="AP184" i="99"/>
  <c r="AP167" i="99"/>
  <c r="AC268" i="99"/>
  <c r="AP268" i="99" s="1"/>
  <c r="AC486" i="99"/>
  <c r="AP486" i="99" s="1"/>
  <c r="AB450" i="99"/>
  <c r="AC450" i="99"/>
  <c r="AP450" i="99" s="1"/>
  <c r="AB306" i="99"/>
  <c r="AC493" i="95"/>
  <c r="AB421" i="95"/>
  <c r="AC313" i="95"/>
  <c r="AP313" i="95" s="1"/>
  <c r="AC277" i="95"/>
  <c r="AP277" i="95" s="1"/>
  <c r="AC241" i="95"/>
  <c r="AP241" i="95" s="1"/>
  <c r="AP176" i="99"/>
  <c r="AP220" i="95"/>
  <c r="AP300" i="99"/>
  <c r="BC458" i="99"/>
  <c r="AV458" i="99"/>
  <c r="AS458" i="99"/>
  <c r="AQ341" i="99"/>
  <c r="AS341" i="99"/>
  <c r="AK341" i="99"/>
  <c r="AZ341" i="99"/>
  <c r="AS347" i="99"/>
  <c r="AK347" i="99"/>
  <c r="AV298" i="99"/>
  <c r="AS298" i="99"/>
  <c r="AQ298" i="99"/>
  <c r="AQ131" i="99"/>
  <c r="AK131" i="99"/>
  <c r="AS131" i="99"/>
  <c r="AV120" i="99"/>
  <c r="AW120" i="99" s="1"/>
  <c r="AX120" i="99" s="1"/>
  <c r="AS120" i="99"/>
  <c r="AZ120" i="99"/>
  <c r="AC437" i="95"/>
  <c r="AP437" i="95" s="1"/>
  <c r="AV423" i="95"/>
  <c r="AW423" i="95" s="1"/>
  <c r="AY397" i="95"/>
  <c r="AQ397" i="95"/>
  <c r="AC423" i="99"/>
  <c r="AP423" i="99" s="1"/>
  <c r="AC387" i="99"/>
  <c r="AP387" i="99" s="1"/>
  <c r="AC351" i="99"/>
  <c r="AC473" i="99"/>
  <c r="AP473" i="99" s="1"/>
  <c r="AC365" i="99"/>
  <c r="AP365" i="99" s="1"/>
  <c r="AC113" i="95"/>
  <c r="AP113" i="95" s="1"/>
  <c r="AB408" i="99"/>
  <c r="AC408" i="99"/>
  <c r="AP408" i="99" s="1"/>
  <c r="AC336" i="99"/>
  <c r="AP336" i="99" s="1"/>
  <c r="AC264" i="99"/>
  <c r="AP264" i="99" s="1"/>
  <c r="AC216" i="99"/>
  <c r="AP216" i="99" s="1"/>
  <c r="AC119" i="95"/>
  <c r="AP119" i="95" s="1"/>
  <c r="AB451" i="99"/>
  <c r="AC415" i="99"/>
  <c r="AC379" i="99"/>
  <c r="AP379" i="99" s="1"/>
  <c r="AC343" i="99"/>
  <c r="AY136" i="95"/>
  <c r="AQ136" i="95"/>
  <c r="AK136" i="95"/>
  <c r="AC494" i="99"/>
  <c r="AP494" i="99" s="1"/>
  <c r="AB494" i="99"/>
  <c r="AB278" i="99"/>
  <c r="AB242" i="99"/>
  <c r="AY131" i="95"/>
  <c r="AQ131" i="95"/>
  <c r="AK131" i="95"/>
  <c r="AB448" i="95"/>
  <c r="AC412" i="95"/>
  <c r="AP412" i="95" s="1"/>
  <c r="AC455" i="95"/>
  <c r="AP455" i="95" s="1"/>
  <c r="AB455" i="95"/>
  <c r="AC419" i="95"/>
  <c r="AB311" i="95"/>
  <c r="AB239" i="95"/>
  <c r="AC145" i="95"/>
  <c r="AP145" i="95" s="1"/>
  <c r="AP132" i="99"/>
  <c r="AC185" i="95"/>
  <c r="AP185" i="95" s="1"/>
  <c r="AB185" i="95"/>
  <c r="AC493" i="99"/>
  <c r="AB421" i="99"/>
  <c r="AB349" i="99"/>
  <c r="AC313" i="99"/>
  <c r="AP313" i="99" s="1"/>
  <c r="AP277" i="99"/>
  <c r="AK443" i="99"/>
  <c r="AZ443" i="99"/>
  <c r="AQ389" i="99"/>
  <c r="AK389" i="99"/>
  <c r="AZ389" i="99"/>
  <c r="AS389" i="99"/>
  <c r="AQ373" i="99"/>
  <c r="AK373" i="99"/>
  <c r="AZ373" i="99"/>
  <c r="AS373" i="99"/>
  <c r="AQ357" i="99"/>
  <c r="AK357" i="99"/>
  <c r="AZ357" i="99"/>
  <c r="AS357" i="99"/>
  <c r="AQ235" i="99"/>
  <c r="AS235" i="99"/>
  <c r="AK235" i="99"/>
  <c r="AQ365" i="99"/>
  <c r="AZ365" i="99"/>
  <c r="AS365" i="99"/>
  <c r="AK365" i="99"/>
  <c r="AQ243" i="99"/>
  <c r="AS243" i="99"/>
  <c r="AK243" i="99"/>
  <c r="AV248" i="99"/>
  <c r="AZ248" i="99"/>
  <c r="BC151" i="99"/>
  <c r="AK151" i="99"/>
  <c r="AZ151" i="99"/>
  <c r="AS151" i="99"/>
  <c r="AQ179" i="99"/>
  <c r="AK179" i="99"/>
  <c r="AS179" i="99"/>
  <c r="AR464" i="95"/>
  <c r="AY464" i="95"/>
  <c r="AQ464" i="95"/>
  <c r="AO464" i="95"/>
  <c r="AY504" i="95"/>
  <c r="AQ504" i="95"/>
  <c r="AU431" i="95"/>
  <c r="AQ431" i="95"/>
  <c r="AY431" i="95"/>
  <c r="AP224" i="99"/>
  <c r="AR213" i="95"/>
  <c r="AK213" i="95"/>
  <c r="AP257" i="95"/>
  <c r="AU177" i="95"/>
  <c r="AV177" i="95" s="1"/>
  <c r="AW177" i="95" s="1"/>
  <c r="AR177" i="95"/>
  <c r="AU216" i="95"/>
  <c r="AV216" i="95" s="1"/>
  <c r="AW216" i="95" s="1"/>
  <c r="AY216" i="95"/>
  <c r="AR216" i="95"/>
  <c r="AQ216" i="95"/>
  <c r="AO216" i="95"/>
  <c r="AK216" i="95"/>
  <c r="AQ134" i="95"/>
  <c r="AU134" i="95"/>
  <c r="AV134" i="95" s="1"/>
  <c r="AW134" i="95" s="1"/>
  <c r="AL134" i="95"/>
  <c r="AC237" i="95"/>
  <c r="AP237" i="95" s="1"/>
  <c r="AB255" i="95"/>
  <c r="AP220" i="99"/>
  <c r="AP347" i="99"/>
  <c r="AB275" i="99"/>
  <c r="AC275" i="99"/>
  <c r="AP275" i="99" s="1"/>
  <c r="AP481" i="99"/>
  <c r="AP373" i="99"/>
  <c r="AB258" i="99"/>
  <c r="AC272" i="95"/>
  <c r="AP272" i="95" s="1"/>
  <c r="AQ325" i="99"/>
  <c r="AS325" i="99"/>
  <c r="AK325" i="99"/>
  <c r="AZ325" i="99"/>
  <c r="AV229" i="99"/>
  <c r="AQ229" i="99"/>
  <c r="AV386" i="99"/>
  <c r="AS386" i="99"/>
  <c r="AQ386" i="99"/>
  <c r="AS355" i="99"/>
  <c r="AK355" i="99"/>
  <c r="AV237" i="99"/>
  <c r="AQ237" i="99"/>
  <c r="BC489" i="99"/>
  <c r="AS489" i="99"/>
  <c r="AQ489" i="99"/>
  <c r="BC159" i="99"/>
  <c r="AS159" i="99"/>
  <c r="AZ159" i="99"/>
  <c r="AK159" i="99"/>
  <c r="AV133" i="99"/>
  <c r="AQ133" i="99"/>
  <c r="AU430" i="95"/>
  <c r="AV430" i="95" s="1"/>
  <c r="AW430" i="95" s="1"/>
  <c r="AR430" i="95"/>
  <c r="AV399" i="95"/>
  <c r="AW399" i="95" s="1"/>
  <c r="AP260" i="99"/>
  <c r="AC502" i="99"/>
  <c r="AP502" i="99" s="1"/>
  <c r="AB502" i="99"/>
  <c r="AC466" i="99"/>
  <c r="AP466" i="99" s="1"/>
  <c r="AB466" i="99"/>
  <c r="AB286" i="99"/>
  <c r="AR221" i="95"/>
  <c r="AK221" i="95"/>
  <c r="AP160" i="95"/>
  <c r="AB365" i="99"/>
  <c r="AC293" i="99"/>
  <c r="AP293" i="99" s="1"/>
  <c r="AB293" i="99"/>
  <c r="AC152" i="95"/>
  <c r="AP152" i="95" s="1"/>
  <c r="AR115" i="95"/>
  <c r="AK115" i="95"/>
  <c r="AB259" i="99"/>
  <c r="AC259" i="99"/>
  <c r="AP259" i="99" s="1"/>
  <c r="AP116" i="99"/>
  <c r="AB381" i="95"/>
  <c r="AC381" i="95"/>
  <c r="AP381" i="95" s="1"/>
  <c r="AC345" i="95"/>
  <c r="AP345" i="95" s="1"/>
  <c r="AC309" i="95"/>
  <c r="AP309" i="95" s="1"/>
  <c r="AP237" i="99"/>
  <c r="AP191" i="99"/>
  <c r="AP414" i="95"/>
  <c r="AC227" i="99"/>
  <c r="AP227" i="99" s="1"/>
  <c r="AP159" i="99"/>
  <c r="AC209" i="95"/>
  <c r="AP209" i="95" s="1"/>
  <c r="AC510" i="95"/>
  <c r="AB402" i="95"/>
  <c r="AC294" i="95"/>
  <c r="AP152" i="99"/>
  <c r="AP258" i="95"/>
  <c r="AP361" i="95"/>
  <c r="AP190" i="95"/>
  <c r="AP401" i="95"/>
  <c r="AP340" i="95"/>
  <c r="AP122" i="95"/>
  <c r="AP146" i="95"/>
  <c r="AP260" i="95"/>
  <c r="AP463" i="99"/>
  <c r="AP467" i="99"/>
  <c r="BC481" i="99"/>
  <c r="AS481" i="99"/>
  <c r="AQ481" i="99"/>
  <c r="AV321" i="99"/>
  <c r="AS321" i="99"/>
  <c r="AP354" i="99"/>
  <c r="AV232" i="99"/>
  <c r="AZ232" i="99"/>
  <c r="BC119" i="99"/>
  <c r="BE119" i="99" s="1"/>
  <c r="AK119" i="99"/>
  <c r="AZ119" i="99"/>
  <c r="AS119" i="99"/>
  <c r="AU366" i="95"/>
  <c r="AR366" i="95"/>
  <c r="AC476" i="99"/>
  <c r="AP476" i="99" s="1"/>
  <c r="AB476" i="99"/>
  <c r="AB175" i="95"/>
  <c r="AC483" i="95"/>
  <c r="AP483" i="95" s="1"/>
  <c r="AC411" i="95"/>
  <c r="AB303" i="95"/>
  <c r="AU208" i="95"/>
  <c r="AV208" i="95" s="1"/>
  <c r="AW208" i="95" s="1"/>
  <c r="AK208" i="95"/>
  <c r="AQ208" i="95"/>
  <c r="AY208" i="95"/>
  <c r="AC396" i="95"/>
  <c r="AP396" i="95" s="1"/>
  <c r="AP156" i="99"/>
  <c r="AB511" i="95"/>
  <c r="AC439" i="95"/>
  <c r="AP439" i="95" s="1"/>
  <c r="AC403" i="95"/>
  <c r="AB295" i="95"/>
  <c r="AC273" i="95"/>
  <c r="AP273" i="95" s="1"/>
  <c r="AU169" i="95"/>
  <c r="AR169" i="95"/>
  <c r="AC446" i="95"/>
  <c r="AB410" i="95"/>
  <c r="AC302" i="95"/>
  <c r="AC453" i="99"/>
  <c r="AP453" i="99" s="1"/>
  <c r="AB381" i="99"/>
  <c r="AB309" i="99"/>
  <c r="AC240" i="95"/>
  <c r="AP240" i="95" s="1"/>
  <c r="AB193" i="95"/>
  <c r="AC256" i="99"/>
  <c r="AP256" i="99" s="1"/>
  <c r="AP148" i="99"/>
  <c r="AB207" i="95"/>
  <c r="AC474" i="99"/>
  <c r="AP474" i="99" s="1"/>
  <c r="AB330" i="99"/>
  <c r="AC294" i="99"/>
  <c r="AV382" i="95"/>
  <c r="AW382" i="95" s="1"/>
  <c r="AB215" i="95"/>
  <c r="AO177" i="95"/>
  <c r="AC481" i="95"/>
  <c r="AC445" i="95"/>
  <c r="AP445" i="95" s="1"/>
  <c r="AC337" i="95"/>
  <c r="AP337" i="95" s="1"/>
  <c r="AC301" i="95"/>
  <c r="AP301" i="95" s="1"/>
  <c r="AC265" i="95"/>
  <c r="AP265" i="95" s="1"/>
  <c r="AP303" i="95"/>
  <c r="AP239" i="95"/>
  <c r="AP311" i="99"/>
  <c r="AP225" i="99"/>
  <c r="AV378" i="99"/>
  <c r="AW378" i="99" s="1"/>
  <c r="AX378" i="99" s="1"/>
  <c r="AS378" i="99"/>
  <c r="AQ378" i="99"/>
  <c r="AV306" i="99"/>
  <c r="AQ306" i="99"/>
  <c r="AV277" i="99"/>
  <c r="AQ277" i="99"/>
  <c r="AQ219" i="99"/>
  <c r="AS219" i="99"/>
  <c r="AK219" i="99"/>
  <c r="AS331" i="99"/>
  <c r="AK331" i="99"/>
  <c r="AV354" i="99"/>
  <c r="AW354" i="99" s="1"/>
  <c r="AX354" i="99" s="1"/>
  <c r="AS354" i="99"/>
  <c r="AQ354" i="99"/>
  <c r="AQ227" i="99"/>
  <c r="AS227" i="99"/>
  <c r="AK227" i="99"/>
  <c r="AV125" i="99"/>
  <c r="AQ125" i="99"/>
  <c r="AV152" i="99"/>
  <c r="AS152" i="99"/>
  <c r="AZ152" i="99"/>
  <c r="AV200" i="99"/>
  <c r="AW200" i="99" s="1"/>
  <c r="AX200" i="99" s="1"/>
  <c r="AZ200" i="99"/>
  <c r="AS200" i="99"/>
  <c r="AY333" i="95"/>
  <c r="AR333" i="95"/>
  <c r="AK333" i="95"/>
  <c r="AB382" i="95"/>
  <c r="AU414" i="95"/>
  <c r="AR414" i="95"/>
  <c r="AO289" i="95"/>
  <c r="AB132" i="95"/>
  <c r="AC411" i="99"/>
  <c r="AP411" i="99" s="1"/>
  <c r="AC375" i="99"/>
  <c r="AC339" i="99"/>
  <c r="AP339" i="99" s="1"/>
  <c r="AB267" i="99"/>
  <c r="AC267" i="99"/>
  <c r="AP267" i="99" s="1"/>
  <c r="AP149" i="99"/>
  <c r="AP389" i="99"/>
  <c r="AB504" i="99"/>
  <c r="AC468" i="99"/>
  <c r="AP468" i="99" s="1"/>
  <c r="AB468" i="99"/>
  <c r="AC432" i="99"/>
  <c r="AP432" i="99" s="1"/>
  <c r="AC360" i="99"/>
  <c r="AP252" i="99"/>
  <c r="AP151" i="99"/>
  <c r="AC198" i="95"/>
  <c r="AC439" i="99"/>
  <c r="AP439" i="99" s="1"/>
  <c r="AC403" i="99"/>
  <c r="AP403" i="99" s="1"/>
  <c r="AC367" i="99"/>
  <c r="AC331" i="99"/>
  <c r="AP331" i="99" s="1"/>
  <c r="AC295" i="99"/>
  <c r="AP295" i="99" s="1"/>
  <c r="AB211" i="99"/>
  <c r="AC211" i="99"/>
  <c r="AP211" i="99" s="1"/>
  <c r="AC446" i="99"/>
  <c r="AB266" i="99"/>
  <c r="AP141" i="99"/>
  <c r="AU232" i="95"/>
  <c r="AV232" i="95" s="1"/>
  <c r="AW232" i="95" s="1"/>
  <c r="AQ232" i="95"/>
  <c r="AK232" i="95"/>
  <c r="AY232" i="95"/>
  <c r="AR232" i="95"/>
  <c r="AC508" i="95"/>
  <c r="AC472" i="95"/>
  <c r="AP472" i="95" s="1"/>
  <c r="AC436" i="95"/>
  <c r="AP436" i="95" s="1"/>
  <c r="AC364" i="95"/>
  <c r="AP119" i="99"/>
  <c r="AC443" i="95"/>
  <c r="AC407" i="95"/>
  <c r="AP407" i="95" s="1"/>
  <c r="AB335" i="95"/>
  <c r="AB263" i="95"/>
  <c r="AP203" i="99"/>
  <c r="AC177" i="95"/>
  <c r="AP177" i="95" s="1"/>
  <c r="AC246" i="95"/>
  <c r="AU209" i="95"/>
  <c r="AR209" i="95"/>
  <c r="AC445" i="99"/>
  <c r="AP445" i="99" s="1"/>
  <c r="AB373" i="99"/>
  <c r="AB301" i="99"/>
  <c r="AC265" i="99"/>
  <c r="AP133" i="99"/>
  <c r="AP374" i="99"/>
  <c r="AP246" i="99"/>
  <c r="AP150" i="99"/>
  <c r="AW508" i="99"/>
  <c r="AX508" i="99" s="1"/>
  <c r="AS403" i="99"/>
  <c r="AK403" i="99"/>
  <c r="AQ349" i="99"/>
  <c r="AZ349" i="99"/>
  <c r="AS349" i="99"/>
  <c r="AK349" i="99"/>
  <c r="AV221" i="99"/>
  <c r="AQ221" i="99"/>
  <c r="BC450" i="99"/>
  <c r="AK450" i="99"/>
  <c r="AZ450" i="99"/>
  <c r="AV450" i="99"/>
  <c r="AW450" i="99" s="1"/>
  <c r="AX450" i="99" s="1"/>
  <c r="AQ450" i="99"/>
  <c r="AZ459" i="99"/>
  <c r="AQ459" i="99"/>
  <c r="AQ115" i="99"/>
  <c r="AK115" i="99"/>
  <c r="AS115" i="99"/>
  <c r="AB502" i="95"/>
  <c r="AO297" i="95"/>
  <c r="AU407" i="95"/>
  <c r="AY407" i="95"/>
  <c r="AQ407" i="95"/>
  <c r="AY261" i="95"/>
  <c r="AR261" i="95"/>
  <c r="AK261" i="95"/>
  <c r="AR410" i="95"/>
  <c r="AK410" i="95"/>
  <c r="AP135" i="99"/>
  <c r="AB131" i="95"/>
  <c r="AC406" i="95"/>
  <c r="AP406" i="95" s="1"/>
  <c r="AB418" i="95"/>
  <c r="AC310" i="95"/>
  <c r="AC353" i="95"/>
  <c r="AP353" i="95" s="1"/>
  <c r="AC317" i="95"/>
  <c r="AP317" i="95" s="1"/>
  <c r="AC281" i="95"/>
  <c r="AP281" i="95" s="1"/>
  <c r="AO217" i="95"/>
  <c r="AO257" i="95"/>
  <c r="AP398" i="95"/>
  <c r="AB247" i="95"/>
  <c r="AC261" i="95"/>
  <c r="AP261" i="95" s="1"/>
  <c r="AP136" i="99"/>
  <c r="AC225" i="95"/>
  <c r="AP225" i="95" s="1"/>
  <c r="AC153" i="95"/>
  <c r="AP153" i="95" s="1"/>
  <c r="AC508" i="99"/>
  <c r="AP508" i="99" s="1"/>
  <c r="AC436" i="99"/>
  <c r="AP436" i="99" s="1"/>
  <c r="AB400" i="99"/>
  <c r="AC400" i="99"/>
  <c r="AP400" i="99" s="1"/>
  <c r="AC114" i="95"/>
  <c r="AP114" i="95" s="1"/>
  <c r="AC407" i="99"/>
  <c r="AP407" i="99" s="1"/>
  <c r="AC371" i="99"/>
  <c r="AP371" i="99" s="1"/>
  <c r="AC335" i="99"/>
  <c r="AP335" i="99" s="1"/>
  <c r="AC136" i="95"/>
  <c r="AP136" i="95" s="1"/>
  <c r="AC505" i="99"/>
  <c r="AP505" i="99" s="1"/>
  <c r="AC397" i="99"/>
  <c r="AP397" i="99" s="1"/>
  <c r="AC325" i="99"/>
  <c r="AP325" i="99" s="1"/>
  <c r="AB246" i="99"/>
  <c r="AO209" i="95"/>
  <c r="AC169" i="95"/>
  <c r="AP169" i="95" s="1"/>
  <c r="AB169" i="95"/>
  <c r="AP338" i="95"/>
  <c r="AP226" i="95"/>
  <c r="AP392" i="95"/>
  <c r="AO119" i="95"/>
  <c r="AP324" i="95"/>
  <c r="AP456" i="99"/>
  <c r="AP308" i="99"/>
  <c r="AS411" i="99"/>
  <c r="AK411" i="99"/>
  <c r="AW492" i="99"/>
  <c r="AX492" i="99" s="1"/>
  <c r="AS379" i="99"/>
  <c r="AK379" i="99"/>
  <c r="AV307" i="99"/>
  <c r="AW307" i="99" s="1"/>
  <c r="AX307" i="99" s="1"/>
  <c r="AK307" i="99"/>
  <c r="AZ307" i="99"/>
  <c r="AS297" i="99"/>
  <c r="AK297" i="99"/>
  <c r="AQ275" i="99"/>
  <c r="AS275" i="99"/>
  <c r="AV216" i="99"/>
  <c r="AW216" i="99" s="1"/>
  <c r="AX216" i="99" s="1"/>
  <c r="AZ216" i="99"/>
  <c r="AV224" i="99"/>
  <c r="AZ224" i="99"/>
  <c r="AV117" i="99"/>
  <c r="AQ117" i="99"/>
  <c r="AV184" i="99"/>
  <c r="AW184" i="99" s="1"/>
  <c r="AX184" i="99" s="1"/>
  <c r="AZ184" i="99"/>
  <c r="AS184" i="99"/>
  <c r="AR434" i="95"/>
  <c r="AK434" i="95"/>
  <c r="AY456" i="95"/>
  <c r="AR456" i="95"/>
  <c r="AQ456" i="95"/>
  <c r="AB406" i="95"/>
  <c r="AC365" i="95"/>
  <c r="AQ383" i="95"/>
  <c r="AY383" i="95"/>
  <c r="AQ421" i="95"/>
  <c r="AY421" i="95"/>
  <c r="AP248" i="99"/>
  <c r="AY253" i="95"/>
  <c r="AK253" i="95"/>
  <c r="AR253" i="95"/>
  <c r="AC442" i="99"/>
  <c r="AP442" i="99" s="1"/>
  <c r="AC490" i="99"/>
  <c r="AP490" i="99" s="1"/>
  <c r="AB490" i="99"/>
  <c r="AC454" i="99"/>
  <c r="AP454" i="99" s="1"/>
  <c r="AB454" i="99"/>
  <c r="AC206" i="95"/>
  <c r="AB389" i="99"/>
  <c r="AB317" i="99"/>
  <c r="AC281" i="99"/>
  <c r="AP281" i="99" s="1"/>
  <c r="AC245" i="95"/>
  <c r="AP245" i="95" s="1"/>
  <c r="AY256" i="95"/>
  <c r="AQ256" i="95"/>
  <c r="AP405" i="99"/>
  <c r="AP333" i="99"/>
  <c r="AB218" i="99"/>
  <c r="AB405" i="95"/>
  <c r="AC333" i="95"/>
  <c r="AP333" i="95" s="1"/>
  <c r="AC297" i="95"/>
  <c r="AP297" i="95" s="1"/>
  <c r="AC261" i="99"/>
  <c r="AP261" i="99" s="1"/>
  <c r="AC213" i="95"/>
  <c r="AP213" i="95" s="1"/>
  <c r="AP366" i="95"/>
  <c r="AP179" i="99"/>
  <c r="AB462" i="95"/>
  <c r="AB426" i="95"/>
  <c r="AC354" i="95"/>
  <c r="AP354" i="95" s="1"/>
  <c r="AB354" i="95"/>
  <c r="AC318" i="95"/>
  <c r="AP318" i="95" s="1"/>
  <c r="AC115" i="95"/>
  <c r="AP115" i="95" s="1"/>
  <c r="AB115" i="95"/>
  <c r="AC440" i="99"/>
  <c r="AP440" i="99" s="1"/>
  <c r="AP496" i="99"/>
  <c r="AZ490" i="99"/>
  <c r="AK490" i="99"/>
  <c r="AZ474" i="99"/>
  <c r="AS474" i="99"/>
  <c r="AQ267" i="99"/>
  <c r="AS267" i="99"/>
  <c r="AK267" i="99"/>
  <c r="AQ333" i="99"/>
  <c r="AZ333" i="99"/>
  <c r="AS333" i="99"/>
  <c r="AK333" i="99"/>
  <c r="AQ147" i="99"/>
  <c r="AK147" i="99"/>
  <c r="AS147" i="99"/>
  <c r="AV176" i="99"/>
  <c r="AS176" i="99"/>
  <c r="AZ176" i="99"/>
  <c r="AU415" i="95"/>
  <c r="AY415" i="95"/>
  <c r="AQ415" i="95"/>
  <c r="AO305" i="95"/>
  <c r="AU358" i="95"/>
  <c r="AV358" i="95" s="1"/>
  <c r="AW358" i="95" s="1"/>
  <c r="AR358" i="95"/>
  <c r="AY375" i="95"/>
  <c r="AQ375" i="95"/>
  <c r="AB430" i="95"/>
  <c r="AU200" i="95"/>
  <c r="AO200" i="95"/>
  <c r="AK200" i="95"/>
  <c r="AY200" i="95"/>
  <c r="AQ200" i="95"/>
  <c r="AB471" i="95"/>
  <c r="AC435" i="95"/>
  <c r="AP435" i="95" s="1"/>
  <c r="AC399" i="95"/>
  <c r="AP399" i="95" s="1"/>
  <c r="AC363" i="95"/>
  <c r="AP363" i="95" s="1"/>
  <c r="AB327" i="95"/>
  <c r="AP195" i="99"/>
  <c r="AC492" i="95"/>
  <c r="AC420" i="95"/>
  <c r="AP240" i="99"/>
  <c r="AP163" i="99"/>
  <c r="AR197" i="95"/>
  <c r="AK197" i="95"/>
  <c r="AC470" i="95"/>
  <c r="AB434" i="95"/>
  <c r="AC326" i="95"/>
  <c r="AP326" i="95" s="1"/>
  <c r="AB405" i="99"/>
  <c r="AB333" i="99"/>
  <c r="AB297" i="99"/>
  <c r="AP117" i="99"/>
  <c r="AB209" i="95"/>
  <c r="AR149" i="95"/>
  <c r="AK149" i="95"/>
  <c r="AB498" i="99"/>
  <c r="AC498" i="99"/>
  <c r="AP498" i="99" s="1"/>
  <c r="AB234" i="99"/>
  <c r="AB397" i="95"/>
  <c r="AC325" i="95"/>
  <c r="AP325" i="95" s="1"/>
  <c r="AC289" i="95"/>
  <c r="AP289" i="95" s="1"/>
  <c r="AC253" i="95"/>
  <c r="AP253" i="95" s="1"/>
  <c r="AW443" i="99"/>
  <c r="AX443" i="99" s="1"/>
  <c r="AV375" i="99"/>
  <c r="BC375" i="99"/>
  <c r="BE375" i="99" s="1"/>
  <c r="AK375" i="99"/>
  <c r="AS375" i="99"/>
  <c r="AZ375" i="99"/>
  <c r="AQ375" i="99"/>
  <c r="AW333" i="99"/>
  <c r="AX333" i="99" s="1"/>
  <c r="BG355" i="99"/>
  <c r="AZ296" i="99"/>
  <c r="AV296" i="99"/>
  <c r="AK296" i="99"/>
  <c r="BC296" i="99"/>
  <c r="BE296" i="99" s="1"/>
  <c r="AQ296" i="99"/>
  <c r="AS296" i="99"/>
  <c r="AW172" i="99"/>
  <c r="AX172" i="99" s="1"/>
  <c r="AW124" i="99"/>
  <c r="AX124" i="99" s="1"/>
  <c r="AW283" i="99"/>
  <c r="AX283" i="99" s="1"/>
  <c r="AZ166" i="99"/>
  <c r="AQ166" i="99"/>
  <c r="AV166" i="99"/>
  <c r="AK166" i="99"/>
  <c r="BC166" i="99"/>
  <c r="BE166" i="99" s="1"/>
  <c r="AS166" i="99"/>
  <c r="AS257" i="99"/>
  <c r="AZ257" i="99"/>
  <c r="AQ257" i="99"/>
  <c r="BC257" i="99"/>
  <c r="BE257" i="99" s="1"/>
  <c r="AV257" i="99"/>
  <c r="AK257" i="99"/>
  <c r="AW218" i="99"/>
  <c r="AX218" i="99" s="1"/>
  <c r="BG476" i="99"/>
  <c r="BG506" i="99"/>
  <c r="AW497" i="99"/>
  <c r="AX497" i="99" s="1"/>
  <c r="AW494" i="99"/>
  <c r="AX494" i="99" s="1"/>
  <c r="AS475" i="99"/>
  <c r="AZ475" i="99"/>
  <c r="AK475" i="99"/>
  <c r="AV475" i="99"/>
  <c r="BC475" i="99"/>
  <c r="BE475" i="99" s="1"/>
  <c r="AQ475" i="99"/>
  <c r="BG486" i="99"/>
  <c r="AQ485" i="99"/>
  <c r="AV485" i="99"/>
  <c r="AZ485" i="99"/>
  <c r="AS485" i="99"/>
  <c r="BC485" i="99"/>
  <c r="BE485" i="99" s="1"/>
  <c r="AK485" i="99"/>
  <c r="BG490" i="99"/>
  <c r="AW466" i="99"/>
  <c r="AX466" i="99" s="1"/>
  <c r="AQ446" i="99"/>
  <c r="AK446" i="99"/>
  <c r="AS446" i="99"/>
  <c r="AZ446" i="99"/>
  <c r="AV446" i="99"/>
  <c r="BC446" i="99"/>
  <c r="BE446" i="99" s="1"/>
  <c r="BG436" i="99"/>
  <c r="AV399" i="99"/>
  <c r="BC399" i="99"/>
  <c r="BE399" i="99" s="1"/>
  <c r="AK399" i="99"/>
  <c r="AS399" i="99"/>
  <c r="AZ399" i="99"/>
  <c r="AQ399" i="99"/>
  <c r="AV335" i="99"/>
  <c r="BC335" i="99"/>
  <c r="BE335" i="99" s="1"/>
  <c r="AK335" i="99"/>
  <c r="AS335" i="99"/>
  <c r="AZ335" i="99"/>
  <c r="AQ335" i="99"/>
  <c r="AW317" i="99"/>
  <c r="AX317" i="99" s="1"/>
  <c r="AW451" i="99"/>
  <c r="AX451" i="99" s="1"/>
  <c r="AS429" i="99"/>
  <c r="BC429" i="99"/>
  <c r="BE429" i="99" s="1"/>
  <c r="AQ429" i="99"/>
  <c r="AZ429" i="99"/>
  <c r="AV429" i="99"/>
  <c r="AK429" i="99"/>
  <c r="BG405" i="99"/>
  <c r="BG373" i="99"/>
  <c r="AW434" i="99"/>
  <c r="AX434" i="99" s="1"/>
  <c r="AW403" i="99"/>
  <c r="AX403" i="99" s="1"/>
  <c r="AW355" i="99"/>
  <c r="AX355" i="99" s="1"/>
  <c r="AW329" i="99"/>
  <c r="AX329" i="99" s="1"/>
  <c r="AW305" i="99"/>
  <c r="AX305" i="99" s="1"/>
  <c r="AW164" i="99"/>
  <c r="AX164" i="99" s="1"/>
  <c r="AW204" i="99"/>
  <c r="AX204" i="99" s="1"/>
  <c r="AK414" i="99"/>
  <c r="AS414" i="99"/>
  <c r="AZ414" i="99"/>
  <c r="AQ414" i="99"/>
  <c r="AV414" i="99"/>
  <c r="BC414" i="99"/>
  <c r="BE414" i="99" s="1"/>
  <c r="BG348" i="99"/>
  <c r="BG237" i="99"/>
  <c r="BG173" i="99"/>
  <c r="AW212" i="99"/>
  <c r="AX212" i="99" s="1"/>
  <c r="BG417" i="99"/>
  <c r="BG192" i="99"/>
  <c r="AW171" i="99"/>
  <c r="AX171" i="99" s="1"/>
  <c r="BG128" i="99"/>
  <c r="BG482" i="99"/>
  <c r="AX324" i="99"/>
  <c r="AW324" i="99"/>
  <c r="AP292" i="99"/>
  <c r="BG259" i="99"/>
  <c r="AZ238" i="99"/>
  <c r="AQ238" i="99"/>
  <c r="AV238" i="99"/>
  <c r="BC238" i="99"/>
  <c r="BE238" i="99" s="1"/>
  <c r="AK238" i="99"/>
  <c r="AS238" i="99"/>
  <c r="BG195" i="99"/>
  <c r="AZ174" i="99"/>
  <c r="AQ174" i="99"/>
  <c r="AK174" i="99"/>
  <c r="AV174" i="99"/>
  <c r="BC174" i="99"/>
  <c r="BE174" i="99" s="1"/>
  <c r="AS174" i="99"/>
  <c r="BG131" i="99"/>
  <c r="AW380" i="99"/>
  <c r="AX380" i="99" s="1"/>
  <c r="AW116" i="99"/>
  <c r="AX116" i="99" s="1"/>
  <c r="AP319" i="99"/>
  <c r="AS233" i="99"/>
  <c r="AZ233" i="99"/>
  <c r="BC233" i="99"/>
  <c r="BE233" i="99" s="1"/>
  <c r="AQ233" i="99"/>
  <c r="AV233" i="99"/>
  <c r="AK233" i="99"/>
  <c r="AP429" i="99"/>
  <c r="BG420" i="99"/>
  <c r="AW279" i="99"/>
  <c r="AX279" i="99" s="1"/>
  <c r="AW247" i="99"/>
  <c r="AX247" i="99" s="1"/>
  <c r="AW215" i="99"/>
  <c r="AX215" i="99" s="1"/>
  <c r="AW183" i="99"/>
  <c r="AX183" i="99" s="1"/>
  <c r="AW151" i="99"/>
  <c r="AX151" i="99" s="1"/>
  <c r="AW119" i="99"/>
  <c r="AX119" i="99" s="1"/>
  <c r="AW130" i="99"/>
  <c r="AX130" i="99" s="1"/>
  <c r="BG250" i="99"/>
  <c r="AW210" i="99"/>
  <c r="AX210" i="99" s="1"/>
  <c r="BG178" i="99"/>
  <c r="AW138" i="99"/>
  <c r="AX138" i="99" s="1"/>
  <c r="BG474" i="99"/>
  <c r="AZ464" i="99"/>
  <c r="AQ464" i="99"/>
  <c r="AS464" i="99"/>
  <c r="BC464" i="99"/>
  <c r="BE464" i="99" s="1"/>
  <c r="AK464" i="99"/>
  <c r="AV464" i="99"/>
  <c r="AW452" i="99"/>
  <c r="AX452" i="99" s="1"/>
  <c r="BG449" i="99"/>
  <c r="AW409" i="99"/>
  <c r="AX409" i="99" s="1"/>
  <c r="BG133" i="99"/>
  <c r="AW163" i="99"/>
  <c r="AX163" i="99" s="1"/>
  <c r="AW420" i="99"/>
  <c r="AX420" i="99" s="1"/>
  <c r="BG492" i="99"/>
  <c r="AQ493" i="99"/>
  <c r="AV493" i="99"/>
  <c r="BC493" i="99"/>
  <c r="BE493" i="99" s="1"/>
  <c r="AZ493" i="99"/>
  <c r="AK493" i="99"/>
  <c r="AS493" i="99"/>
  <c r="AW489" i="99"/>
  <c r="AX489" i="99" s="1"/>
  <c r="AW459" i="99"/>
  <c r="AX459" i="99" s="1"/>
  <c r="AV444" i="99"/>
  <c r="AK444" i="99"/>
  <c r="AS444" i="99"/>
  <c r="AZ444" i="99"/>
  <c r="AQ444" i="99"/>
  <c r="BC444" i="99"/>
  <c r="BE444" i="99" s="1"/>
  <c r="BG434" i="99"/>
  <c r="AV415" i="99"/>
  <c r="BC415" i="99"/>
  <c r="BE415" i="99" s="1"/>
  <c r="AK415" i="99"/>
  <c r="AS415" i="99"/>
  <c r="AZ415" i="99"/>
  <c r="AQ415" i="99"/>
  <c r="AP415" i="99"/>
  <c r="AV351" i="99"/>
  <c r="BC351" i="99"/>
  <c r="BE351" i="99" s="1"/>
  <c r="AK351" i="99"/>
  <c r="AS351" i="99"/>
  <c r="AZ351" i="99"/>
  <c r="AQ351" i="99"/>
  <c r="AW309" i="99"/>
  <c r="AX309" i="99" s="1"/>
  <c r="BG381" i="99"/>
  <c r="BG441" i="99"/>
  <c r="AW430" i="99"/>
  <c r="AX430" i="99" s="1"/>
  <c r="AW395" i="99"/>
  <c r="AX395" i="99" s="1"/>
  <c r="AW339" i="99"/>
  <c r="AX339" i="99" s="1"/>
  <c r="AW140" i="99"/>
  <c r="AX140" i="99" s="1"/>
  <c r="BG313" i="99"/>
  <c r="AZ304" i="99"/>
  <c r="AV304" i="99"/>
  <c r="AK304" i="99"/>
  <c r="BC304" i="99"/>
  <c r="BE304" i="99" s="1"/>
  <c r="AQ304" i="99"/>
  <c r="AS304" i="99"/>
  <c r="BG315" i="99"/>
  <c r="AW148" i="99"/>
  <c r="AX148" i="99" s="1"/>
  <c r="AW323" i="99"/>
  <c r="AX323" i="99" s="1"/>
  <c r="BG285" i="99"/>
  <c r="BG221" i="99"/>
  <c r="BG157" i="99"/>
  <c r="AK366" i="99"/>
  <c r="AS366" i="99"/>
  <c r="AZ366" i="99"/>
  <c r="AQ366" i="99"/>
  <c r="AV366" i="99"/>
  <c r="BC366" i="99"/>
  <c r="BE366" i="99" s="1"/>
  <c r="AW275" i="99"/>
  <c r="AX275" i="99" s="1"/>
  <c r="AW267" i="99"/>
  <c r="AX267" i="99" s="1"/>
  <c r="AW259" i="99"/>
  <c r="AX259" i="99" s="1"/>
  <c r="AW251" i="99"/>
  <c r="AX251" i="99" s="1"/>
  <c r="AW243" i="99"/>
  <c r="AX243" i="99" s="1"/>
  <c r="AW235" i="99"/>
  <c r="AX235" i="99" s="1"/>
  <c r="AW227" i="99"/>
  <c r="AX227" i="99" s="1"/>
  <c r="AW219" i="99"/>
  <c r="AX219" i="99" s="1"/>
  <c r="BG176" i="99"/>
  <c r="AW155" i="99"/>
  <c r="AX155" i="99" s="1"/>
  <c r="BG112" i="99"/>
  <c r="AK310" i="99"/>
  <c r="AS310" i="99"/>
  <c r="AQ310" i="99"/>
  <c r="AV310" i="99"/>
  <c r="BC310" i="99"/>
  <c r="BE310" i="99" s="1"/>
  <c r="AZ310" i="99"/>
  <c r="AW132" i="99"/>
  <c r="AX132" i="99" s="1"/>
  <c r="AW316" i="99"/>
  <c r="AX316" i="99" s="1"/>
  <c r="AW291" i="99"/>
  <c r="AX291" i="99" s="1"/>
  <c r="AQ286" i="99"/>
  <c r="BC286" i="99"/>
  <c r="BE286" i="99" s="1"/>
  <c r="AS286" i="99"/>
  <c r="AZ286" i="99"/>
  <c r="AK286" i="99"/>
  <c r="AV286" i="99"/>
  <c r="AZ222" i="99"/>
  <c r="AK222" i="99"/>
  <c r="AQ222" i="99"/>
  <c r="AV222" i="99"/>
  <c r="BC222" i="99"/>
  <c r="BE222" i="99" s="1"/>
  <c r="AS222" i="99"/>
  <c r="AZ158" i="99"/>
  <c r="AQ158" i="99"/>
  <c r="AK158" i="99"/>
  <c r="AV158" i="99"/>
  <c r="BC158" i="99"/>
  <c r="BE158" i="99" s="1"/>
  <c r="AS158" i="99"/>
  <c r="AV300" i="99"/>
  <c r="AS300" i="99"/>
  <c r="AZ300" i="99"/>
  <c r="AQ300" i="99"/>
  <c r="AK300" i="99"/>
  <c r="BC300" i="99"/>
  <c r="BE300" i="99" s="1"/>
  <c r="AS217" i="99"/>
  <c r="AZ217" i="99"/>
  <c r="BC217" i="99"/>
  <c r="BE217" i="99" s="1"/>
  <c r="AQ217" i="99"/>
  <c r="AV217" i="99"/>
  <c r="AK217" i="99"/>
  <c r="BG322" i="99"/>
  <c r="AW271" i="99"/>
  <c r="AX271" i="99" s="1"/>
  <c r="AW239" i="99"/>
  <c r="AX239" i="99" s="1"/>
  <c r="AW207" i="99"/>
  <c r="AX207" i="99" s="1"/>
  <c r="AW175" i="99"/>
  <c r="AX175" i="99" s="1"/>
  <c r="AW143" i="99"/>
  <c r="AX143" i="99" s="1"/>
  <c r="BG127" i="99"/>
  <c r="BH127" i="99" s="1"/>
  <c r="AP286" i="99"/>
  <c r="AW303" i="99"/>
  <c r="AX303" i="99" s="1"/>
  <c r="BH239" i="99"/>
  <c r="BH199" i="99"/>
  <c r="AW146" i="99"/>
  <c r="AX146" i="99" s="1"/>
  <c r="BG498" i="99"/>
  <c r="BG354" i="99"/>
  <c r="AZ352" i="99"/>
  <c r="AQ352" i="99"/>
  <c r="AV352" i="99"/>
  <c r="BC352" i="99"/>
  <c r="BE352" i="99" s="1"/>
  <c r="AK352" i="99"/>
  <c r="AS352" i="99"/>
  <c r="AW322" i="99"/>
  <c r="AX322" i="99" s="1"/>
  <c r="AW440" i="99"/>
  <c r="AX440" i="99" s="1"/>
  <c r="BG261" i="99"/>
  <c r="AK326" i="99"/>
  <c r="AS326" i="99"/>
  <c r="AZ326" i="99"/>
  <c r="AQ326" i="99"/>
  <c r="AV326" i="99"/>
  <c r="BC326" i="99"/>
  <c r="BE326" i="99" s="1"/>
  <c r="AW250" i="99"/>
  <c r="AX250" i="99" s="1"/>
  <c r="BG468" i="99"/>
  <c r="AW481" i="99"/>
  <c r="AX481" i="99" s="1"/>
  <c r="AQ469" i="99"/>
  <c r="AV469" i="99"/>
  <c r="AZ469" i="99"/>
  <c r="BC469" i="99"/>
  <c r="BE469" i="99" s="1"/>
  <c r="AK469" i="99"/>
  <c r="AS469" i="99"/>
  <c r="AV442" i="99"/>
  <c r="BC442" i="99"/>
  <c r="BE442" i="99" s="1"/>
  <c r="AZ442" i="99"/>
  <c r="AQ442" i="99"/>
  <c r="AK442" i="99"/>
  <c r="AS442" i="99"/>
  <c r="AZ496" i="99"/>
  <c r="AQ496" i="99"/>
  <c r="AV496" i="99"/>
  <c r="AS496" i="99"/>
  <c r="BC496" i="99"/>
  <c r="BE496" i="99" s="1"/>
  <c r="AK496" i="99"/>
  <c r="AV463" i="99"/>
  <c r="AK463" i="99"/>
  <c r="AZ463" i="99"/>
  <c r="AS463" i="99"/>
  <c r="BC463" i="99"/>
  <c r="BE463" i="99" s="1"/>
  <c r="AQ463" i="99"/>
  <c r="AW457" i="99"/>
  <c r="AX457" i="99" s="1"/>
  <c r="AV391" i="99"/>
  <c r="BC391" i="99"/>
  <c r="BE391" i="99" s="1"/>
  <c r="AK391" i="99"/>
  <c r="AS391" i="99"/>
  <c r="AZ391" i="99"/>
  <c r="AQ391" i="99"/>
  <c r="AP391" i="99"/>
  <c r="AV327" i="99"/>
  <c r="BC327" i="99"/>
  <c r="BE327" i="99" s="1"/>
  <c r="AK327" i="99"/>
  <c r="AS327" i="99"/>
  <c r="AQ327" i="99"/>
  <c r="AZ327" i="99"/>
  <c r="AS467" i="99"/>
  <c r="AZ467" i="99"/>
  <c r="AK467" i="99"/>
  <c r="BC467" i="99"/>
  <c r="BE467" i="99" s="1"/>
  <c r="AQ467" i="99"/>
  <c r="AV467" i="99"/>
  <c r="BG452" i="99"/>
  <c r="AW405" i="99"/>
  <c r="AX405" i="99" s="1"/>
  <c r="BG394" i="99"/>
  <c r="AW373" i="99"/>
  <c r="AX373" i="99" s="1"/>
  <c r="BG362" i="99"/>
  <c r="AW341" i="99"/>
  <c r="AX341" i="99" s="1"/>
  <c r="BG330" i="99"/>
  <c r="AW301" i="99"/>
  <c r="AX301" i="99" s="1"/>
  <c r="AZ424" i="99"/>
  <c r="AQ424" i="99"/>
  <c r="AV424" i="99"/>
  <c r="BC424" i="99"/>
  <c r="BE424" i="99" s="1"/>
  <c r="AK424" i="99"/>
  <c r="AS424" i="99"/>
  <c r="AZ392" i="99"/>
  <c r="AQ392" i="99"/>
  <c r="AV392" i="99"/>
  <c r="BC392" i="99"/>
  <c r="BE392" i="99" s="1"/>
  <c r="AK392" i="99"/>
  <c r="AS392" i="99"/>
  <c r="AZ360" i="99"/>
  <c r="AQ360" i="99"/>
  <c r="AV360" i="99"/>
  <c r="BC360" i="99"/>
  <c r="BE360" i="99" s="1"/>
  <c r="AK360" i="99"/>
  <c r="AS360" i="99"/>
  <c r="BG325" i="99"/>
  <c r="BG309" i="99"/>
  <c r="BG293" i="99"/>
  <c r="AW331" i="99"/>
  <c r="AX331" i="99" s="1"/>
  <c r="AK438" i="99"/>
  <c r="AZ438" i="99"/>
  <c r="AV438" i="99"/>
  <c r="AS438" i="99"/>
  <c r="BC438" i="99"/>
  <c r="BE438" i="99" s="1"/>
  <c r="AQ438" i="99"/>
  <c r="BG403" i="99"/>
  <c r="BG363" i="99"/>
  <c r="BG331" i="99"/>
  <c r="BG427" i="99"/>
  <c r="AZ328" i="99"/>
  <c r="AQ328" i="99"/>
  <c r="AV328" i="99"/>
  <c r="AK328" i="99"/>
  <c r="AS328" i="99"/>
  <c r="BC328" i="99"/>
  <c r="BE328" i="99" s="1"/>
  <c r="AW297" i="99"/>
  <c r="AX297" i="99" s="1"/>
  <c r="AW290" i="99"/>
  <c r="AX290" i="99" s="1"/>
  <c r="BG440" i="99"/>
  <c r="BG396" i="99"/>
  <c r="AZ288" i="99"/>
  <c r="AV288" i="99"/>
  <c r="AQ288" i="99"/>
  <c r="AS288" i="99"/>
  <c r="AK288" i="99"/>
  <c r="BC288" i="99"/>
  <c r="BE288" i="99" s="1"/>
  <c r="BG245" i="99"/>
  <c r="BG117" i="99"/>
  <c r="BG329" i="99"/>
  <c r="AP424" i="99"/>
  <c r="AW211" i="99"/>
  <c r="AX211" i="99" s="1"/>
  <c r="BG168" i="99"/>
  <c r="AW147" i="99"/>
  <c r="AX147" i="99" s="1"/>
  <c r="AW404" i="99"/>
  <c r="AX404" i="99" s="1"/>
  <c r="AW432" i="99"/>
  <c r="AX432" i="99" s="1"/>
  <c r="AW364" i="99"/>
  <c r="AX364" i="99" s="1"/>
  <c r="AZ278" i="99"/>
  <c r="AQ278" i="99"/>
  <c r="AK278" i="99"/>
  <c r="AV278" i="99"/>
  <c r="BC278" i="99"/>
  <c r="BE278" i="99" s="1"/>
  <c r="AS278" i="99"/>
  <c r="AZ214" i="99"/>
  <c r="AQ214" i="99"/>
  <c r="AV214" i="99"/>
  <c r="BC214" i="99"/>
  <c r="BE214" i="99" s="1"/>
  <c r="AK214" i="99"/>
  <c r="AS214" i="99"/>
  <c r="AZ150" i="99"/>
  <c r="AK150" i="99"/>
  <c r="AQ150" i="99"/>
  <c r="AV150" i="99"/>
  <c r="BC150" i="99"/>
  <c r="BE150" i="99" s="1"/>
  <c r="AS150" i="99"/>
  <c r="AS241" i="99"/>
  <c r="AZ241" i="99"/>
  <c r="AQ241" i="99"/>
  <c r="BC241" i="99"/>
  <c r="BE241" i="99" s="1"/>
  <c r="AV241" i="99"/>
  <c r="AK241" i="99"/>
  <c r="AS201" i="99"/>
  <c r="AZ201" i="99"/>
  <c r="AQ201" i="99"/>
  <c r="BC201" i="99"/>
  <c r="BE201" i="99" s="1"/>
  <c r="AV201" i="99"/>
  <c r="AK201" i="99"/>
  <c r="AS185" i="99"/>
  <c r="AZ185" i="99"/>
  <c r="AQ185" i="99"/>
  <c r="BC185" i="99"/>
  <c r="BE185" i="99" s="1"/>
  <c r="AV185" i="99"/>
  <c r="AK185" i="99"/>
  <c r="AS169" i="99"/>
  <c r="AZ169" i="99"/>
  <c r="AQ169" i="99"/>
  <c r="BC169" i="99"/>
  <c r="BE169" i="99" s="1"/>
  <c r="AV169" i="99"/>
  <c r="AK169" i="99"/>
  <c r="AS153" i="99"/>
  <c r="AZ153" i="99"/>
  <c r="BC153" i="99"/>
  <c r="BE153" i="99" s="1"/>
  <c r="AQ153" i="99"/>
  <c r="AV153" i="99"/>
  <c r="AK153" i="99"/>
  <c r="AS137" i="99"/>
  <c r="AZ137" i="99"/>
  <c r="AQ137" i="99"/>
  <c r="BC137" i="99"/>
  <c r="BE137" i="99" s="1"/>
  <c r="AV137" i="99"/>
  <c r="AK137" i="99"/>
  <c r="AS121" i="99"/>
  <c r="AZ121" i="99"/>
  <c r="AQ121" i="99"/>
  <c r="BC121" i="99"/>
  <c r="BE121" i="99" s="1"/>
  <c r="AV121" i="99"/>
  <c r="AK121" i="99"/>
  <c r="AW284" i="99"/>
  <c r="AX284" i="99" s="1"/>
  <c r="BG314" i="99"/>
  <c r="AP270" i="99"/>
  <c r="BG244" i="99"/>
  <c r="AP238" i="99"/>
  <c r="BG212" i="99"/>
  <c r="AP206" i="99"/>
  <c r="BG180" i="99"/>
  <c r="AP174" i="99"/>
  <c r="AP142" i="99"/>
  <c r="BG116" i="99"/>
  <c r="AW266" i="99"/>
  <c r="AX266" i="99" s="1"/>
  <c r="AW234" i="99"/>
  <c r="AX234" i="99" s="1"/>
  <c r="BG282" i="99"/>
  <c r="AW274" i="99"/>
  <c r="AX274" i="99" s="1"/>
  <c r="AW114" i="99"/>
  <c r="AX114" i="99" s="1"/>
  <c r="AW242" i="99"/>
  <c r="AX242" i="99" s="1"/>
  <c r="AZ384" i="99"/>
  <c r="AQ384" i="99"/>
  <c r="AV384" i="99"/>
  <c r="BC384" i="99"/>
  <c r="BE384" i="99" s="1"/>
  <c r="AK384" i="99"/>
  <c r="AS384" i="99"/>
  <c r="AW348" i="99"/>
  <c r="AX348" i="99" s="1"/>
  <c r="AW236" i="99"/>
  <c r="AX236" i="99" s="1"/>
  <c r="AV292" i="99"/>
  <c r="AS292" i="99"/>
  <c r="AZ292" i="99"/>
  <c r="BC292" i="99"/>
  <c r="BE292" i="99" s="1"/>
  <c r="AQ292" i="99"/>
  <c r="AK292" i="99"/>
  <c r="BG187" i="99"/>
  <c r="AS281" i="99"/>
  <c r="BC281" i="99"/>
  <c r="BE281" i="99" s="1"/>
  <c r="AZ281" i="99"/>
  <c r="AQ281" i="99"/>
  <c r="AV281" i="99"/>
  <c r="AK281" i="99"/>
  <c r="BH287" i="99"/>
  <c r="AV503" i="99"/>
  <c r="BC503" i="99"/>
  <c r="BE503" i="99" s="1"/>
  <c r="AK503" i="99"/>
  <c r="AS503" i="99"/>
  <c r="AZ503" i="99"/>
  <c r="AQ503" i="99"/>
  <c r="AP511" i="99"/>
  <c r="AW473" i="99"/>
  <c r="AX473" i="99" s="1"/>
  <c r="AW490" i="99"/>
  <c r="AX490" i="99" s="1"/>
  <c r="AZ472" i="99"/>
  <c r="AQ472" i="99"/>
  <c r="AS472" i="99"/>
  <c r="BC472" i="99"/>
  <c r="BE472" i="99" s="1"/>
  <c r="AK472" i="99"/>
  <c r="AV472" i="99"/>
  <c r="AV471" i="99"/>
  <c r="AK471" i="99"/>
  <c r="AS471" i="99"/>
  <c r="BC471" i="99"/>
  <c r="BE471" i="99" s="1"/>
  <c r="AQ471" i="99"/>
  <c r="AZ471" i="99"/>
  <c r="AQ445" i="99"/>
  <c r="AV445" i="99"/>
  <c r="BC445" i="99"/>
  <c r="BE445" i="99" s="1"/>
  <c r="AS445" i="99"/>
  <c r="AK445" i="99"/>
  <c r="AZ445" i="99"/>
  <c r="AS491" i="99"/>
  <c r="AZ491" i="99"/>
  <c r="AK491" i="99"/>
  <c r="BC491" i="99"/>
  <c r="BE491" i="99" s="1"/>
  <c r="AQ491" i="99"/>
  <c r="AV491" i="99"/>
  <c r="AQ448" i="99"/>
  <c r="AZ448" i="99"/>
  <c r="AV448" i="99"/>
  <c r="AK448" i="99"/>
  <c r="AS448" i="99"/>
  <c r="BC448" i="99"/>
  <c r="BE448" i="99" s="1"/>
  <c r="AV447" i="99"/>
  <c r="AK447" i="99"/>
  <c r="AZ447" i="99"/>
  <c r="AQ447" i="99"/>
  <c r="BC447" i="99"/>
  <c r="BE447" i="99" s="1"/>
  <c r="AS447" i="99"/>
  <c r="AS454" i="99"/>
  <c r="AQ454" i="99"/>
  <c r="AV454" i="99"/>
  <c r="AK454" i="99"/>
  <c r="BC454" i="99"/>
  <c r="BE454" i="99" s="1"/>
  <c r="AZ454" i="99"/>
  <c r="AZ480" i="99"/>
  <c r="AQ480" i="99"/>
  <c r="AS480" i="99"/>
  <c r="AK480" i="99"/>
  <c r="AV480" i="99"/>
  <c r="BC480" i="99"/>
  <c r="BE480" i="99" s="1"/>
  <c r="AV367" i="99"/>
  <c r="BC367" i="99"/>
  <c r="BE367" i="99" s="1"/>
  <c r="AK367" i="99"/>
  <c r="AS367" i="99"/>
  <c r="AZ367" i="99"/>
  <c r="AQ367" i="99"/>
  <c r="AP367" i="99"/>
  <c r="AW293" i="99"/>
  <c r="AX293" i="99" s="1"/>
  <c r="BG421" i="99"/>
  <c r="BG389" i="99"/>
  <c r="BG357" i="99"/>
  <c r="AP446" i="99"/>
  <c r="AW419" i="99"/>
  <c r="AX419" i="99" s="1"/>
  <c r="AW387" i="99"/>
  <c r="AX387" i="99" s="1"/>
  <c r="BG411" i="99"/>
  <c r="AV311" i="99"/>
  <c r="AK311" i="99"/>
  <c r="AS311" i="99"/>
  <c r="AQ311" i="99"/>
  <c r="BC311" i="99"/>
  <c r="BE311" i="99" s="1"/>
  <c r="AZ311" i="99"/>
  <c r="AW396" i="99"/>
  <c r="AX396" i="99" s="1"/>
  <c r="BG269" i="99"/>
  <c r="BG205" i="99"/>
  <c r="BG141" i="99"/>
  <c r="AW276" i="99"/>
  <c r="AX276" i="99" s="1"/>
  <c r="AP326" i="99"/>
  <c r="BG280" i="99"/>
  <c r="AW203" i="99"/>
  <c r="AX203" i="99" s="1"/>
  <c r="AW139" i="99"/>
  <c r="AX139" i="99" s="1"/>
  <c r="AW482" i="99"/>
  <c r="AX482" i="99" s="1"/>
  <c r="AZ270" i="99"/>
  <c r="AQ270" i="99"/>
  <c r="AK270" i="99"/>
  <c r="AV270" i="99"/>
  <c r="BC270" i="99"/>
  <c r="BE270" i="99" s="1"/>
  <c r="AS270" i="99"/>
  <c r="BG227" i="99"/>
  <c r="AZ206" i="99"/>
  <c r="AQ206" i="99"/>
  <c r="AV206" i="99"/>
  <c r="AK206" i="99"/>
  <c r="BC206" i="99"/>
  <c r="BE206" i="99" s="1"/>
  <c r="AS206" i="99"/>
  <c r="BG163" i="99"/>
  <c r="AZ142" i="99"/>
  <c r="AQ142" i="99"/>
  <c r="AK142" i="99"/>
  <c r="AV142" i="99"/>
  <c r="BC142" i="99"/>
  <c r="BE142" i="99" s="1"/>
  <c r="AS142" i="99"/>
  <c r="AQ456" i="99"/>
  <c r="AV456" i="99"/>
  <c r="AK456" i="99"/>
  <c r="BC456" i="99"/>
  <c r="BE456" i="99" s="1"/>
  <c r="AS456" i="99"/>
  <c r="AZ456" i="99"/>
  <c r="AV308" i="99"/>
  <c r="AS308" i="99"/>
  <c r="AZ308" i="99"/>
  <c r="BC308" i="99"/>
  <c r="BE308" i="99" s="1"/>
  <c r="AK308" i="99"/>
  <c r="AQ308" i="99"/>
  <c r="AS265" i="99"/>
  <c r="AZ265" i="99"/>
  <c r="BC265" i="99"/>
  <c r="BE265" i="99" s="1"/>
  <c r="AQ265" i="99"/>
  <c r="AV265" i="99"/>
  <c r="AK265" i="99"/>
  <c r="AW196" i="99"/>
  <c r="AX196" i="99" s="1"/>
  <c r="BG356" i="99"/>
  <c r="BG291" i="99"/>
  <c r="AW263" i="99"/>
  <c r="AX263" i="99" s="1"/>
  <c r="AW231" i="99"/>
  <c r="AX231" i="99" s="1"/>
  <c r="AW199" i="99"/>
  <c r="AX199" i="99" s="1"/>
  <c r="AW167" i="99"/>
  <c r="AX167" i="99" s="1"/>
  <c r="AW135" i="99"/>
  <c r="AX135" i="99" s="1"/>
  <c r="AP169" i="99"/>
  <c r="BG183" i="99"/>
  <c r="BH183" i="99" s="1"/>
  <c r="AP121" i="99"/>
  <c r="AW282" i="99"/>
  <c r="AX282" i="99" s="1"/>
  <c r="AP217" i="99"/>
  <c r="AX186" i="99"/>
  <c r="AW186" i="99"/>
  <c r="BG154" i="99"/>
  <c r="BH207" i="99"/>
  <c r="AP233" i="99"/>
  <c r="AQ477" i="99"/>
  <c r="AV477" i="99"/>
  <c r="AZ477" i="99"/>
  <c r="AK477" i="99"/>
  <c r="AS477" i="99"/>
  <c r="BC477" i="99"/>
  <c r="BE477" i="99" s="1"/>
  <c r="AS433" i="99"/>
  <c r="BC433" i="99"/>
  <c r="BE433" i="99" s="1"/>
  <c r="AQ433" i="99"/>
  <c r="AZ433" i="99"/>
  <c r="AV433" i="99"/>
  <c r="AK433" i="99"/>
  <c r="BG184" i="99"/>
  <c r="BG251" i="99"/>
  <c r="BG252" i="99"/>
  <c r="BH175" i="99"/>
  <c r="AW178" i="99"/>
  <c r="AX178" i="99" s="1"/>
  <c r="BG484" i="99"/>
  <c r="AW505" i="99"/>
  <c r="AX505" i="99" s="1"/>
  <c r="AW465" i="99"/>
  <c r="AX465" i="99" s="1"/>
  <c r="AV495" i="99"/>
  <c r="AK495" i="99"/>
  <c r="AS495" i="99"/>
  <c r="AQ495" i="99"/>
  <c r="BC495" i="99"/>
  <c r="BE495" i="99" s="1"/>
  <c r="AZ495" i="99"/>
  <c r="AP464" i="99"/>
  <c r="AZ488" i="99"/>
  <c r="AQ488" i="99"/>
  <c r="AS488" i="99"/>
  <c r="AK488" i="99"/>
  <c r="AV488" i="99"/>
  <c r="BC488" i="99"/>
  <c r="BE488" i="99" s="1"/>
  <c r="AV407" i="99"/>
  <c r="BC407" i="99"/>
  <c r="BE407" i="99" s="1"/>
  <c r="AK407" i="99"/>
  <c r="AS407" i="99"/>
  <c r="AZ407" i="99"/>
  <c r="AQ407" i="99"/>
  <c r="AV343" i="99"/>
  <c r="BC343" i="99"/>
  <c r="BE343" i="99" s="1"/>
  <c r="AK343" i="99"/>
  <c r="AS343" i="99"/>
  <c r="AZ343" i="99"/>
  <c r="AQ343" i="99"/>
  <c r="AW413" i="99"/>
  <c r="AX413" i="99" s="1"/>
  <c r="BG402" i="99"/>
  <c r="AW381" i="99"/>
  <c r="AX381" i="99" s="1"/>
  <c r="BG370" i="99"/>
  <c r="AW349" i="99"/>
  <c r="AX349" i="99" s="1"/>
  <c r="BG338" i="99"/>
  <c r="AZ400" i="99"/>
  <c r="AQ400" i="99"/>
  <c r="AV400" i="99"/>
  <c r="BC400" i="99"/>
  <c r="BE400" i="99" s="1"/>
  <c r="AK400" i="99"/>
  <c r="AS400" i="99"/>
  <c r="AZ368" i="99"/>
  <c r="AQ368" i="99"/>
  <c r="AV368" i="99"/>
  <c r="BC368" i="99"/>
  <c r="BE368" i="99" s="1"/>
  <c r="AK368" i="99"/>
  <c r="AS368" i="99"/>
  <c r="AZ336" i="99"/>
  <c r="AQ336" i="99"/>
  <c r="AV336" i="99"/>
  <c r="BC336" i="99"/>
  <c r="BE336" i="99" s="1"/>
  <c r="AK336" i="99"/>
  <c r="AS336" i="99"/>
  <c r="AS437" i="99"/>
  <c r="BC437" i="99"/>
  <c r="BE437" i="99" s="1"/>
  <c r="AQ437" i="99"/>
  <c r="AZ437" i="99"/>
  <c r="AK437" i="99"/>
  <c r="AV437" i="99"/>
  <c r="AW379" i="99"/>
  <c r="AX379" i="99" s="1"/>
  <c r="BG419" i="99"/>
  <c r="BG371" i="99"/>
  <c r="BG339" i="99"/>
  <c r="AX427" i="99"/>
  <c r="AW427" i="99"/>
  <c r="AK398" i="99"/>
  <c r="AS398" i="99"/>
  <c r="AZ398" i="99"/>
  <c r="AQ398" i="99"/>
  <c r="AV398" i="99"/>
  <c r="BC398" i="99"/>
  <c r="BE398" i="99" s="1"/>
  <c r="AP350" i="99"/>
  <c r="AW315" i="99"/>
  <c r="AX315" i="99" s="1"/>
  <c r="BG307" i="99"/>
  <c r="BG299" i="99"/>
  <c r="BG229" i="99"/>
  <c r="BG165" i="99"/>
  <c r="AK318" i="99"/>
  <c r="AS318" i="99"/>
  <c r="AQ318" i="99"/>
  <c r="AV318" i="99"/>
  <c r="BC318" i="99"/>
  <c r="BE318" i="99" s="1"/>
  <c r="AZ318" i="99"/>
  <c r="AW260" i="99"/>
  <c r="AX260" i="99" s="1"/>
  <c r="BG412" i="99"/>
  <c r="BG272" i="99"/>
  <c r="BG264" i="99"/>
  <c r="BG256" i="99"/>
  <c r="BG248" i="99"/>
  <c r="BG240" i="99"/>
  <c r="BG232" i="99"/>
  <c r="BG224" i="99"/>
  <c r="BG216" i="99"/>
  <c r="AW195" i="99"/>
  <c r="AX195" i="99" s="1"/>
  <c r="BG152" i="99"/>
  <c r="AW131" i="99"/>
  <c r="AX131" i="99" s="1"/>
  <c r="BG409" i="99"/>
  <c r="AP310" i="99"/>
  <c r="AK342" i="99"/>
  <c r="AS342" i="99"/>
  <c r="AZ342" i="99"/>
  <c r="AQ342" i="99"/>
  <c r="AV342" i="99"/>
  <c r="BC342" i="99"/>
  <c r="BE342" i="99" s="1"/>
  <c r="AW299" i="99"/>
  <c r="AX299" i="99" s="1"/>
  <c r="BG283" i="99"/>
  <c r="AZ262" i="99"/>
  <c r="AQ262" i="99"/>
  <c r="AK262" i="99"/>
  <c r="AV262" i="99"/>
  <c r="BC262" i="99"/>
  <c r="BE262" i="99" s="1"/>
  <c r="AS262" i="99"/>
  <c r="BG219" i="99"/>
  <c r="AZ198" i="99"/>
  <c r="AQ198" i="99"/>
  <c r="AK198" i="99"/>
  <c r="AV198" i="99"/>
  <c r="BC198" i="99"/>
  <c r="BE198" i="99" s="1"/>
  <c r="AS198" i="99"/>
  <c r="BG155" i="99"/>
  <c r="AZ134" i="99"/>
  <c r="AQ134" i="99"/>
  <c r="AK134" i="99"/>
  <c r="AV134" i="99"/>
  <c r="BC134" i="99"/>
  <c r="BE134" i="99" s="1"/>
  <c r="AS134" i="99"/>
  <c r="AV319" i="99"/>
  <c r="AK319" i="99"/>
  <c r="AS319" i="99"/>
  <c r="AQ319" i="99"/>
  <c r="BC319" i="99"/>
  <c r="BE319" i="99" s="1"/>
  <c r="AZ319" i="99"/>
  <c r="AK422" i="99"/>
  <c r="AS422" i="99"/>
  <c r="AZ422" i="99"/>
  <c r="AQ422" i="99"/>
  <c r="AV422" i="99"/>
  <c r="BC422" i="99"/>
  <c r="BE422" i="99" s="1"/>
  <c r="AK406" i="99"/>
  <c r="AS406" i="99"/>
  <c r="AZ406" i="99"/>
  <c r="AQ406" i="99"/>
  <c r="AV406" i="99"/>
  <c r="BC406" i="99"/>
  <c r="BE406" i="99" s="1"/>
  <c r="BG340" i="99"/>
  <c r="BG298" i="99"/>
  <c r="AS225" i="99"/>
  <c r="AZ225" i="99"/>
  <c r="AQ225" i="99"/>
  <c r="BC225" i="99"/>
  <c r="BE225" i="99" s="1"/>
  <c r="AV225" i="99"/>
  <c r="AK225" i="99"/>
  <c r="BG425" i="99"/>
  <c r="AW188" i="99"/>
  <c r="AX188" i="99" s="1"/>
  <c r="AW356" i="99"/>
  <c r="AX356" i="99" s="1"/>
  <c r="BG268" i="99"/>
  <c r="AP262" i="99"/>
  <c r="BG236" i="99"/>
  <c r="AP230" i="99"/>
  <c r="BG204" i="99"/>
  <c r="AP198" i="99"/>
  <c r="AP166" i="99"/>
  <c r="BG140" i="99"/>
  <c r="AP134" i="99"/>
  <c r="BH255" i="99"/>
  <c r="BH223" i="99"/>
  <c r="AP327" i="99"/>
  <c r="AP375" i="99"/>
  <c r="AW258" i="99"/>
  <c r="AX258" i="99" s="1"/>
  <c r="AW226" i="99"/>
  <c r="AX226" i="99" s="1"/>
  <c r="AP343" i="99"/>
  <c r="AW154" i="99"/>
  <c r="AX154" i="99" s="1"/>
  <c r="BG167" i="99"/>
  <c r="BH167" i="99" s="1"/>
  <c r="BH231" i="99"/>
  <c r="BG202" i="99"/>
  <c r="BG263" i="99"/>
  <c r="BH263" i="99" s="1"/>
  <c r="BG418" i="99"/>
  <c r="AW365" i="99"/>
  <c r="AX365" i="99" s="1"/>
  <c r="AZ416" i="99"/>
  <c r="AQ416" i="99"/>
  <c r="AV416" i="99"/>
  <c r="BC416" i="99"/>
  <c r="BE416" i="99" s="1"/>
  <c r="AK416" i="99"/>
  <c r="AS416" i="99"/>
  <c r="AK350" i="99"/>
  <c r="AS350" i="99"/>
  <c r="AZ350" i="99"/>
  <c r="AQ350" i="99"/>
  <c r="AV350" i="99"/>
  <c r="BC350" i="99"/>
  <c r="BE350" i="99" s="1"/>
  <c r="BG120" i="99"/>
  <c r="AZ230" i="99"/>
  <c r="AQ230" i="99"/>
  <c r="AV230" i="99"/>
  <c r="AK230" i="99"/>
  <c r="BC230" i="99"/>
  <c r="BE230" i="99" s="1"/>
  <c r="AS230" i="99"/>
  <c r="AV511" i="99"/>
  <c r="BC511" i="99"/>
  <c r="BE511" i="99" s="1"/>
  <c r="AK511" i="99"/>
  <c r="AS511" i="99"/>
  <c r="AZ511" i="99"/>
  <c r="AQ511" i="99"/>
  <c r="BG500" i="99"/>
  <c r="AQ509" i="99"/>
  <c r="AV509" i="99"/>
  <c r="BC509" i="99"/>
  <c r="BE509" i="99" s="1"/>
  <c r="AK509" i="99"/>
  <c r="AZ509" i="99"/>
  <c r="AS509" i="99"/>
  <c r="AQ501" i="99"/>
  <c r="AV501" i="99"/>
  <c r="BC501" i="99"/>
  <c r="BE501" i="99" s="1"/>
  <c r="AK501" i="99"/>
  <c r="AZ501" i="99"/>
  <c r="AS501" i="99"/>
  <c r="AZ504" i="99"/>
  <c r="AQ504" i="99"/>
  <c r="AV504" i="99"/>
  <c r="BC504" i="99"/>
  <c r="BE504" i="99" s="1"/>
  <c r="AS504" i="99"/>
  <c r="AK504" i="99"/>
  <c r="AP504" i="99"/>
  <c r="AP493" i="99"/>
  <c r="AV479" i="99"/>
  <c r="AK479" i="99"/>
  <c r="AS479" i="99"/>
  <c r="BC479" i="99"/>
  <c r="BE479" i="99" s="1"/>
  <c r="AQ479" i="99"/>
  <c r="AZ479" i="99"/>
  <c r="AP475" i="99"/>
  <c r="AS483" i="99"/>
  <c r="AZ483" i="99"/>
  <c r="AK483" i="99"/>
  <c r="AV483" i="99"/>
  <c r="BC483" i="99"/>
  <c r="BE483" i="99" s="1"/>
  <c r="AQ483" i="99"/>
  <c r="AV453" i="99"/>
  <c r="AK453" i="99"/>
  <c r="BC453" i="99"/>
  <c r="BE453" i="99" s="1"/>
  <c r="AS453" i="99"/>
  <c r="AQ453" i="99"/>
  <c r="AZ453" i="99"/>
  <c r="AW498" i="99"/>
  <c r="AX498" i="99" s="1"/>
  <c r="AW470" i="99"/>
  <c r="AX470" i="99" s="1"/>
  <c r="AV383" i="99"/>
  <c r="BC383" i="99"/>
  <c r="BE383" i="99" s="1"/>
  <c r="AK383" i="99"/>
  <c r="AS383" i="99"/>
  <c r="AZ383" i="99"/>
  <c r="AQ383" i="99"/>
  <c r="AP477" i="99"/>
  <c r="AV487" i="99"/>
  <c r="AK487" i="99"/>
  <c r="BC487" i="99"/>
  <c r="BE487" i="99" s="1"/>
  <c r="AQ487" i="99"/>
  <c r="AZ487" i="99"/>
  <c r="AS487" i="99"/>
  <c r="AW325" i="99"/>
  <c r="AX325" i="99" s="1"/>
  <c r="BG365" i="99"/>
  <c r="BG333" i="99"/>
  <c r="AV455" i="99"/>
  <c r="AK455" i="99"/>
  <c r="BC455" i="99"/>
  <c r="BE455" i="99" s="1"/>
  <c r="AS455" i="99"/>
  <c r="AZ455" i="99"/>
  <c r="AQ455" i="99"/>
  <c r="AW411" i="99"/>
  <c r="AX411" i="99" s="1"/>
  <c r="AW371" i="99"/>
  <c r="AX371" i="99" s="1"/>
  <c r="AW436" i="99"/>
  <c r="AX436" i="99" s="1"/>
  <c r="AK374" i="99"/>
  <c r="AS374" i="99"/>
  <c r="AZ374" i="99"/>
  <c r="AQ374" i="99"/>
  <c r="AV374" i="99"/>
  <c r="BC374" i="99"/>
  <c r="BE374" i="99" s="1"/>
  <c r="AW369" i="99"/>
  <c r="AX369" i="99" s="1"/>
  <c r="BG332" i="99"/>
  <c r="AK294" i="99"/>
  <c r="AQ294" i="99"/>
  <c r="AZ294" i="99"/>
  <c r="AV294" i="99"/>
  <c r="BC294" i="99"/>
  <c r="BE294" i="99" s="1"/>
  <c r="AS294" i="99"/>
  <c r="AW268" i="99"/>
  <c r="AX268" i="99" s="1"/>
  <c r="AW425" i="99"/>
  <c r="AX425" i="99" s="1"/>
  <c r="BG401" i="99"/>
  <c r="BG372" i="99"/>
  <c r="BG337" i="99"/>
  <c r="AP433" i="99"/>
  <c r="BG253" i="99"/>
  <c r="BG189" i="99"/>
  <c r="BG125" i="99"/>
  <c r="AW252" i="99"/>
  <c r="AX252" i="99" s="1"/>
  <c r="AW412" i="99"/>
  <c r="AX412" i="99" s="1"/>
  <c r="AP366" i="99"/>
  <c r="BG208" i="99"/>
  <c r="AW187" i="99"/>
  <c r="AX187" i="99" s="1"/>
  <c r="AW123" i="99"/>
  <c r="AX123" i="99" s="1"/>
  <c r="AZ254" i="99"/>
  <c r="AQ254" i="99"/>
  <c r="AV254" i="99"/>
  <c r="AK254" i="99"/>
  <c r="BC254" i="99"/>
  <c r="BE254" i="99" s="1"/>
  <c r="AS254" i="99"/>
  <c r="BG211" i="99"/>
  <c r="AZ190" i="99"/>
  <c r="AQ190" i="99"/>
  <c r="AK190" i="99"/>
  <c r="AV190" i="99"/>
  <c r="BC190" i="99"/>
  <c r="BE190" i="99" s="1"/>
  <c r="AS190" i="99"/>
  <c r="BG147" i="99"/>
  <c r="AZ126" i="99"/>
  <c r="AQ126" i="99"/>
  <c r="AV126" i="99"/>
  <c r="BC126" i="99"/>
  <c r="BE126" i="99" s="1"/>
  <c r="AK126" i="99"/>
  <c r="AS126" i="99"/>
  <c r="AK382" i="99"/>
  <c r="AS382" i="99"/>
  <c r="AZ382" i="99"/>
  <c r="AQ382" i="99"/>
  <c r="AV382" i="99"/>
  <c r="BC382" i="99"/>
  <c r="BE382" i="99" s="1"/>
  <c r="AP360" i="99"/>
  <c r="AW340" i="99"/>
  <c r="AX340" i="99" s="1"/>
  <c r="AS249" i="99"/>
  <c r="BC249" i="99"/>
  <c r="BE249" i="99" s="1"/>
  <c r="AZ249" i="99"/>
  <c r="AQ249" i="99"/>
  <c r="AV249" i="99"/>
  <c r="AK249" i="99"/>
  <c r="AZ320" i="99"/>
  <c r="AQ320" i="99"/>
  <c r="AV320" i="99"/>
  <c r="AK320" i="99"/>
  <c r="BC320" i="99"/>
  <c r="BE320" i="99" s="1"/>
  <c r="AS320" i="99"/>
  <c r="AW255" i="99"/>
  <c r="AX255" i="99" s="1"/>
  <c r="AW223" i="99"/>
  <c r="AX223" i="99" s="1"/>
  <c r="AW191" i="99"/>
  <c r="AX191" i="99" s="1"/>
  <c r="AW159" i="99"/>
  <c r="AX159" i="99" s="1"/>
  <c r="AW127" i="99"/>
  <c r="AX127" i="99" s="1"/>
  <c r="AP351" i="99"/>
  <c r="AX194" i="99"/>
  <c r="AW194" i="99"/>
  <c r="BG162" i="99"/>
  <c r="BH279" i="99"/>
  <c r="BH215" i="99"/>
  <c r="BG119" i="99"/>
  <c r="BH119" i="99" s="1"/>
  <c r="AW122" i="99"/>
  <c r="AX122" i="99" s="1"/>
  <c r="AP137" i="99"/>
  <c r="BG143" i="99"/>
  <c r="BH143" i="99" s="1"/>
  <c r="AP241" i="99"/>
  <c r="AP383" i="99"/>
  <c r="AP294" i="99"/>
  <c r="AW202" i="99"/>
  <c r="AX202" i="99" s="1"/>
  <c r="AW397" i="99"/>
  <c r="AX397" i="99" s="1"/>
  <c r="AW347" i="99"/>
  <c r="AX347" i="99" s="1"/>
  <c r="AW156" i="99"/>
  <c r="AX156" i="99" s="1"/>
  <c r="AW345" i="99"/>
  <c r="AX345" i="99" s="1"/>
  <c r="BG197" i="99"/>
  <c r="AW388" i="99"/>
  <c r="AX388" i="99" s="1"/>
  <c r="BG385" i="99"/>
  <c r="BG303" i="99"/>
  <c r="AW295" i="99"/>
  <c r="AX295" i="99" s="1"/>
  <c r="AP503" i="99"/>
  <c r="AW499" i="99"/>
  <c r="AX499" i="99" s="1"/>
  <c r="BG502" i="99"/>
  <c r="AQ461" i="99"/>
  <c r="AV461" i="99"/>
  <c r="AZ461" i="99"/>
  <c r="AS461" i="99"/>
  <c r="BC461" i="99"/>
  <c r="BE461" i="99" s="1"/>
  <c r="AK461" i="99"/>
  <c r="BG466" i="99"/>
  <c r="AW474" i="99"/>
  <c r="AX474" i="99" s="1"/>
  <c r="BG499" i="99"/>
  <c r="AS507" i="99"/>
  <c r="AZ507" i="99"/>
  <c r="AQ507" i="99"/>
  <c r="AV507" i="99"/>
  <c r="AK507" i="99"/>
  <c r="BC507" i="99"/>
  <c r="BE507" i="99" s="1"/>
  <c r="BG439" i="99"/>
  <c r="BG470" i="99"/>
  <c r="AW449" i="99"/>
  <c r="AX449" i="99" s="1"/>
  <c r="AP444" i="99"/>
  <c r="AV423" i="99"/>
  <c r="BC423" i="99"/>
  <c r="BE423" i="99" s="1"/>
  <c r="AK423" i="99"/>
  <c r="AS423" i="99"/>
  <c r="AZ423" i="99"/>
  <c r="AQ423" i="99"/>
  <c r="AV359" i="99"/>
  <c r="BC359" i="99"/>
  <c r="BE359" i="99" s="1"/>
  <c r="AK359" i="99"/>
  <c r="AS359" i="99"/>
  <c r="AZ359" i="99"/>
  <c r="AQ359" i="99"/>
  <c r="AP359" i="99"/>
  <c r="AW421" i="99"/>
  <c r="AX421" i="99" s="1"/>
  <c r="BG410" i="99"/>
  <c r="AW389" i="99"/>
  <c r="AX389" i="99" s="1"/>
  <c r="BG378" i="99"/>
  <c r="AW357" i="99"/>
  <c r="AX357" i="99" s="1"/>
  <c r="BG346" i="99"/>
  <c r="BG451" i="99"/>
  <c r="AZ408" i="99"/>
  <c r="AQ408" i="99"/>
  <c r="AV408" i="99"/>
  <c r="BC408" i="99"/>
  <c r="BE408" i="99" s="1"/>
  <c r="AK408" i="99"/>
  <c r="AS408" i="99"/>
  <c r="AZ376" i="99"/>
  <c r="AQ376" i="99"/>
  <c r="AV376" i="99"/>
  <c r="BC376" i="99"/>
  <c r="BE376" i="99" s="1"/>
  <c r="AK376" i="99"/>
  <c r="AS376" i="99"/>
  <c r="AZ344" i="99"/>
  <c r="AQ344" i="99"/>
  <c r="AV344" i="99"/>
  <c r="BC344" i="99"/>
  <c r="BE344" i="99" s="1"/>
  <c r="AK344" i="99"/>
  <c r="AS344" i="99"/>
  <c r="BG317" i="99"/>
  <c r="BG301" i="99"/>
  <c r="AW363" i="99"/>
  <c r="AX363" i="99" s="1"/>
  <c r="AK428" i="99"/>
  <c r="BC428" i="99"/>
  <c r="BE428" i="99" s="1"/>
  <c r="AS428" i="99"/>
  <c r="AZ428" i="99"/>
  <c r="AQ428" i="99"/>
  <c r="AV428" i="99"/>
  <c r="BG379" i="99"/>
  <c r="BG347" i="99"/>
  <c r="BG426" i="99"/>
  <c r="BH426" i="99" s="1"/>
  <c r="AP352" i="99"/>
  <c r="AW332" i="99"/>
  <c r="AX332" i="99" s="1"/>
  <c r="AW287" i="99"/>
  <c r="AX287" i="99" s="1"/>
  <c r="AK358" i="99"/>
  <c r="AS358" i="99"/>
  <c r="AZ358" i="99"/>
  <c r="AQ358" i="99"/>
  <c r="AV358" i="99"/>
  <c r="BC358" i="99"/>
  <c r="BE358" i="99" s="1"/>
  <c r="AW180" i="99"/>
  <c r="AX180" i="99" s="1"/>
  <c r="AP392" i="99"/>
  <c r="AW372" i="99"/>
  <c r="AX372" i="99" s="1"/>
  <c r="AW228" i="99"/>
  <c r="AX228" i="99" s="1"/>
  <c r="AK390" i="99"/>
  <c r="AS390" i="99"/>
  <c r="AZ390" i="99"/>
  <c r="AQ390" i="99"/>
  <c r="AV390" i="99"/>
  <c r="BC390" i="99"/>
  <c r="BE390" i="99" s="1"/>
  <c r="BG277" i="99"/>
  <c r="BG213" i="99"/>
  <c r="BG149" i="99"/>
  <c r="AW220" i="99"/>
  <c r="AX220" i="99" s="1"/>
  <c r="BG200" i="99"/>
  <c r="AW179" i="99"/>
  <c r="AX179" i="99" s="1"/>
  <c r="BG136" i="99"/>
  <c r="AW115" i="99"/>
  <c r="AX115" i="99" s="1"/>
  <c r="BG432" i="99"/>
  <c r="AK302" i="99"/>
  <c r="AQ302" i="99"/>
  <c r="AV302" i="99"/>
  <c r="AS302" i="99"/>
  <c r="BC302" i="99"/>
  <c r="BE302" i="99" s="1"/>
  <c r="AZ302" i="99"/>
  <c r="AP296" i="99"/>
  <c r="AP288" i="99"/>
  <c r="AZ246" i="99"/>
  <c r="AQ246" i="99"/>
  <c r="AK246" i="99"/>
  <c r="AV246" i="99"/>
  <c r="BC246" i="99"/>
  <c r="BE246" i="99" s="1"/>
  <c r="AS246" i="99"/>
  <c r="AZ182" i="99"/>
  <c r="AQ182" i="99"/>
  <c r="AV182" i="99"/>
  <c r="BC182" i="99"/>
  <c r="BE182" i="99" s="1"/>
  <c r="AK182" i="99"/>
  <c r="AS182" i="99"/>
  <c r="AZ118" i="99"/>
  <c r="AQ118" i="99"/>
  <c r="AV118" i="99"/>
  <c r="BC118" i="99"/>
  <c r="BE118" i="99" s="1"/>
  <c r="AK118" i="99"/>
  <c r="AS118" i="99"/>
  <c r="AP447" i="99"/>
  <c r="BG380" i="99"/>
  <c r="AW244" i="99"/>
  <c r="AX244" i="99" s="1"/>
  <c r="BG306" i="99"/>
  <c r="AS273" i="99"/>
  <c r="AZ273" i="99"/>
  <c r="AQ273" i="99"/>
  <c r="BC273" i="99"/>
  <c r="BE273" i="99" s="1"/>
  <c r="AV273" i="99"/>
  <c r="AK273" i="99"/>
  <c r="AS209" i="99"/>
  <c r="AZ209" i="99"/>
  <c r="BC209" i="99"/>
  <c r="BE209" i="99" s="1"/>
  <c r="AQ209" i="99"/>
  <c r="AV209" i="99"/>
  <c r="AK209" i="99"/>
  <c r="AS193" i="99"/>
  <c r="AZ193" i="99"/>
  <c r="AQ193" i="99"/>
  <c r="BC193" i="99"/>
  <c r="BE193" i="99" s="1"/>
  <c r="AV193" i="99"/>
  <c r="AK193" i="99"/>
  <c r="AS177" i="99"/>
  <c r="BC177" i="99"/>
  <c r="BE177" i="99" s="1"/>
  <c r="AZ177" i="99"/>
  <c r="AQ177" i="99"/>
  <c r="AV177" i="99"/>
  <c r="AK177" i="99"/>
  <c r="AS161" i="99"/>
  <c r="AZ161" i="99"/>
  <c r="BC161" i="99"/>
  <c r="BE161" i="99" s="1"/>
  <c r="AQ161" i="99"/>
  <c r="AV161" i="99"/>
  <c r="AK161" i="99"/>
  <c r="AS145" i="99"/>
  <c r="AZ145" i="99"/>
  <c r="AQ145" i="99"/>
  <c r="AV145" i="99"/>
  <c r="BC145" i="99"/>
  <c r="BE145" i="99" s="1"/>
  <c r="AK145" i="99"/>
  <c r="AS129" i="99"/>
  <c r="AZ129" i="99"/>
  <c r="AQ129" i="99"/>
  <c r="BC129" i="99"/>
  <c r="BE129" i="99" s="1"/>
  <c r="AV129" i="99"/>
  <c r="AK129" i="99"/>
  <c r="AS113" i="99"/>
  <c r="AZ113" i="99"/>
  <c r="AQ113" i="99"/>
  <c r="AV113" i="99"/>
  <c r="BC113" i="99"/>
  <c r="BE113" i="99" s="1"/>
  <c r="AK113" i="99"/>
  <c r="BG323" i="99"/>
  <c r="AK334" i="99"/>
  <c r="AS334" i="99"/>
  <c r="AZ334" i="99"/>
  <c r="AQ334" i="99"/>
  <c r="AV334" i="99"/>
  <c r="BC334" i="99"/>
  <c r="BE334" i="99" s="1"/>
  <c r="AZ312" i="99"/>
  <c r="AQ312" i="99"/>
  <c r="AV312" i="99"/>
  <c r="AK312" i="99"/>
  <c r="AS312" i="99"/>
  <c r="BC312" i="99"/>
  <c r="BE312" i="99" s="1"/>
  <c r="BG305" i="99"/>
  <c r="BG290" i="99"/>
  <c r="AP254" i="99"/>
  <c r="BG228" i="99"/>
  <c r="AP222" i="99"/>
  <c r="BG196" i="99"/>
  <c r="AP190" i="99"/>
  <c r="AP158" i="99"/>
  <c r="AP126" i="99"/>
  <c r="AP257" i="99"/>
  <c r="AW162" i="99"/>
  <c r="AX162" i="99" s="1"/>
  <c r="BG130" i="99"/>
  <c r="AP399" i="99"/>
  <c r="BH247" i="99"/>
  <c r="AP153" i="99"/>
  <c r="AP249" i="99"/>
  <c r="AP304" i="99"/>
  <c r="AP273" i="99"/>
  <c r="AP177" i="99"/>
  <c r="BG210" i="99"/>
  <c r="AP312" i="99"/>
  <c r="AP265" i="99"/>
  <c r="AW170" i="99"/>
  <c r="AX170" i="99" s="1"/>
  <c r="AU364" i="95"/>
  <c r="AL364" i="95"/>
  <c r="AY364" i="95"/>
  <c r="AR364" i="95"/>
  <c r="AQ364" i="95"/>
  <c r="AK364" i="95"/>
  <c r="AY460" i="95"/>
  <c r="AQ460" i="95"/>
  <c r="AR460" i="95"/>
  <c r="AL460" i="95"/>
  <c r="AK460" i="95"/>
  <c r="AU460" i="95"/>
  <c r="AV496" i="95"/>
  <c r="AW496" i="95" s="1"/>
  <c r="AU247" i="95"/>
  <c r="AL247" i="95"/>
  <c r="AK247" i="95"/>
  <c r="AY247" i="95"/>
  <c r="AQ247" i="95"/>
  <c r="AR247" i="95"/>
  <c r="AU206" i="95"/>
  <c r="AL206" i="95"/>
  <c r="AK206" i="95"/>
  <c r="AR206" i="95"/>
  <c r="AY206" i="95"/>
  <c r="AQ206" i="95"/>
  <c r="AV197" i="95"/>
  <c r="AW197" i="95" s="1"/>
  <c r="AY510" i="95"/>
  <c r="AQ510" i="95"/>
  <c r="AU510" i="95"/>
  <c r="AL510" i="95"/>
  <c r="AK510" i="95"/>
  <c r="AR510" i="95"/>
  <c r="AY478" i="95"/>
  <c r="AQ478" i="95"/>
  <c r="AU478" i="95"/>
  <c r="AL478" i="95"/>
  <c r="AP478" i="95"/>
  <c r="AK478" i="95"/>
  <c r="AR478" i="95"/>
  <c r="AY492" i="95"/>
  <c r="AQ492" i="95"/>
  <c r="AR492" i="95"/>
  <c r="AL492" i="95"/>
  <c r="AK492" i="95"/>
  <c r="AU492" i="95"/>
  <c r="AV504" i="95"/>
  <c r="AW504" i="95" s="1"/>
  <c r="AO396" i="95"/>
  <c r="AU365" i="95"/>
  <c r="AL365" i="95"/>
  <c r="AK365" i="95"/>
  <c r="AR365" i="95"/>
  <c r="AQ365" i="95"/>
  <c r="AY365" i="95"/>
  <c r="AU412" i="95"/>
  <c r="AL412" i="95"/>
  <c r="AK412" i="95"/>
  <c r="AY412" i="95"/>
  <c r="AQ412" i="95"/>
  <c r="AR412" i="95"/>
  <c r="AU388" i="95"/>
  <c r="AL388" i="95"/>
  <c r="AR388" i="95"/>
  <c r="AQ388" i="95"/>
  <c r="AK388" i="95"/>
  <c r="AY388" i="95"/>
  <c r="AP449" i="95"/>
  <c r="AY500" i="95"/>
  <c r="AQ500" i="95"/>
  <c r="AU500" i="95"/>
  <c r="AR500" i="95"/>
  <c r="AK500" i="95"/>
  <c r="AL500" i="95"/>
  <c r="AY484" i="95"/>
  <c r="AQ484" i="95"/>
  <c r="AU484" i="95"/>
  <c r="AR484" i="95"/>
  <c r="AK484" i="95"/>
  <c r="AL484" i="95"/>
  <c r="AY452" i="95"/>
  <c r="AQ452" i="95"/>
  <c r="AR452" i="95"/>
  <c r="AL452" i="95"/>
  <c r="AU452" i="95"/>
  <c r="AK452" i="95"/>
  <c r="AV426" i="95"/>
  <c r="AW426" i="95" s="1"/>
  <c r="AV487" i="95"/>
  <c r="AW487" i="95" s="1"/>
  <c r="AR469" i="95"/>
  <c r="AQ469" i="95"/>
  <c r="AL469" i="95"/>
  <c r="AK469" i="95"/>
  <c r="AY469" i="95"/>
  <c r="AU469" i="95"/>
  <c r="AR356" i="95"/>
  <c r="AQ356" i="95"/>
  <c r="AL356" i="95"/>
  <c r="AK356" i="95"/>
  <c r="AY356" i="95"/>
  <c r="AU356" i="95"/>
  <c r="AU199" i="95"/>
  <c r="AL199" i="95"/>
  <c r="AK199" i="95"/>
  <c r="AY199" i="95"/>
  <c r="AQ199" i="95"/>
  <c r="AR199" i="95"/>
  <c r="AP178" i="95"/>
  <c r="AV397" i="95"/>
  <c r="AW397" i="95" s="1"/>
  <c r="AY326" i="95"/>
  <c r="AQ326" i="95"/>
  <c r="AU326" i="95"/>
  <c r="AL326" i="95"/>
  <c r="AK326" i="95"/>
  <c r="AR326" i="95"/>
  <c r="AY294" i="95"/>
  <c r="AQ294" i="95"/>
  <c r="AU294" i="95"/>
  <c r="AL294" i="95"/>
  <c r="AK294" i="95"/>
  <c r="AR294" i="95"/>
  <c r="AY262" i="95"/>
  <c r="AQ262" i="95"/>
  <c r="AU262" i="95"/>
  <c r="AL262" i="95"/>
  <c r="AK262" i="95"/>
  <c r="AR262" i="95"/>
  <c r="AY230" i="95"/>
  <c r="AQ230" i="95"/>
  <c r="AU230" i="95"/>
  <c r="AL230" i="95"/>
  <c r="AK230" i="95"/>
  <c r="AR230" i="95"/>
  <c r="AY198" i="95"/>
  <c r="AU198" i="95"/>
  <c r="AL198" i="95"/>
  <c r="AK198" i="95"/>
  <c r="AR198" i="95"/>
  <c r="AQ198" i="95"/>
  <c r="AK507" i="95"/>
  <c r="AR507" i="95"/>
  <c r="AY507" i="95"/>
  <c r="AQ507" i="95"/>
  <c r="AL507" i="95"/>
  <c r="AU507" i="95"/>
  <c r="AP403" i="95"/>
  <c r="AR450" i="95"/>
  <c r="AL450" i="95"/>
  <c r="AU450" i="95"/>
  <c r="AK450" i="95"/>
  <c r="AQ450" i="95"/>
  <c r="AY450" i="95"/>
  <c r="AV416" i="95"/>
  <c r="AW416" i="95" s="1"/>
  <c r="AR352" i="95"/>
  <c r="AQ352" i="95"/>
  <c r="AY352" i="95"/>
  <c r="AU352" i="95"/>
  <c r="AK352" i="95"/>
  <c r="AL352" i="95"/>
  <c r="AV293" i="95"/>
  <c r="AW293" i="95" s="1"/>
  <c r="AP287" i="95"/>
  <c r="AV229" i="95"/>
  <c r="AW229" i="95" s="1"/>
  <c r="AP223" i="95"/>
  <c r="AO365" i="95"/>
  <c r="AU314" i="95"/>
  <c r="AL314" i="95"/>
  <c r="AK314" i="95"/>
  <c r="AR314" i="95"/>
  <c r="AY314" i="95"/>
  <c r="AQ314" i="95"/>
  <c r="AO314" i="95"/>
  <c r="AU250" i="95"/>
  <c r="AL250" i="95"/>
  <c r="AK250" i="95"/>
  <c r="AR250" i="95"/>
  <c r="AY250" i="95"/>
  <c r="AQ250" i="95"/>
  <c r="AO250" i="95"/>
  <c r="AU234" i="95"/>
  <c r="AL234" i="95"/>
  <c r="AK234" i="95"/>
  <c r="AR234" i="95"/>
  <c r="AY234" i="95"/>
  <c r="AQ234" i="95"/>
  <c r="AO234" i="95"/>
  <c r="AV153" i="95"/>
  <c r="AW153" i="95" s="1"/>
  <c r="AR332" i="95"/>
  <c r="AY332" i="95"/>
  <c r="AQ332" i="95"/>
  <c r="AK332" i="95"/>
  <c r="AU332" i="95"/>
  <c r="AL332" i="95"/>
  <c r="AV331" i="95"/>
  <c r="AW331" i="95" s="1"/>
  <c r="AV296" i="95"/>
  <c r="AW296" i="95" s="1"/>
  <c r="AO190" i="95"/>
  <c r="AV320" i="95"/>
  <c r="AW320" i="95" s="1"/>
  <c r="AR156" i="95"/>
  <c r="AY156" i="95"/>
  <c r="AQ156" i="95"/>
  <c r="AK156" i="95"/>
  <c r="AU156" i="95"/>
  <c r="AL156" i="95"/>
  <c r="AO121" i="95"/>
  <c r="AP433" i="95"/>
  <c r="AV280" i="95"/>
  <c r="AW280" i="95" s="1"/>
  <c r="AV304" i="95"/>
  <c r="AW304" i="95" s="1"/>
  <c r="AR244" i="95"/>
  <c r="AY244" i="95"/>
  <c r="AQ244" i="95"/>
  <c r="AK244" i="95"/>
  <c r="AL244" i="95"/>
  <c r="AU244" i="95"/>
  <c r="AV243" i="95"/>
  <c r="AW243" i="95" s="1"/>
  <c r="AP262" i="95"/>
  <c r="AP357" i="95"/>
  <c r="AP300" i="95"/>
  <c r="AV211" i="95"/>
  <c r="AW211" i="95" s="1"/>
  <c r="AV163" i="95"/>
  <c r="AW163" i="95" s="1"/>
  <c r="AR324" i="95"/>
  <c r="AY324" i="95"/>
  <c r="AQ324" i="95"/>
  <c r="AK324" i="95"/>
  <c r="AL324" i="95"/>
  <c r="AU324" i="95"/>
  <c r="AV323" i="95"/>
  <c r="AW323" i="95" s="1"/>
  <c r="AK146" i="95"/>
  <c r="AR146" i="95"/>
  <c r="AQ146" i="95"/>
  <c r="AO146" i="95"/>
  <c r="AL146" i="95"/>
  <c r="AY146" i="95"/>
  <c r="AU146" i="95"/>
  <c r="AL120" i="95"/>
  <c r="AU120" i="95"/>
  <c r="AK120" i="95"/>
  <c r="AO120" i="95"/>
  <c r="AR120" i="95"/>
  <c r="AY120" i="95"/>
  <c r="AQ120" i="95"/>
  <c r="AY486" i="95"/>
  <c r="AQ486" i="95"/>
  <c r="AU486" i="95"/>
  <c r="AL486" i="95"/>
  <c r="AK486" i="95"/>
  <c r="AR486" i="95"/>
  <c r="AP486" i="95"/>
  <c r="AK497" i="95"/>
  <c r="AR497" i="95"/>
  <c r="AY497" i="95"/>
  <c r="AQ497" i="95"/>
  <c r="AU497" i="95"/>
  <c r="AO497" i="95"/>
  <c r="AL497" i="95"/>
  <c r="AR393" i="95"/>
  <c r="AY393" i="95"/>
  <c r="AQ393" i="95"/>
  <c r="AK393" i="95"/>
  <c r="AU393" i="95"/>
  <c r="AO393" i="95"/>
  <c r="AL393" i="95"/>
  <c r="AR369" i="95"/>
  <c r="AY369" i="95"/>
  <c r="AQ369" i="95"/>
  <c r="AU369" i="95"/>
  <c r="AO369" i="95"/>
  <c r="AL369" i="95"/>
  <c r="AK369" i="95"/>
  <c r="AV429" i="95"/>
  <c r="AW429" i="95" s="1"/>
  <c r="AY302" i="95"/>
  <c r="AQ302" i="95"/>
  <c r="AU302" i="95"/>
  <c r="AL302" i="95"/>
  <c r="AK302" i="95"/>
  <c r="AR302" i="95"/>
  <c r="AY387" i="95"/>
  <c r="AQ387" i="95"/>
  <c r="AK387" i="95"/>
  <c r="AU387" i="95"/>
  <c r="AR387" i="95"/>
  <c r="AL387" i="95"/>
  <c r="AU178" i="95"/>
  <c r="AL178" i="95"/>
  <c r="AK178" i="95"/>
  <c r="AR178" i="95"/>
  <c r="AQ178" i="95"/>
  <c r="AO178" i="95"/>
  <c r="AY178" i="95"/>
  <c r="AV307" i="95"/>
  <c r="AW307" i="95" s="1"/>
  <c r="AV133" i="95"/>
  <c r="AW133" i="95" s="1"/>
  <c r="AR118" i="95"/>
  <c r="AL118" i="95"/>
  <c r="AQ118" i="95"/>
  <c r="AY118" i="95"/>
  <c r="AO118" i="95"/>
  <c r="AU118" i="95"/>
  <c r="AK118" i="95"/>
  <c r="AY470" i="95"/>
  <c r="AQ470" i="95"/>
  <c r="AU470" i="95"/>
  <c r="AL470" i="95"/>
  <c r="AR470" i="95"/>
  <c r="AK470" i="95"/>
  <c r="AR501" i="95"/>
  <c r="AU501" i="95"/>
  <c r="AL501" i="95"/>
  <c r="AQ501" i="95"/>
  <c r="AK501" i="95"/>
  <c r="AY501" i="95"/>
  <c r="AV464" i="95"/>
  <c r="AW464" i="95" s="1"/>
  <c r="AO364" i="95"/>
  <c r="AV471" i="95"/>
  <c r="AW471" i="95" s="1"/>
  <c r="AY427" i="95"/>
  <c r="AQ427" i="95"/>
  <c r="AU427" i="95"/>
  <c r="AL427" i="95"/>
  <c r="AK427" i="95"/>
  <c r="AR427" i="95"/>
  <c r="AY411" i="95"/>
  <c r="AQ411" i="95"/>
  <c r="AU411" i="95"/>
  <c r="AL411" i="95"/>
  <c r="AK411" i="95"/>
  <c r="AR411" i="95"/>
  <c r="AK457" i="95"/>
  <c r="AR457" i="95"/>
  <c r="AQ457" i="95"/>
  <c r="AY457" i="95"/>
  <c r="AO457" i="95"/>
  <c r="AU457" i="95"/>
  <c r="AL457" i="95"/>
  <c r="AV418" i="95"/>
  <c r="AW418" i="95" s="1"/>
  <c r="AP427" i="95"/>
  <c r="AP372" i="95"/>
  <c r="AU327" i="95"/>
  <c r="AL327" i="95"/>
  <c r="AK327" i="95"/>
  <c r="AY327" i="95"/>
  <c r="AQ327" i="95"/>
  <c r="AR327" i="95"/>
  <c r="AU295" i="95"/>
  <c r="AL295" i="95"/>
  <c r="AK295" i="95"/>
  <c r="AY295" i="95"/>
  <c r="AQ295" i="95"/>
  <c r="AR295" i="95"/>
  <c r="AU263" i="95"/>
  <c r="AL263" i="95"/>
  <c r="AK263" i="95"/>
  <c r="AY263" i="95"/>
  <c r="AQ263" i="95"/>
  <c r="AR263" i="95"/>
  <c r="AU207" i="95"/>
  <c r="AL207" i="95"/>
  <c r="AK207" i="95"/>
  <c r="AY207" i="95"/>
  <c r="AQ207" i="95"/>
  <c r="AR207" i="95"/>
  <c r="AU167" i="95"/>
  <c r="AL167" i="95"/>
  <c r="AY167" i="95"/>
  <c r="AQ167" i="95"/>
  <c r="AR167" i="95"/>
  <c r="AK167" i="95"/>
  <c r="AP460" i="95"/>
  <c r="AV400" i="95"/>
  <c r="AW400" i="95" s="1"/>
  <c r="AP343" i="95"/>
  <c r="AV285" i="95"/>
  <c r="AW285" i="95" s="1"/>
  <c r="AP279" i="95"/>
  <c r="AV221" i="95"/>
  <c r="AW221" i="95" s="1"/>
  <c r="AP215" i="95"/>
  <c r="AV447" i="95"/>
  <c r="AW447" i="95" s="1"/>
  <c r="AV405" i="95"/>
  <c r="AW405" i="95" s="1"/>
  <c r="AY363" i="95"/>
  <c r="AQ363" i="95"/>
  <c r="AK363" i="95"/>
  <c r="AR363" i="95"/>
  <c r="AL363" i="95"/>
  <c r="AU363" i="95"/>
  <c r="AU338" i="95"/>
  <c r="AL338" i="95"/>
  <c r="AK338" i="95"/>
  <c r="AR338" i="95"/>
  <c r="AY338" i="95"/>
  <c r="AQ338" i="95"/>
  <c r="AO338" i="95"/>
  <c r="AU274" i="95"/>
  <c r="AL274" i="95"/>
  <c r="AK274" i="95"/>
  <c r="AR274" i="95"/>
  <c r="AY274" i="95"/>
  <c r="AQ274" i="95"/>
  <c r="AO274" i="95"/>
  <c r="AV336" i="95"/>
  <c r="AW336" i="95" s="1"/>
  <c r="AK150" i="95"/>
  <c r="AR150" i="95"/>
  <c r="AY150" i="95"/>
  <c r="AQ150" i="95"/>
  <c r="AL150" i="95"/>
  <c r="AU150" i="95"/>
  <c r="AV139" i="95"/>
  <c r="AW139" i="95" s="1"/>
  <c r="AR401" i="95"/>
  <c r="AY401" i="95"/>
  <c r="AQ401" i="95"/>
  <c r="AK401" i="95"/>
  <c r="AL401" i="95"/>
  <c r="AU401" i="95"/>
  <c r="AR316" i="95"/>
  <c r="AY316" i="95"/>
  <c r="AQ316" i="95"/>
  <c r="AK316" i="95"/>
  <c r="AU316" i="95"/>
  <c r="AL316" i="95"/>
  <c r="AV315" i="95"/>
  <c r="AW315" i="95" s="1"/>
  <c r="AV140" i="95"/>
  <c r="AW140" i="95" s="1"/>
  <c r="AR340" i="95"/>
  <c r="AY340" i="95"/>
  <c r="AQ340" i="95"/>
  <c r="AK340" i="95"/>
  <c r="AL340" i="95"/>
  <c r="AU340" i="95"/>
  <c r="AV339" i="95"/>
  <c r="AW339" i="95" s="1"/>
  <c r="AO244" i="95"/>
  <c r="AP198" i="95"/>
  <c r="AO295" i="95"/>
  <c r="AP228" i="95"/>
  <c r="AP135" i="95"/>
  <c r="AO324" i="95"/>
  <c r="AV173" i="95"/>
  <c r="AW173" i="95" s="1"/>
  <c r="AP130" i="95"/>
  <c r="AP112" i="95"/>
  <c r="AR260" i="95"/>
  <c r="AY260" i="95"/>
  <c r="AQ260" i="95"/>
  <c r="AK260" i="95"/>
  <c r="AL260" i="95"/>
  <c r="AU260" i="95"/>
  <c r="AV259" i="95"/>
  <c r="AW259" i="95" s="1"/>
  <c r="AP230" i="95"/>
  <c r="AY446" i="95"/>
  <c r="AL446" i="95"/>
  <c r="AK446" i="95"/>
  <c r="AU446" i="95"/>
  <c r="AQ446" i="95"/>
  <c r="AR446" i="95"/>
  <c r="AR385" i="95"/>
  <c r="AY385" i="95"/>
  <c r="AQ385" i="95"/>
  <c r="AL385" i="95"/>
  <c r="AK385" i="95"/>
  <c r="AU385" i="95"/>
  <c r="AV424" i="95"/>
  <c r="AW424" i="95" s="1"/>
  <c r="AV367" i="95"/>
  <c r="AW367" i="95" s="1"/>
  <c r="AY238" i="95"/>
  <c r="AQ238" i="95"/>
  <c r="AU238" i="95"/>
  <c r="AL238" i="95"/>
  <c r="AK238" i="95"/>
  <c r="AR238" i="95"/>
  <c r="AV309" i="95"/>
  <c r="AW309" i="95" s="1"/>
  <c r="AK210" i="95"/>
  <c r="AR210" i="95"/>
  <c r="AY210" i="95"/>
  <c r="AQ210" i="95"/>
  <c r="AU210" i="95"/>
  <c r="AL210" i="95"/>
  <c r="AO210" i="95"/>
  <c r="AV272" i="95"/>
  <c r="AW272" i="95" s="1"/>
  <c r="AY174" i="95"/>
  <c r="AK174" i="95"/>
  <c r="AR174" i="95"/>
  <c r="AQ174" i="95"/>
  <c r="AU174" i="95"/>
  <c r="AL174" i="95"/>
  <c r="AK154" i="95"/>
  <c r="AR154" i="95"/>
  <c r="AQ154" i="95"/>
  <c r="AL154" i="95"/>
  <c r="AY154" i="95"/>
  <c r="AU154" i="95"/>
  <c r="AP446" i="95"/>
  <c r="AR204" i="95"/>
  <c r="AY204" i="95"/>
  <c r="AQ204" i="95"/>
  <c r="AK204" i="95"/>
  <c r="AL204" i="95"/>
  <c r="AU204" i="95"/>
  <c r="AY502" i="95"/>
  <c r="AQ502" i="95"/>
  <c r="AU502" i="95"/>
  <c r="AL502" i="95"/>
  <c r="AK502" i="95"/>
  <c r="AR502" i="95"/>
  <c r="AP502" i="95"/>
  <c r="AU462" i="95"/>
  <c r="AL462" i="95"/>
  <c r="AR462" i="95"/>
  <c r="AQ462" i="95"/>
  <c r="AK462" i="95"/>
  <c r="AY462" i="95"/>
  <c r="AY508" i="95"/>
  <c r="AQ508" i="95"/>
  <c r="AR508" i="95"/>
  <c r="AL508" i="95"/>
  <c r="AK508" i="95"/>
  <c r="AU508" i="95"/>
  <c r="AV490" i="95"/>
  <c r="AW490" i="95" s="1"/>
  <c r="AV483" i="95"/>
  <c r="AW483" i="95" s="1"/>
  <c r="AR442" i="95"/>
  <c r="AL442" i="95"/>
  <c r="AU442" i="95"/>
  <c r="AK442" i="95"/>
  <c r="AY442" i="95"/>
  <c r="AQ442" i="95"/>
  <c r="AU428" i="95"/>
  <c r="AL428" i="95"/>
  <c r="AK428" i="95"/>
  <c r="AY428" i="95"/>
  <c r="AQ428" i="95"/>
  <c r="AR428" i="95"/>
  <c r="AU380" i="95"/>
  <c r="AL380" i="95"/>
  <c r="AR380" i="95"/>
  <c r="AQ380" i="95"/>
  <c r="AK380" i="95"/>
  <c r="AY380" i="95"/>
  <c r="AR443" i="95"/>
  <c r="AY443" i="95"/>
  <c r="AQ443" i="95"/>
  <c r="AL443" i="95"/>
  <c r="AK443" i="95"/>
  <c r="AU443" i="95"/>
  <c r="AO502" i="95"/>
  <c r="AW410" i="95"/>
  <c r="AV410" i="95"/>
  <c r="AP442" i="95"/>
  <c r="AP411" i="95"/>
  <c r="AP385" i="95"/>
  <c r="AK489" i="95"/>
  <c r="AR489" i="95"/>
  <c r="AY489" i="95"/>
  <c r="AQ489" i="95"/>
  <c r="AL489" i="95"/>
  <c r="AU489" i="95"/>
  <c r="AP393" i="95"/>
  <c r="AP377" i="95"/>
  <c r="AP364" i="95"/>
  <c r="AO344" i="95"/>
  <c r="AU344" i="95"/>
  <c r="AL344" i="95"/>
  <c r="AK344" i="95"/>
  <c r="AR344" i="95"/>
  <c r="AY344" i="95"/>
  <c r="AQ344" i="95"/>
  <c r="AV476" i="95"/>
  <c r="AW476" i="95" s="1"/>
  <c r="AP369" i="95"/>
  <c r="AU215" i="95"/>
  <c r="AL215" i="95"/>
  <c r="AK215" i="95"/>
  <c r="AY215" i="95"/>
  <c r="AQ215" i="95"/>
  <c r="AR215" i="95"/>
  <c r="AO206" i="95"/>
  <c r="AP443" i="95"/>
  <c r="AY318" i="95"/>
  <c r="AQ318" i="95"/>
  <c r="AU318" i="95"/>
  <c r="AL318" i="95"/>
  <c r="AK318" i="95"/>
  <c r="AR318" i="95"/>
  <c r="AY286" i="95"/>
  <c r="AQ286" i="95"/>
  <c r="AU286" i="95"/>
  <c r="AL286" i="95"/>
  <c r="AK286" i="95"/>
  <c r="AR286" i="95"/>
  <c r="AY254" i="95"/>
  <c r="AQ254" i="95"/>
  <c r="AU254" i="95"/>
  <c r="AL254" i="95"/>
  <c r="AK254" i="95"/>
  <c r="AR254" i="95"/>
  <c r="AY222" i="95"/>
  <c r="AQ222" i="95"/>
  <c r="AU222" i="95"/>
  <c r="AL222" i="95"/>
  <c r="AK222" i="95"/>
  <c r="AR222" i="95"/>
  <c r="AV359" i="95"/>
  <c r="AW359" i="95" s="1"/>
  <c r="AV341" i="95"/>
  <c r="AW341" i="95" s="1"/>
  <c r="AP335" i="95"/>
  <c r="AV277" i="95"/>
  <c r="AW277" i="95" s="1"/>
  <c r="AP271" i="95"/>
  <c r="AV213" i="95"/>
  <c r="AW213" i="95" s="1"/>
  <c r="AP151" i="95"/>
  <c r="AO363" i="95"/>
  <c r="AU298" i="95"/>
  <c r="AL298" i="95"/>
  <c r="AK298" i="95"/>
  <c r="AR298" i="95"/>
  <c r="AY298" i="95"/>
  <c r="AQ298" i="95"/>
  <c r="AO298" i="95"/>
  <c r="AU218" i="95"/>
  <c r="AL218" i="95"/>
  <c r="AK218" i="95"/>
  <c r="AR218" i="95"/>
  <c r="AY218" i="95"/>
  <c r="AQ218" i="95"/>
  <c r="AO218" i="95"/>
  <c r="AK202" i="95"/>
  <c r="AR202" i="95"/>
  <c r="AY202" i="95"/>
  <c r="AQ202" i="95"/>
  <c r="AU202" i="95"/>
  <c r="AL202" i="95"/>
  <c r="AO202" i="95"/>
  <c r="AU186" i="95"/>
  <c r="AL186" i="95"/>
  <c r="AK186" i="95"/>
  <c r="AR186" i="95"/>
  <c r="AY186" i="95"/>
  <c r="AQ186" i="95"/>
  <c r="AO186" i="95"/>
  <c r="AU170" i="95"/>
  <c r="AK170" i="95"/>
  <c r="AR170" i="95"/>
  <c r="AL170" i="95"/>
  <c r="AY170" i="95"/>
  <c r="AQ170" i="95"/>
  <c r="AO170" i="95"/>
  <c r="AR188" i="95"/>
  <c r="AY188" i="95"/>
  <c r="AQ188" i="95"/>
  <c r="AK188" i="95"/>
  <c r="AU188" i="95"/>
  <c r="AO188" i="95"/>
  <c r="AL188" i="95"/>
  <c r="AO385" i="95"/>
  <c r="AP268" i="95"/>
  <c r="AO154" i="95"/>
  <c r="AK129" i="95"/>
  <c r="AY129" i="95"/>
  <c r="AQ129" i="95"/>
  <c r="AR129" i="95"/>
  <c r="AL129" i="95"/>
  <c r="AU129" i="95"/>
  <c r="AP470" i="95"/>
  <c r="AR417" i="95"/>
  <c r="AY417" i="95"/>
  <c r="AQ417" i="95"/>
  <c r="AK417" i="95"/>
  <c r="AL417" i="95"/>
  <c r="AU417" i="95"/>
  <c r="AO401" i="95"/>
  <c r="AO316" i="95"/>
  <c r="AP252" i="95"/>
  <c r="AV181" i="95"/>
  <c r="AW181" i="95" s="1"/>
  <c r="AY124" i="95"/>
  <c r="AQ124" i="95"/>
  <c r="AK124" i="95"/>
  <c r="AR124" i="95"/>
  <c r="AO124" i="95"/>
  <c r="AL124" i="95"/>
  <c r="AU124" i="95"/>
  <c r="AW115" i="95"/>
  <c r="AV115" i="95"/>
  <c r="AP154" i="95"/>
  <c r="AO340" i="95"/>
  <c r="AP276" i="95"/>
  <c r="AR117" i="95"/>
  <c r="AY117" i="95"/>
  <c r="AQ117" i="95"/>
  <c r="AK117" i="95"/>
  <c r="AU117" i="95"/>
  <c r="AL117" i="95"/>
  <c r="AP371" i="95"/>
  <c r="AP302" i="95"/>
  <c r="AV264" i="95"/>
  <c r="AW264" i="95" s="1"/>
  <c r="AR220" i="95"/>
  <c r="AY220" i="95"/>
  <c r="AQ220" i="95"/>
  <c r="AK220" i="95"/>
  <c r="AL220" i="95"/>
  <c r="AU220" i="95"/>
  <c r="AV219" i="95"/>
  <c r="AW219" i="95" s="1"/>
  <c r="AR212" i="95"/>
  <c r="AY212" i="95"/>
  <c r="AQ212" i="95"/>
  <c r="AK212" i="95"/>
  <c r="AL212" i="95"/>
  <c r="AU212" i="95"/>
  <c r="AP196" i="95"/>
  <c r="AV179" i="95"/>
  <c r="AW179" i="95" s="1"/>
  <c r="AY166" i="95"/>
  <c r="AK166" i="95"/>
  <c r="AR166" i="95"/>
  <c r="AQ166" i="95"/>
  <c r="AL166" i="95"/>
  <c r="AU166" i="95"/>
  <c r="AY143" i="95"/>
  <c r="AQ143" i="95"/>
  <c r="AK143" i="95"/>
  <c r="AU143" i="95"/>
  <c r="AR143" i="95"/>
  <c r="AL143" i="95"/>
  <c r="AP352" i="95"/>
  <c r="AR284" i="95"/>
  <c r="AY284" i="95"/>
  <c r="AQ284" i="95"/>
  <c r="AK284" i="95"/>
  <c r="AU284" i="95"/>
  <c r="AL284" i="95"/>
  <c r="AV283" i="95"/>
  <c r="AW283" i="95" s="1"/>
  <c r="AV149" i="95"/>
  <c r="AW149" i="95" s="1"/>
  <c r="AP206" i="95"/>
  <c r="AP174" i="95"/>
  <c r="AO156" i="95"/>
  <c r="AV440" i="95"/>
  <c r="AW440" i="95" s="1"/>
  <c r="AY270" i="95"/>
  <c r="AQ270" i="95"/>
  <c r="AU270" i="95"/>
  <c r="AL270" i="95"/>
  <c r="AK270" i="95"/>
  <c r="AR270" i="95"/>
  <c r="AV245" i="95"/>
  <c r="AW245" i="95" s="1"/>
  <c r="AU194" i="95"/>
  <c r="AK194" i="95"/>
  <c r="AR194" i="95"/>
  <c r="AL194" i="95"/>
  <c r="AQ194" i="95"/>
  <c r="AO194" i="95"/>
  <c r="AY194" i="95"/>
  <c r="AK137" i="95"/>
  <c r="AY137" i="95"/>
  <c r="AQ137" i="95"/>
  <c r="AR137" i="95"/>
  <c r="AL137" i="95"/>
  <c r="AU137" i="95"/>
  <c r="AR236" i="95"/>
  <c r="AY236" i="95"/>
  <c r="AQ236" i="95"/>
  <c r="AK236" i="95"/>
  <c r="AL236" i="95"/>
  <c r="AU236" i="95"/>
  <c r="AR493" i="95"/>
  <c r="AU493" i="95"/>
  <c r="AL493" i="95"/>
  <c r="AY493" i="95"/>
  <c r="AK493" i="95"/>
  <c r="AQ493" i="95"/>
  <c r="AR458" i="95"/>
  <c r="AY458" i="95"/>
  <c r="AQ458" i="95"/>
  <c r="AL458" i="95"/>
  <c r="AK458" i="95"/>
  <c r="AU458" i="95"/>
  <c r="AV499" i="95"/>
  <c r="AW499" i="95" s="1"/>
  <c r="AV466" i="95"/>
  <c r="AW466" i="95" s="1"/>
  <c r="AR451" i="95"/>
  <c r="AY451" i="95"/>
  <c r="AQ451" i="95"/>
  <c r="AO451" i="95"/>
  <c r="AL451" i="95"/>
  <c r="AK451" i="95"/>
  <c r="AU451" i="95"/>
  <c r="AU357" i="95"/>
  <c r="AL357" i="95"/>
  <c r="AR357" i="95"/>
  <c r="AY357" i="95"/>
  <c r="AQ357" i="95"/>
  <c r="AK357" i="95"/>
  <c r="AU404" i="95"/>
  <c r="AL404" i="95"/>
  <c r="AK404" i="95"/>
  <c r="AY404" i="95"/>
  <c r="AQ404" i="95"/>
  <c r="AR404" i="95"/>
  <c r="AV448" i="95"/>
  <c r="AW448" i="95" s="1"/>
  <c r="AV402" i="95"/>
  <c r="AW402" i="95" s="1"/>
  <c r="AV503" i="95"/>
  <c r="AW503" i="95" s="1"/>
  <c r="AV475" i="95"/>
  <c r="AW475" i="95" s="1"/>
  <c r="AP428" i="95"/>
  <c r="AU335" i="95"/>
  <c r="AL335" i="95"/>
  <c r="AK335" i="95"/>
  <c r="AY335" i="95"/>
  <c r="AQ335" i="95"/>
  <c r="AR335" i="95"/>
  <c r="AU303" i="95"/>
  <c r="AL303" i="95"/>
  <c r="AK303" i="95"/>
  <c r="AY303" i="95"/>
  <c r="AQ303" i="95"/>
  <c r="AR303" i="95"/>
  <c r="AU271" i="95"/>
  <c r="AL271" i="95"/>
  <c r="AK271" i="95"/>
  <c r="AY271" i="95"/>
  <c r="AQ271" i="95"/>
  <c r="AR271" i="95"/>
  <c r="AU223" i="95"/>
  <c r="AL223" i="95"/>
  <c r="AK223" i="95"/>
  <c r="AY223" i="95"/>
  <c r="AQ223" i="95"/>
  <c r="AR223" i="95"/>
  <c r="AU175" i="95"/>
  <c r="AL175" i="95"/>
  <c r="AY175" i="95"/>
  <c r="AQ175" i="95"/>
  <c r="AK175" i="95"/>
  <c r="AR175" i="95"/>
  <c r="AU151" i="95"/>
  <c r="AL151" i="95"/>
  <c r="AY151" i="95"/>
  <c r="AQ151" i="95"/>
  <c r="AR151" i="95"/>
  <c r="AK151" i="95"/>
  <c r="AV413" i="95"/>
  <c r="AW413" i="95" s="1"/>
  <c r="AV386" i="95"/>
  <c r="AW386" i="95" s="1"/>
  <c r="AV333" i="95"/>
  <c r="AW333" i="95" s="1"/>
  <c r="AP327" i="95"/>
  <c r="AV269" i="95"/>
  <c r="AW269" i="95" s="1"/>
  <c r="AP263" i="95"/>
  <c r="AP207" i="95"/>
  <c r="AP458" i="95"/>
  <c r="AV421" i="95"/>
  <c r="AW421" i="95" s="1"/>
  <c r="AV370" i="95"/>
  <c r="AW370" i="95" s="1"/>
  <c r="AV346" i="95"/>
  <c r="AW346" i="95" s="1"/>
  <c r="AU322" i="95"/>
  <c r="AL322" i="95"/>
  <c r="AK322" i="95"/>
  <c r="AR322" i="95"/>
  <c r="AY322" i="95"/>
  <c r="AQ322" i="95"/>
  <c r="AO322" i="95"/>
  <c r="AU258" i="95"/>
  <c r="AL258" i="95"/>
  <c r="AK258" i="95"/>
  <c r="AR258" i="95"/>
  <c r="AY258" i="95"/>
  <c r="AQ258" i="95"/>
  <c r="AO258" i="95"/>
  <c r="AU348" i="95"/>
  <c r="AK348" i="95"/>
  <c r="AR348" i="95"/>
  <c r="AQ348" i="95"/>
  <c r="AY348" i="95"/>
  <c r="AL348" i="95"/>
  <c r="AP308" i="95"/>
  <c r="AR172" i="95"/>
  <c r="AY172" i="95"/>
  <c r="AQ172" i="95"/>
  <c r="AK172" i="95"/>
  <c r="AU172" i="95"/>
  <c r="AO172" i="95"/>
  <c r="AL172" i="95"/>
  <c r="AV132" i="95"/>
  <c r="AW132" i="95" s="1"/>
  <c r="AO215" i="95"/>
  <c r="AO199" i="95"/>
  <c r="AV145" i="95"/>
  <c r="AW145" i="95" s="1"/>
  <c r="AY121" i="95"/>
  <c r="AL121" i="95"/>
  <c r="AU121" i="95"/>
  <c r="AK121" i="95"/>
  <c r="AQ121" i="95"/>
  <c r="AR121" i="95"/>
  <c r="AP510" i="95"/>
  <c r="AP294" i="95"/>
  <c r="AV256" i="95"/>
  <c r="AW256" i="95" s="1"/>
  <c r="AR433" i="95"/>
  <c r="AY433" i="95"/>
  <c r="AQ433" i="95"/>
  <c r="AK433" i="95"/>
  <c r="AL433" i="95"/>
  <c r="AU433" i="95"/>
  <c r="AR148" i="95"/>
  <c r="AY148" i="95"/>
  <c r="AQ148" i="95"/>
  <c r="AK148" i="95"/>
  <c r="AU148" i="95"/>
  <c r="AL148" i="95"/>
  <c r="AO271" i="95"/>
  <c r="AP150" i="95"/>
  <c r="AK116" i="95"/>
  <c r="AR116" i="95"/>
  <c r="AY116" i="95"/>
  <c r="AQ116" i="95"/>
  <c r="AU116" i="95"/>
  <c r="AL116" i="95"/>
  <c r="AV378" i="95"/>
  <c r="AW378" i="95" s="1"/>
  <c r="AY371" i="95"/>
  <c r="AQ371" i="95"/>
  <c r="AK371" i="95"/>
  <c r="AL371" i="95"/>
  <c r="AU371" i="95"/>
  <c r="AR371" i="95"/>
  <c r="AR300" i="95"/>
  <c r="AY300" i="95"/>
  <c r="AQ300" i="95"/>
  <c r="AK300" i="95"/>
  <c r="AL300" i="95"/>
  <c r="AU300" i="95"/>
  <c r="AV299" i="95"/>
  <c r="AW299" i="95" s="1"/>
  <c r="AP236" i="95"/>
  <c r="AP204" i="95"/>
  <c r="AY135" i="95"/>
  <c r="AQ135" i="95"/>
  <c r="AU135" i="95"/>
  <c r="AR135" i="95"/>
  <c r="AL135" i="95"/>
  <c r="AK135" i="95"/>
  <c r="AV128" i="95"/>
  <c r="AW128" i="95" s="1"/>
  <c r="AO138" i="95"/>
  <c r="AY138" i="95"/>
  <c r="AL138" i="95"/>
  <c r="AK138" i="95"/>
  <c r="AU138" i="95"/>
  <c r="AR138" i="95"/>
  <c r="AQ138" i="95"/>
  <c r="AP124" i="95"/>
  <c r="AY379" i="95"/>
  <c r="AQ379" i="95"/>
  <c r="AK379" i="95"/>
  <c r="AU379" i="95"/>
  <c r="AL379" i="95"/>
  <c r="AR379" i="95"/>
  <c r="AU330" i="95"/>
  <c r="AL330" i="95"/>
  <c r="AK330" i="95"/>
  <c r="AR330" i="95"/>
  <c r="AY330" i="95"/>
  <c r="AQ330" i="95"/>
  <c r="AO330" i="95"/>
  <c r="AU266" i="95"/>
  <c r="AL266" i="95"/>
  <c r="AK266" i="95"/>
  <c r="AR266" i="95"/>
  <c r="AY266" i="95"/>
  <c r="AQ266" i="95"/>
  <c r="AO266" i="95"/>
  <c r="AU162" i="95"/>
  <c r="AL162" i="95"/>
  <c r="AK162" i="95"/>
  <c r="AR162" i="95"/>
  <c r="AQ162" i="95"/>
  <c r="AO162" i="95"/>
  <c r="AY162" i="95"/>
  <c r="AR308" i="95"/>
  <c r="AY308" i="95"/>
  <c r="AQ308" i="95"/>
  <c r="AK308" i="95"/>
  <c r="AU308" i="95"/>
  <c r="AL308" i="95"/>
  <c r="AV235" i="95"/>
  <c r="AW235" i="95" s="1"/>
  <c r="AV203" i="95"/>
  <c r="AW203" i="95" s="1"/>
  <c r="AY494" i="95"/>
  <c r="AQ494" i="95"/>
  <c r="AU494" i="95"/>
  <c r="AL494" i="95"/>
  <c r="AK494" i="95"/>
  <c r="AR494" i="95"/>
  <c r="AV506" i="95"/>
  <c r="AW506" i="95" s="1"/>
  <c r="AO478" i="95"/>
  <c r="AO510" i="95"/>
  <c r="AV479" i="95"/>
  <c r="AW479" i="95" s="1"/>
  <c r="AO428" i="95"/>
  <c r="AO380" i="95"/>
  <c r="AV463" i="95"/>
  <c r="AW463" i="95" s="1"/>
  <c r="AO443" i="95"/>
  <c r="AU372" i="95"/>
  <c r="AL372" i="95"/>
  <c r="AR372" i="95"/>
  <c r="AQ372" i="95"/>
  <c r="AK372" i="95"/>
  <c r="AY372" i="95"/>
  <c r="AV495" i="95"/>
  <c r="AW495" i="95" s="1"/>
  <c r="AV472" i="95"/>
  <c r="AW472" i="95" s="1"/>
  <c r="AR445" i="95"/>
  <c r="AQ445" i="95"/>
  <c r="AY445" i="95"/>
  <c r="AL445" i="95"/>
  <c r="AK445" i="95"/>
  <c r="AU445" i="95"/>
  <c r="AV482" i="95"/>
  <c r="AW482" i="95" s="1"/>
  <c r="AP492" i="95"/>
  <c r="AV394" i="95"/>
  <c r="AW394" i="95" s="1"/>
  <c r="AP379" i="95"/>
  <c r="AK505" i="95"/>
  <c r="AR505" i="95"/>
  <c r="AY505" i="95"/>
  <c r="AQ505" i="95"/>
  <c r="AL505" i="95"/>
  <c r="AU505" i="95"/>
  <c r="AV383" i="95"/>
  <c r="AW383" i="95" s="1"/>
  <c r="AP467" i="95"/>
  <c r="AK441" i="95"/>
  <c r="AU441" i="95"/>
  <c r="AL441" i="95"/>
  <c r="AR441" i="95"/>
  <c r="AY441" i="95"/>
  <c r="AQ441" i="95"/>
  <c r="AO441" i="95"/>
  <c r="AR425" i="95"/>
  <c r="AY425" i="95"/>
  <c r="AQ425" i="95"/>
  <c r="AK425" i="95"/>
  <c r="AU425" i="95"/>
  <c r="AL425" i="95"/>
  <c r="AP409" i="95"/>
  <c r="AO302" i="95"/>
  <c r="AO270" i="95"/>
  <c r="AU231" i="95"/>
  <c r="AL231" i="95"/>
  <c r="AK231" i="95"/>
  <c r="AY231" i="95"/>
  <c r="AQ231" i="95"/>
  <c r="AR231" i="95"/>
  <c r="AP194" i="95"/>
  <c r="AP162" i="95"/>
  <c r="AY342" i="95"/>
  <c r="AQ342" i="95"/>
  <c r="AU342" i="95"/>
  <c r="AL342" i="95"/>
  <c r="AK342" i="95"/>
  <c r="AR342" i="95"/>
  <c r="AY310" i="95"/>
  <c r="AQ310" i="95"/>
  <c r="AU310" i="95"/>
  <c r="AL310" i="95"/>
  <c r="AK310" i="95"/>
  <c r="AR310" i="95"/>
  <c r="AY278" i="95"/>
  <c r="AQ278" i="95"/>
  <c r="AU278" i="95"/>
  <c r="AL278" i="95"/>
  <c r="AK278" i="95"/>
  <c r="AR278" i="95"/>
  <c r="AY246" i="95"/>
  <c r="AQ246" i="95"/>
  <c r="AU246" i="95"/>
  <c r="AL246" i="95"/>
  <c r="AK246" i="95"/>
  <c r="AR246" i="95"/>
  <c r="AY214" i="95"/>
  <c r="AU214" i="95"/>
  <c r="AL214" i="95"/>
  <c r="AK214" i="95"/>
  <c r="AR214" i="95"/>
  <c r="AQ214" i="95"/>
  <c r="AV389" i="95"/>
  <c r="AW389" i="95" s="1"/>
  <c r="AV381" i="95"/>
  <c r="AW381" i="95" s="1"/>
  <c r="AV354" i="95"/>
  <c r="AW354" i="95"/>
  <c r="AW325" i="95"/>
  <c r="AV325" i="95"/>
  <c r="AP319" i="95"/>
  <c r="AV261" i="95"/>
  <c r="AW261" i="95" s="1"/>
  <c r="AP255" i="95"/>
  <c r="AV205" i="95"/>
  <c r="AW205" i="95" s="1"/>
  <c r="AP451" i="95"/>
  <c r="AY395" i="95"/>
  <c r="AQ395" i="95"/>
  <c r="AK395" i="95"/>
  <c r="AR395" i="95"/>
  <c r="AL395" i="95"/>
  <c r="AU395" i="95"/>
  <c r="AU282" i="95"/>
  <c r="AL282" i="95"/>
  <c r="AK282" i="95"/>
  <c r="AR282" i="95"/>
  <c r="AY282" i="95"/>
  <c r="AQ282" i="95"/>
  <c r="AO282" i="95"/>
  <c r="AU242" i="95"/>
  <c r="AL242" i="95"/>
  <c r="AK242" i="95"/>
  <c r="AR242" i="95"/>
  <c r="AY242" i="95"/>
  <c r="AQ242" i="95"/>
  <c r="AO242" i="95"/>
  <c r="AP270" i="95"/>
  <c r="AO263" i="95"/>
  <c r="AR292" i="95"/>
  <c r="AY292" i="95"/>
  <c r="AQ292" i="95"/>
  <c r="AK292" i="95"/>
  <c r="AL292" i="95"/>
  <c r="AU292" i="95"/>
  <c r="AV291" i="95"/>
  <c r="AW291" i="95" s="1"/>
  <c r="AO433" i="95"/>
  <c r="AP254" i="95"/>
  <c r="AV165" i="95"/>
  <c r="AW165" i="95" s="1"/>
  <c r="AP278" i="95"/>
  <c r="AR180" i="95"/>
  <c r="AY180" i="95"/>
  <c r="AQ180" i="95"/>
  <c r="AK180" i="95"/>
  <c r="AL180" i="95"/>
  <c r="AU180" i="95"/>
  <c r="AR164" i="95"/>
  <c r="AY164" i="95"/>
  <c r="AQ164" i="95"/>
  <c r="AK164" i="95"/>
  <c r="AL164" i="95"/>
  <c r="AU164" i="95"/>
  <c r="AP137" i="95"/>
  <c r="AR122" i="95"/>
  <c r="AQ122" i="95"/>
  <c r="AY122" i="95"/>
  <c r="AU122" i="95"/>
  <c r="AK122" i="95"/>
  <c r="AL122" i="95"/>
  <c r="AO371" i="95"/>
  <c r="AO300" i="95"/>
  <c r="AR228" i="95"/>
  <c r="AY228" i="95"/>
  <c r="AQ228" i="95"/>
  <c r="AK228" i="95"/>
  <c r="AL228" i="95"/>
  <c r="AU228" i="95"/>
  <c r="AV227" i="95"/>
  <c r="AW227" i="95" s="1"/>
  <c r="AY182" i="95"/>
  <c r="AK182" i="95"/>
  <c r="AR182" i="95"/>
  <c r="AQ182" i="95"/>
  <c r="AL182" i="95"/>
  <c r="AU182" i="95"/>
  <c r="AV355" i="95"/>
  <c r="AW355" i="95" s="1"/>
  <c r="AV312" i="95"/>
  <c r="AW312" i="95" s="1"/>
  <c r="AV157" i="95"/>
  <c r="AW157" i="95" s="1"/>
  <c r="AY127" i="95"/>
  <c r="AQ127" i="95"/>
  <c r="AU127" i="95"/>
  <c r="AR127" i="95"/>
  <c r="AL127" i="95"/>
  <c r="AK127" i="95"/>
  <c r="AO148" i="95"/>
  <c r="AU396" i="95"/>
  <c r="AL396" i="95"/>
  <c r="AY396" i="95"/>
  <c r="AQ396" i="95"/>
  <c r="AK396" i="95"/>
  <c r="AR396" i="95"/>
  <c r="AK481" i="95"/>
  <c r="AR481" i="95"/>
  <c r="AL481" i="95"/>
  <c r="AU481" i="95"/>
  <c r="AQ481" i="95"/>
  <c r="AY481" i="95"/>
  <c r="AO481" i="95"/>
  <c r="AP481" i="95"/>
  <c r="AR377" i="95"/>
  <c r="AY377" i="95"/>
  <c r="AQ377" i="95"/>
  <c r="AU377" i="95"/>
  <c r="AO377" i="95"/>
  <c r="AL377" i="95"/>
  <c r="AK377" i="95"/>
  <c r="AY334" i="95"/>
  <c r="AQ334" i="95"/>
  <c r="AU334" i="95"/>
  <c r="AL334" i="95"/>
  <c r="AK334" i="95"/>
  <c r="AR334" i="95"/>
  <c r="AV328" i="95"/>
  <c r="AW328" i="95" s="1"/>
  <c r="AR485" i="95"/>
  <c r="AU485" i="95"/>
  <c r="AL485" i="95"/>
  <c r="AQ485" i="95"/>
  <c r="AK485" i="95"/>
  <c r="AY485" i="95"/>
  <c r="AR461" i="95"/>
  <c r="AQ461" i="95"/>
  <c r="AL461" i="95"/>
  <c r="AK461" i="95"/>
  <c r="AY461" i="95"/>
  <c r="AU461" i="95"/>
  <c r="AU420" i="95"/>
  <c r="AL420" i="95"/>
  <c r="AK420" i="95"/>
  <c r="AY420" i="95"/>
  <c r="AQ420" i="95"/>
  <c r="AR420" i="95"/>
  <c r="AV511" i="95"/>
  <c r="AW511" i="95" s="1"/>
  <c r="AO462" i="95"/>
  <c r="AY435" i="95"/>
  <c r="AQ435" i="95"/>
  <c r="AU435" i="95"/>
  <c r="AL435" i="95"/>
  <c r="AK435" i="95"/>
  <c r="AR435" i="95"/>
  <c r="AY419" i="95"/>
  <c r="AQ419" i="95"/>
  <c r="AU419" i="95"/>
  <c r="AL419" i="95"/>
  <c r="AK419" i="95"/>
  <c r="AR419" i="95"/>
  <c r="AY403" i="95"/>
  <c r="AQ403" i="95"/>
  <c r="AU403" i="95"/>
  <c r="AL403" i="95"/>
  <c r="AK403" i="95"/>
  <c r="AR403" i="95"/>
  <c r="AK449" i="95"/>
  <c r="AR449" i="95"/>
  <c r="AY449" i="95"/>
  <c r="AQ449" i="95"/>
  <c r="AL449" i="95"/>
  <c r="AU449" i="95"/>
  <c r="AV474" i="95"/>
  <c r="AW474" i="95" s="1"/>
  <c r="AO458" i="95"/>
  <c r="AV444" i="95"/>
  <c r="AW444" i="95" s="1"/>
  <c r="AV391" i="95"/>
  <c r="AW391" i="95" s="1"/>
  <c r="AV362" i="95"/>
  <c r="AW362" i="95" s="1"/>
  <c r="AY468" i="95"/>
  <c r="AQ468" i="95"/>
  <c r="AL468" i="95"/>
  <c r="AK468" i="95"/>
  <c r="AU468" i="95"/>
  <c r="AR468" i="95"/>
  <c r="AK467" i="95"/>
  <c r="AR467" i="95"/>
  <c r="AY467" i="95"/>
  <c r="AQ467" i="95"/>
  <c r="AL467" i="95"/>
  <c r="AU467" i="95"/>
  <c r="AW375" i="95"/>
  <c r="AV375" i="95"/>
  <c r="AU343" i="95"/>
  <c r="AL343" i="95"/>
  <c r="AK343" i="95"/>
  <c r="AY343" i="95"/>
  <c r="AQ343" i="95"/>
  <c r="AR343" i="95"/>
  <c r="AU311" i="95"/>
  <c r="AL311" i="95"/>
  <c r="AK311" i="95"/>
  <c r="AY311" i="95"/>
  <c r="AQ311" i="95"/>
  <c r="AR311" i="95"/>
  <c r="AU279" i="95"/>
  <c r="AL279" i="95"/>
  <c r="AK279" i="95"/>
  <c r="AY279" i="95"/>
  <c r="AQ279" i="95"/>
  <c r="AR279" i="95"/>
  <c r="AU239" i="95"/>
  <c r="AL239" i="95"/>
  <c r="AK239" i="95"/>
  <c r="AY239" i="95"/>
  <c r="AQ239" i="95"/>
  <c r="AR239" i="95"/>
  <c r="AU183" i="95"/>
  <c r="AL183" i="95"/>
  <c r="AY183" i="95"/>
  <c r="AQ183" i="95"/>
  <c r="AR183" i="95"/>
  <c r="AK183" i="95"/>
  <c r="AV347" i="95"/>
  <c r="AW347" i="95" s="1"/>
  <c r="AV317" i="95"/>
  <c r="AW317" i="95" s="1"/>
  <c r="AP311" i="95"/>
  <c r="AV253" i="95"/>
  <c r="AW253" i="95" s="1"/>
  <c r="AP247" i="95"/>
  <c r="AP199" i="95"/>
  <c r="AV437" i="95"/>
  <c r="AW437" i="95" s="1"/>
  <c r="AU306" i="95"/>
  <c r="AL306" i="95"/>
  <c r="AK306" i="95"/>
  <c r="AR306" i="95"/>
  <c r="AY306" i="95"/>
  <c r="AQ306" i="95"/>
  <c r="AO306" i="95"/>
  <c r="AU226" i="95"/>
  <c r="AL226" i="95"/>
  <c r="AK226" i="95"/>
  <c r="AR226" i="95"/>
  <c r="AY226" i="95"/>
  <c r="AQ226" i="95"/>
  <c r="AO226" i="95"/>
  <c r="AV373" i="95"/>
  <c r="AW373" i="95" s="1"/>
  <c r="AP310" i="95"/>
  <c r="AO303" i="95"/>
  <c r="AV131" i="95"/>
  <c r="AW131" i="95" s="1"/>
  <c r="AP365" i="95"/>
  <c r="AR268" i="95"/>
  <c r="AY268" i="95"/>
  <c r="AQ268" i="95"/>
  <c r="AK268" i="95"/>
  <c r="AU268" i="95"/>
  <c r="AL268" i="95"/>
  <c r="AV267" i="95"/>
  <c r="AW267" i="95" s="1"/>
  <c r="AV187" i="95"/>
  <c r="AW187" i="95" s="1"/>
  <c r="AV171" i="95"/>
  <c r="AW171" i="95" s="1"/>
  <c r="AK158" i="95"/>
  <c r="AR158" i="95"/>
  <c r="AY158" i="95"/>
  <c r="AQ158" i="95"/>
  <c r="AU158" i="95"/>
  <c r="AL158" i="95"/>
  <c r="AV288" i="95"/>
  <c r="AW288" i="95" s="1"/>
  <c r="AP388" i="95"/>
  <c r="AR126" i="95"/>
  <c r="AQ126" i="95"/>
  <c r="AY126" i="95"/>
  <c r="AL126" i="95"/>
  <c r="AK126" i="95"/>
  <c r="AU126" i="95"/>
  <c r="AR252" i="95"/>
  <c r="AY252" i="95"/>
  <c r="AQ252" i="95"/>
  <c r="AK252" i="95"/>
  <c r="AU252" i="95"/>
  <c r="AL252" i="95"/>
  <c r="AV251" i="95"/>
  <c r="AW251" i="95" s="1"/>
  <c r="AV155" i="95"/>
  <c r="AW155" i="95" s="1"/>
  <c r="AP214" i="95"/>
  <c r="AV141" i="95"/>
  <c r="AW141" i="95" s="1"/>
  <c r="AR276" i="95"/>
  <c r="AY276" i="95"/>
  <c r="AQ276" i="95"/>
  <c r="AK276" i="95"/>
  <c r="AL276" i="95"/>
  <c r="AU276" i="95"/>
  <c r="AV275" i="95"/>
  <c r="AW275" i="95" s="1"/>
  <c r="AV147" i="95"/>
  <c r="AW147" i="95" s="1"/>
  <c r="AR112" i="95"/>
  <c r="AK112" i="95"/>
  <c r="AQ112" i="95"/>
  <c r="AY112" i="95"/>
  <c r="AL112" i="95"/>
  <c r="AU112" i="95"/>
  <c r="AP420" i="95"/>
  <c r="AP238" i="95"/>
  <c r="AR196" i="95"/>
  <c r="AY196" i="95"/>
  <c r="AQ196" i="95"/>
  <c r="AK196" i="95"/>
  <c r="AU196" i="95"/>
  <c r="AL196" i="95"/>
  <c r="AV195" i="95"/>
  <c r="AW195" i="95" s="1"/>
  <c r="AP126" i="95"/>
  <c r="AY119" i="95"/>
  <c r="AQ119" i="95"/>
  <c r="AR119" i="95"/>
  <c r="AU119" i="95"/>
  <c r="AK119" i="95"/>
  <c r="AL119" i="95"/>
  <c r="AP494" i="95"/>
  <c r="AV189" i="95"/>
  <c r="AW189" i="95" s="1"/>
  <c r="AO130" i="95"/>
  <c r="AY130" i="95"/>
  <c r="AL130" i="95"/>
  <c r="AK130" i="95"/>
  <c r="AU130" i="95"/>
  <c r="AQ130" i="95"/>
  <c r="AR130" i="95"/>
  <c r="AO175" i="95"/>
  <c r="AP116" i="95"/>
  <c r="AO180" i="95"/>
  <c r="AQ453" i="95"/>
  <c r="AY453" i="95"/>
  <c r="AL453" i="95"/>
  <c r="AK453" i="95"/>
  <c r="AU453" i="95"/>
  <c r="AR453" i="95"/>
  <c r="AV498" i="95"/>
  <c r="AW498" i="95" s="1"/>
  <c r="AV350" i="95"/>
  <c r="AW350" i="95" s="1"/>
  <c r="AO247" i="95"/>
  <c r="AO485" i="95"/>
  <c r="AR509" i="95"/>
  <c r="AU509" i="95"/>
  <c r="AL509" i="95"/>
  <c r="AY509" i="95"/>
  <c r="AK509" i="95"/>
  <c r="AQ509" i="95"/>
  <c r="AP493" i="95"/>
  <c r="AP497" i="95"/>
  <c r="AV488" i="95"/>
  <c r="AW488" i="95" s="1"/>
  <c r="AV480" i="95"/>
  <c r="AW480" i="95" s="1"/>
  <c r="AO453" i="95"/>
  <c r="AO446" i="95"/>
  <c r="AV456" i="95"/>
  <c r="AW456" i="95" s="1"/>
  <c r="AU436" i="95"/>
  <c r="AL436" i="95"/>
  <c r="AK436" i="95"/>
  <c r="AY436" i="95"/>
  <c r="AQ436" i="95"/>
  <c r="AR436" i="95"/>
  <c r="AO460" i="95"/>
  <c r="AP501" i="95"/>
  <c r="AP485" i="95"/>
  <c r="AV455" i="95"/>
  <c r="AW455" i="95" s="1"/>
  <c r="AO486" i="95"/>
  <c r="AR477" i="95"/>
  <c r="AK477" i="95"/>
  <c r="AY477" i="95"/>
  <c r="AU477" i="95"/>
  <c r="AL477" i="95"/>
  <c r="AQ477" i="95"/>
  <c r="AR459" i="95"/>
  <c r="AY459" i="95"/>
  <c r="AQ459" i="95"/>
  <c r="AU459" i="95"/>
  <c r="AK459" i="95"/>
  <c r="AL459" i="95"/>
  <c r="AV434" i="95"/>
  <c r="AW434" i="95" s="1"/>
  <c r="AP508" i="95"/>
  <c r="AK473" i="95"/>
  <c r="AR473" i="95"/>
  <c r="AY473" i="95"/>
  <c r="AL473" i="95"/>
  <c r="AU473" i="95"/>
  <c r="AQ473" i="95"/>
  <c r="AK454" i="95"/>
  <c r="AU454" i="95"/>
  <c r="AR454" i="95"/>
  <c r="AQ454" i="95"/>
  <c r="AY454" i="95"/>
  <c r="AL454" i="95"/>
  <c r="AV408" i="95"/>
  <c r="AW408" i="95" s="1"/>
  <c r="AR409" i="95"/>
  <c r="AY409" i="95"/>
  <c r="AQ409" i="95"/>
  <c r="AK409" i="95"/>
  <c r="AU409" i="95"/>
  <c r="AL409" i="95"/>
  <c r="AP330" i="95"/>
  <c r="AU319" i="95"/>
  <c r="AL319" i="95"/>
  <c r="AK319" i="95"/>
  <c r="AY319" i="95"/>
  <c r="AQ319" i="95"/>
  <c r="AR319" i="95"/>
  <c r="AU287" i="95"/>
  <c r="AL287" i="95"/>
  <c r="AK287" i="95"/>
  <c r="AY287" i="95"/>
  <c r="AQ287" i="95"/>
  <c r="AR287" i="95"/>
  <c r="AP266" i="95"/>
  <c r="AU255" i="95"/>
  <c r="AL255" i="95"/>
  <c r="AK255" i="95"/>
  <c r="AY255" i="95"/>
  <c r="AQ255" i="95"/>
  <c r="AR255" i="95"/>
  <c r="AU191" i="95"/>
  <c r="AL191" i="95"/>
  <c r="AY191" i="95"/>
  <c r="AQ191" i="95"/>
  <c r="AK191" i="95"/>
  <c r="AR191" i="95"/>
  <c r="AU159" i="95"/>
  <c r="AL159" i="95"/>
  <c r="AY159" i="95"/>
  <c r="AQ159" i="95"/>
  <c r="AK159" i="95"/>
  <c r="AR159" i="95"/>
  <c r="AR361" i="95"/>
  <c r="AY361" i="95"/>
  <c r="AQ361" i="95"/>
  <c r="AU361" i="95"/>
  <c r="AO361" i="95"/>
  <c r="AK361" i="95"/>
  <c r="AL361" i="95"/>
  <c r="AK491" i="95"/>
  <c r="AR491" i="95"/>
  <c r="AY491" i="95"/>
  <c r="AQ491" i="95"/>
  <c r="AL491" i="95"/>
  <c r="AU491" i="95"/>
  <c r="AP453" i="95"/>
  <c r="AP419" i="95"/>
  <c r="AO387" i="95"/>
  <c r="AP461" i="95"/>
  <c r="AV432" i="95"/>
  <c r="AW432" i="95" s="1"/>
  <c r="AO379" i="95"/>
  <c r="AV301" i="95"/>
  <c r="AW301" i="95" s="1"/>
  <c r="AP295" i="95"/>
  <c r="AV237" i="95"/>
  <c r="AW237" i="95" s="1"/>
  <c r="AP231" i="95"/>
  <c r="AP191" i="95"/>
  <c r="AP183" i="95"/>
  <c r="AP175" i="95"/>
  <c r="AP167" i="95"/>
  <c r="AP159" i="95"/>
  <c r="AP473" i="95"/>
  <c r="AU290" i="95"/>
  <c r="AL290" i="95"/>
  <c r="AK290" i="95"/>
  <c r="AR290" i="95"/>
  <c r="AY290" i="95"/>
  <c r="AQ290" i="95"/>
  <c r="AO290" i="95"/>
  <c r="AO308" i="95"/>
  <c r="AP172" i="95"/>
  <c r="AK392" i="95"/>
  <c r="AR392" i="95"/>
  <c r="AY392" i="95"/>
  <c r="AQ392" i="95"/>
  <c r="AU392" i="95"/>
  <c r="AL392" i="95"/>
  <c r="AP334" i="95"/>
  <c r="AO327" i="95"/>
  <c r="AO223" i="95"/>
  <c r="AO207" i="95"/>
  <c r="AY190" i="95"/>
  <c r="AQ190" i="95"/>
  <c r="AK190" i="95"/>
  <c r="AR190" i="95"/>
  <c r="AU190" i="95"/>
  <c r="AL190" i="95"/>
  <c r="AO174" i="95"/>
  <c r="AV123" i="95"/>
  <c r="AW123" i="95" s="1"/>
  <c r="AO167" i="95"/>
  <c r="AO137" i="95"/>
  <c r="AO311" i="95"/>
  <c r="AP387" i="95"/>
  <c r="AO348" i="95"/>
  <c r="AO335" i="95"/>
  <c r="AP246" i="95"/>
  <c r="AO236" i="95"/>
  <c r="AO204" i="95"/>
  <c r="AV136" i="95"/>
  <c r="AW136" i="95" s="1"/>
  <c r="AP156" i="95"/>
  <c r="AP148" i="95"/>
  <c r="AK142" i="95"/>
  <c r="AR142" i="95"/>
  <c r="AL142" i="95"/>
  <c r="AY142" i="95"/>
  <c r="AQ142" i="95"/>
  <c r="AU142" i="95"/>
  <c r="AP138" i="95"/>
  <c r="AO319" i="95"/>
  <c r="AP158" i="95"/>
  <c r="AP120" i="95"/>
  <c r="Z13" i="99"/>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V384" i="95" l="1"/>
  <c r="AW384" i="95" s="1"/>
  <c r="BE505" i="99"/>
  <c r="BG505" i="99" s="1"/>
  <c r="BH505" i="99" s="1"/>
  <c r="AW484" i="99"/>
  <c r="AX484" i="99" s="1"/>
  <c r="AW338" i="99"/>
  <c r="AX338" i="99" s="1"/>
  <c r="AV168" i="95"/>
  <c r="AW168" i="95" s="1"/>
  <c r="AV144" i="95"/>
  <c r="AW144" i="95" s="1"/>
  <c r="AV152" i="95"/>
  <c r="AW152" i="95" s="1"/>
  <c r="AV415" i="95"/>
  <c r="AW415" i="95" s="1"/>
  <c r="AW176" i="99"/>
  <c r="AX176" i="99" s="1"/>
  <c r="AW117" i="99"/>
  <c r="AX117" i="99" s="1"/>
  <c r="AW264" i="99"/>
  <c r="AX264" i="99" s="1"/>
  <c r="AW224" i="99"/>
  <c r="AX224" i="99" s="1"/>
  <c r="AW277" i="99"/>
  <c r="AX277" i="99" s="1"/>
  <c r="AW321" i="99"/>
  <c r="AX321" i="99"/>
  <c r="AW245" i="99"/>
  <c r="AX245" i="99" s="1"/>
  <c r="AW256" i="99"/>
  <c r="AX256" i="99" s="1"/>
  <c r="AV200" i="95"/>
  <c r="AW200" i="95" s="1"/>
  <c r="AV414" i="95"/>
  <c r="AW414" i="95" s="1"/>
  <c r="AW306" i="99"/>
  <c r="AX306" i="99" s="1"/>
  <c r="AW386" i="99"/>
  <c r="AX386" i="99" s="1"/>
  <c r="AW458" i="99"/>
  <c r="AX458" i="99" s="1"/>
  <c r="AV398" i="95"/>
  <c r="AW398" i="95" s="1"/>
  <c r="AV209" i="95"/>
  <c r="AW209" i="95" s="1"/>
  <c r="BE458" i="99"/>
  <c r="BG458" i="99" s="1"/>
  <c r="AW149" i="99"/>
  <c r="AX149" i="99"/>
  <c r="AV366" i="95"/>
  <c r="AW366" i="95" s="1"/>
  <c r="BE159" i="99"/>
  <c r="BG159" i="99" s="1"/>
  <c r="AW229" i="99"/>
  <c r="AX229" i="99" s="1"/>
  <c r="AW298" i="99"/>
  <c r="AX298" i="99" s="1"/>
  <c r="AW460" i="99"/>
  <c r="AX460" i="99" s="1"/>
  <c r="AW441" i="99"/>
  <c r="AX441" i="99" s="1"/>
  <c r="BE465" i="99"/>
  <c r="BG465" i="99" s="1"/>
  <c r="BH465" i="99" s="1"/>
  <c r="BE271" i="99"/>
  <c r="BG271" i="99" s="1"/>
  <c r="BE191" i="99"/>
  <c r="BG191" i="99" s="1"/>
  <c r="BE450" i="99"/>
  <c r="BG450" i="99" s="1"/>
  <c r="BE151" i="99"/>
  <c r="BG151" i="99" s="1"/>
  <c r="AW141" i="99"/>
  <c r="AX141" i="99"/>
  <c r="AW502" i="99"/>
  <c r="AX502" i="99" s="1"/>
  <c r="AW152" i="99"/>
  <c r="AX152" i="99" s="1"/>
  <c r="AW253" i="99"/>
  <c r="AX253" i="99" s="1"/>
  <c r="AW500" i="99"/>
  <c r="AX500" i="99" s="1"/>
  <c r="AW221" i="99"/>
  <c r="AX221" i="99" s="1"/>
  <c r="BE481" i="99"/>
  <c r="BG481" i="99"/>
  <c r="BE489" i="99"/>
  <c r="BG489" i="99" s="1"/>
  <c r="BH489" i="99" s="1"/>
  <c r="AW248" i="99"/>
  <c r="AX248" i="99" s="1"/>
  <c r="AV407" i="95"/>
  <c r="AW407" i="95" s="1"/>
  <c r="AW125" i="99"/>
  <c r="AX125" i="99"/>
  <c r="AV169" i="95"/>
  <c r="AW169" i="95" s="1"/>
  <c r="AW232" i="99"/>
  <c r="AX232" i="99" s="1"/>
  <c r="AW133" i="99"/>
  <c r="AX133" i="99" s="1"/>
  <c r="AW237" i="99"/>
  <c r="AX237" i="99" s="1"/>
  <c r="AV431" i="95"/>
  <c r="AW431" i="95" s="1"/>
  <c r="AV160" i="95"/>
  <c r="AW160" i="95" s="1"/>
  <c r="AW269" i="99"/>
  <c r="AX269" i="99" s="1"/>
  <c r="BG249" i="99"/>
  <c r="BG343" i="99"/>
  <c r="AW206" i="99"/>
  <c r="AX206" i="99" s="1"/>
  <c r="BG472" i="99"/>
  <c r="AW292" i="99"/>
  <c r="AX292" i="99" s="1"/>
  <c r="AW384" i="99"/>
  <c r="AX384" i="99" s="1"/>
  <c r="BG121" i="99"/>
  <c r="BG185" i="99"/>
  <c r="AW424" i="99"/>
  <c r="AX424" i="99" s="1"/>
  <c r="AW158" i="99"/>
  <c r="AX158" i="99" s="1"/>
  <c r="AW222" i="99"/>
  <c r="AX222" i="99" s="1"/>
  <c r="AW304" i="99"/>
  <c r="AX304" i="99" s="1"/>
  <c r="BG493" i="99"/>
  <c r="BH250" i="99"/>
  <c r="BH417" i="99"/>
  <c r="BH348" i="99"/>
  <c r="BH373" i="99"/>
  <c r="BG429" i="99"/>
  <c r="AW129" i="99"/>
  <c r="AX129" i="99" s="1"/>
  <c r="AW408" i="99"/>
  <c r="AX408" i="99" s="1"/>
  <c r="BH136" i="99"/>
  <c r="AW507" i="99"/>
  <c r="AX507" i="99" s="1"/>
  <c r="BG453" i="99"/>
  <c r="AW400" i="99"/>
  <c r="AX400" i="99" s="1"/>
  <c r="BH498" i="99"/>
  <c r="BG266" i="99"/>
  <c r="BH266" i="99" s="1"/>
  <c r="BH210" i="99"/>
  <c r="BG132" i="99"/>
  <c r="BH132" i="99" s="1"/>
  <c r="BH228" i="99"/>
  <c r="AW334" i="99"/>
  <c r="AX334" i="99" s="1"/>
  <c r="AW177" i="99"/>
  <c r="AX177" i="99" s="1"/>
  <c r="BH306" i="99"/>
  <c r="BG182" i="99"/>
  <c r="AW246" i="99"/>
  <c r="AX246" i="99" s="1"/>
  <c r="BH432" i="99"/>
  <c r="AW376" i="99"/>
  <c r="AX376" i="99" s="1"/>
  <c r="BH378" i="99"/>
  <c r="BH502" i="99"/>
  <c r="BH385" i="99"/>
  <c r="BG275" i="99"/>
  <c r="BH275" i="99" s="1"/>
  <c r="BH365" i="99"/>
  <c r="AW509" i="99"/>
  <c r="AX509" i="99" s="1"/>
  <c r="BG194" i="99"/>
  <c r="BH194" i="99" s="1"/>
  <c r="BH236" i="99"/>
  <c r="BG134" i="99"/>
  <c r="BG198" i="99"/>
  <c r="BG262" i="99"/>
  <c r="BH409" i="99"/>
  <c r="BH412" i="99"/>
  <c r="AW398" i="99"/>
  <c r="AX398" i="99" s="1"/>
  <c r="AW437" i="99"/>
  <c r="AX437" i="99" s="1"/>
  <c r="BG488" i="99"/>
  <c r="BH184" i="99"/>
  <c r="BH411" i="99"/>
  <c r="BG431" i="99"/>
  <c r="BH431" i="99" s="1"/>
  <c r="BG367" i="99"/>
  <c r="AW491" i="99"/>
  <c r="AX491" i="99" s="1"/>
  <c r="BG471" i="99"/>
  <c r="BH282" i="99"/>
  <c r="BH212" i="99"/>
  <c r="BG169" i="99"/>
  <c r="AW150" i="99"/>
  <c r="AX150" i="99" s="1"/>
  <c r="AW278" i="99"/>
  <c r="AX278" i="99" s="1"/>
  <c r="BH245" i="99"/>
  <c r="BG361" i="99"/>
  <c r="BH361" i="99" s="1"/>
  <c r="AW392" i="99"/>
  <c r="AX392" i="99" s="1"/>
  <c r="BH362" i="99"/>
  <c r="BG496" i="99"/>
  <c r="BH468" i="99"/>
  <c r="BG326" i="99"/>
  <c r="AW352" i="99"/>
  <c r="AX352" i="99" s="1"/>
  <c r="BG286" i="99"/>
  <c r="BG366" i="99"/>
  <c r="BH313" i="99"/>
  <c r="BH381" i="99"/>
  <c r="BH178" i="99"/>
  <c r="BG174" i="99"/>
  <c r="BG414" i="99"/>
  <c r="BH405" i="99"/>
  <c r="AW399" i="99"/>
  <c r="AX399" i="99" s="1"/>
  <c r="BG485" i="99"/>
  <c r="BG350" i="99"/>
  <c r="BG400" i="99"/>
  <c r="BH499" i="99"/>
  <c r="BH197" i="99"/>
  <c r="BH211" i="99"/>
  <c r="BG230" i="99"/>
  <c r="BH202" i="99"/>
  <c r="BG398" i="99"/>
  <c r="BG186" i="99"/>
  <c r="BH186" i="99" s="1"/>
  <c r="BG123" i="99"/>
  <c r="BH123" i="99" s="1"/>
  <c r="AW300" i="99"/>
  <c r="AX300" i="99" s="1"/>
  <c r="BH157" i="99"/>
  <c r="BH506" i="99"/>
  <c r="BH130" i="99"/>
  <c r="AW113" i="99"/>
  <c r="AX113" i="99" s="1"/>
  <c r="AW118" i="99"/>
  <c r="AX118" i="99" s="1"/>
  <c r="AW182" i="99"/>
  <c r="AX182" i="99" s="1"/>
  <c r="BH213" i="99"/>
  <c r="BH379" i="99"/>
  <c r="BH451" i="99"/>
  <c r="BH466" i="99"/>
  <c r="BH125" i="99"/>
  <c r="BH372" i="99"/>
  <c r="AW453" i="99"/>
  <c r="AX453" i="99" s="1"/>
  <c r="BG501" i="99"/>
  <c r="AW230" i="99"/>
  <c r="AX230" i="99" s="1"/>
  <c r="BH425" i="99"/>
  <c r="AW134" i="99"/>
  <c r="AX134" i="99" s="1"/>
  <c r="AW198" i="99"/>
  <c r="AX198" i="99" s="1"/>
  <c r="AW262" i="99"/>
  <c r="AX262" i="99" s="1"/>
  <c r="BG342" i="99"/>
  <c r="BH216" i="99"/>
  <c r="BH248" i="99"/>
  <c r="BH299" i="99"/>
  <c r="BH371" i="99"/>
  <c r="AW368" i="99"/>
  <c r="AX368" i="99" s="1"/>
  <c r="AW488" i="99"/>
  <c r="AX488" i="99" s="1"/>
  <c r="AW456" i="99"/>
  <c r="AX456" i="99" s="1"/>
  <c r="BH163" i="99"/>
  <c r="BH227" i="99"/>
  <c r="BH205" i="99"/>
  <c r="BH357" i="99"/>
  <c r="AW367" i="99"/>
  <c r="AX367" i="99" s="1"/>
  <c r="BH314" i="99"/>
  <c r="AW153" i="99"/>
  <c r="AX153" i="99" s="1"/>
  <c r="AW241" i="99"/>
  <c r="AX241" i="99" s="1"/>
  <c r="AW214" i="99"/>
  <c r="AX214" i="99" s="1"/>
  <c r="BH329" i="99"/>
  <c r="BG288" i="99"/>
  <c r="BH440" i="99"/>
  <c r="BG328" i="99"/>
  <c r="BH427" i="99"/>
  <c r="BH293" i="99"/>
  <c r="BG360" i="99"/>
  <c r="BH452" i="99"/>
  <c r="BG391" i="99"/>
  <c r="AW463" i="99"/>
  <c r="AX463" i="99"/>
  <c r="BG442" i="99"/>
  <c r="BG124" i="99"/>
  <c r="BH124" i="99" s="1"/>
  <c r="AW326" i="99"/>
  <c r="AX326" i="99" s="1"/>
  <c r="BG114" i="99"/>
  <c r="BH114" i="99" s="1"/>
  <c r="BG369" i="99"/>
  <c r="BH369" i="99" s="1"/>
  <c r="BG404" i="99"/>
  <c r="BH404" i="99" s="1"/>
  <c r="AW366" i="99"/>
  <c r="AX366" i="99" s="1"/>
  <c r="BH221" i="99"/>
  <c r="BH315" i="99"/>
  <c r="BG415" i="99"/>
  <c r="BH133" i="99"/>
  <c r="AW174" i="99"/>
  <c r="AX174" i="99" s="1"/>
  <c r="BG238" i="99"/>
  <c r="BH192" i="99"/>
  <c r="AW414" i="99"/>
  <c r="AX414" i="99" s="1"/>
  <c r="BG335" i="99"/>
  <c r="BH436" i="99"/>
  <c r="BH476" i="99"/>
  <c r="BH355" i="99"/>
  <c r="BH305" i="99"/>
  <c r="BG428" i="99"/>
  <c r="BH332" i="99"/>
  <c r="BG509" i="99"/>
  <c r="BH272" i="99"/>
  <c r="AW343" i="99"/>
  <c r="AX343" i="99" s="1"/>
  <c r="BG258" i="99"/>
  <c r="BH258" i="99" s="1"/>
  <c r="BH141" i="99"/>
  <c r="BG150" i="99"/>
  <c r="AW493" i="99"/>
  <c r="AX493" i="99" s="1"/>
  <c r="BG399" i="99"/>
  <c r="AW296" i="99"/>
  <c r="AX296" i="99" s="1"/>
  <c r="AW344" i="99"/>
  <c r="AX344" i="99" s="1"/>
  <c r="BH439" i="99"/>
  <c r="BG190" i="99"/>
  <c r="BG254" i="99"/>
  <c r="BG289" i="99"/>
  <c r="BH289" i="99" s="1"/>
  <c r="BH208" i="99"/>
  <c r="BG294" i="99"/>
  <c r="BG504" i="99"/>
  <c r="AW501" i="99"/>
  <c r="AX501" i="99" s="1"/>
  <c r="BH298" i="99"/>
  <c r="BG319" i="99"/>
  <c r="AW342" i="99"/>
  <c r="AX342" i="99" s="1"/>
  <c r="BG336" i="99"/>
  <c r="AW433" i="99"/>
  <c r="AX433" i="99" s="1"/>
  <c r="AW265" i="99"/>
  <c r="AX265" i="99" s="1"/>
  <c r="BH280" i="99"/>
  <c r="BG491" i="99"/>
  <c r="BG503" i="99"/>
  <c r="AW281" i="99"/>
  <c r="AX281" i="99" s="1"/>
  <c r="BG241" i="99"/>
  <c r="BG438" i="99"/>
  <c r="AW360" i="99"/>
  <c r="AX360" i="99" s="1"/>
  <c r="AW467" i="99"/>
  <c r="AX467" i="99" s="1"/>
  <c r="BG327" i="99"/>
  <c r="AW391" i="99"/>
  <c r="AX391" i="99" s="1"/>
  <c r="AW496" i="99"/>
  <c r="AX496" i="99" s="1"/>
  <c r="AW442" i="99"/>
  <c r="AX442" i="99" s="1"/>
  <c r="BG469" i="99"/>
  <c r="BG300" i="99"/>
  <c r="BG351" i="99"/>
  <c r="AW415" i="99"/>
  <c r="AX415" i="99" s="1"/>
  <c r="AW444" i="99"/>
  <c r="AX444" i="99" s="1"/>
  <c r="AW464" i="99"/>
  <c r="AX464" i="99" s="1"/>
  <c r="BH474" i="99"/>
  <c r="AW238" i="99"/>
  <c r="AX238" i="99" s="1"/>
  <c r="AW335" i="99"/>
  <c r="AX335" i="99" s="1"/>
  <c r="AW257" i="99"/>
  <c r="AX257" i="99" s="1"/>
  <c r="AW166" i="99"/>
  <c r="AX166" i="99" s="1"/>
  <c r="AW193" i="99"/>
  <c r="AX193" i="99" s="1"/>
  <c r="AW461" i="99"/>
  <c r="AX461" i="99" s="1"/>
  <c r="BH500" i="99"/>
  <c r="BG334" i="99"/>
  <c r="BG246" i="99"/>
  <c r="BG393" i="99"/>
  <c r="BH393" i="99" s="1"/>
  <c r="BH347" i="99"/>
  <c r="BH470" i="99"/>
  <c r="BH337" i="99"/>
  <c r="AW350" i="99"/>
  <c r="AX350" i="99" s="1"/>
  <c r="BH240" i="99"/>
  <c r="BG443" i="99"/>
  <c r="BH443" i="99" s="1"/>
  <c r="BG456" i="99"/>
  <c r="AW311" i="99"/>
  <c r="AX311" i="99" s="1"/>
  <c r="BH116" i="99"/>
  <c r="BG276" i="99"/>
  <c r="BH276" i="99" s="1"/>
  <c r="BH396" i="99"/>
  <c r="BG242" i="99"/>
  <c r="BH242" i="99" s="1"/>
  <c r="BH176" i="99"/>
  <c r="BH420" i="99"/>
  <c r="AW161" i="99"/>
  <c r="AX161" i="99" s="1"/>
  <c r="AW273" i="99"/>
  <c r="AX273" i="99" s="1"/>
  <c r="BG138" i="99"/>
  <c r="BH138" i="99" s="1"/>
  <c r="BG164" i="99"/>
  <c r="BH164" i="99" s="1"/>
  <c r="BG177" i="99"/>
  <c r="BG273" i="99"/>
  <c r="BH380" i="99"/>
  <c r="AW302" i="99"/>
  <c r="AX302" i="99" s="1"/>
  <c r="BG324" i="99"/>
  <c r="BH324" i="99" s="1"/>
  <c r="BH200" i="99"/>
  <c r="BH277" i="99"/>
  <c r="BG358" i="99"/>
  <c r="AW428" i="99"/>
  <c r="AX428" i="99" s="1"/>
  <c r="BH301" i="99"/>
  <c r="AW423" i="99"/>
  <c r="AX423" i="99" s="1"/>
  <c r="BG461" i="99"/>
  <c r="BG316" i="99"/>
  <c r="BH316" i="99" s="1"/>
  <c r="BH162" i="99"/>
  <c r="BG297" i="99"/>
  <c r="BH297" i="99" s="1"/>
  <c r="AW249" i="99"/>
  <c r="AX249" i="99" s="1"/>
  <c r="BG382" i="99"/>
  <c r="BG126" i="99"/>
  <c r="AW190" i="99"/>
  <c r="AX190" i="99" s="1"/>
  <c r="BH189" i="99"/>
  <c r="BH401" i="99"/>
  <c r="AW294" i="99"/>
  <c r="AX294" i="99" s="1"/>
  <c r="BG374" i="99"/>
  <c r="BG455" i="99"/>
  <c r="BG397" i="99"/>
  <c r="BH397" i="99" s="1"/>
  <c r="BG483" i="99"/>
  <c r="AW504" i="99"/>
  <c r="AX504" i="99" s="1"/>
  <c r="BG146" i="99"/>
  <c r="BH146" i="99" s="1"/>
  <c r="BG172" i="99"/>
  <c r="BH172" i="99" s="1"/>
  <c r="BH268" i="99"/>
  <c r="BH340" i="99"/>
  <c r="BG422" i="99"/>
  <c r="BH224" i="99"/>
  <c r="BH256" i="99"/>
  <c r="BH165" i="99"/>
  <c r="BH307" i="99"/>
  <c r="BH419" i="99"/>
  <c r="AW336" i="99"/>
  <c r="AX336" i="99" s="1"/>
  <c r="BG435" i="99"/>
  <c r="BH435" i="99" s="1"/>
  <c r="BH370" i="99"/>
  <c r="BG459" i="99"/>
  <c r="BH459" i="99" s="1"/>
  <c r="AW495" i="99"/>
  <c r="AX495" i="99" s="1"/>
  <c r="BH252" i="99"/>
  <c r="AW477" i="99"/>
  <c r="AX477" i="99" s="1"/>
  <c r="BH154" i="99"/>
  <c r="BH269" i="99"/>
  <c r="BG311" i="99"/>
  <c r="BG457" i="99"/>
  <c r="BH457" i="99" s="1"/>
  <c r="BH389" i="99"/>
  <c r="BG430" i="99"/>
  <c r="BH430" i="99" s="1"/>
  <c r="BG454" i="99"/>
  <c r="BG445" i="99"/>
  <c r="AW471" i="99"/>
  <c r="AX471" i="99" s="1"/>
  <c r="BG462" i="99"/>
  <c r="BH462" i="99" s="1"/>
  <c r="AW503" i="99"/>
  <c r="AX503" i="99" s="1"/>
  <c r="BG292" i="99"/>
  <c r="BG148" i="99"/>
  <c r="BH148" i="99" s="1"/>
  <c r="BH244" i="99"/>
  <c r="AW137" i="99"/>
  <c r="AX137" i="99" s="1"/>
  <c r="BG153" i="99"/>
  <c r="AW201" i="99"/>
  <c r="AX201" i="99" s="1"/>
  <c r="BH331" i="99"/>
  <c r="BH309" i="99"/>
  <c r="AW327" i="99"/>
  <c r="AX327" i="99" s="1"/>
  <c r="BG494" i="99"/>
  <c r="BH494" i="99" s="1"/>
  <c r="BG188" i="99"/>
  <c r="BH188" i="99" s="1"/>
  <c r="BH322" i="99"/>
  <c r="BG115" i="99"/>
  <c r="BH115" i="99" s="1"/>
  <c r="BG179" i="99"/>
  <c r="BH179" i="99" s="1"/>
  <c r="BG243" i="99"/>
  <c r="BH243" i="99" s="1"/>
  <c r="BG310" i="99"/>
  <c r="BH112" i="99"/>
  <c r="BH285" i="99"/>
  <c r="BG413" i="99"/>
  <c r="BH413" i="99" s="1"/>
  <c r="AW351" i="99"/>
  <c r="AX351" i="99" s="1"/>
  <c r="BH434" i="99"/>
  <c r="BG284" i="99"/>
  <c r="BH284" i="99" s="1"/>
  <c r="AW233" i="99"/>
  <c r="AX233" i="99" s="1"/>
  <c r="BH482" i="99"/>
  <c r="BG353" i="99"/>
  <c r="BH353" i="99" s="1"/>
  <c r="BH173" i="99"/>
  <c r="AW429" i="99"/>
  <c r="AX429" i="99" s="1"/>
  <c r="BG446" i="99"/>
  <c r="AW485" i="99"/>
  <c r="AX485" i="99" s="1"/>
  <c r="BG475" i="99"/>
  <c r="BG508" i="99"/>
  <c r="BH508" i="99" s="1"/>
  <c r="BG257" i="99"/>
  <c r="BG375" i="99"/>
  <c r="AW319" i="99"/>
  <c r="AX319" i="99" s="1"/>
  <c r="BG376" i="99"/>
  <c r="AW320" i="99"/>
  <c r="AX320" i="99" s="1"/>
  <c r="BH339" i="99"/>
  <c r="BH402" i="99"/>
  <c r="BH187" i="99"/>
  <c r="AW169" i="99"/>
  <c r="AX169" i="99" s="1"/>
  <c r="BG392" i="99"/>
  <c r="BG349" i="99"/>
  <c r="BH349" i="99" s="1"/>
  <c r="BG260" i="99"/>
  <c r="BH260" i="99" s="1"/>
  <c r="AW312" i="99"/>
  <c r="AX312" i="99" s="1"/>
  <c r="BG145" i="99"/>
  <c r="BG161" i="99"/>
  <c r="AW209" i="99"/>
  <c r="AX209" i="99" s="1"/>
  <c r="BG390" i="99"/>
  <c r="AX358" i="99"/>
  <c r="AW358" i="99"/>
  <c r="BH346" i="99"/>
  <c r="BH410" i="99"/>
  <c r="BG359" i="99"/>
  <c r="BG510" i="99"/>
  <c r="BH510" i="99" s="1"/>
  <c r="AW382" i="99"/>
  <c r="AX382" i="99" s="1"/>
  <c r="AW126" i="99"/>
  <c r="AX126" i="99" s="1"/>
  <c r="AW254" i="99"/>
  <c r="AX254" i="99" s="1"/>
  <c r="AW374" i="99"/>
  <c r="AX374" i="99" s="1"/>
  <c r="BG383" i="99"/>
  <c r="AW483" i="99"/>
  <c r="AX483" i="99" s="1"/>
  <c r="BG479" i="99"/>
  <c r="AW225" i="99"/>
  <c r="AX225" i="99" s="1"/>
  <c r="AW422" i="99"/>
  <c r="AX422" i="99" s="1"/>
  <c r="BG437" i="99"/>
  <c r="BG407" i="99"/>
  <c r="BH291" i="99"/>
  <c r="BG265" i="99"/>
  <c r="AW308" i="99"/>
  <c r="AX308" i="99" s="1"/>
  <c r="BG142" i="99"/>
  <c r="BG270" i="99"/>
  <c r="AW445" i="99"/>
  <c r="AX445" i="99" s="1"/>
  <c r="AW472" i="99"/>
  <c r="AX472" i="99" s="1"/>
  <c r="BG201" i="99"/>
  <c r="BH117" i="99"/>
  <c r="AW328" i="99"/>
  <c r="AX328" i="99" s="1"/>
  <c r="AW438" i="99"/>
  <c r="AX438" i="99" s="1"/>
  <c r="BH330" i="99"/>
  <c r="BH394" i="99"/>
  <c r="AW469" i="99"/>
  <c r="AX469" i="99" s="1"/>
  <c r="BH354" i="99"/>
  <c r="AW286" i="99"/>
  <c r="AX286" i="99" s="1"/>
  <c r="AW310" i="99"/>
  <c r="AX310" i="99" s="1"/>
  <c r="BG464" i="99"/>
  <c r="AW446" i="99"/>
  <c r="AX446" i="99" s="1"/>
  <c r="BH490" i="99"/>
  <c r="AW475" i="99"/>
  <c r="AX475" i="99" s="1"/>
  <c r="AW375" i="99"/>
  <c r="AX375" i="99" s="1"/>
  <c r="BH333" i="99"/>
  <c r="AW406" i="99"/>
  <c r="AX406" i="99" s="1"/>
  <c r="AW318" i="99"/>
  <c r="AX318" i="99" s="1"/>
  <c r="BG129" i="99"/>
  <c r="BH149" i="99"/>
  <c r="BH303" i="99"/>
  <c r="BH147" i="99"/>
  <c r="AW479" i="99"/>
  <c r="AX479" i="99" s="1"/>
  <c r="AW416" i="99"/>
  <c r="AX416" i="99" s="1"/>
  <c r="BH140" i="99"/>
  <c r="BG377" i="99"/>
  <c r="BH377" i="99" s="1"/>
  <c r="BH338" i="99"/>
  <c r="BH403" i="99"/>
  <c r="BH261" i="99"/>
  <c r="BG364" i="99"/>
  <c r="BH364" i="99" s="1"/>
  <c r="BH449" i="99"/>
  <c r="BH196" i="99"/>
  <c r="BH290" i="99"/>
  <c r="BH323" i="99"/>
  <c r="AW145" i="99"/>
  <c r="AX145" i="99" s="1"/>
  <c r="BG139" i="99"/>
  <c r="BH139" i="99" s="1"/>
  <c r="BG203" i="99"/>
  <c r="BH203" i="99" s="1"/>
  <c r="BG267" i="99"/>
  <c r="BH267" i="99" s="1"/>
  <c r="AW390" i="99"/>
  <c r="AX390" i="99" s="1"/>
  <c r="BG345" i="99"/>
  <c r="BH345" i="99" s="1"/>
  <c r="BH317" i="99"/>
  <c r="BG408" i="99"/>
  <c r="AW359" i="99"/>
  <c r="AX359" i="99" s="1"/>
  <c r="BG507" i="99"/>
  <c r="BG170" i="99"/>
  <c r="BH170" i="99" s="1"/>
  <c r="BG320" i="99"/>
  <c r="BG144" i="99"/>
  <c r="BH144" i="99" s="1"/>
  <c r="BH253" i="99"/>
  <c r="AW455" i="99"/>
  <c r="AX455" i="99" s="1"/>
  <c r="AW487" i="99"/>
  <c r="AX487" i="99" s="1"/>
  <c r="AW383" i="99"/>
  <c r="AX383" i="99" s="1"/>
  <c r="BG460" i="99"/>
  <c r="BH460" i="99" s="1"/>
  <c r="AW511" i="99"/>
  <c r="AX511" i="99" s="1"/>
  <c r="BG156" i="99"/>
  <c r="BH156" i="99" s="1"/>
  <c r="BH120" i="99"/>
  <c r="BH418" i="99"/>
  <c r="BG122" i="99"/>
  <c r="BH122" i="99" s="1"/>
  <c r="BH204" i="99"/>
  <c r="BG225" i="99"/>
  <c r="BG406" i="99"/>
  <c r="BH155" i="99"/>
  <c r="BH219" i="99"/>
  <c r="BH283" i="99"/>
  <c r="BH152" i="99"/>
  <c r="BH232" i="99"/>
  <c r="BH264" i="99"/>
  <c r="BG318" i="99"/>
  <c r="BH229" i="99"/>
  <c r="AW407" i="99"/>
  <c r="AX407" i="99" s="1"/>
  <c r="BG478" i="99"/>
  <c r="BH478" i="99" s="1"/>
  <c r="BH484" i="99"/>
  <c r="BH251" i="99"/>
  <c r="BG433" i="99"/>
  <c r="BG226" i="99"/>
  <c r="BH226" i="99" s="1"/>
  <c r="BH356" i="99"/>
  <c r="AW142" i="99"/>
  <c r="AX142" i="99" s="1"/>
  <c r="AW270" i="99"/>
  <c r="AX270" i="99" s="1"/>
  <c r="BG160" i="99"/>
  <c r="BH160" i="99" s="1"/>
  <c r="BG321" i="99"/>
  <c r="BH321" i="99" s="1"/>
  <c r="BH421" i="99"/>
  <c r="AW480" i="99"/>
  <c r="AX480" i="99" s="1"/>
  <c r="AW454" i="99"/>
  <c r="AX454" i="99" s="1"/>
  <c r="AW447" i="99"/>
  <c r="AX447" i="99" s="1"/>
  <c r="AW448" i="99"/>
  <c r="AX448" i="99" s="1"/>
  <c r="BG295" i="99"/>
  <c r="BH295" i="99" s="1"/>
  <c r="BH180" i="99"/>
  <c r="AW121" i="99"/>
  <c r="AX121" i="99" s="1"/>
  <c r="AW185" i="99"/>
  <c r="AX185" i="99" s="1"/>
  <c r="BG171" i="99"/>
  <c r="BH171" i="99" s="1"/>
  <c r="BG235" i="99"/>
  <c r="BH235" i="99" s="1"/>
  <c r="BH168" i="99"/>
  <c r="BG181" i="99"/>
  <c r="BH181" i="99" s="1"/>
  <c r="AW288" i="99"/>
  <c r="AX288" i="99" s="1"/>
  <c r="BH363" i="99"/>
  <c r="BH325" i="99"/>
  <c r="BG424" i="99"/>
  <c r="BG463" i="99"/>
  <c r="BG220" i="99"/>
  <c r="BH220" i="99" s="1"/>
  <c r="BG274" i="99"/>
  <c r="BH274" i="99" s="1"/>
  <c r="BG234" i="99"/>
  <c r="BH234" i="99" s="1"/>
  <c r="AW217" i="99"/>
  <c r="AX217" i="99" s="1"/>
  <c r="BG158" i="99"/>
  <c r="BG222" i="99"/>
  <c r="BG395" i="99"/>
  <c r="BH395" i="99" s="1"/>
  <c r="BH441" i="99"/>
  <c r="BH492" i="99"/>
  <c r="BG387" i="99"/>
  <c r="BH387" i="99" s="1"/>
  <c r="BG218" i="99"/>
  <c r="BH218" i="99" s="1"/>
  <c r="BG233" i="99"/>
  <c r="BH131" i="99"/>
  <c r="BH195" i="99"/>
  <c r="BH259" i="99"/>
  <c r="BH128" i="99"/>
  <c r="BG388" i="99"/>
  <c r="BH388" i="99" s="1"/>
  <c r="BH237" i="99"/>
  <c r="BG341" i="99"/>
  <c r="BH341" i="99" s="1"/>
  <c r="BH486" i="99"/>
  <c r="BG386" i="99"/>
  <c r="BH386" i="99" s="1"/>
  <c r="AV183" i="95"/>
  <c r="AW183" i="95" s="1"/>
  <c r="AV255" i="95"/>
  <c r="AW255" i="95" s="1"/>
  <c r="AV477" i="95"/>
  <c r="AW477" i="95" s="1"/>
  <c r="AV392" i="95"/>
  <c r="AW392" i="95" s="1"/>
  <c r="AV436" i="95"/>
  <c r="AW436" i="95" s="1"/>
  <c r="AV491" i="95"/>
  <c r="AW491" i="95" s="1"/>
  <c r="AV159" i="95"/>
  <c r="AW159" i="95" s="1"/>
  <c r="AV126" i="95"/>
  <c r="AW126" i="95" s="1"/>
  <c r="AV226" i="95"/>
  <c r="AW226" i="95" s="1"/>
  <c r="AV403" i="95"/>
  <c r="AW403" i="95" s="1"/>
  <c r="AV182" i="95"/>
  <c r="AW182" i="95" s="1"/>
  <c r="AV228" i="95"/>
  <c r="AW228" i="95" s="1"/>
  <c r="AV242" i="95"/>
  <c r="AW242" i="95" s="1"/>
  <c r="AV395" i="95"/>
  <c r="AW395" i="95" s="1"/>
  <c r="AV342" i="95"/>
  <c r="AW342" i="95" s="1"/>
  <c r="AV425" i="95"/>
  <c r="AW425" i="95" s="1"/>
  <c r="AV372" i="95"/>
  <c r="AW372" i="95" s="1"/>
  <c r="AV162" i="95"/>
  <c r="AW162" i="95" s="1"/>
  <c r="AV433" i="95"/>
  <c r="AW433" i="95" s="1"/>
  <c r="AV172" i="95"/>
  <c r="AW172" i="95" s="1"/>
  <c r="AV175" i="95"/>
  <c r="AW175" i="95" s="1"/>
  <c r="AV335" i="95"/>
  <c r="AW335" i="95" s="1"/>
  <c r="AV417" i="95"/>
  <c r="AW417" i="95" s="1"/>
  <c r="AV204" i="95"/>
  <c r="AW204" i="95" s="1"/>
  <c r="AV260" i="95"/>
  <c r="AW260" i="95" s="1"/>
  <c r="AV497" i="95"/>
  <c r="AW497" i="95" s="1"/>
  <c r="AV156" i="95"/>
  <c r="AW156" i="95" s="1"/>
  <c r="AV314" i="95"/>
  <c r="AW314" i="95" s="1"/>
  <c r="AV326" i="95"/>
  <c r="AW326" i="95" s="1"/>
  <c r="AV452" i="95"/>
  <c r="AW452" i="95" s="1"/>
  <c r="AV484" i="95"/>
  <c r="AW484" i="95" s="1"/>
  <c r="AV361" i="95"/>
  <c r="AW361" i="95" s="1"/>
  <c r="AV343" i="95"/>
  <c r="AW343" i="95" s="1"/>
  <c r="AV396" i="95"/>
  <c r="AW396" i="95" s="1"/>
  <c r="AV214" i="95"/>
  <c r="AW214" i="95" s="1"/>
  <c r="AV494" i="95"/>
  <c r="AW494" i="95" s="1"/>
  <c r="AV379" i="95"/>
  <c r="AW379" i="95" s="1"/>
  <c r="AV322" i="95"/>
  <c r="AW322" i="95" s="1"/>
  <c r="AV493" i="95"/>
  <c r="AW493" i="95" s="1"/>
  <c r="AV194" i="95"/>
  <c r="AW194" i="95" s="1"/>
  <c r="AV270" i="95"/>
  <c r="AW270" i="95" s="1"/>
  <c r="AV298" i="95"/>
  <c r="AW298" i="95" s="1"/>
  <c r="AV222" i="95"/>
  <c r="AW222" i="95" s="1"/>
  <c r="AV462" i="95"/>
  <c r="AW462" i="95" s="1"/>
  <c r="AV238" i="95"/>
  <c r="AW238" i="95" s="1"/>
  <c r="AV338" i="95"/>
  <c r="AW338" i="95" s="1"/>
  <c r="AV207" i="95"/>
  <c r="AW207" i="95" s="1"/>
  <c r="AV302" i="95"/>
  <c r="AW302" i="95" s="1"/>
  <c r="AV369" i="95"/>
  <c r="AW369" i="95" s="1"/>
  <c r="AV120" i="95"/>
  <c r="AW120" i="95" s="1"/>
  <c r="AV250" i="95"/>
  <c r="AW250" i="95" s="1"/>
  <c r="AV198" i="95"/>
  <c r="AW198" i="95" s="1"/>
  <c r="AV412" i="95"/>
  <c r="AW412" i="95" s="1"/>
  <c r="AV206" i="95"/>
  <c r="AW206" i="95" s="1"/>
  <c r="AV420" i="95"/>
  <c r="AW420" i="95" s="1"/>
  <c r="AV473" i="95"/>
  <c r="AW473" i="95" s="1"/>
  <c r="AV130" i="95"/>
  <c r="AW130" i="95" s="1"/>
  <c r="AV158" i="95"/>
  <c r="AW158" i="95" s="1"/>
  <c r="AV461" i="95"/>
  <c r="AW461" i="95" s="1"/>
  <c r="AW485" i="95"/>
  <c r="AV485" i="95"/>
  <c r="AV377" i="95"/>
  <c r="AW377" i="95" s="1"/>
  <c r="AV481" i="95"/>
  <c r="AW481" i="95" s="1"/>
  <c r="AV122" i="95"/>
  <c r="AW122" i="95" s="1"/>
  <c r="AV292" i="95"/>
  <c r="AW292" i="95" s="1"/>
  <c r="AV310" i="95"/>
  <c r="AW310" i="95" s="1"/>
  <c r="AV441" i="95"/>
  <c r="AW441" i="95" s="1"/>
  <c r="AV258" i="95"/>
  <c r="AW258" i="95" s="1"/>
  <c r="AV151" i="95"/>
  <c r="AW151" i="95" s="1"/>
  <c r="AV303" i="95"/>
  <c r="AW303" i="95" s="1"/>
  <c r="AV404" i="95"/>
  <c r="AW404" i="95" s="1"/>
  <c r="AV284" i="95"/>
  <c r="AW284" i="95" s="1"/>
  <c r="AV143" i="95"/>
  <c r="AW143" i="95" s="1"/>
  <c r="AV117" i="95"/>
  <c r="AW117" i="95" s="1"/>
  <c r="AV188" i="95"/>
  <c r="AW188" i="95" s="1"/>
  <c r="AV218" i="95"/>
  <c r="AW218" i="95" s="1"/>
  <c r="AV508" i="95"/>
  <c r="AW508" i="95" s="1"/>
  <c r="AV385" i="95"/>
  <c r="AW385" i="95" s="1"/>
  <c r="AV446" i="95"/>
  <c r="AW446" i="95" s="1"/>
  <c r="AV340" i="95"/>
  <c r="AW340" i="95" s="1"/>
  <c r="AV274" i="95"/>
  <c r="AW274" i="95" s="1"/>
  <c r="AV363" i="95"/>
  <c r="AW363" i="95" s="1"/>
  <c r="AV387" i="95"/>
  <c r="AW387" i="95" s="1"/>
  <c r="AV234" i="95"/>
  <c r="AW234" i="95" s="1"/>
  <c r="AV352" i="95"/>
  <c r="AW352" i="95" s="1"/>
  <c r="AV294" i="95"/>
  <c r="AW294" i="95" s="1"/>
  <c r="AV460" i="95"/>
  <c r="AW460" i="95" s="1"/>
  <c r="AV290" i="95"/>
  <c r="AW290" i="95" s="1"/>
  <c r="AV287" i="95"/>
  <c r="AW287" i="95" s="1"/>
  <c r="AV112" i="95"/>
  <c r="AW112" i="95" s="1"/>
  <c r="AV252" i="95"/>
  <c r="AW252" i="95" s="1"/>
  <c r="AV311" i="95"/>
  <c r="AW311" i="95" s="1"/>
  <c r="AV468" i="95"/>
  <c r="AW468" i="95" s="1"/>
  <c r="AV231" i="95"/>
  <c r="AW231" i="95" s="1"/>
  <c r="AV138" i="95"/>
  <c r="AW138" i="95" s="1"/>
  <c r="AV371" i="95"/>
  <c r="AW371" i="95" s="1"/>
  <c r="AV116" i="95"/>
  <c r="AW116" i="95" s="1"/>
  <c r="AV148" i="95"/>
  <c r="AW148" i="95" s="1"/>
  <c r="AV348" i="95"/>
  <c r="AW348" i="95" s="1"/>
  <c r="AV357" i="95"/>
  <c r="AW357" i="95" s="1"/>
  <c r="AV318" i="95"/>
  <c r="AW318" i="95" s="1"/>
  <c r="AV489" i="95"/>
  <c r="AW489" i="95" s="1"/>
  <c r="AV443" i="95"/>
  <c r="AW443" i="95" s="1"/>
  <c r="AV442" i="95"/>
  <c r="AW442" i="95" s="1"/>
  <c r="AV167" i="95"/>
  <c r="AW167" i="95" s="1"/>
  <c r="AV327" i="95"/>
  <c r="AW327" i="95" s="1"/>
  <c r="AV470" i="95"/>
  <c r="AW470" i="95" s="1"/>
  <c r="AV146" i="95"/>
  <c r="AW146" i="95" s="1"/>
  <c r="AV244" i="95"/>
  <c r="AW244" i="95" s="1"/>
  <c r="AV450" i="95"/>
  <c r="AW450" i="95" s="1"/>
  <c r="AV469" i="95"/>
  <c r="AW469" i="95" s="1"/>
  <c r="AV388" i="95"/>
  <c r="AW388" i="95" s="1"/>
  <c r="AV510" i="95"/>
  <c r="AW510" i="95" s="1"/>
  <c r="AV119" i="95"/>
  <c r="AW119" i="95"/>
  <c r="AV196" i="95"/>
  <c r="AW196" i="95" s="1"/>
  <c r="AV467" i="95"/>
  <c r="AW467" i="95" s="1"/>
  <c r="AV449" i="95"/>
  <c r="AW449" i="95" s="1"/>
  <c r="AV435" i="95"/>
  <c r="AW435" i="95" s="1"/>
  <c r="AV334" i="95"/>
  <c r="AW334" i="95" s="1"/>
  <c r="AV278" i="95"/>
  <c r="AW278" i="95" s="1"/>
  <c r="AV445" i="95"/>
  <c r="AW445" i="95" s="1"/>
  <c r="AV300" i="95"/>
  <c r="AW300" i="95" s="1"/>
  <c r="AV271" i="95"/>
  <c r="AW271" i="95" s="1"/>
  <c r="AV451" i="95"/>
  <c r="AW451" i="95" s="1"/>
  <c r="AV124" i="95"/>
  <c r="AW124" i="95" s="1"/>
  <c r="AV186" i="95"/>
  <c r="AW186" i="95" s="1"/>
  <c r="AV428" i="95"/>
  <c r="AW428" i="95" s="1"/>
  <c r="AV401" i="95"/>
  <c r="AW401" i="95" s="1"/>
  <c r="AV150" i="95"/>
  <c r="AW150" i="95" s="1"/>
  <c r="AV427" i="95"/>
  <c r="AW427" i="95" s="1"/>
  <c r="AV501" i="95"/>
  <c r="AW501" i="95" s="1"/>
  <c r="AV324" i="95"/>
  <c r="AW324" i="95" s="1"/>
  <c r="AV262" i="95"/>
  <c r="AW262" i="95" s="1"/>
  <c r="AV199" i="95"/>
  <c r="AW199" i="95" s="1"/>
  <c r="AV142" i="95"/>
  <c r="AW142" i="95" s="1"/>
  <c r="AV276" i="95"/>
  <c r="AW276" i="95" s="1"/>
  <c r="AV279" i="95"/>
  <c r="AW279" i="95" s="1"/>
  <c r="AV180" i="95"/>
  <c r="AW180" i="95" s="1"/>
  <c r="AV308" i="95"/>
  <c r="AW308" i="95" s="1"/>
  <c r="AV135" i="95"/>
  <c r="AW135" i="95" s="1"/>
  <c r="AV121" i="95"/>
  <c r="AW121" i="95" s="1"/>
  <c r="AV137" i="95"/>
  <c r="AW137" i="95" s="1"/>
  <c r="AV170" i="95"/>
  <c r="AW170" i="95" s="1"/>
  <c r="AV286" i="95"/>
  <c r="AW286" i="95" s="1"/>
  <c r="AV215" i="95"/>
  <c r="AW215" i="95" s="1"/>
  <c r="AV295" i="95"/>
  <c r="AW295" i="95" s="1"/>
  <c r="AV332" i="95"/>
  <c r="AW332" i="95" s="1"/>
  <c r="AV356" i="95"/>
  <c r="AW356" i="95" s="1"/>
  <c r="AV478" i="95"/>
  <c r="AW478" i="95" s="1"/>
  <c r="AV364" i="95"/>
  <c r="AW364" i="95" s="1"/>
  <c r="AV319" i="95"/>
  <c r="AW319" i="95" s="1"/>
  <c r="AV190" i="95"/>
  <c r="AW190" i="95" s="1"/>
  <c r="AV409" i="95"/>
  <c r="AW409" i="95" s="1"/>
  <c r="AV191" i="95"/>
  <c r="AW191" i="95" s="1"/>
  <c r="AV459" i="95"/>
  <c r="AW459" i="95" s="1"/>
  <c r="AV509" i="95"/>
  <c r="AW509" i="95" s="1"/>
  <c r="AV268" i="95"/>
  <c r="AW268" i="95" s="1"/>
  <c r="AV419" i="95"/>
  <c r="AW419" i="95" s="1"/>
  <c r="AV127" i="95"/>
  <c r="AW127" i="95" s="1"/>
  <c r="AV246" i="95"/>
  <c r="AW246" i="95" s="1"/>
  <c r="AV330" i="95"/>
  <c r="AW330" i="95" s="1"/>
  <c r="AV223" i="95"/>
  <c r="AW223" i="95" s="1"/>
  <c r="AV166" i="95"/>
  <c r="AW166" i="95" s="1"/>
  <c r="AV344" i="95"/>
  <c r="AW344" i="95" s="1"/>
  <c r="AV380" i="95"/>
  <c r="AW380" i="95" s="1"/>
  <c r="AV502" i="95"/>
  <c r="AW502" i="95" s="1"/>
  <c r="AV174" i="95"/>
  <c r="AW174" i="95" s="1"/>
  <c r="AV411" i="95"/>
  <c r="AW411" i="95" s="1"/>
  <c r="AV230" i="95"/>
  <c r="AW230" i="95" s="1"/>
  <c r="AV500" i="95"/>
  <c r="AW500" i="95" s="1"/>
  <c r="AV454" i="95"/>
  <c r="AW454" i="95" s="1"/>
  <c r="AV453" i="95"/>
  <c r="AW453" i="95" s="1"/>
  <c r="AV306" i="95"/>
  <c r="AW306" i="95" s="1"/>
  <c r="AV239" i="95"/>
  <c r="AW239" i="95" s="1"/>
  <c r="AV164" i="95"/>
  <c r="AW164" i="95" s="1"/>
  <c r="AV282" i="95"/>
  <c r="AW282" i="95" s="1"/>
  <c r="AV505" i="95"/>
  <c r="AW505" i="95" s="1"/>
  <c r="AV266" i="95"/>
  <c r="AW266" i="95" s="1"/>
  <c r="AV458" i="95"/>
  <c r="AW458" i="95" s="1"/>
  <c r="AV236" i="95"/>
  <c r="AW236" i="95" s="1"/>
  <c r="AV212" i="95"/>
  <c r="AW212" i="95" s="1"/>
  <c r="AV220" i="95"/>
  <c r="AW220" i="95" s="1"/>
  <c r="AV129" i="95"/>
  <c r="AW129" i="95" s="1"/>
  <c r="AV202" i="95"/>
  <c r="AW202" i="95" s="1"/>
  <c r="AV254" i="95"/>
  <c r="AW254" i="95" s="1"/>
  <c r="AV154" i="95"/>
  <c r="AW154" i="95" s="1"/>
  <c r="AV210" i="95"/>
  <c r="AW210" i="95" s="1"/>
  <c r="AV316" i="95"/>
  <c r="AW316" i="95" s="1"/>
  <c r="AV263" i="95"/>
  <c r="AW263" i="95" s="1"/>
  <c r="AV457" i="95"/>
  <c r="AW457" i="95" s="1"/>
  <c r="AV118" i="95"/>
  <c r="AW118" i="95" s="1"/>
  <c r="AV178" i="95"/>
  <c r="AW178" i="95" s="1"/>
  <c r="AV393" i="95"/>
  <c r="AW393" i="95" s="1"/>
  <c r="AV486" i="95"/>
  <c r="AW486" i="95" s="1"/>
  <c r="AV507" i="95"/>
  <c r="AW507" i="95" s="1"/>
  <c r="AV365" i="95"/>
  <c r="AW365" i="95" s="1"/>
  <c r="AV492" i="95"/>
  <c r="AW492" i="95" s="1"/>
  <c r="AV247" i="95"/>
  <c r="AW247" i="95" s="1"/>
  <c r="AZ12" i="95"/>
  <c r="BH191" i="99" l="1"/>
  <c r="BH481" i="99"/>
  <c r="BH271" i="99"/>
  <c r="BH151" i="99"/>
  <c r="BH450" i="99"/>
  <c r="BH159" i="99"/>
  <c r="BH458" i="99"/>
  <c r="BH158" i="99"/>
  <c r="BH463" i="99"/>
  <c r="BH464" i="99"/>
  <c r="BG137" i="99"/>
  <c r="BH137" i="99" s="1"/>
  <c r="BG206" i="99"/>
  <c r="BH206" i="99" s="1"/>
  <c r="BH359" i="99"/>
  <c r="BH375" i="99"/>
  <c r="BH475" i="99"/>
  <c r="BH310" i="99"/>
  <c r="BG193" i="99"/>
  <c r="BH193" i="99" s="1"/>
  <c r="BH174" i="99"/>
  <c r="BH366" i="99"/>
  <c r="BH169" i="99"/>
  <c r="BG368" i="99"/>
  <c r="BH368" i="99" s="1"/>
  <c r="BH182" i="99"/>
  <c r="BG113" i="99"/>
  <c r="BH113" i="99" s="1"/>
  <c r="BG278" i="99"/>
  <c r="BH278" i="99" s="1"/>
  <c r="BH121" i="99"/>
  <c r="BH246" i="99"/>
  <c r="BH262" i="99"/>
  <c r="BH424" i="99"/>
  <c r="BH320" i="99"/>
  <c r="BH129" i="99"/>
  <c r="BH142" i="99"/>
  <c r="BH479" i="99"/>
  <c r="BH376" i="99"/>
  <c r="BH257" i="99"/>
  <c r="BH445" i="99"/>
  <c r="BH311" i="99"/>
  <c r="BH461" i="99"/>
  <c r="BH358" i="99"/>
  <c r="BH273" i="99"/>
  <c r="BH334" i="99"/>
  <c r="BH469" i="99"/>
  <c r="BH336" i="99"/>
  <c r="BH504" i="99"/>
  <c r="BH509" i="99"/>
  <c r="BH238" i="99"/>
  <c r="BH415" i="99"/>
  <c r="BH328" i="99"/>
  <c r="BG447" i="99"/>
  <c r="BH447" i="99" s="1"/>
  <c r="BG344" i="99"/>
  <c r="BH344" i="99" s="1"/>
  <c r="BH398" i="99"/>
  <c r="BH485" i="99"/>
  <c r="BH496" i="99"/>
  <c r="BH198" i="99"/>
  <c r="BH472" i="99"/>
  <c r="BH343" i="99"/>
  <c r="BH145" i="99"/>
  <c r="BH456" i="99"/>
  <c r="BH428" i="99"/>
  <c r="BH350" i="99"/>
  <c r="BH433" i="99"/>
  <c r="BH292" i="99"/>
  <c r="BH455" i="99"/>
  <c r="BH503" i="99"/>
  <c r="BH153" i="99"/>
  <c r="BH233" i="99"/>
  <c r="BG444" i="99"/>
  <c r="BH444" i="99" s="1"/>
  <c r="BG384" i="99"/>
  <c r="BH384" i="99" s="1"/>
  <c r="BH408" i="99"/>
  <c r="BG467" i="99"/>
  <c r="BH467" i="99" s="1"/>
  <c r="BG480" i="99"/>
  <c r="BH480" i="99" s="1"/>
  <c r="BH407" i="99"/>
  <c r="BH392" i="99"/>
  <c r="BG209" i="99"/>
  <c r="BH209" i="99" s="1"/>
  <c r="BH454" i="99"/>
  <c r="BH483" i="99"/>
  <c r="BH374" i="99"/>
  <c r="BH126" i="99"/>
  <c r="BH177" i="99"/>
  <c r="BG477" i="99"/>
  <c r="BH477" i="99" s="1"/>
  <c r="BH300" i="99"/>
  <c r="BH438" i="99"/>
  <c r="BH491" i="99"/>
  <c r="BH254" i="99"/>
  <c r="BG217" i="99"/>
  <c r="BH217" i="99" s="1"/>
  <c r="BH391" i="99"/>
  <c r="BG308" i="99"/>
  <c r="BH308" i="99" s="1"/>
  <c r="BH501" i="99"/>
  <c r="BG166" i="99"/>
  <c r="BH166" i="99" s="1"/>
  <c r="BH286" i="99"/>
  <c r="BH326" i="99"/>
  <c r="BH367" i="99"/>
  <c r="BH134" i="99"/>
  <c r="BG118" i="99"/>
  <c r="BH118" i="99" s="1"/>
  <c r="BH453" i="99"/>
  <c r="BH493" i="99"/>
  <c r="BG416" i="99"/>
  <c r="BH416" i="99" s="1"/>
  <c r="BH249" i="99"/>
  <c r="BH507" i="99"/>
  <c r="BH327" i="99"/>
  <c r="BH471" i="99"/>
  <c r="BH225" i="99"/>
  <c r="BH294" i="99"/>
  <c r="BG281" i="99"/>
  <c r="BH281" i="99" s="1"/>
  <c r="BH318" i="99"/>
  <c r="BH406" i="99"/>
  <c r="BH201" i="99"/>
  <c r="BH270" i="99"/>
  <c r="BH265" i="99"/>
  <c r="BH437" i="99"/>
  <c r="BH383" i="99"/>
  <c r="BH161" i="99"/>
  <c r="BH446" i="99"/>
  <c r="BH422" i="99"/>
  <c r="BH382" i="99"/>
  <c r="BH241" i="99"/>
  <c r="BG448" i="99"/>
  <c r="BH448" i="99" s="1"/>
  <c r="BH190" i="99"/>
  <c r="BG352" i="99"/>
  <c r="BH352" i="99" s="1"/>
  <c r="BH150" i="99"/>
  <c r="BH335" i="99"/>
  <c r="BH360" i="99"/>
  <c r="BH288" i="99"/>
  <c r="BG302" i="99"/>
  <c r="BH302" i="99" s="1"/>
  <c r="BG312" i="99"/>
  <c r="BH312" i="99" s="1"/>
  <c r="BH230" i="99"/>
  <c r="BH400" i="99"/>
  <c r="BG214" i="99"/>
  <c r="BH214" i="99" s="1"/>
  <c r="BH488" i="99"/>
  <c r="BG296" i="99"/>
  <c r="BH296" i="99" s="1"/>
  <c r="BH222" i="99"/>
  <c r="BG304" i="99"/>
  <c r="BH304" i="99" s="1"/>
  <c r="BG511" i="99"/>
  <c r="BH511" i="99" s="1"/>
  <c r="BH390" i="99"/>
  <c r="BG487" i="99"/>
  <c r="BH487" i="99" s="1"/>
  <c r="BG495" i="99"/>
  <c r="BH495" i="99" s="1"/>
  <c r="BH351" i="99"/>
  <c r="BH319" i="99"/>
  <c r="BG423" i="99"/>
  <c r="BH423" i="99" s="1"/>
  <c r="BH399" i="99"/>
  <c r="BH442" i="99"/>
  <c r="BH342" i="99"/>
  <c r="BH414" i="99"/>
  <c r="BH429" i="99"/>
  <c r="BH185" i="99"/>
  <c r="B111" i="95"/>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l="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357" i="73" s="1"/>
  <c r="A358" i="73" s="1"/>
  <c r="A359" i="73" s="1"/>
  <c r="A360" i="73" s="1"/>
  <c r="A361" i="73" s="1"/>
  <c r="A362" i="73" s="1"/>
  <c r="A363" i="73" s="1"/>
  <c r="A364" i="73" s="1"/>
  <c r="A365" i="73" s="1"/>
  <c r="A366" i="73" s="1"/>
  <c r="A367" i="73" s="1"/>
  <c r="A368" i="73" s="1"/>
  <c r="A369" i="73" s="1"/>
  <c r="A370" i="73" s="1"/>
  <c r="A371" i="73" s="1"/>
  <c r="A372" i="73" s="1"/>
  <c r="A373" i="73" s="1"/>
  <c r="A374" i="73" s="1"/>
  <c r="A375" i="73" s="1"/>
  <c r="A376" i="73" s="1"/>
  <c r="A377" i="73" s="1"/>
  <c r="A378" i="73" s="1"/>
  <c r="A379" i="73" s="1"/>
  <c r="A380" i="73" s="1"/>
  <c r="A381" i="73" s="1"/>
  <c r="A382" i="73" s="1"/>
  <c r="A383" i="73" s="1"/>
  <c r="A384" i="73" s="1"/>
  <c r="A385" i="73" s="1"/>
  <c r="A386" i="73" s="1"/>
  <c r="A387" i="73" s="1"/>
  <c r="A388" i="73" s="1"/>
  <c r="A389" i="73" s="1"/>
  <c r="A390" i="73" s="1"/>
  <c r="A391" i="73" s="1"/>
  <c r="A392" i="73" s="1"/>
  <c r="A393" i="73" s="1"/>
  <c r="A394" i="73" s="1"/>
  <c r="A395" i="73" s="1"/>
  <c r="A396" i="73" s="1"/>
  <c r="A397" i="73" s="1"/>
  <c r="A398" i="73" s="1"/>
  <c r="A399" i="73" s="1"/>
  <c r="A400" i="73" s="1"/>
  <c r="A401" i="73" s="1"/>
  <c r="A402" i="73" s="1"/>
  <c r="A403" i="73" s="1"/>
  <c r="A404" i="73" s="1"/>
  <c r="A405" i="73" s="1"/>
  <c r="A406" i="73" s="1"/>
  <c r="A407" i="73" s="1"/>
  <c r="A408" i="73" s="1"/>
  <c r="A409" i="73" s="1"/>
  <c r="A410" i="73" s="1"/>
  <c r="A411" i="73" s="1"/>
  <c r="A412" i="73" s="1"/>
  <c r="A413" i="73" s="1"/>
  <c r="A414" i="73" s="1"/>
  <c r="A415" i="73" s="1"/>
  <c r="A416" i="73" s="1"/>
  <c r="A417" i="73" s="1"/>
  <c r="A418" i="73" s="1"/>
  <c r="A419" i="73" s="1"/>
  <c r="A420" i="73" s="1"/>
  <c r="A421" i="73" s="1"/>
  <c r="A422" i="73" s="1"/>
  <c r="A423" i="73" s="1"/>
  <c r="A424" i="73" s="1"/>
  <c r="A425" i="73" s="1"/>
  <c r="A426" i="73" s="1"/>
  <c r="A427" i="73" s="1"/>
  <c r="A428" i="73" s="1"/>
  <c r="A429" i="73" s="1"/>
  <c r="A430" i="73" s="1"/>
  <c r="A431" i="73" s="1"/>
  <c r="A432" i="73" s="1"/>
  <c r="A433" i="73" s="1"/>
  <c r="A434" i="73" s="1"/>
  <c r="A435" i="73" s="1"/>
  <c r="A436" i="73" s="1"/>
  <c r="A437" i="73" s="1"/>
  <c r="A438" i="73" s="1"/>
  <c r="A439" i="73" s="1"/>
  <c r="A440" i="73" s="1"/>
  <c r="A441" i="73" s="1"/>
  <c r="A442" i="73" s="1"/>
  <c r="A443" i="73" s="1"/>
  <c r="A444" i="73" s="1"/>
  <c r="A445" i="73" s="1"/>
  <c r="A446" i="73" s="1"/>
  <c r="A447" i="73" s="1"/>
  <c r="A448" i="73" s="1"/>
  <c r="A449" i="73" s="1"/>
  <c r="A450" i="73" s="1"/>
  <c r="A451" i="73" s="1"/>
  <c r="A452" i="73" s="1"/>
  <c r="A453" i="73" s="1"/>
  <c r="A454" i="73" s="1"/>
  <c r="A455" i="73" s="1"/>
  <c r="A456" i="73" s="1"/>
  <c r="A457" i="73" s="1"/>
  <c r="A458" i="73" s="1"/>
  <c r="A459" i="73" s="1"/>
  <c r="A460" i="73" s="1"/>
  <c r="A461" i="73" s="1"/>
  <c r="A462" i="73" s="1"/>
  <c r="A463" i="73" s="1"/>
  <c r="A464" i="73" s="1"/>
  <c r="A465" i="73" s="1"/>
  <c r="A466" i="73" s="1"/>
  <c r="A467" i="73" s="1"/>
  <c r="A468" i="73" s="1"/>
  <c r="A469" i="73" s="1"/>
  <c r="A470" i="73" s="1"/>
  <c r="A471" i="73" s="1"/>
  <c r="A472" i="73" s="1"/>
  <c r="A473" i="73" s="1"/>
  <c r="A474" i="73" s="1"/>
  <c r="A475" i="73" s="1"/>
  <c r="A476" i="73" s="1"/>
  <c r="A477" i="73" s="1"/>
  <c r="A478" i="73" s="1"/>
  <c r="A479" i="73" s="1"/>
  <c r="A480" i="73" s="1"/>
  <c r="A481" i="73" s="1"/>
  <c r="A482" i="73" s="1"/>
  <c r="A483" i="73" s="1"/>
  <c r="A484" i="73" s="1"/>
  <c r="A485" i="73" s="1"/>
  <c r="A486" i="73" s="1"/>
  <c r="A487" i="73" s="1"/>
  <c r="A488" i="73" s="1"/>
  <c r="A489" i="73" s="1"/>
  <c r="A490" i="73" s="1"/>
  <c r="A491" i="73" s="1"/>
  <c r="A492" i="73" s="1"/>
  <c r="A493" i="73" s="1"/>
  <c r="A494" i="73" s="1"/>
  <c r="A495" i="73" s="1"/>
  <c r="A496" i="73" s="1"/>
  <c r="A497" i="73" s="1"/>
  <c r="A498" i="73" s="1"/>
  <c r="A499" i="73" s="1"/>
  <c r="A500" i="73" s="1"/>
  <c r="A501" i="73" s="1"/>
  <c r="A502" i="73" s="1"/>
  <c r="A503" i="73" s="1"/>
  <c r="A504" i="73" s="1"/>
  <c r="A505" i="73" s="1"/>
  <c r="A506" i="73" s="1"/>
  <c r="A507" i="73" s="1"/>
  <c r="A508" i="73" s="1"/>
  <c r="A509" i="73" s="1"/>
  <c r="A510" i="73" s="1"/>
  <c r="A511" i="73" s="1"/>
  <c r="A512" i="73" s="1"/>
  <c r="A513" i="73" s="1"/>
  <c r="A514" i="73" s="1"/>
  <c r="A515" i="73" s="1"/>
  <c r="A516" i="73" s="1"/>
  <c r="A517" i="73" s="1"/>
  <c r="A518" i="73" s="1"/>
  <c r="A519" i="73" s="1"/>
  <c r="A520" i="73" s="1"/>
  <c r="A521" i="73" s="1"/>
  <c r="A522" i="73" s="1"/>
  <c r="A523" i="73" s="1"/>
  <c r="A524" i="73" s="1"/>
  <c r="A525" i="73" s="1"/>
  <c r="A526" i="73" s="1"/>
  <c r="A527" i="73" s="1"/>
  <c r="A528" i="73" s="1"/>
  <c r="A529" i="73" s="1"/>
  <c r="A530" i="73" s="1"/>
  <c r="A531" i="73" s="1"/>
  <c r="A532" i="73" s="1"/>
  <c r="A533" i="73" s="1"/>
  <c r="A534" i="73" s="1"/>
  <c r="A535" i="73" s="1"/>
  <c r="A536" i="73" s="1"/>
  <c r="A537" i="73" s="1"/>
  <c r="A538" i="73" s="1"/>
  <c r="A539" i="73" s="1"/>
  <c r="BF13" i="99"/>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6" i="99" l="1"/>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N6" i="99" l="1"/>
  <c r="L7" i="99"/>
  <c r="L6"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69" i="95" l="1"/>
  <c r="AO69" i="95" s="1"/>
  <c r="AN61" i="95"/>
  <c r="AO61" i="95" s="1"/>
  <c r="AN110" i="95"/>
  <c r="AO110" i="95" s="1"/>
  <c r="AN102" i="95"/>
  <c r="AO102" i="95" s="1"/>
  <c r="AN94" i="95"/>
  <c r="AO94" i="95" s="1"/>
  <c r="AN86" i="95"/>
  <c r="AO86" i="95" s="1"/>
  <c r="AN78" i="95"/>
  <c r="AO78" i="95" s="1"/>
  <c r="AN70" i="95"/>
  <c r="AO70" i="95" s="1"/>
  <c r="AN62" i="95"/>
  <c r="AO62" i="95" s="1"/>
  <c r="AN54" i="95"/>
  <c r="AO54" i="95" s="1"/>
  <c r="AN46" i="95"/>
  <c r="AO46" i="95" s="1"/>
  <c r="AN38" i="95"/>
  <c r="AO38" i="95" s="1"/>
  <c r="AN30" i="95"/>
  <c r="AO30" i="95" s="1"/>
  <c r="BH22" i="95"/>
  <c r="AN22" i="95"/>
  <c r="AO22" i="95" s="1"/>
  <c r="AN68" i="95"/>
  <c r="AO68" i="95" s="1"/>
  <c r="AN60" i="95"/>
  <c r="AN52" i="95"/>
  <c r="AO52" i="95" s="1"/>
  <c r="AN101" i="95"/>
  <c r="AO101" i="95" s="1"/>
  <c r="AN103" i="95"/>
  <c r="AO103" i="95" s="1"/>
  <c r="AN95" i="95"/>
  <c r="AO95" i="95" s="1"/>
  <c r="AN87" i="95"/>
  <c r="AN79" i="95"/>
  <c r="AO79" i="95" s="1"/>
  <c r="AN71" i="95"/>
  <c r="AO71" i="95" s="1"/>
  <c r="AN63" i="95"/>
  <c r="AO63" i="95" s="1"/>
  <c r="AN55" i="95"/>
  <c r="AN47" i="95"/>
  <c r="AO47" i="95" s="1"/>
  <c r="AN39" i="95"/>
  <c r="AO39" i="95" s="1"/>
  <c r="AN31" i="95"/>
  <c r="AO31" i="95" s="1"/>
  <c r="BH23" i="95"/>
  <c r="AN23" i="95"/>
  <c r="AN44" i="95"/>
  <c r="AO44" i="95" s="1"/>
  <c r="AN36" i="95"/>
  <c r="AO36" i="95" s="1"/>
  <c r="AN85" i="95"/>
  <c r="AO85" i="95" s="1"/>
  <c r="AN77" i="95"/>
  <c r="AO77" i="95" s="1"/>
  <c r="AN53" i="95"/>
  <c r="AO53" i="95" s="1"/>
  <c r="AN45" i="95"/>
  <c r="AO45" i="95" s="1"/>
  <c r="AN104" i="95"/>
  <c r="AO104" i="95" s="1"/>
  <c r="AN96" i="95"/>
  <c r="AO96" i="95" s="1"/>
  <c r="AN88" i="95"/>
  <c r="AO88" i="95" s="1"/>
  <c r="AN80" i="95"/>
  <c r="AO80" i="95" s="1"/>
  <c r="AN72" i="95"/>
  <c r="AO72" i="95" s="1"/>
  <c r="AN64" i="95"/>
  <c r="AO64" i="95" s="1"/>
  <c r="AN56" i="95"/>
  <c r="AO56" i="95" s="1"/>
  <c r="AN48" i="95"/>
  <c r="AO48" i="95" s="1"/>
  <c r="AN40" i="95"/>
  <c r="AO40" i="95" s="1"/>
  <c r="AN32" i="95"/>
  <c r="AO32" i="95" s="1"/>
  <c r="AN24" i="95"/>
  <c r="AO24" i="95" s="1"/>
  <c r="AN108" i="95"/>
  <c r="AO108" i="95" s="1"/>
  <c r="AN100" i="95"/>
  <c r="AO100" i="95" s="1"/>
  <c r="AN92" i="95"/>
  <c r="AO92" i="95" s="1"/>
  <c r="AN84" i="95"/>
  <c r="AO84" i="95" s="1"/>
  <c r="AN28" i="95"/>
  <c r="AO28" i="95" s="1"/>
  <c r="BH20" i="95"/>
  <c r="AN20" i="95"/>
  <c r="AO20" i="95" s="1"/>
  <c r="AN37" i="95"/>
  <c r="AO37" i="95" s="1"/>
  <c r="AN29" i="95"/>
  <c r="AO29" i="95" s="1"/>
  <c r="BH21" i="95"/>
  <c r="AN21" i="95"/>
  <c r="AO21" i="95" s="1"/>
  <c r="AN105" i="95"/>
  <c r="AN97" i="95"/>
  <c r="AO97" i="95" s="1"/>
  <c r="AN89" i="95"/>
  <c r="AO89" i="95" s="1"/>
  <c r="AN81" i="95"/>
  <c r="AO81" i="95" s="1"/>
  <c r="AN73" i="95"/>
  <c r="AO73" i="95" s="1"/>
  <c r="AN65" i="95"/>
  <c r="AO65" i="95" s="1"/>
  <c r="AN57" i="95"/>
  <c r="AO57" i="95" s="1"/>
  <c r="AN49" i="95"/>
  <c r="AO49" i="95" s="1"/>
  <c r="AN41" i="95"/>
  <c r="AO41" i="95" s="1"/>
  <c r="AN33" i="95"/>
  <c r="AO33" i="95" s="1"/>
  <c r="AN25" i="95"/>
  <c r="AO25" i="95" s="1"/>
  <c r="AN109" i="95"/>
  <c r="AO109" i="95" s="1"/>
  <c r="AN106" i="95"/>
  <c r="AN98" i="95"/>
  <c r="AO98" i="95" s="1"/>
  <c r="AN90" i="95"/>
  <c r="AN82" i="95"/>
  <c r="AO82" i="95" s="1"/>
  <c r="AN74" i="95"/>
  <c r="AN66" i="95"/>
  <c r="AO66" i="95" s="1"/>
  <c r="AN58" i="95"/>
  <c r="AN50" i="95"/>
  <c r="AO50" i="95" s="1"/>
  <c r="AN42" i="95"/>
  <c r="AN34" i="95"/>
  <c r="AO34" i="95" s="1"/>
  <c r="AN26" i="95"/>
  <c r="BH18" i="95"/>
  <c r="AN18" i="95"/>
  <c r="AN76" i="95"/>
  <c r="AO76" i="95" s="1"/>
  <c r="AN93" i="95"/>
  <c r="AO93" i="95" s="1"/>
  <c r="AN111" i="95"/>
  <c r="AO111" i="95" s="1"/>
  <c r="AN107" i="95"/>
  <c r="AO107" i="95" s="1"/>
  <c r="AN99" i="95"/>
  <c r="AO99" i="95" s="1"/>
  <c r="AN91" i="95"/>
  <c r="AO91" i="95" s="1"/>
  <c r="AN83" i="95"/>
  <c r="AN75" i="95"/>
  <c r="AO75" i="95" s="1"/>
  <c r="AN67" i="95"/>
  <c r="AO67" i="95" s="1"/>
  <c r="AN59" i="95"/>
  <c r="AO59" i="95" s="1"/>
  <c r="AN51" i="95"/>
  <c r="AN43" i="95"/>
  <c r="AO43" i="95" s="1"/>
  <c r="AN35" i="95"/>
  <c r="AO35" i="95" s="1"/>
  <c r="AN27" i="95"/>
  <c r="AO27" i="95" s="1"/>
  <c r="BH19" i="95"/>
  <c r="AN19" i="95"/>
  <c r="AO19"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83" i="95" l="1"/>
  <c r="AQ83" i="95"/>
  <c r="AR83" i="95"/>
  <c r="AY25" i="95"/>
  <c r="AQ25" i="95"/>
  <c r="AR25" i="95"/>
  <c r="AY45" i="95"/>
  <c r="AR45" i="95"/>
  <c r="AQ45" i="95"/>
  <c r="AY36" i="95"/>
  <c r="AR36" i="95"/>
  <c r="AQ36" i="95"/>
  <c r="AY38" i="95"/>
  <c r="AQ38" i="95"/>
  <c r="AR38" i="95"/>
  <c r="AY102" i="95"/>
  <c r="AQ102" i="95"/>
  <c r="AR102" i="95"/>
  <c r="AY27" i="95"/>
  <c r="AQ27" i="95"/>
  <c r="AR27" i="95"/>
  <c r="AY59" i="95"/>
  <c r="AQ59" i="95"/>
  <c r="AR59" i="95"/>
  <c r="AY91" i="95"/>
  <c r="AQ91" i="95"/>
  <c r="AR91" i="95"/>
  <c r="AY93" i="95"/>
  <c r="AQ93" i="95"/>
  <c r="AR93" i="95"/>
  <c r="AQ34" i="95"/>
  <c r="AY34" i="95"/>
  <c r="AR34" i="95"/>
  <c r="AQ66" i="95"/>
  <c r="AR66" i="95"/>
  <c r="AY66" i="95"/>
  <c r="AQ98" i="95"/>
  <c r="AR98" i="95"/>
  <c r="AY98" i="95"/>
  <c r="AY65" i="95"/>
  <c r="AQ65" i="95"/>
  <c r="AR65" i="95"/>
  <c r="AY97" i="95"/>
  <c r="AQ97" i="95"/>
  <c r="AR97" i="95"/>
  <c r="AY29" i="95"/>
  <c r="AQ29" i="95"/>
  <c r="AR29" i="95"/>
  <c r="AQ56" i="95"/>
  <c r="AY56" i="95"/>
  <c r="AR56" i="95"/>
  <c r="AR39" i="95"/>
  <c r="AY39" i="95"/>
  <c r="AQ39" i="95"/>
  <c r="AQ68" i="95"/>
  <c r="AY68" i="95"/>
  <c r="AR68" i="95"/>
  <c r="AQ26" i="95"/>
  <c r="AY26" i="95"/>
  <c r="AR26" i="95"/>
  <c r="AY89" i="95"/>
  <c r="AQ89" i="95"/>
  <c r="AR89" i="95"/>
  <c r="AY33" i="95"/>
  <c r="AQ33" i="95"/>
  <c r="AR33" i="95"/>
  <c r="AY84" i="95"/>
  <c r="AR84" i="95"/>
  <c r="AQ84" i="95"/>
  <c r="AQ24" i="95"/>
  <c r="AR24" i="95"/>
  <c r="AY24" i="95"/>
  <c r="AQ88" i="95"/>
  <c r="AR88" i="95"/>
  <c r="AY88" i="95"/>
  <c r="AY53" i="95"/>
  <c r="AR53" i="95"/>
  <c r="AQ53" i="95"/>
  <c r="AY44" i="95"/>
  <c r="AQ44" i="95"/>
  <c r="AR44" i="95"/>
  <c r="AR47" i="95"/>
  <c r="AY47" i="95"/>
  <c r="AQ47" i="95"/>
  <c r="AY46" i="95"/>
  <c r="AQ46" i="95"/>
  <c r="AR46" i="95"/>
  <c r="AQ78" i="95"/>
  <c r="AY78" i="95"/>
  <c r="AR78" i="95"/>
  <c r="AR110" i="95"/>
  <c r="AQ110" i="95"/>
  <c r="AY110" i="95"/>
  <c r="AY51" i="95"/>
  <c r="AQ51" i="95"/>
  <c r="AR51" i="95"/>
  <c r="AQ90" i="95"/>
  <c r="AY90" i="95"/>
  <c r="AR90" i="95"/>
  <c r="AO90" i="95"/>
  <c r="AR28" i="95"/>
  <c r="AY28" i="95"/>
  <c r="AQ28" i="95"/>
  <c r="AY70" i="95"/>
  <c r="AQ70" i="95"/>
  <c r="AR70" i="95"/>
  <c r="AY35" i="95"/>
  <c r="AQ35" i="95"/>
  <c r="AR35" i="95"/>
  <c r="AY67" i="95"/>
  <c r="AQ67" i="95"/>
  <c r="AR67" i="95"/>
  <c r="AY99" i="95"/>
  <c r="AQ99" i="95"/>
  <c r="AR99" i="95"/>
  <c r="AY76" i="95"/>
  <c r="AR76" i="95"/>
  <c r="AQ76" i="95"/>
  <c r="AQ42" i="95"/>
  <c r="AR42" i="95"/>
  <c r="AY42" i="95"/>
  <c r="AY74" i="95"/>
  <c r="AQ74" i="95"/>
  <c r="AR74" i="95"/>
  <c r="AQ106" i="95"/>
  <c r="AR106" i="95"/>
  <c r="AY106" i="95"/>
  <c r="AY105" i="95"/>
  <c r="AQ105" i="95"/>
  <c r="AR105" i="95"/>
  <c r="AY37" i="95"/>
  <c r="AR37" i="95"/>
  <c r="AQ37" i="95"/>
  <c r="AR23" i="95"/>
  <c r="AY23" i="95"/>
  <c r="AQ23" i="95"/>
  <c r="AR79" i="95"/>
  <c r="AQ79" i="95"/>
  <c r="AY79" i="95"/>
  <c r="AY101" i="95"/>
  <c r="AQ101" i="95"/>
  <c r="AR101" i="95"/>
  <c r="AQ22" i="95"/>
  <c r="AY22" i="95"/>
  <c r="AR22" i="95"/>
  <c r="AQ58" i="95"/>
  <c r="AR58" i="95"/>
  <c r="AY58" i="95"/>
  <c r="AY57" i="95"/>
  <c r="AQ57" i="95"/>
  <c r="AR57" i="95"/>
  <c r="AR103" i="95"/>
  <c r="AQ103" i="95"/>
  <c r="AY103" i="95"/>
  <c r="AY18" i="95"/>
  <c r="AQ18" i="95"/>
  <c r="AR18" i="95"/>
  <c r="AO42" i="95"/>
  <c r="AO74" i="95"/>
  <c r="AO106" i="95"/>
  <c r="AY41" i="95"/>
  <c r="AQ41" i="95"/>
  <c r="AR41" i="95"/>
  <c r="AY73" i="95"/>
  <c r="AQ73" i="95"/>
  <c r="AR73" i="95"/>
  <c r="AO105" i="95"/>
  <c r="AY92" i="95"/>
  <c r="AQ92" i="95"/>
  <c r="AR92" i="95"/>
  <c r="AQ32" i="95"/>
  <c r="AR32" i="95"/>
  <c r="AY32" i="95"/>
  <c r="AQ64" i="95"/>
  <c r="AR64" i="95"/>
  <c r="AY64" i="95"/>
  <c r="AQ96" i="95"/>
  <c r="AR96" i="95"/>
  <c r="AY96" i="95"/>
  <c r="AY77" i="95"/>
  <c r="AR77" i="95"/>
  <c r="AQ77" i="95"/>
  <c r="AO23" i="95"/>
  <c r="AR55" i="95"/>
  <c r="AQ55" i="95"/>
  <c r="AY55" i="95"/>
  <c r="AR87" i="95"/>
  <c r="AY87" i="95"/>
  <c r="AQ87" i="95"/>
  <c r="AY54" i="95"/>
  <c r="AQ54" i="95"/>
  <c r="AR54" i="95"/>
  <c r="AQ86" i="95"/>
  <c r="AY86" i="95"/>
  <c r="AR86" i="95"/>
  <c r="AY61" i="95"/>
  <c r="AQ61" i="95"/>
  <c r="AR61" i="95"/>
  <c r="AQ80" i="95"/>
  <c r="AR80" i="95"/>
  <c r="AY80" i="95"/>
  <c r="AO58" i="95"/>
  <c r="AR108" i="95"/>
  <c r="AY108" i="95"/>
  <c r="AQ108" i="95"/>
  <c r="AR71" i="95"/>
  <c r="AY71" i="95"/>
  <c r="AQ71" i="95"/>
  <c r="AY43" i="95"/>
  <c r="AQ43" i="95"/>
  <c r="AR43" i="95"/>
  <c r="AY75" i="95"/>
  <c r="AQ75" i="95"/>
  <c r="AR75" i="95"/>
  <c r="AY107" i="95"/>
  <c r="AQ107" i="95"/>
  <c r="AR107" i="95"/>
  <c r="AO18" i="95"/>
  <c r="AY50" i="95"/>
  <c r="AQ50" i="95"/>
  <c r="AR50" i="95"/>
  <c r="AY82" i="95"/>
  <c r="AQ82" i="95"/>
  <c r="AR82" i="95"/>
  <c r="AY20" i="95"/>
  <c r="AQ20" i="95"/>
  <c r="AR20" i="95"/>
  <c r="AQ40" i="95"/>
  <c r="AR40" i="95"/>
  <c r="AY40" i="95"/>
  <c r="AQ104" i="95"/>
  <c r="AR104" i="95"/>
  <c r="AY104" i="95"/>
  <c r="AO55" i="95"/>
  <c r="AO87" i="95"/>
  <c r="AY52" i="95"/>
  <c r="AR52" i="95"/>
  <c r="AQ52" i="95"/>
  <c r="AY60" i="95"/>
  <c r="AR60" i="95"/>
  <c r="AQ60" i="95"/>
  <c r="AO26" i="95"/>
  <c r="AQ48" i="95"/>
  <c r="AY48" i="95"/>
  <c r="AR48" i="95"/>
  <c r="AY19" i="95"/>
  <c r="AQ19" i="95"/>
  <c r="AR19" i="95"/>
  <c r="AO51" i="95"/>
  <c r="AO83" i="95"/>
  <c r="AR111" i="95"/>
  <c r="AY111" i="95"/>
  <c r="AQ111" i="95"/>
  <c r="AY109" i="95"/>
  <c r="AQ109" i="95"/>
  <c r="AR109" i="95"/>
  <c r="AY49" i="95"/>
  <c r="AQ49" i="95"/>
  <c r="AR49" i="95"/>
  <c r="AY81" i="95"/>
  <c r="AQ81" i="95"/>
  <c r="AR81" i="95"/>
  <c r="AY21" i="95"/>
  <c r="AR21" i="95"/>
  <c r="AQ21" i="95"/>
  <c r="AY100" i="95"/>
  <c r="AR100" i="95"/>
  <c r="AQ100" i="95"/>
  <c r="AQ72" i="95"/>
  <c r="AR72" i="95"/>
  <c r="AY72" i="95"/>
  <c r="AY85" i="95"/>
  <c r="AR85" i="95"/>
  <c r="AQ85" i="95"/>
  <c r="AR31" i="95"/>
  <c r="AY31" i="95"/>
  <c r="AQ31" i="95"/>
  <c r="AR63" i="95"/>
  <c r="AY63" i="95"/>
  <c r="AQ63" i="95"/>
  <c r="AR95" i="95"/>
  <c r="AY95" i="95"/>
  <c r="AQ95" i="95"/>
  <c r="AO60" i="95"/>
  <c r="AQ30" i="95"/>
  <c r="AY30" i="95"/>
  <c r="AR30" i="95"/>
  <c r="AY62" i="95"/>
  <c r="AQ62" i="95"/>
  <c r="AR62" i="95"/>
  <c r="AQ94" i="95"/>
  <c r="AY94" i="95"/>
  <c r="AR94" i="95"/>
  <c r="AY69" i="95"/>
  <c r="AQ69" i="95"/>
  <c r="AR69"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L51" i="99"/>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P65" i="99" s="1"/>
  <c r="AL65" i="99" s="1"/>
  <c r="AB82" i="99"/>
  <c r="AC82" i="99"/>
  <c r="AB96" i="99"/>
  <c r="AC96" i="99"/>
  <c r="AP96" i="99" s="1"/>
  <c r="AL96" i="99" s="1"/>
  <c r="AB88" i="99"/>
  <c r="AC88" i="99"/>
  <c r="AP88" i="99" s="1"/>
  <c r="AL88" i="99" s="1"/>
  <c r="AC80" i="99"/>
  <c r="AB80" i="99"/>
  <c r="AB72" i="99"/>
  <c r="AC72" i="99"/>
  <c r="AB64" i="99"/>
  <c r="AC64" i="99"/>
  <c r="AP64" i="99" s="1"/>
  <c r="AL64" i="99" s="1"/>
  <c r="AC98" i="99"/>
  <c r="AB98" i="99"/>
  <c r="AB74" i="99"/>
  <c r="AC74" i="99"/>
  <c r="AB111" i="99"/>
  <c r="AC111" i="99"/>
  <c r="AP111" i="99" s="1"/>
  <c r="AL111" i="99" s="1"/>
  <c r="AB103" i="99"/>
  <c r="AC103" i="99"/>
  <c r="AP103" i="99" s="1"/>
  <c r="AL103" i="99" s="1"/>
  <c r="AC95" i="99"/>
  <c r="AB95" i="99"/>
  <c r="AB87" i="99"/>
  <c r="AC87" i="99"/>
  <c r="AP87" i="99" s="1"/>
  <c r="AL87" i="99" s="1"/>
  <c r="AB79" i="99"/>
  <c r="AC79" i="99"/>
  <c r="AC71" i="99"/>
  <c r="AP71" i="99" s="1"/>
  <c r="AL71" i="99" s="1"/>
  <c r="AB71" i="99"/>
  <c r="AB63" i="99"/>
  <c r="AC63" i="99"/>
  <c r="AP63" i="99" s="1"/>
  <c r="AL63" i="99" s="1"/>
  <c r="AB106" i="99"/>
  <c r="AC106" i="99"/>
  <c r="AB90" i="99"/>
  <c r="AC90" i="99"/>
  <c r="AP90" i="99" s="1"/>
  <c r="AL90" i="99" s="1"/>
  <c r="AB105" i="99"/>
  <c r="AC105" i="99"/>
  <c r="AP105" i="99" s="1"/>
  <c r="AL105" i="99" s="1"/>
  <c r="AB110" i="99"/>
  <c r="AC110" i="99"/>
  <c r="AB94" i="99"/>
  <c r="AC94" i="99"/>
  <c r="AP94" i="99" s="1"/>
  <c r="AL94" i="99" s="1"/>
  <c r="AB78" i="99"/>
  <c r="AC78" i="99"/>
  <c r="AP78" i="99" s="1"/>
  <c r="AL78" i="99" s="1"/>
  <c r="AB70" i="99"/>
  <c r="AC70" i="99"/>
  <c r="AP70" i="99" s="1"/>
  <c r="AL70" i="99" s="1"/>
  <c r="AC62" i="99"/>
  <c r="AB62" i="99"/>
  <c r="AB54" i="99"/>
  <c r="AC54" i="99"/>
  <c r="AP54" i="99" s="1"/>
  <c r="AL54" i="99" s="1"/>
  <c r="AC86" i="99"/>
  <c r="AB86" i="99"/>
  <c r="AB109" i="99"/>
  <c r="AC109" i="99"/>
  <c r="AP109" i="99" s="1"/>
  <c r="AL109" i="99" s="1"/>
  <c r="AB101" i="99"/>
  <c r="AC101" i="99"/>
  <c r="AP101" i="99" s="1"/>
  <c r="AL101" i="99" s="1"/>
  <c r="AB93" i="99"/>
  <c r="AC93" i="99"/>
  <c r="AB85" i="99"/>
  <c r="AC85" i="99"/>
  <c r="AP85" i="99" s="1"/>
  <c r="AL85" i="99" s="1"/>
  <c r="AC77" i="99"/>
  <c r="AP77" i="99" s="1"/>
  <c r="AL77" i="99" s="1"/>
  <c r="AB77" i="99"/>
  <c r="AB69" i="99"/>
  <c r="AC69" i="99"/>
  <c r="AP69" i="99" s="1"/>
  <c r="AL69" i="99" s="1"/>
  <c r="AB61" i="99"/>
  <c r="AC61" i="99"/>
  <c r="AP61" i="99" s="1"/>
  <c r="AL61" i="99" s="1"/>
  <c r="AC108" i="99"/>
  <c r="AB108" i="99"/>
  <c r="AC92" i="99"/>
  <c r="AP92" i="99" s="1"/>
  <c r="AL92" i="99" s="1"/>
  <c r="AB92" i="99"/>
  <c r="AC84" i="99"/>
  <c r="AB84" i="99"/>
  <c r="AC76" i="99"/>
  <c r="AP76" i="99" s="1"/>
  <c r="AL76" i="99" s="1"/>
  <c r="AB76" i="99"/>
  <c r="AC68" i="99"/>
  <c r="AP68" i="99" s="1"/>
  <c r="AL68" i="99" s="1"/>
  <c r="AB68" i="99"/>
  <c r="AC104" i="99"/>
  <c r="AP104" i="99" s="1"/>
  <c r="AL104" i="99" s="1"/>
  <c r="AB104" i="99"/>
  <c r="AC102" i="99"/>
  <c r="AP102" i="99" s="1"/>
  <c r="AL102" i="99" s="1"/>
  <c r="AB102" i="99"/>
  <c r="AC100" i="99"/>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0" i="99"/>
  <c r="AL100" i="99" s="1"/>
  <c r="AP84" i="99"/>
  <c r="AL84" i="99" s="1"/>
  <c r="AP72" i="99"/>
  <c r="AL72" i="99" s="1"/>
  <c r="AP110" i="99"/>
  <c r="AL110" i="99" s="1"/>
  <c r="AP106" i="99"/>
  <c r="AL106" i="99" s="1"/>
  <c r="AP98" i="99"/>
  <c r="AL98" i="99" s="1"/>
  <c r="AP82" i="99"/>
  <c r="AL82" i="99" s="1"/>
  <c r="AP74" i="99"/>
  <c r="AL74" i="99" s="1"/>
  <c r="AP66" i="99"/>
  <c r="AL66" i="99" s="1"/>
  <c r="AP89" i="99"/>
  <c r="AL89" i="99" s="1"/>
  <c r="AP81" i="99"/>
  <c r="AL81" i="99" s="1"/>
  <c r="AP73" i="99"/>
  <c r="AL73" i="99" s="1"/>
  <c r="AP95" i="99"/>
  <c r="AL95" i="99" s="1"/>
  <c r="AP86" i="99"/>
  <c r="AL86" i="99" s="1"/>
  <c r="AP62" i="99"/>
  <c r="AL62" i="99" s="1"/>
  <c r="AP97" i="99"/>
  <c r="AL97" i="99" s="1"/>
  <c r="AP80" i="99"/>
  <c r="AL80" i="99" s="1"/>
  <c r="AP79" i="99"/>
  <c r="AL79" i="99" s="1"/>
  <c r="AP93" i="99"/>
  <c r="AL93"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8" i="95" l="1"/>
  <c r="AP28" i="95"/>
  <c r="AL19" i="95"/>
  <c r="AP19" i="95"/>
  <c r="AL21" i="95"/>
  <c r="AP21" i="95"/>
  <c r="AL20" i="95"/>
  <c r="AP20" i="95"/>
  <c r="AL48" i="95"/>
  <c r="AP48" i="95"/>
  <c r="AL36" i="95"/>
  <c r="AP36" i="95"/>
  <c r="AL39" i="95"/>
  <c r="AP39" i="95"/>
  <c r="AL26" i="95"/>
  <c r="AP26" i="95"/>
  <c r="AL46" i="95"/>
  <c r="AP46" i="95"/>
  <c r="AL23" i="95"/>
  <c r="AP23" i="95"/>
  <c r="AL40" i="95"/>
  <c r="AP40" i="95"/>
  <c r="AL29" i="95"/>
  <c r="AP29" i="95"/>
  <c r="AL60" i="95"/>
  <c r="AP60" i="95"/>
  <c r="AL45" i="95"/>
  <c r="AP45" i="95"/>
  <c r="AL44" i="95"/>
  <c r="AP44" i="95"/>
  <c r="AC14" i="95"/>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P33" i="99" s="1"/>
  <c r="AL33" i="99" s="1"/>
  <c r="AB32" i="99"/>
  <c r="AC32" i="99"/>
  <c r="AB38" i="99"/>
  <c r="AC38" i="99"/>
  <c r="AP38" i="99" s="1"/>
  <c r="AL38" i="99" s="1"/>
  <c r="AB21" i="99"/>
  <c r="AC21" i="99"/>
  <c r="AC53" i="99"/>
  <c r="AP53" i="99" s="1"/>
  <c r="AL53" i="99" s="1"/>
  <c r="AB53" i="99"/>
  <c r="AB42" i="99"/>
  <c r="AC42" i="99"/>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35" i="99"/>
  <c r="AL35" i="99" s="1"/>
  <c r="AP24" i="99"/>
  <c r="AL24" i="99" s="1"/>
  <c r="AP27" i="99"/>
  <c r="AL27" i="99" s="1"/>
  <c r="AP32" i="99"/>
  <c r="AL32" i="99" s="1"/>
  <c r="AP21" i="99"/>
  <c r="AL21" i="99" s="1"/>
  <c r="AP42" i="99"/>
  <c r="AL42" i="99" s="1"/>
  <c r="AC57" i="95"/>
  <c r="AB57" i="95"/>
  <c r="AC53" i="95"/>
  <c r="AP53" i="95" s="1"/>
  <c r="AB53" i="95"/>
  <c r="AP20" i="99"/>
  <c r="AL20" i="99" s="1"/>
  <c r="AP19" i="99"/>
  <c r="AL19" i="99" s="1"/>
  <c r="AC56" i="95"/>
  <c r="AP56" i="95" s="1"/>
  <c r="AB56" i="95"/>
  <c r="AC51" i="95"/>
  <c r="AP51" i="95" s="1"/>
  <c r="AB51" i="95"/>
  <c r="AC52" i="95"/>
  <c r="AP52" i="95" s="1"/>
  <c r="AB52" i="95"/>
  <c r="AP40" i="99"/>
  <c r="AL40"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<sst xmlns="http://schemas.openxmlformats.org/spreadsheetml/2006/main" count="13267" uniqueCount="2490">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</sst>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44">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38" fillId="0" borderId="40" xfId="0" applyFont="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3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0" xfId="0" applyFont="1" applyFill="1" applyAlignment="1">
      <alignment horizontal="left"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12" xfId="0" applyFont="1" applyFill="1" applyBorder="1" applyAlignment="1" applyProtection="1">
      <alignment horizontal="center" vertical="center" wrapText="1"/>
      <protection locked="0"/>
    </xf>
    <xf numFmtId="0" fontId="41" fillId="27" borderId="29" xfId="0" applyFont="1" applyFill="1" applyBorder="1" applyAlignment="1" applyProtection="1">
      <alignment horizontal="center" vertical="center" wrapText="1"/>
      <protection locked="0"/>
    </xf>
    <xf numFmtId="0" fontId="41" fillId="27" borderId="11" xfId="0" applyFont="1" applyFill="1" applyBorder="1" applyAlignment="1" applyProtection="1">
      <alignment horizontal="center" vertical="center" wrapText="1"/>
      <protection locked="0"/>
    </xf>
    <xf numFmtId="49" fontId="41" fillId="27" borderId="34" xfId="0" applyNumberFormat="1" applyFont="1" applyFill="1" applyBorder="1" applyAlignment="1" applyProtection="1">
      <alignment horizontal="center" vertical="center"/>
      <protection locked="0"/>
    </xf>
    <xf numFmtId="49" fontId="41" fillId="27" borderId="29" xfId="0" applyNumberFormat="1" applyFont="1" applyFill="1" applyBorder="1" applyAlignment="1" applyProtection="1">
      <alignment horizontal="center" vertical="center"/>
      <protection locked="0"/>
    </xf>
    <xf numFmtId="49" fontId="41" fillId="27" borderId="11" xfId="0" applyNumberFormat="1" applyFont="1" applyFill="1" applyBorder="1" applyAlignment="1" applyProtection="1">
      <alignment horizontal="center" vertical="center"/>
      <protection locked="0"/>
    </xf>
    <xf numFmtId="0" fontId="41" fillId="27" borderId="12" xfId="0" applyFont="1" applyFill="1" applyBorder="1" applyAlignment="1" applyProtection="1">
      <alignment vertical="center" wrapText="1"/>
      <protection locked="0"/>
    </xf>
    <xf numFmtId="0" fontId="41" fillId="27" borderId="29" xfId="0" applyFont="1" applyFill="1" applyBorder="1" applyAlignment="1" applyProtection="1">
      <alignment vertical="center" wrapText="1"/>
      <protection locked="0"/>
    </xf>
    <xf numFmtId="0" fontId="41" fillId="27" borderId="11" xfId="0" applyFont="1" applyFill="1" applyBorder="1" applyAlignment="1" applyProtection="1">
      <alignment vertical="center" wrapText="1"/>
      <protection locked="0"/>
    </xf>
    <xf numFmtId="0" fontId="41" fillId="27" borderId="12" xfId="0" applyFont="1" applyFill="1" applyBorder="1" applyAlignment="1" applyProtection="1">
      <alignment vertical="center"/>
      <protection locked="0"/>
    </xf>
    <xf numFmtId="0" fontId="41" fillId="27" borderId="29" xfId="0" applyFont="1" applyFill="1" applyBorder="1" applyAlignment="1" applyProtection="1">
      <alignment vertical="center"/>
      <protection locked="0"/>
    </xf>
    <xf numFmtId="0" fontId="41" fillId="27" borderId="11" xfId="0" applyFont="1" applyFill="1" applyBorder="1" applyAlignment="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5222" y="25263401"/>
              <a:ext cx="147084"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5222" y="11585058"/>
              <a:ext cx="147084"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5222" y="4596366"/>
              <a:ext cx="147084"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5222" y="24068525"/>
              <a:ext cx="147084"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5222" y="11507529"/>
              <a:ext cx="147084"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5222" y="25263401"/>
              <a:ext cx="147084" cy="21843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2083" y="30911948"/>
              <a:ext cx="191386" cy="3794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2083" y="30911948"/>
              <a:ext cx="191386" cy="379468"/>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5222" y="18993160"/>
              <a:ext cx="147084" cy="50136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5222" y="23801424"/>
              <a:ext cx="147084"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5222" y="18996970"/>
              <a:ext cx="143274" cy="50136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5222" y="23801424"/>
              <a:ext cx="143274"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5222" y="18996970"/>
              <a:ext cx="143274" cy="5070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5222" y="23989709"/>
              <a:ext cx="143274"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5222" y="18993160"/>
              <a:ext cx="147084" cy="50740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5222" y="23989709"/>
              <a:ext cx="147084"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5222" y="20711337"/>
              <a:ext cx="143274"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5222" y="20711337"/>
              <a:ext cx="147084"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5222" y="23613140"/>
              <a:ext cx="147084" cy="188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5222" y="23613140"/>
              <a:ext cx="143274" cy="1882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07199" y="22749244"/>
              <a:ext cx="147084" cy="36549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07199" y="22749244"/>
              <a:ext cx="143274" cy="365494"/>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02371" y="25151"/>
          <a:ext cx="6324931" cy="3250733"/>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5222" y="11585058"/>
              <a:ext cx="147084"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950707" cy="895489"/>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43630" y="75213"/>
          <a:ext cx="10887559" cy="888194"/>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539"/>
  <sheetViews>
    <sheetView showGridLines="0" view="pageBreakPreview" topLeftCell="A72" zoomScale="70" zoomScaleNormal="67" zoomScaleSheetLayoutView="70" workbookViewId="0">
      <selection activeCell="AI75" sqref="AI75"/>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87" t="s">
        <v>0</v>
      </c>
      <c r="B1" s="687"/>
      <c r="C1" s="687"/>
      <c r="D1" s="687"/>
      <c r="E1" s="687"/>
      <c r="F1" s="687"/>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484"/>
      <c r="AO1" s="485" t="s">
        <v>1</v>
      </c>
    </row>
    <row r="2" spans="1:41" s="239" customFormat="1" ht="28.95" customHeight="1">
      <c r="A2" s="684" t="s">
        <v>2</v>
      </c>
      <c r="B2" s="684"/>
      <c r="C2" s="684"/>
      <c r="D2" s="684"/>
      <c r="E2" s="684"/>
      <c r="F2" s="684"/>
      <c r="G2" s="684"/>
      <c r="H2" s="684"/>
      <c r="I2" s="684"/>
      <c r="J2" s="684"/>
      <c r="K2" s="684"/>
      <c r="L2" s="684"/>
      <c r="M2" s="684"/>
      <c r="N2" s="684"/>
      <c r="O2" s="684"/>
      <c r="P2" s="684"/>
      <c r="Q2" s="684"/>
      <c r="R2" s="684"/>
      <c r="S2" s="684"/>
      <c r="T2" s="684"/>
      <c r="U2" s="684"/>
      <c r="V2" s="684"/>
      <c r="W2" s="684"/>
      <c r="X2" s="684"/>
      <c r="Y2" s="684"/>
      <c r="Z2" s="684"/>
      <c r="AA2" s="684"/>
      <c r="AB2" s="684"/>
      <c r="AC2" s="684"/>
      <c r="AD2" s="684"/>
      <c r="AE2" s="684"/>
      <c r="AF2" s="684"/>
      <c r="AG2" s="684"/>
      <c r="AH2" s="486"/>
    </row>
    <row r="3" spans="1:41" s="487" customFormat="1" ht="19.2" customHeight="1">
      <c r="A3" s="715" t="s">
        <v>3</v>
      </c>
      <c r="B3" s="715"/>
      <c r="C3" s="715"/>
      <c r="D3" s="715"/>
      <c r="E3" s="715"/>
      <c r="F3" s="715"/>
      <c r="G3" s="715"/>
      <c r="H3" s="715"/>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479"/>
    </row>
    <row r="4" spans="1:41" s="239" customFormat="1" ht="40.950000000000003" customHeight="1">
      <c r="A4" s="685" t="s">
        <v>4</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84"/>
      <c r="B8" s="684"/>
      <c r="C8" s="684"/>
      <c r="D8" s="684"/>
      <c r="E8" s="684"/>
      <c r="F8" s="684"/>
      <c r="G8" s="684"/>
      <c r="H8" s="684"/>
      <c r="I8" s="684"/>
      <c r="J8" s="684"/>
      <c r="K8" s="684"/>
      <c r="L8" s="684"/>
      <c r="M8" s="684"/>
      <c r="N8" s="684"/>
      <c r="O8" s="684"/>
      <c r="P8" s="684"/>
      <c r="Q8" s="684"/>
      <c r="R8" s="684"/>
      <c r="S8" s="684"/>
      <c r="T8" s="684"/>
      <c r="U8" s="684"/>
      <c r="V8" s="684"/>
      <c r="W8" s="684"/>
      <c r="X8" s="684"/>
      <c r="Y8" s="684"/>
      <c r="Z8" s="684"/>
      <c r="AA8" s="684"/>
      <c r="AB8" s="684"/>
      <c r="AC8" s="684"/>
      <c r="AD8" s="684"/>
      <c r="AE8" s="684"/>
      <c r="AF8" s="684"/>
      <c r="AG8" s="68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09"/>
      <c r="D11" s="710"/>
      <c r="E11" s="710"/>
      <c r="F11" s="710"/>
      <c r="G11" s="710"/>
      <c r="H11" s="710"/>
      <c r="I11" s="710"/>
      <c r="J11" s="710"/>
      <c r="K11" s="710"/>
      <c r="L11" s="710"/>
      <c r="M11" s="710"/>
      <c r="N11" s="710"/>
      <c r="O11" s="710"/>
      <c r="P11" s="710"/>
      <c r="Q11" s="710"/>
      <c r="R11" s="711"/>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03" t="s">
        <v>9</v>
      </c>
      <c r="B14" s="703"/>
      <c r="C14" s="703"/>
      <c r="D14" s="703"/>
      <c r="E14" s="703"/>
      <c r="F14" s="703"/>
      <c r="G14" s="703"/>
      <c r="H14" s="703"/>
      <c r="I14" s="703"/>
      <c r="J14" s="703"/>
      <c r="K14" s="703"/>
      <c r="L14" s="703"/>
      <c r="M14" s="703"/>
      <c r="N14" s="703"/>
      <c r="O14" s="703"/>
      <c r="P14" s="703"/>
      <c r="Q14" s="703"/>
      <c r="R14" s="703"/>
      <c r="S14" s="703"/>
      <c r="T14" s="703"/>
      <c r="U14" s="703"/>
      <c r="V14" s="703"/>
      <c r="W14" s="703"/>
      <c r="X14" s="703"/>
      <c r="Y14" s="703"/>
      <c r="Z14" s="703"/>
      <c r="AA14" s="703"/>
      <c r="AB14" s="16"/>
      <c r="AC14" s="16"/>
      <c r="AD14" s="16"/>
      <c r="AE14" s="16"/>
      <c r="AF14" s="16"/>
    </row>
    <row r="15" spans="1:41" ht="20.100000000000001" customHeight="1">
      <c r="A15" s="707" t="s">
        <v>10</v>
      </c>
      <c r="B15" s="695" t="s">
        <v>11</v>
      </c>
      <c r="C15" s="695"/>
      <c r="D15" s="695"/>
      <c r="E15" s="695"/>
      <c r="F15" s="695"/>
      <c r="G15" s="695"/>
      <c r="H15" s="695"/>
      <c r="I15" s="695"/>
      <c r="J15" s="695"/>
      <c r="K15" s="695"/>
      <c r="L15" s="667"/>
      <c r="M15" s="668"/>
      <c r="N15" s="668"/>
      <c r="O15" s="668"/>
      <c r="P15" s="668"/>
      <c r="Q15" s="668"/>
      <c r="R15" s="668"/>
      <c r="S15" s="668"/>
      <c r="T15" s="668"/>
      <c r="U15" s="668"/>
      <c r="V15" s="668"/>
      <c r="W15" s="668"/>
      <c r="X15" s="668"/>
      <c r="Y15" s="668"/>
      <c r="Z15" s="668"/>
      <c r="AA15" s="668"/>
      <c r="AB15" s="668"/>
      <c r="AC15" s="668"/>
      <c r="AD15" s="668"/>
      <c r="AE15" s="668"/>
      <c r="AF15" s="669"/>
    </row>
    <row r="16" spans="1:41" ht="20.100000000000001" customHeight="1">
      <c r="A16" s="708"/>
      <c r="B16" s="695" t="s">
        <v>12</v>
      </c>
      <c r="C16" s="695"/>
      <c r="D16" s="695"/>
      <c r="E16" s="695"/>
      <c r="F16" s="695"/>
      <c r="G16" s="695"/>
      <c r="H16" s="695"/>
      <c r="I16" s="695"/>
      <c r="J16" s="695"/>
      <c r="K16" s="695"/>
      <c r="L16" s="667"/>
      <c r="M16" s="668"/>
      <c r="N16" s="668"/>
      <c r="O16" s="668"/>
      <c r="P16" s="668"/>
      <c r="Q16" s="668"/>
      <c r="R16" s="668"/>
      <c r="S16" s="668"/>
      <c r="T16" s="668"/>
      <c r="U16" s="668"/>
      <c r="V16" s="668"/>
      <c r="W16" s="668"/>
      <c r="X16" s="668"/>
      <c r="Y16" s="668"/>
      <c r="Z16" s="668"/>
      <c r="AA16" s="668"/>
      <c r="AB16" s="668"/>
      <c r="AC16" s="668"/>
      <c r="AD16" s="668"/>
      <c r="AE16" s="668"/>
      <c r="AF16" s="669"/>
    </row>
    <row r="17" spans="1:41" ht="20.100000000000001" customHeight="1">
      <c r="A17" s="662" t="s">
        <v>13</v>
      </c>
      <c r="B17" s="695" t="s">
        <v>14</v>
      </c>
      <c r="C17" s="695"/>
      <c r="D17" s="695"/>
      <c r="E17" s="695"/>
      <c r="F17" s="695"/>
      <c r="G17" s="695"/>
      <c r="H17" s="695"/>
      <c r="I17" s="695"/>
      <c r="J17" s="695"/>
      <c r="K17" s="695"/>
      <c r="L17" s="670"/>
      <c r="M17" s="671"/>
      <c r="N17" s="671"/>
      <c r="O17" s="672"/>
      <c r="P17" s="491" t="s">
        <v>15</v>
      </c>
      <c r="Q17" s="673"/>
      <c r="R17" s="674"/>
      <c r="S17" s="674"/>
      <c r="T17" s="674"/>
      <c r="U17" s="675"/>
      <c r="V17" s="488"/>
      <c r="W17" s="488"/>
      <c r="X17" s="488"/>
      <c r="Y17" s="488"/>
      <c r="Z17" s="488"/>
      <c r="AB17" s="16"/>
      <c r="AC17" s="16"/>
      <c r="AD17" s="16"/>
      <c r="AO17" s="282" t="s">
        <v>16</v>
      </c>
    </row>
    <row r="18" spans="1:41" ht="44.1" customHeight="1">
      <c r="A18" s="727"/>
      <c r="B18" s="666" t="s">
        <v>17</v>
      </c>
      <c r="C18" s="666"/>
      <c r="D18" s="666"/>
      <c r="E18" s="666"/>
      <c r="F18" s="666"/>
      <c r="G18" s="666"/>
      <c r="H18" s="666"/>
      <c r="I18" s="666"/>
      <c r="J18" s="666"/>
      <c r="K18" s="666"/>
      <c r="L18" s="667"/>
      <c r="M18" s="668"/>
      <c r="N18" s="668"/>
      <c r="O18" s="668"/>
      <c r="P18" s="668"/>
      <c r="Q18" s="668"/>
      <c r="R18" s="668"/>
      <c r="S18" s="668"/>
      <c r="T18" s="668"/>
      <c r="U18" s="668"/>
      <c r="V18" s="668"/>
      <c r="W18" s="668"/>
      <c r="X18" s="668"/>
      <c r="Y18" s="668"/>
      <c r="Z18" s="668"/>
      <c r="AA18" s="668"/>
      <c r="AB18" s="668"/>
      <c r="AC18" s="668"/>
      <c r="AD18" s="668"/>
      <c r="AE18" s="668"/>
      <c r="AF18" s="669"/>
      <c r="AO18" s="282" t="str">
        <f>L17&amp;"-"&amp;Q17</f>
        <v>-</v>
      </c>
    </row>
    <row r="19" spans="1:41" ht="38.25" customHeight="1">
      <c r="A19" s="690"/>
      <c r="B19" s="666" t="s">
        <v>18</v>
      </c>
      <c r="C19" s="666"/>
      <c r="D19" s="666"/>
      <c r="E19" s="666"/>
      <c r="F19" s="666"/>
      <c r="G19" s="666"/>
      <c r="H19" s="666"/>
      <c r="I19" s="666"/>
      <c r="J19" s="666"/>
      <c r="K19" s="666"/>
      <c r="L19" s="712"/>
      <c r="M19" s="713"/>
      <c r="N19" s="713"/>
      <c r="O19" s="713"/>
      <c r="P19" s="713"/>
      <c r="Q19" s="713"/>
      <c r="R19" s="713"/>
      <c r="S19" s="713"/>
      <c r="T19" s="713"/>
      <c r="U19" s="713"/>
      <c r="V19" s="713"/>
      <c r="W19" s="713"/>
      <c r="X19" s="713"/>
      <c r="Y19" s="713"/>
      <c r="Z19" s="713"/>
      <c r="AA19" s="713"/>
      <c r="AB19" s="713"/>
      <c r="AC19" s="713"/>
      <c r="AD19" s="713"/>
      <c r="AE19" s="713"/>
      <c r="AF19" s="714"/>
    </row>
    <row r="20" spans="1:41" ht="30" customHeight="1">
      <c r="A20" s="693" t="s">
        <v>19</v>
      </c>
      <c r="B20" s="692" t="s">
        <v>20</v>
      </c>
      <c r="C20" s="695"/>
      <c r="D20" s="695"/>
      <c r="E20" s="695"/>
      <c r="F20" s="695"/>
      <c r="G20" s="695"/>
      <c r="H20" s="695"/>
      <c r="I20" s="695"/>
      <c r="J20" s="695"/>
      <c r="K20" s="695"/>
      <c r="L20" s="696"/>
      <c r="M20" s="697"/>
      <c r="N20" s="697"/>
      <c r="O20" s="697"/>
      <c r="P20" s="697"/>
      <c r="Q20" s="697"/>
      <c r="R20" s="697"/>
      <c r="S20" s="697"/>
      <c r="T20" s="697"/>
      <c r="U20" s="697"/>
      <c r="V20" s="697"/>
      <c r="W20" s="697"/>
      <c r="X20" s="697"/>
      <c r="Y20" s="697"/>
      <c r="Z20" s="697"/>
      <c r="AA20" s="697"/>
      <c r="AB20" s="697"/>
      <c r="AC20" s="697"/>
      <c r="AD20" s="697"/>
      <c r="AE20" s="697"/>
      <c r="AF20" s="698"/>
    </row>
    <row r="21" spans="1:41" ht="19.5" customHeight="1">
      <c r="A21" s="694"/>
      <c r="B21" s="691" t="s">
        <v>21</v>
      </c>
      <c r="C21" s="691"/>
      <c r="D21" s="691"/>
      <c r="E21" s="691"/>
      <c r="F21" s="691"/>
      <c r="G21" s="691"/>
      <c r="H21" s="691"/>
      <c r="I21" s="691"/>
      <c r="J21" s="691"/>
      <c r="K21" s="692"/>
      <c r="L21" s="696"/>
      <c r="M21" s="697"/>
      <c r="N21" s="697"/>
      <c r="O21" s="697"/>
      <c r="P21" s="697"/>
      <c r="Q21" s="697"/>
      <c r="R21" s="697"/>
      <c r="S21" s="697"/>
      <c r="T21" s="697"/>
      <c r="U21" s="697"/>
      <c r="V21" s="697"/>
      <c r="W21" s="697"/>
      <c r="X21" s="697"/>
      <c r="Y21" s="697"/>
      <c r="Z21" s="697"/>
      <c r="AA21" s="697"/>
      <c r="AB21" s="697"/>
      <c r="AC21" s="697"/>
      <c r="AD21" s="697"/>
      <c r="AE21" s="697"/>
      <c r="AF21" s="698"/>
    </row>
    <row r="22" spans="1:41" ht="20.100000000000001" customHeight="1">
      <c r="A22" s="704" t="s">
        <v>22</v>
      </c>
      <c r="B22" s="705"/>
      <c r="C22" s="705"/>
      <c r="D22" s="705"/>
      <c r="E22" s="705"/>
      <c r="F22" s="705"/>
      <c r="G22" s="705"/>
      <c r="H22" s="705"/>
      <c r="I22" s="705"/>
      <c r="J22" s="705"/>
      <c r="K22" s="706"/>
      <c r="L22" s="716"/>
      <c r="M22" s="717"/>
      <c r="N22" s="717"/>
      <c r="O22" s="717"/>
      <c r="P22" s="717"/>
      <c r="Q22" s="717"/>
      <c r="R22" s="717"/>
      <c r="S22" s="717"/>
      <c r="T22" s="717"/>
      <c r="U22" s="717"/>
      <c r="V22" s="718"/>
      <c r="W22" s="492"/>
      <c r="X22" s="492"/>
      <c r="Y22" s="492"/>
      <c r="Z22" s="492"/>
      <c r="AA22" s="493"/>
      <c r="AB22" s="493"/>
      <c r="AC22" s="493"/>
      <c r="AD22" s="493"/>
      <c r="AE22" s="493"/>
      <c r="AF22" s="493"/>
    </row>
    <row r="23" spans="1:41" ht="20.100000000000001" customHeight="1">
      <c r="A23" s="688" t="s">
        <v>23</v>
      </c>
      <c r="B23" s="695" t="s">
        <v>11</v>
      </c>
      <c r="C23" s="695"/>
      <c r="D23" s="695"/>
      <c r="E23" s="695"/>
      <c r="F23" s="695"/>
      <c r="G23" s="695"/>
      <c r="H23" s="695"/>
      <c r="I23" s="695"/>
      <c r="J23" s="695"/>
      <c r="K23" s="695"/>
      <c r="L23" s="696"/>
      <c r="M23" s="697"/>
      <c r="N23" s="697"/>
      <c r="O23" s="697"/>
      <c r="P23" s="697"/>
      <c r="Q23" s="697"/>
      <c r="R23" s="697"/>
      <c r="S23" s="697"/>
      <c r="T23" s="697"/>
      <c r="U23" s="697"/>
      <c r="V23" s="697"/>
      <c r="W23" s="697"/>
      <c r="X23" s="698"/>
      <c r="Y23" s="492"/>
      <c r="Z23" s="492"/>
      <c r="AA23" s="493"/>
      <c r="AB23" s="493"/>
      <c r="AC23" s="493"/>
      <c r="AD23" s="493"/>
      <c r="AE23" s="493"/>
      <c r="AF23" s="493"/>
    </row>
    <row r="24" spans="1:41" ht="20.100000000000001" customHeight="1">
      <c r="A24" s="689"/>
      <c r="B24" s="702" t="s">
        <v>21</v>
      </c>
      <c r="C24" s="702"/>
      <c r="D24" s="702"/>
      <c r="E24" s="702"/>
      <c r="F24" s="702"/>
      <c r="G24" s="702"/>
      <c r="H24" s="702"/>
      <c r="I24" s="702"/>
      <c r="J24" s="702"/>
      <c r="K24" s="702"/>
      <c r="L24" s="696"/>
      <c r="M24" s="697"/>
      <c r="N24" s="697"/>
      <c r="O24" s="697"/>
      <c r="P24" s="697"/>
      <c r="Q24" s="697"/>
      <c r="R24" s="697"/>
      <c r="S24" s="697"/>
      <c r="T24" s="697"/>
      <c r="U24" s="697"/>
      <c r="V24" s="697"/>
      <c r="W24" s="697"/>
      <c r="X24" s="698"/>
      <c r="Y24" s="492"/>
      <c r="Z24" s="492"/>
      <c r="AA24" s="493"/>
      <c r="AB24" s="493"/>
      <c r="AC24" s="493"/>
      <c r="AD24" s="493"/>
      <c r="AE24" s="493"/>
      <c r="AF24" s="493"/>
    </row>
    <row r="25" spans="1:41" ht="20.100000000000001" customHeight="1">
      <c r="A25" s="662" t="s">
        <v>24</v>
      </c>
      <c r="B25" s="695" t="s">
        <v>25</v>
      </c>
      <c r="C25" s="695"/>
      <c r="D25" s="695"/>
      <c r="E25" s="695"/>
      <c r="F25" s="695"/>
      <c r="G25" s="695"/>
      <c r="H25" s="695"/>
      <c r="I25" s="695"/>
      <c r="J25" s="695"/>
      <c r="K25" s="695"/>
      <c r="L25" s="696"/>
      <c r="M25" s="697"/>
      <c r="N25" s="697"/>
      <c r="O25" s="697"/>
      <c r="P25" s="697"/>
      <c r="Q25" s="697"/>
      <c r="R25" s="697"/>
      <c r="S25" s="697"/>
      <c r="T25" s="697"/>
      <c r="U25" s="697"/>
      <c r="V25" s="697"/>
      <c r="W25" s="697"/>
      <c r="X25" s="698"/>
      <c r="Y25" s="492"/>
      <c r="Z25" s="492"/>
      <c r="AA25" s="493"/>
      <c r="AB25" s="493"/>
      <c r="AC25" s="493"/>
      <c r="AD25" s="493"/>
      <c r="AE25" s="493"/>
      <c r="AF25" s="493"/>
    </row>
    <row r="26" spans="1:41" ht="20.100000000000001" customHeight="1">
      <c r="A26" s="690"/>
      <c r="B26" s="695" t="s">
        <v>26</v>
      </c>
      <c r="C26" s="695"/>
      <c r="D26" s="695"/>
      <c r="E26" s="695"/>
      <c r="F26" s="695"/>
      <c r="G26" s="695"/>
      <c r="H26" s="695"/>
      <c r="I26" s="695"/>
      <c r="J26" s="695"/>
      <c r="K26" s="695"/>
      <c r="L26" s="699"/>
      <c r="M26" s="700"/>
      <c r="N26" s="700"/>
      <c r="O26" s="700"/>
      <c r="P26" s="700"/>
      <c r="Q26" s="700"/>
      <c r="R26" s="700"/>
      <c r="S26" s="700"/>
      <c r="T26" s="700"/>
      <c r="U26" s="700"/>
      <c r="V26" s="700"/>
      <c r="W26" s="700"/>
      <c r="X26" s="701"/>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84" t="s">
        <v>29</v>
      </c>
      <c r="B30" s="684"/>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row>
    <row r="31" spans="1:41" s="239" customFormat="1" ht="23.4" customHeight="1" thickBot="1">
      <c r="A31" s="731" t="s">
        <v>30</v>
      </c>
      <c r="B31" s="731"/>
      <c r="C31" s="731"/>
      <c r="D31" s="731"/>
      <c r="E31" s="731"/>
      <c r="F31" s="731"/>
      <c r="G31" s="731"/>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2"/>
      <c r="AG31" s="498"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22" t="s">
        <v>32</v>
      </c>
      <c r="B33" s="723"/>
      <c r="C33" s="723"/>
      <c r="D33" s="723"/>
      <c r="E33" s="723"/>
      <c r="F33" s="723"/>
      <c r="G33" s="723"/>
      <c r="H33" s="723"/>
      <c r="I33" s="723"/>
      <c r="J33" s="723"/>
      <c r="K33" s="723"/>
      <c r="L33" s="723"/>
      <c r="M33" s="723"/>
      <c r="N33" s="723"/>
      <c r="O33" s="723"/>
      <c r="P33" s="723"/>
      <c r="Q33" s="723"/>
      <c r="R33" s="723"/>
      <c r="S33" s="724"/>
      <c r="T33" s="721">
        <f>COUNTIF($Z$40:$AB$139,"*介護予防*")</f>
        <v>0</v>
      </c>
      <c r="U33" s="721"/>
      <c r="V33" s="477" t="s">
        <v>33</v>
      </c>
      <c r="W33" s="231"/>
      <c r="Y33" s="238"/>
      <c r="Z33" s="238"/>
      <c r="AA33" s="238"/>
      <c r="AB33" s="238"/>
      <c r="AC33" s="238"/>
      <c r="AD33" s="238"/>
      <c r="AE33" s="238"/>
      <c r="AF33" s="238"/>
      <c r="AG33" s="238"/>
    </row>
    <row r="34" spans="1:43" s="239" customFormat="1" ht="18">
      <c r="A34" s="722" t="s">
        <v>34</v>
      </c>
      <c r="B34" s="723"/>
      <c r="C34" s="723"/>
      <c r="D34" s="723"/>
      <c r="E34" s="723"/>
      <c r="F34" s="723"/>
      <c r="G34" s="723"/>
      <c r="H34" s="723"/>
      <c r="I34" s="723"/>
      <c r="J34" s="723"/>
      <c r="K34" s="723"/>
      <c r="L34" s="723"/>
      <c r="M34" s="723"/>
      <c r="N34" s="723"/>
      <c r="O34" s="723"/>
      <c r="P34" s="723"/>
      <c r="Q34" s="723"/>
      <c r="R34" s="723"/>
      <c r="S34" s="724"/>
      <c r="T34" s="721">
        <f>COUNTIF($Z$40:$AB$139,"*短期利用型*")</f>
        <v>0</v>
      </c>
      <c r="U34" s="721"/>
      <c r="V34" s="477" t="s">
        <v>33</v>
      </c>
      <c r="W34" s="232"/>
      <c r="Y34" s="238"/>
      <c r="Z34" s="238"/>
      <c r="AA34" s="238"/>
      <c r="AB34" s="238"/>
      <c r="AC34" s="238"/>
      <c r="AD34" s="238"/>
      <c r="AE34" s="238"/>
      <c r="AF34" s="238"/>
      <c r="AG34" s="238"/>
    </row>
    <row r="35" spans="1:43" s="239" customFormat="1" ht="18">
      <c r="A35" s="722" t="s">
        <v>35</v>
      </c>
      <c r="B35" s="723"/>
      <c r="C35" s="723"/>
      <c r="D35" s="723"/>
      <c r="E35" s="723"/>
      <c r="F35" s="723"/>
      <c r="G35" s="723"/>
      <c r="H35" s="723"/>
      <c r="I35" s="723"/>
      <c r="J35" s="723"/>
      <c r="K35" s="723"/>
      <c r="L35" s="723"/>
      <c r="M35" s="723"/>
      <c r="N35" s="723"/>
      <c r="O35" s="723"/>
      <c r="P35" s="723"/>
      <c r="Q35" s="723"/>
      <c r="R35" s="723"/>
      <c r="S35" s="724"/>
      <c r="T35" s="721">
        <f>COUNTIF($Z$40:$AB$139,"*独自*")+COUNTIF($Z$40:$AB$139,"介護予防ケアマネジメント")</f>
        <v>0</v>
      </c>
      <c r="U35" s="721"/>
      <c r="V35" s="477" t="s">
        <v>33</v>
      </c>
      <c r="W35" s="232"/>
      <c r="Y35" s="238"/>
      <c r="Z35" s="238"/>
      <c r="AA35" s="238"/>
      <c r="AB35" s="238"/>
      <c r="AC35" s="238"/>
      <c r="AD35" s="238"/>
      <c r="AE35" s="238"/>
      <c r="AF35" s="238"/>
      <c r="AG35" s="238"/>
    </row>
    <row r="36" spans="1:43" s="239" customFormat="1" ht="18.600000000000001" thickBot="1">
      <c r="A36" s="722" t="s">
        <v>36</v>
      </c>
      <c r="B36" s="723"/>
      <c r="C36" s="723"/>
      <c r="D36" s="723"/>
      <c r="E36" s="723"/>
      <c r="F36" s="723"/>
      <c r="G36" s="723"/>
      <c r="H36" s="723"/>
      <c r="I36" s="723"/>
      <c r="J36" s="723"/>
      <c r="K36" s="723"/>
      <c r="L36" s="723"/>
      <c r="M36" s="723"/>
      <c r="N36" s="723"/>
      <c r="O36" s="723"/>
      <c r="P36" s="723"/>
      <c r="Q36" s="723"/>
      <c r="R36" s="723"/>
      <c r="S36" s="724"/>
      <c r="T36" s="721">
        <f>COUNTIF(AQ40:AR139,"その他")</f>
        <v>0</v>
      </c>
      <c r="U36" s="721"/>
      <c r="V36" s="477"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25" t="s">
        <v>37</v>
      </c>
      <c r="B38" s="676" t="s">
        <v>38</v>
      </c>
      <c r="C38" s="677"/>
      <c r="D38" s="677"/>
      <c r="E38" s="677"/>
      <c r="F38" s="677"/>
      <c r="G38" s="677"/>
      <c r="H38" s="677"/>
      <c r="I38" s="677"/>
      <c r="J38" s="677"/>
      <c r="K38" s="654"/>
      <c r="L38" s="676" t="s">
        <v>39</v>
      </c>
      <c r="M38" s="677"/>
      <c r="N38" s="677"/>
      <c r="O38" s="677"/>
      <c r="P38" s="654"/>
      <c r="Q38" s="656" t="s">
        <v>40</v>
      </c>
      <c r="R38" s="657"/>
      <c r="S38" s="657"/>
      <c r="T38" s="657"/>
      <c r="U38" s="657"/>
      <c r="V38" s="658"/>
      <c r="W38" s="686" t="s">
        <v>41</v>
      </c>
      <c r="X38" s="686"/>
      <c r="Y38" s="686"/>
      <c r="Z38" s="686" t="s">
        <v>42</v>
      </c>
      <c r="AA38" s="686"/>
      <c r="AB38" s="686"/>
      <c r="AC38" s="719" t="s">
        <v>43</v>
      </c>
      <c r="AD38" s="661" t="s">
        <v>44</v>
      </c>
      <c r="AE38" s="659" t="s">
        <v>45</v>
      </c>
      <c r="AF38" s="729" t="s">
        <v>46</v>
      </c>
      <c r="AG38" s="654" t="s">
        <v>47</v>
      </c>
      <c r="AH38"/>
      <c r="AI38"/>
      <c r="AJ38"/>
      <c r="AK38"/>
      <c r="AL38"/>
      <c r="AM38"/>
      <c r="AN38"/>
    </row>
    <row r="39" spans="1:43" s="239" customFormat="1" ht="47.4" customHeight="1" thickBot="1">
      <c r="A39" s="726"/>
      <c r="B39" s="678"/>
      <c r="C39" s="679"/>
      <c r="D39" s="679"/>
      <c r="E39" s="679"/>
      <c r="F39" s="679"/>
      <c r="G39" s="679"/>
      <c r="H39" s="679"/>
      <c r="I39" s="679"/>
      <c r="J39" s="679"/>
      <c r="K39" s="655"/>
      <c r="L39" s="678"/>
      <c r="M39" s="679"/>
      <c r="N39" s="679"/>
      <c r="O39" s="679"/>
      <c r="P39" s="655"/>
      <c r="Q39" s="661" t="s">
        <v>48</v>
      </c>
      <c r="R39" s="662"/>
      <c r="S39" s="662"/>
      <c r="T39" s="662"/>
      <c r="U39" s="662"/>
      <c r="V39" s="478" t="s">
        <v>49</v>
      </c>
      <c r="W39" s="661"/>
      <c r="X39" s="661"/>
      <c r="Y39" s="661"/>
      <c r="Z39" s="661"/>
      <c r="AA39" s="661"/>
      <c r="AB39" s="661"/>
      <c r="AC39" s="720"/>
      <c r="AD39" s="728"/>
      <c r="AE39" s="660"/>
      <c r="AF39" s="730"/>
      <c r="AG39" s="655"/>
      <c r="AH39"/>
      <c r="AI39"/>
      <c r="AJ39"/>
      <c r="AK39"/>
      <c r="AL39"/>
      <c r="AM39"/>
      <c r="AN39"/>
    </row>
    <row r="40" spans="1:43" ht="45" customHeight="1">
      <c r="A40" s="650">
        <v>1</v>
      </c>
      <c r="B40" s="680"/>
      <c r="C40" s="681"/>
      <c r="D40" s="681"/>
      <c r="E40" s="681"/>
      <c r="F40" s="681"/>
      <c r="G40" s="681"/>
      <c r="H40" s="681"/>
      <c r="I40" s="681"/>
      <c r="J40" s="681"/>
      <c r="K40" s="681"/>
      <c r="L40" s="683"/>
      <c r="M40" s="683"/>
      <c r="N40" s="683"/>
      <c r="O40" s="683"/>
      <c r="P40" s="683"/>
      <c r="Q40" s="682"/>
      <c r="R40" s="682"/>
      <c r="S40" s="682"/>
      <c r="T40" s="682"/>
      <c r="U40" s="682"/>
      <c r="V40" s="476"/>
      <c r="W40" s="653"/>
      <c r="X40" s="653"/>
      <c r="Y40" s="653"/>
      <c r="Z40" s="733"/>
      <c r="AA40" s="734"/>
      <c r="AB40" s="735"/>
      <c r="AC40" s="235" t="str">
        <f>IFERROR(VLOOKUP(Z40,【参考】数式用!$A$4:$B$57,2,FALSE),"")</f>
        <v/>
      </c>
      <c r="AD40" s="480"/>
      <c r="AE40" s="481"/>
      <c r="AF40" s="237">
        <f>AD40-AE40</f>
        <v>0</v>
      </c>
      <c r="AG40" s="66" t="str">
        <f>IF(B40="","",IF(AQ40="総合事業","数式を削除して手入力",IFERROR(INDEX(【参考】数式用!$AD$3:$AF$452,MATCH(Q40&amp;V40,【参考】数式用!$AC$3:$AC$452,0),MATCH(VLOOKUP(Z40,【参考】数式用!$AG$2:$AH$56,2,FALSE),【参考】数式用!$AD$2:$AF$2,0)),10)))</f>
        <v/>
      </c>
      <c r="AH40" s="500"/>
      <c r="AI40" s="500"/>
      <c r="AJ40" s="500"/>
      <c r="AK40" s="500"/>
      <c r="AL40" s="500"/>
      <c r="AM40" s="500"/>
      <c r="AN40" s="500"/>
      <c r="AP40" s="501" t="str">
        <f>IF($L$16="", "", VLOOKUP(Z40,【参考】数式用!$A$2:$O$57,14,FALSE))</f>
        <v/>
      </c>
      <c r="AQ40" s="282" t="e">
        <f>VLOOKUP(Z40,【参考】数式用!$A$2:$O$57,15,FALSE)</f>
        <v>#N/A</v>
      </c>
    </row>
    <row r="41" spans="1:43" ht="45" customHeight="1">
      <c r="A41" s="650">
        <f>A40+1</f>
        <v>2</v>
      </c>
      <c r="B41" s="664"/>
      <c r="C41" s="665"/>
      <c r="D41" s="665"/>
      <c r="E41" s="665"/>
      <c r="F41" s="665"/>
      <c r="G41" s="665"/>
      <c r="H41" s="665"/>
      <c r="I41" s="665"/>
      <c r="J41" s="665"/>
      <c r="K41" s="665"/>
      <c r="L41" s="663"/>
      <c r="M41" s="663"/>
      <c r="N41" s="663"/>
      <c r="O41" s="663"/>
      <c r="P41" s="663"/>
      <c r="Q41" s="652"/>
      <c r="R41" s="652"/>
      <c r="S41" s="652"/>
      <c r="T41" s="652"/>
      <c r="U41" s="652"/>
      <c r="V41" s="475"/>
      <c r="W41" s="651"/>
      <c r="X41" s="651"/>
      <c r="Y41" s="651"/>
      <c r="Z41" s="651"/>
      <c r="AA41" s="651"/>
      <c r="AB41" s="651"/>
      <c r="AC41" s="236" t="str">
        <f>IFERROR(VLOOKUP(Z41,【参考】数式用!$A$4:$B$57,2,FALSE),"")</f>
        <v/>
      </c>
      <c r="AD41" s="482"/>
      <c r="AE41" s="483"/>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1" t="str">
        <f>IF($L$16="", "", VLOOKUP(Z41,【参考】数式用!$A$2:$O$57,14,FALSE))</f>
        <v/>
      </c>
      <c r="AQ41" s="282" t="e">
        <f>VLOOKUP(Z41,【参考】数式用!$A$2:$O$57,15,FALSE)</f>
        <v>#N/A</v>
      </c>
    </row>
    <row r="42" spans="1:43" ht="49.95" customHeight="1">
      <c r="A42" s="650">
        <f t="shared" ref="A42:A105" si="1">A41+1</f>
        <v>3</v>
      </c>
      <c r="B42" s="664"/>
      <c r="C42" s="665"/>
      <c r="D42" s="665"/>
      <c r="E42" s="665"/>
      <c r="F42" s="665"/>
      <c r="G42" s="665"/>
      <c r="H42" s="665"/>
      <c r="I42" s="665"/>
      <c r="J42" s="665"/>
      <c r="K42" s="665"/>
      <c r="L42" s="663"/>
      <c r="M42" s="663"/>
      <c r="N42" s="663"/>
      <c r="O42" s="663"/>
      <c r="P42" s="663"/>
      <c r="Q42" s="652"/>
      <c r="R42" s="652"/>
      <c r="S42" s="652"/>
      <c r="T42" s="652"/>
      <c r="U42" s="652"/>
      <c r="V42" s="475"/>
      <c r="W42" s="651"/>
      <c r="X42" s="651"/>
      <c r="Y42" s="651"/>
      <c r="Z42" s="651"/>
      <c r="AA42" s="651"/>
      <c r="AB42" s="651"/>
      <c r="AC42" s="236" t="str">
        <f>IFERROR(VLOOKUP(Z42,【参考】数式用!$A$4:$B$57,2,FALSE),"")</f>
        <v/>
      </c>
      <c r="AD42" s="482"/>
      <c r="AE42" s="483"/>
      <c r="AF42" s="237">
        <f t="shared" si="0"/>
        <v>0</v>
      </c>
      <c r="AG42" s="66" t="str">
        <f>IF(B42="","",IF(AQ42="総合事業","数式を削除して手入力",IFERROR(INDEX(【参考】数式用!$AD$3:$AF$452,MATCH(Q42&amp;V42,【参考】数式用!$AC$3:$AC$452,0),MATCH(VLOOKUP(Z42,【参考】数式用!$AG$2:$AH$56,2,FALSE),【参考】数式用!$AD$2:$AF$2,0)),10)))</f>
        <v/>
      </c>
      <c r="AP42" s="501" t="str">
        <f>IF($L$16="", "", VLOOKUP(Z42,【参考】数式用!$A$2:$O$57,14,FALSE))</f>
        <v/>
      </c>
      <c r="AQ42" s="282" t="e">
        <f>VLOOKUP(Z42,【参考】数式用!$A$2:$O$57,15,FALSE)</f>
        <v>#N/A</v>
      </c>
    </row>
    <row r="43" spans="1:43" ht="49.95" customHeight="1">
      <c r="A43" s="650">
        <f t="shared" si="1"/>
        <v>4</v>
      </c>
      <c r="B43" s="664"/>
      <c r="C43" s="665"/>
      <c r="D43" s="665"/>
      <c r="E43" s="665"/>
      <c r="F43" s="665"/>
      <c r="G43" s="665"/>
      <c r="H43" s="665"/>
      <c r="I43" s="665"/>
      <c r="J43" s="665"/>
      <c r="K43" s="665"/>
      <c r="L43" s="663"/>
      <c r="M43" s="663"/>
      <c r="N43" s="663"/>
      <c r="O43" s="663"/>
      <c r="P43" s="663"/>
      <c r="Q43" s="652"/>
      <c r="R43" s="652"/>
      <c r="S43" s="652"/>
      <c r="T43" s="652"/>
      <c r="U43" s="652"/>
      <c r="V43" s="475"/>
      <c r="W43" s="651"/>
      <c r="X43" s="651"/>
      <c r="Y43" s="651"/>
      <c r="Z43" s="651"/>
      <c r="AA43" s="651"/>
      <c r="AB43" s="651"/>
      <c r="AC43" s="236" t="str">
        <f>IFERROR(VLOOKUP(Z43,【参考】数式用!$A$4:$B$57,2,FALSE),"")</f>
        <v/>
      </c>
      <c r="AD43" s="482"/>
      <c r="AE43" s="483"/>
      <c r="AF43" s="237">
        <f t="shared" ref="AF43" si="2">AD43-AE43</f>
        <v>0</v>
      </c>
      <c r="AG43" s="66" t="str">
        <f>IF(B43="","",IF(AQ43="総合事業","数式を削除して手入力",IFERROR(INDEX(【参考】数式用!$AD$3:$AF$452,MATCH(Q43&amp;V43,【参考】数式用!$AC$3:$AC$452,0),MATCH(VLOOKUP(Z43,【参考】数式用!$AG$2:$AH$56,2,FALSE),【参考】数式用!$AD$2:$AF$2,0)),10)))</f>
        <v/>
      </c>
      <c r="AP43" s="501" t="str">
        <f>IF($L$16="", "", VLOOKUP(Z43,【参考】数式用!$A$2:$O$57,14,FALSE))</f>
        <v/>
      </c>
      <c r="AQ43" s="282" t="e">
        <f>VLOOKUP(Z43,【参考】数式用!$A$2:$O$57,15,FALSE)</f>
        <v>#N/A</v>
      </c>
    </row>
    <row r="44" spans="1:43" ht="49.95" customHeight="1">
      <c r="A44" s="650">
        <f t="shared" si="1"/>
        <v>5</v>
      </c>
      <c r="B44" s="664"/>
      <c r="C44" s="665"/>
      <c r="D44" s="665"/>
      <c r="E44" s="665"/>
      <c r="F44" s="665"/>
      <c r="G44" s="665"/>
      <c r="H44" s="665"/>
      <c r="I44" s="665"/>
      <c r="J44" s="665"/>
      <c r="K44" s="665"/>
      <c r="L44" s="663"/>
      <c r="M44" s="663"/>
      <c r="N44" s="663"/>
      <c r="O44" s="663"/>
      <c r="P44" s="663"/>
      <c r="Q44" s="652"/>
      <c r="R44" s="652"/>
      <c r="S44" s="652"/>
      <c r="T44" s="652"/>
      <c r="U44" s="652"/>
      <c r="V44" s="475"/>
      <c r="W44" s="651"/>
      <c r="X44" s="651"/>
      <c r="Y44" s="651"/>
      <c r="Z44" s="651"/>
      <c r="AA44" s="651"/>
      <c r="AB44" s="651"/>
      <c r="AC44" s="236" t="str">
        <f>IFERROR(VLOOKUP(Z44,【参考】数式用!$A$4:$B$57,2,FALSE),"")</f>
        <v/>
      </c>
      <c r="AD44" s="482"/>
      <c r="AE44" s="483"/>
      <c r="AF44" s="237">
        <f t="shared" si="0"/>
        <v>0</v>
      </c>
      <c r="AG44" s="66" t="str">
        <f>IF(B44="","",IF(AQ44="総合事業","数式を削除して手入力",IFERROR(INDEX(【参考】数式用!$AD$3:$AF$452,MATCH(Q44&amp;V44,【参考】数式用!$AC$3:$AC$452,0),MATCH(VLOOKUP(Z44,【参考】数式用!$AG$2:$AH$56,2,FALSE),【参考】数式用!$AD$2:$AF$2,0)),10)))</f>
        <v/>
      </c>
      <c r="AP44" s="501" t="str">
        <f>IF($L$16="", "", VLOOKUP(Z44,【参考】数式用!$A$2:$O$57,14,FALSE))</f>
        <v/>
      </c>
      <c r="AQ44" s="282" t="e">
        <f>VLOOKUP(Z44,【参考】数式用!$A$2:$O$57,15,FALSE)</f>
        <v>#N/A</v>
      </c>
    </row>
    <row r="45" spans="1:43" ht="49.95" customHeight="1">
      <c r="A45" s="650">
        <f t="shared" si="1"/>
        <v>6</v>
      </c>
      <c r="B45" s="664"/>
      <c r="C45" s="665"/>
      <c r="D45" s="665"/>
      <c r="E45" s="665"/>
      <c r="F45" s="665"/>
      <c r="G45" s="665"/>
      <c r="H45" s="665"/>
      <c r="I45" s="665"/>
      <c r="J45" s="665"/>
      <c r="K45" s="665"/>
      <c r="L45" s="663"/>
      <c r="M45" s="663"/>
      <c r="N45" s="663"/>
      <c r="O45" s="663"/>
      <c r="P45" s="663"/>
      <c r="Q45" s="652"/>
      <c r="R45" s="652"/>
      <c r="S45" s="652"/>
      <c r="T45" s="652"/>
      <c r="U45" s="652"/>
      <c r="V45" s="475"/>
      <c r="W45" s="651"/>
      <c r="X45" s="651"/>
      <c r="Y45" s="651"/>
      <c r="Z45" s="651"/>
      <c r="AA45" s="651"/>
      <c r="AB45" s="651"/>
      <c r="AC45" s="236" t="str">
        <f>IFERROR(VLOOKUP(Z45,【参考】数式用!$A$4:$B$57,2,FALSE),"")</f>
        <v/>
      </c>
      <c r="AD45" s="482"/>
      <c r="AE45" s="483"/>
      <c r="AF45" s="237">
        <f t="shared" si="0"/>
        <v>0</v>
      </c>
      <c r="AG45" s="66" t="str">
        <f>IF(B45="","",IF(AQ45="総合事業","数式を削除して手入力",IFERROR(INDEX(【参考】数式用!$AD$3:$AF$452,MATCH(Q45&amp;V45,【参考】数式用!$AC$3:$AC$452,0),MATCH(VLOOKUP(Z45,【参考】数式用!$AG$2:$AH$56,2,FALSE),【参考】数式用!$AD$2:$AF$2,0)),10)))</f>
        <v/>
      </c>
      <c r="AP45" s="501" t="str">
        <f>IF($L$16="", "", VLOOKUP(Z45,【参考】数式用!$A$2:$O$57,14,FALSE))</f>
        <v/>
      </c>
      <c r="AQ45" s="282" t="e">
        <f>VLOOKUP(Z45,【参考】数式用!$A$2:$O$57,15,FALSE)</f>
        <v>#N/A</v>
      </c>
    </row>
    <row r="46" spans="1:43" ht="49.95" customHeight="1">
      <c r="A46" s="650">
        <f t="shared" si="1"/>
        <v>7</v>
      </c>
      <c r="B46" s="664"/>
      <c r="C46" s="665"/>
      <c r="D46" s="665"/>
      <c r="E46" s="665"/>
      <c r="F46" s="665"/>
      <c r="G46" s="665"/>
      <c r="H46" s="665"/>
      <c r="I46" s="665"/>
      <c r="J46" s="665"/>
      <c r="K46" s="665"/>
      <c r="L46" s="663"/>
      <c r="M46" s="663"/>
      <c r="N46" s="663"/>
      <c r="O46" s="663"/>
      <c r="P46" s="663"/>
      <c r="Q46" s="652"/>
      <c r="R46" s="652"/>
      <c r="S46" s="652"/>
      <c r="T46" s="652"/>
      <c r="U46" s="652"/>
      <c r="V46" s="475"/>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str">
        <f>IF($L$16="", "", VLOOKUP(Z46,【参考】数式用!$A$2:$O$57,14,FALSE))</f>
        <v/>
      </c>
      <c r="AQ46" s="282" t="e">
        <f>VLOOKUP(Z46,【参考】数式用!$A$2:$O$57,15,FALSE)</f>
        <v>#N/A</v>
      </c>
    </row>
    <row r="47" spans="1:43" ht="49.95" customHeight="1">
      <c r="A47" s="650">
        <f t="shared" si="1"/>
        <v>8</v>
      </c>
      <c r="B47" s="664"/>
      <c r="C47" s="665"/>
      <c r="D47" s="665"/>
      <c r="E47" s="665"/>
      <c r="F47" s="665"/>
      <c r="G47" s="665"/>
      <c r="H47" s="665"/>
      <c r="I47" s="665"/>
      <c r="J47" s="665"/>
      <c r="K47" s="665"/>
      <c r="L47" s="663"/>
      <c r="M47" s="663"/>
      <c r="N47" s="663"/>
      <c r="O47" s="663"/>
      <c r="P47" s="663"/>
      <c r="Q47" s="652"/>
      <c r="R47" s="652"/>
      <c r="S47" s="652"/>
      <c r="T47" s="652"/>
      <c r="U47" s="652"/>
      <c r="V47" s="475"/>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str">
        <f>IF($L$16="", "", VLOOKUP(Z47,【参考】数式用!$A$2:$O$57,14,FALSE))</f>
        <v/>
      </c>
      <c r="AQ47" s="282" t="e">
        <f>VLOOKUP(Z47,【参考】数式用!$A$2:$O$57,15,FALSE)</f>
        <v>#N/A</v>
      </c>
    </row>
    <row r="48" spans="1:43" ht="49.95" customHeight="1">
      <c r="A48" s="650">
        <f t="shared" si="1"/>
        <v>9</v>
      </c>
      <c r="B48" s="664"/>
      <c r="C48" s="665"/>
      <c r="D48" s="665"/>
      <c r="E48" s="665"/>
      <c r="F48" s="665"/>
      <c r="G48" s="665"/>
      <c r="H48" s="665"/>
      <c r="I48" s="665"/>
      <c r="J48" s="665"/>
      <c r="K48" s="665"/>
      <c r="L48" s="663"/>
      <c r="M48" s="663"/>
      <c r="N48" s="663"/>
      <c r="O48" s="663"/>
      <c r="P48" s="663"/>
      <c r="Q48" s="652"/>
      <c r="R48" s="652"/>
      <c r="S48" s="652"/>
      <c r="T48" s="652"/>
      <c r="U48" s="652"/>
      <c r="V48" s="475"/>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str">
        <f>IF($L$16="", "", VLOOKUP(Z48,【参考】数式用!$A$2:$O$57,14,FALSE))</f>
        <v/>
      </c>
      <c r="AQ48" s="282" t="e">
        <f>VLOOKUP(Z48,【参考】数式用!$A$2:$O$57,15,FALSE)</f>
        <v>#N/A</v>
      </c>
    </row>
    <row r="49" spans="1:43" ht="49.95" customHeight="1">
      <c r="A49" s="650">
        <f t="shared" si="1"/>
        <v>10</v>
      </c>
      <c r="B49" s="664"/>
      <c r="C49" s="665"/>
      <c r="D49" s="665"/>
      <c r="E49" s="665"/>
      <c r="F49" s="665"/>
      <c r="G49" s="665"/>
      <c r="H49" s="665"/>
      <c r="I49" s="665"/>
      <c r="J49" s="665"/>
      <c r="K49" s="665"/>
      <c r="L49" s="663"/>
      <c r="M49" s="663"/>
      <c r="N49" s="663"/>
      <c r="O49" s="663"/>
      <c r="P49" s="663"/>
      <c r="Q49" s="652"/>
      <c r="R49" s="652"/>
      <c r="S49" s="652"/>
      <c r="T49" s="652"/>
      <c r="U49" s="652"/>
      <c r="V49" s="475"/>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str">
        <f>IF($L$16="", "", VLOOKUP(Z49,【参考】数式用!$A$2:$O$57,14,FALSE))</f>
        <v/>
      </c>
      <c r="AQ49" s="282" t="e">
        <f>VLOOKUP(Z49,【参考】数式用!$A$2:$O$57,15,FALSE)</f>
        <v>#N/A</v>
      </c>
    </row>
    <row r="50" spans="1:43" ht="49.95" customHeight="1">
      <c r="A50" s="650">
        <f t="shared" si="1"/>
        <v>11</v>
      </c>
      <c r="B50" s="664"/>
      <c r="C50" s="665"/>
      <c r="D50" s="665"/>
      <c r="E50" s="665"/>
      <c r="F50" s="665"/>
      <c r="G50" s="665"/>
      <c r="H50" s="665"/>
      <c r="I50" s="665"/>
      <c r="J50" s="665"/>
      <c r="K50" s="665"/>
      <c r="L50" s="663"/>
      <c r="M50" s="663"/>
      <c r="N50" s="663"/>
      <c r="O50" s="663"/>
      <c r="P50" s="663"/>
      <c r="Q50" s="652"/>
      <c r="R50" s="652"/>
      <c r="S50" s="652"/>
      <c r="T50" s="652"/>
      <c r="U50" s="652"/>
      <c r="V50" s="475"/>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str">
        <f>IF($L$16="", "", VLOOKUP(Z50,【参考】数式用!$A$2:$O$57,14,FALSE))</f>
        <v/>
      </c>
      <c r="AQ50" s="282" t="e">
        <f>VLOOKUP(Z50,【参考】数式用!$A$2:$O$57,15,FALSE)</f>
        <v>#N/A</v>
      </c>
    </row>
    <row r="51" spans="1:43" ht="49.95" customHeight="1">
      <c r="A51" s="650">
        <f t="shared" si="1"/>
        <v>12</v>
      </c>
      <c r="B51" s="664"/>
      <c r="C51" s="665"/>
      <c r="D51" s="665"/>
      <c r="E51" s="665"/>
      <c r="F51" s="665"/>
      <c r="G51" s="665"/>
      <c r="H51" s="665"/>
      <c r="I51" s="665"/>
      <c r="J51" s="665"/>
      <c r="K51" s="665"/>
      <c r="L51" s="663"/>
      <c r="M51" s="663"/>
      <c r="N51" s="663"/>
      <c r="O51" s="663"/>
      <c r="P51" s="663"/>
      <c r="Q51" s="652"/>
      <c r="R51" s="652"/>
      <c r="S51" s="652"/>
      <c r="T51" s="652"/>
      <c r="U51" s="652"/>
      <c r="V51" s="475"/>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str">
        <f>IF($L$16="", "", VLOOKUP(Z51,【参考】数式用!$A$2:$O$57,14,FALSE))</f>
        <v/>
      </c>
      <c r="AQ51" s="282" t="e">
        <f>VLOOKUP(Z51,【参考】数式用!$A$2:$O$57,15,FALSE)</f>
        <v>#N/A</v>
      </c>
    </row>
    <row r="52" spans="1:43" ht="49.95" customHeight="1">
      <c r="A52" s="650">
        <f t="shared" si="1"/>
        <v>13</v>
      </c>
      <c r="B52" s="664"/>
      <c r="C52" s="665"/>
      <c r="D52" s="665"/>
      <c r="E52" s="665"/>
      <c r="F52" s="665"/>
      <c r="G52" s="665"/>
      <c r="H52" s="665"/>
      <c r="I52" s="665"/>
      <c r="J52" s="665"/>
      <c r="K52" s="665"/>
      <c r="L52" s="663"/>
      <c r="M52" s="663"/>
      <c r="N52" s="663"/>
      <c r="O52" s="663"/>
      <c r="P52" s="663"/>
      <c r="Q52" s="652"/>
      <c r="R52" s="652"/>
      <c r="S52" s="652"/>
      <c r="T52" s="652"/>
      <c r="U52" s="652"/>
      <c r="V52" s="475"/>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str">
        <f>IF($L$16="", "", VLOOKUP(Z52,【参考】数式用!$A$2:$O$57,14,FALSE))</f>
        <v/>
      </c>
      <c r="AQ52" s="282" t="e">
        <f>VLOOKUP(Z52,【参考】数式用!$A$2:$O$57,15,FALSE)</f>
        <v>#N/A</v>
      </c>
    </row>
    <row r="53" spans="1:43" ht="49.95" customHeight="1">
      <c r="A53" s="650">
        <f t="shared" si="1"/>
        <v>14</v>
      </c>
      <c r="B53" s="664"/>
      <c r="C53" s="665"/>
      <c r="D53" s="665"/>
      <c r="E53" s="665"/>
      <c r="F53" s="665"/>
      <c r="G53" s="665"/>
      <c r="H53" s="665"/>
      <c r="I53" s="665"/>
      <c r="J53" s="665"/>
      <c r="K53" s="665"/>
      <c r="L53" s="663"/>
      <c r="M53" s="663"/>
      <c r="N53" s="663"/>
      <c r="O53" s="663"/>
      <c r="P53" s="663"/>
      <c r="Q53" s="652"/>
      <c r="R53" s="652"/>
      <c r="S53" s="652"/>
      <c r="T53" s="652"/>
      <c r="U53" s="652"/>
      <c r="V53" s="475"/>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str">
        <f>IF($L$16="", "", VLOOKUP(Z53,【参考】数式用!$A$2:$O$57,14,FALSE))</f>
        <v/>
      </c>
      <c r="AQ53" s="282" t="e">
        <f>VLOOKUP(Z53,【参考】数式用!$A$2:$O$57,15,FALSE)</f>
        <v>#N/A</v>
      </c>
    </row>
    <row r="54" spans="1:43" ht="49.95" customHeight="1">
      <c r="A54" s="650">
        <f t="shared" si="1"/>
        <v>15</v>
      </c>
      <c r="B54" s="664"/>
      <c r="C54" s="665"/>
      <c r="D54" s="665"/>
      <c r="E54" s="665"/>
      <c r="F54" s="665"/>
      <c r="G54" s="665"/>
      <c r="H54" s="665"/>
      <c r="I54" s="665"/>
      <c r="J54" s="665"/>
      <c r="K54" s="665"/>
      <c r="L54" s="663"/>
      <c r="M54" s="663"/>
      <c r="N54" s="663"/>
      <c r="O54" s="663"/>
      <c r="P54" s="663"/>
      <c r="Q54" s="652"/>
      <c r="R54" s="652"/>
      <c r="S54" s="652"/>
      <c r="T54" s="652"/>
      <c r="U54" s="652"/>
      <c r="V54" s="475"/>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str">
        <f>IF($L$16="", "", VLOOKUP(Z54,【参考】数式用!$A$2:$O$57,14,FALSE))</f>
        <v/>
      </c>
      <c r="AQ54" s="282" t="e">
        <f>VLOOKUP(Z54,【参考】数式用!$A$2:$O$57,15,FALSE)</f>
        <v>#N/A</v>
      </c>
    </row>
    <row r="55" spans="1:43" ht="49.95" customHeight="1">
      <c r="A55" s="650">
        <f t="shared" si="1"/>
        <v>16</v>
      </c>
      <c r="B55" s="664"/>
      <c r="C55" s="665"/>
      <c r="D55" s="665"/>
      <c r="E55" s="665"/>
      <c r="F55" s="665"/>
      <c r="G55" s="665"/>
      <c r="H55" s="665"/>
      <c r="I55" s="665"/>
      <c r="J55" s="665"/>
      <c r="K55" s="665"/>
      <c r="L55" s="663"/>
      <c r="M55" s="663"/>
      <c r="N55" s="663"/>
      <c r="O55" s="663"/>
      <c r="P55" s="663"/>
      <c r="Q55" s="652"/>
      <c r="R55" s="652"/>
      <c r="S55" s="652"/>
      <c r="T55" s="652"/>
      <c r="U55" s="652"/>
      <c r="V55" s="475"/>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str">
        <f>IF($L$16="", "", VLOOKUP(Z55,【参考】数式用!$A$2:$O$57,14,FALSE))</f>
        <v/>
      </c>
      <c r="AQ55" s="282" t="e">
        <f>VLOOKUP(Z55,【参考】数式用!$A$2:$O$57,15,FALSE)</f>
        <v>#N/A</v>
      </c>
    </row>
    <row r="56" spans="1:43" ht="49.95" customHeight="1">
      <c r="A56" s="650">
        <f t="shared" si="1"/>
        <v>17</v>
      </c>
      <c r="B56" s="664"/>
      <c r="C56" s="665"/>
      <c r="D56" s="665"/>
      <c r="E56" s="665"/>
      <c r="F56" s="665"/>
      <c r="G56" s="665"/>
      <c r="H56" s="665"/>
      <c r="I56" s="665"/>
      <c r="J56" s="665"/>
      <c r="K56" s="665"/>
      <c r="L56" s="663"/>
      <c r="M56" s="663"/>
      <c r="N56" s="663"/>
      <c r="O56" s="663"/>
      <c r="P56" s="663"/>
      <c r="Q56" s="652"/>
      <c r="R56" s="652"/>
      <c r="S56" s="652"/>
      <c r="T56" s="652"/>
      <c r="U56" s="652"/>
      <c r="V56" s="475"/>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str">
        <f>IF($L$16="", "", VLOOKUP(Z56,【参考】数式用!$A$2:$O$57,14,FALSE))</f>
        <v/>
      </c>
      <c r="AQ56" s="282" t="e">
        <f>VLOOKUP(Z56,【参考】数式用!$A$2:$O$57,15,FALSE)</f>
        <v>#N/A</v>
      </c>
    </row>
    <row r="57" spans="1:43" ht="49.95" customHeight="1">
      <c r="A57" s="650">
        <f t="shared" si="1"/>
        <v>18</v>
      </c>
      <c r="B57" s="664"/>
      <c r="C57" s="665"/>
      <c r="D57" s="665"/>
      <c r="E57" s="665"/>
      <c r="F57" s="665"/>
      <c r="G57" s="665"/>
      <c r="H57" s="665"/>
      <c r="I57" s="665"/>
      <c r="J57" s="665"/>
      <c r="K57" s="665"/>
      <c r="L57" s="663"/>
      <c r="M57" s="663"/>
      <c r="N57" s="663"/>
      <c r="O57" s="663"/>
      <c r="P57" s="663"/>
      <c r="Q57" s="652"/>
      <c r="R57" s="652"/>
      <c r="S57" s="652"/>
      <c r="T57" s="652"/>
      <c r="U57" s="652"/>
      <c r="V57" s="475"/>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str">
        <f>IF($L$16="", "", VLOOKUP(Z57,【参考】数式用!$A$2:$O$57,14,FALSE))</f>
        <v/>
      </c>
      <c r="AQ57" s="282" t="e">
        <f>VLOOKUP(Z57,【参考】数式用!$A$2:$O$57,15,FALSE)</f>
        <v>#N/A</v>
      </c>
    </row>
    <row r="58" spans="1:43" ht="49.95" customHeight="1">
      <c r="A58" s="650">
        <f t="shared" si="1"/>
        <v>19</v>
      </c>
      <c r="B58" s="664"/>
      <c r="C58" s="665"/>
      <c r="D58" s="665"/>
      <c r="E58" s="665"/>
      <c r="F58" s="665"/>
      <c r="G58" s="665"/>
      <c r="H58" s="665"/>
      <c r="I58" s="665"/>
      <c r="J58" s="665"/>
      <c r="K58" s="665"/>
      <c r="L58" s="663"/>
      <c r="M58" s="663"/>
      <c r="N58" s="663"/>
      <c r="O58" s="663"/>
      <c r="P58" s="663"/>
      <c r="Q58" s="652"/>
      <c r="R58" s="652"/>
      <c r="S58" s="652"/>
      <c r="T58" s="652"/>
      <c r="U58" s="652"/>
      <c r="V58" s="475"/>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str">
        <f>IF($L$16="", "", VLOOKUP(Z58,【参考】数式用!$A$2:$O$57,14,FALSE))</f>
        <v/>
      </c>
      <c r="AQ58" s="282" t="e">
        <f>VLOOKUP(Z58,【参考】数式用!$A$2:$O$57,15,FALSE)</f>
        <v>#N/A</v>
      </c>
    </row>
    <row r="59" spans="1:43" ht="49.95" customHeight="1">
      <c r="A59" s="650">
        <f t="shared" si="1"/>
        <v>20</v>
      </c>
      <c r="B59" s="664"/>
      <c r="C59" s="665"/>
      <c r="D59" s="665"/>
      <c r="E59" s="665"/>
      <c r="F59" s="665"/>
      <c r="G59" s="665"/>
      <c r="H59" s="665"/>
      <c r="I59" s="665"/>
      <c r="J59" s="665"/>
      <c r="K59" s="665"/>
      <c r="L59" s="663"/>
      <c r="M59" s="663"/>
      <c r="N59" s="663"/>
      <c r="O59" s="663"/>
      <c r="P59" s="663"/>
      <c r="Q59" s="652"/>
      <c r="R59" s="652"/>
      <c r="S59" s="652"/>
      <c r="T59" s="652"/>
      <c r="U59" s="652"/>
      <c r="V59" s="475"/>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str">
        <f>IF($L$16="", "", VLOOKUP(Z59,【参考】数式用!$A$2:$O$57,14,FALSE))</f>
        <v/>
      </c>
      <c r="AQ59" s="282" t="e">
        <f>VLOOKUP(Z59,【参考】数式用!$A$2:$O$57,15,FALSE)</f>
        <v>#N/A</v>
      </c>
    </row>
    <row r="60" spans="1:43" ht="49.95" customHeight="1">
      <c r="A60" s="650">
        <f t="shared" si="1"/>
        <v>21</v>
      </c>
      <c r="B60" s="664"/>
      <c r="C60" s="665"/>
      <c r="D60" s="665"/>
      <c r="E60" s="665"/>
      <c r="F60" s="665"/>
      <c r="G60" s="665"/>
      <c r="H60" s="665"/>
      <c r="I60" s="665"/>
      <c r="J60" s="665"/>
      <c r="K60" s="665"/>
      <c r="L60" s="663"/>
      <c r="M60" s="663"/>
      <c r="N60" s="663"/>
      <c r="O60" s="663"/>
      <c r="P60" s="663"/>
      <c r="Q60" s="652"/>
      <c r="R60" s="652"/>
      <c r="S60" s="652"/>
      <c r="T60" s="652"/>
      <c r="U60" s="652"/>
      <c r="V60" s="475"/>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str">
        <f>IF($L$16="", "", VLOOKUP(Z60,【参考】数式用!$A$2:$O$57,14,FALSE))</f>
        <v/>
      </c>
      <c r="AQ60" s="282" t="e">
        <f>VLOOKUP(Z60,【参考】数式用!$A$2:$O$57,15,FALSE)</f>
        <v>#N/A</v>
      </c>
    </row>
    <row r="61" spans="1:43" ht="49.95" customHeight="1">
      <c r="A61" s="650">
        <f t="shared" si="1"/>
        <v>22</v>
      </c>
      <c r="B61" s="664"/>
      <c r="C61" s="665"/>
      <c r="D61" s="665"/>
      <c r="E61" s="665"/>
      <c r="F61" s="665"/>
      <c r="G61" s="665"/>
      <c r="H61" s="665"/>
      <c r="I61" s="665"/>
      <c r="J61" s="665"/>
      <c r="K61" s="665"/>
      <c r="L61" s="663"/>
      <c r="M61" s="663"/>
      <c r="N61" s="663"/>
      <c r="O61" s="663"/>
      <c r="P61" s="663"/>
      <c r="Q61" s="652"/>
      <c r="R61" s="652"/>
      <c r="S61" s="652"/>
      <c r="T61" s="652"/>
      <c r="U61" s="652"/>
      <c r="V61" s="475"/>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str">
        <f>IF($L$16="", "", VLOOKUP(Z61,【参考】数式用!$A$2:$O$57,14,FALSE))</f>
        <v/>
      </c>
      <c r="AQ61" s="282" t="e">
        <f>VLOOKUP(Z61,【参考】数式用!$A$2:$O$57,15,FALSE)</f>
        <v>#N/A</v>
      </c>
    </row>
    <row r="62" spans="1:43" ht="49.95" customHeight="1">
      <c r="A62" s="650">
        <f t="shared" si="1"/>
        <v>23</v>
      </c>
      <c r="B62" s="664"/>
      <c r="C62" s="665"/>
      <c r="D62" s="665"/>
      <c r="E62" s="665"/>
      <c r="F62" s="665"/>
      <c r="G62" s="665"/>
      <c r="H62" s="665"/>
      <c r="I62" s="665"/>
      <c r="J62" s="665"/>
      <c r="K62" s="665"/>
      <c r="L62" s="663"/>
      <c r="M62" s="663"/>
      <c r="N62" s="663"/>
      <c r="O62" s="663"/>
      <c r="P62" s="663"/>
      <c r="Q62" s="652"/>
      <c r="R62" s="652"/>
      <c r="S62" s="652"/>
      <c r="T62" s="652"/>
      <c r="U62" s="652"/>
      <c r="V62" s="475"/>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str">
        <f>IF($L$16="", "", VLOOKUP(Z62,【参考】数式用!$A$2:$O$57,14,FALSE))</f>
        <v/>
      </c>
      <c r="AQ62" s="282" t="e">
        <f>VLOOKUP(Z62,【参考】数式用!$A$2:$O$57,15,FALSE)</f>
        <v>#N/A</v>
      </c>
    </row>
    <row r="63" spans="1:43" ht="49.95" customHeight="1">
      <c r="A63" s="650">
        <f t="shared" si="1"/>
        <v>24</v>
      </c>
      <c r="B63" s="664"/>
      <c r="C63" s="665"/>
      <c r="D63" s="665"/>
      <c r="E63" s="665"/>
      <c r="F63" s="665"/>
      <c r="G63" s="665"/>
      <c r="H63" s="665"/>
      <c r="I63" s="665"/>
      <c r="J63" s="665"/>
      <c r="K63" s="665"/>
      <c r="L63" s="663"/>
      <c r="M63" s="663"/>
      <c r="N63" s="663"/>
      <c r="O63" s="663"/>
      <c r="P63" s="663"/>
      <c r="Q63" s="652"/>
      <c r="R63" s="652"/>
      <c r="S63" s="652"/>
      <c r="T63" s="652"/>
      <c r="U63" s="652"/>
      <c r="V63" s="475"/>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str">
        <f>IF($L$16="", "", VLOOKUP(Z63,【参考】数式用!$A$2:$O$57,14,FALSE))</f>
        <v/>
      </c>
      <c r="AQ63" s="282" t="e">
        <f>VLOOKUP(Z63,【参考】数式用!$A$2:$O$57,15,FALSE)</f>
        <v>#N/A</v>
      </c>
    </row>
    <row r="64" spans="1:43" ht="49.95" customHeight="1">
      <c r="A64" s="650">
        <f t="shared" si="1"/>
        <v>25</v>
      </c>
      <c r="B64" s="664"/>
      <c r="C64" s="665"/>
      <c r="D64" s="665"/>
      <c r="E64" s="665"/>
      <c r="F64" s="665"/>
      <c r="G64" s="665"/>
      <c r="H64" s="665"/>
      <c r="I64" s="665"/>
      <c r="J64" s="665"/>
      <c r="K64" s="665"/>
      <c r="L64" s="663"/>
      <c r="M64" s="663"/>
      <c r="N64" s="663"/>
      <c r="O64" s="663"/>
      <c r="P64" s="663"/>
      <c r="Q64" s="652"/>
      <c r="R64" s="652"/>
      <c r="S64" s="652"/>
      <c r="T64" s="652"/>
      <c r="U64" s="652"/>
      <c r="V64" s="475"/>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str">
        <f>IF($L$16="", "", VLOOKUP(Z64,【参考】数式用!$A$2:$O$57,14,FALSE))</f>
        <v/>
      </c>
      <c r="AQ64" s="282" t="e">
        <f>VLOOKUP(Z64,【参考】数式用!$A$2:$O$57,15,FALSE)</f>
        <v>#N/A</v>
      </c>
    </row>
    <row r="65" spans="1:43" ht="49.95" customHeight="1">
      <c r="A65" s="650">
        <f t="shared" si="1"/>
        <v>26</v>
      </c>
      <c r="B65" s="664"/>
      <c r="C65" s="665"/>
      <c r="D65" s="665"/>
      <c r="E65" s="665"/>
      <c r="F65" s="665"/>
      <c r="G65" s="665"/>
      <c r="H65" s="665"/>
      <c r="I65" s="665"/>
      <c r="J65" s="665"/>
      <c r="K65" s="665"/>
      <c r="L65" s="663"/>
      <c r="M65" s="663"/>
      <c r="N65" s="663"/>
      <c r="O65" s="663"/>
      <c r="P65" s="663"/>
      <c r="Q65" s="652"/>
      <c r="R65" s="652"/>
      <c r="S65" s="652"/>
      <c r="T65" s="652"/>
      <c r="U65" s="652"/>
      <c r="V65" s="475"/>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str">
        <f>IF($L$16="", "", VLOOKUP(Z65,【参考】数式用!$A$2:$O$57,14,FALSE))</f>
        <v/>
      </c>
      <c r="AQ65" s="282" t="e">
        <f>VLOOKUP(Z65,【参考】数式用!$A$2:$O$57,15,FALSE)</f>
        <v>#N/A</v>
      </c>
    </row>
    <row r="66" spans="1:43" ht="49.95" customHeight="1">
      <c r="A66" s="650">
        <f t="shared" si="1"/>
        <v>27</v>
      </c>
      <c r="B66" s="664"/>
      <c r="C66" s="665"/>
      <c r="D66" s="665"/>
      <c r="E66" s="665"/>
      <c r="F66" s="665"/>
      <c r="G66" s="665"/>
      <c r="H66" s="665"/>
      <c r="I66" s="665"/>
      <c r="J66" s="665"/>
      <c r="K66" s="665"/>
      <c r="L66" s="663"/>
      <c r="M66" s="663"/>
      <c r="N66" s="663"/>
      <c r="O66" s="663"/>
      <c r="P66" s="663"/>
      <c r="Q66" s="652"/>
      <c r="R66" s="652"/>
      <c r="S66" s="652"/>
      <c r="T66" s="652"/>
      <c r="U66" s="652"/>
      <c r="V66" s="475"/>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str">
        <f>IF($L$16="", "", VLOOKUP(Z66,【参考】数式用!$A$2:$O$57,14,FALSE))</f>
        <v/>
      </c>
      <c r="AQ66" s="282" t="e">
        <f>VLOOKUP(Z66,【参考】数式用!$A$2:$O$57,15,FALSE)</f>
        <v>#N/A</v>
      </c>
    </row>
    <row r="67" spans="1:43" ht="49.95" customHeight="1">
      <c r="A67" s="650">
        <f t="shared" si="1"/>
        <v>28</v>
      </c>
      <c r="B67" s="664"/>
      <c r="C67" s="665"/>
      <c r="D67" s="665"/>
      <c r="E67" s="665"/>
      <c r="F67" s="665"/>
      <c r="G67" s="665"/>
      <c r="H67" s="665"/>
      <c r="I67" s="665"/>
      <c r="J67" s="665"/>
      <c r="K67" s="665"/>
      <c r="L67" s="663"/>
      <c r="M67" s="663"/>
      <c r="N67" s="663"/>
      <c r="O67" s="663"/>
      <c r="P67" s="663"/>
      <c r="Q67" s="652"/>
      <c r="R67" s="652"/>
      <c r="S67" s="652"/>
      <c r="T67" s="652"/>
      <c r="U67" s="652"/>
      <c r="V67" s="475"/>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str">
        <f>IF($L$16="", "", VLOOKUP(Z67,【参考】数式用!$A$2:$O$57,14,FALSE))</f>
        <v/>
      </c>
      <c r="AQ67" s="282" t="e">
        <f>VLOOKUP(Z67,【参考】数式用!$A$2:$O$57,15,FALSE)</f>
        <v>#N/A</v>
      </c>
    </row>
    <row r="68" spans="1:43" ht="49.95" customHeight="1">
      <c r="A68" s="650">
        <f t="shared" si="1"/>
        <v>29</v>
      </c>
      <c r="B68" s="664"/>
      <c r="C68" s="665"/>
      <c r="D68" s="665"/>
      <c r="E68" s="665"/>
      <c r="F68" s="665"/>
      <c r="G68" s="665"/>
      <c r="H68" s="665"/>
      <c r="I68" s="665"/>
      <c r="J68" s="665"/>
      <c r="K68" s="665"/>
      <c r="L68" s="663"/>
      <c r="M68" s="663"/>
      <c r="N68" s="663"/>
      <c r="O68" s="663"/>
      <c r="P68" s="663"/>
      <c r="Q68" s="652"/>
      <c r="R68" s="652"/>
      <c r="S68" s="652"/>
      <c r="T68" s="652"/>
      <c r="U68" s="652"/>
      <c r="V68" s="475"/>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str">
        <f>IF($L$16="", "", VLOOKUP(Z68,【参考】数式用!$A$2:$O$57,14,FALSE))</f>
        <v/>
      </c>
      <c r="AQ68" s="282" t="e">
        <f>VLOOKUP(Z68,【参考】数式用!$A$2:$O$57,15,FALSE)</f>
        <v>#N/A</v>
      </c>
    </row>
    <row r="69" spans="1:43" ht="49.95" customHeight="1">
      <c r="A69" s="650">
        <f t="shared" si="1"/>
        <v>30</v>
      </c>
      <c r="B69" s="664"/>
      <c r="C69" s="665"/>
      <c r="D69" s="665"/>
      <c r="E69" s="665"/>
      <c r="F69" s="665"/>
      <c r="G69" s="665"/>
      <c r="H69" s="665"/>
      <c r="I69" s="665"/>
      <c r="J69" s="665"/>
      <c r="K69" s="665"/>
      <c r="L69" s="663"/>
      <c r="M69" s="663"/>
      <c r="N69" s="663"/>
      <c r="O69" s="663"/>
      <c r="P69" s="663"/>
      <c r="Q69" s="652"/>
      <c r="R69" s="652"/>
      <c r="S69" s="652"/>
      <c r="T69" s="652"/>
      <c r="U69" s="652"/>
      <c r="V69" s="475"/>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str">
        <f>IF($L$16="", "", VLOOKUP(Z69,【参考】数式用!$A$2:$O$57,14,FALSE))</f>
        <v/>
      </c>
      <c r="AQ69" s="282" t="e">
        <f>VLOOKUP(Z69,【参考】数式用!$A$2:$O$57,15,FALSE)</f>
        <v>#N/A</v>
      </c>
    </row>
    <row r="70" spans="1:43" ht="49.95" customHeight="1">
      <c r="A70" s="650">
        <f t="shared" si="1"/>
        <v>31</v>
      </c>
      <c r="B70" s="664"/>
      <c r="C70" s="665"/>
      <c r="D70" s="665"/>
      <c r="E70" s="665"/>
      <c r="F70" s="665"/>
      <c r="G70" s="665"/>
      <c r="H70" s="665"/>
      <c r="I70" s="665"/>
      <c r="J70" s="665"/>
      <c r="K70" s="665"/>
      <c r="L70" s="663"/>
      <c r="M70" s="663"/>
      <c r="N70" s="663"/>
      <c r="O70" s="663"/>
      <c r="P70" s="663"/>
      <c r="Q70" s="652"/>
      <c r="R70" s="652"/>
      <c r="S70" s="652"/>
      <c r="T70" s="652"/>
      <c r="U70" s="652"/>
      <c r="V70" s="475"/>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str">
        <f>IF($L$16="", "", VLOOKUP(Z70,【参考】数式用!$A$2:$O$57,14,FALSE))</f>
        <v/>
      </c>
      <c r="AQ70" s="282" t="e">
        <f>VLOOKUP(Z70,【参考】数式用!$A$2:$O$57,15,FALSE)</f>
        <v>#N/A</v>
      </c>
    </row>
    <row r="71" spans="1:43" ht="49.95" customHeight="1">
      <c r="A71" s="650">
        <f t="shared" si="1"/>
        <v>32</v>
      </c>
      <c r="B71" s="664"/>
      <c r="C71" s="665"/>
      <c r="D71" s="665"/>
      <c r="E71" s="665"/>
      <c r="F71" s="665"/>
      <c r="G71" s="665"/>
      <c r="H71" s="665"/>
      <c r="I71" s="665"/>
      <c r="J71" s="665"/>
      <c r="K71" s="665"/>
      <c r="L71" s="663"/>
      <c r="M71" s="663"/>
      <c r="N71" s="663"/>
      <c r="O71" s="663"/>
      <c r="P71" s="663"/>
      <c r="Q71" s="652"/>
      <c r="R71" s="652"/>
      <c r="S71" s="652"/>
      <c r="T71" s="652"/>
      <c r="U71" s="652"/>
      <c r="V71" s="475"/>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str">
        <f>IF($L$16="", "", VLOOKUP(Z71,【参考】数式用!$A$2:$O$57,14,FALSE))</f>
        <v/>
      </c>
      <c r="AQ71" s="282" t="e">
        <f>VLOOKUP(Z71,【参考】数式用!$A$2:$O$57,15,FALSE)</f>
        <v>#N/A</v>
      </c>
    </row>
    <row r="72" spans="1:43" ht="49.95" customHeight="1">
      <c r="A72" s="650">
        <f t="shared" si="1"/>
        <v>33</v>
      </c>
      <c r="B72" s="664"/>
      <c r="C72" s="665"/>
      <c r="D72" s="665"/>
      <c r="E72" s="665"/>
      <c r="F72" s="665"/>
      <c r="G72" s="665"/>
      <c r="H72" s="665"/>
      <c r="I72" s="665"/>
      <c r="J72" s="665"/>
      <c r="K72" s="665"/>
      <c r="L72" s="663"/>
      <c r="M72" s="663"/>
      <c r="N72" s="663"/>
      <c r="O72" s="663"/>
      <c r="P72" s="663"/>
      <c r="Q72" s="652"/>
      <c r="R72" s="652"/>
      <c r="S72" s="652"/>
      <c r="T72" s="652"/>
      <c r="U72" s="652"/>
      <c r="V72" s="475"/>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str">
        <f>IF($L$16="", "", VLOOKUP(Z72,【参考】数式用!$A$2:$O$57,14,FALSE))</f>
        <v/>
      </c>
      <c r="AQ72" s="282" t="e">
        <f>VLOOKUP(Z72,【参考】数式用!$A$2:$O$57,15,FALSE)</f>
        <v>#N/A</v>
      </c>
    </row>
    <row r="73" spans="1:43" ht="49.95" customHeight="1">
      <c r="A73" s="650">
        <f t="shared" si="1"/>
        <v>34</v>
      </c>
      <c r="B73" s="664"/>
      <c r="C73" s="665"/>
      <c r="D73" s="665"/>
      <c r="E73" s="665"/>
      <c r="F73" s="665"/>
      <c r="G73" s="665"/>
      <c r="H73" s="665"/>
      <c r="I73" s="665"/>
      <c r="J73" s="665"/>
      <c r="K73" s="665"/>
      <c r="L73" s="663"/>
      <c r="M73" s="663"/>
      <c r="N73" s="663"/>
      <c r="O73" s="663"/>
      <c r="P73" s="663"/>
      <c r="Q73" s="652"/>
      <c r="R73" s="652"/>
      <c r="S73" s="652"/>
      <c r="T73" s="652"/>
      <c r="U73" s="652"/>
      <c r="V73" s="475"/>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str">
        <f>IF($L$16="", "", VLOOKUP(Z73,【参考】数式用!$A$2:$O$57,14,FALSE))</f>
        <v/>
      </c>
      <c r="AQ73" s="282" t="e">
        <f>VLOOKUP(Z73,【参考】数式用!$A$2:$O$57,15,FALSE)</f>
        <v>#N/A</v>
      </c>
    </row>
    <row r="74" spans="1:43" ht="49.95" customHeight="1">
      <c r="A74" s="650">
        <f t="shared" si="1"/>
        <v>35</v>
      </c>
      <c r="B74" s="664"/>
      <c r="C74" s="665"/>
      <c r="D74" s="665"/>
      <c r="E74" s="665"/>
      <c r="F74" s="665"/>
      <c r="G74" s="665"/>
      <c r="H74" s="665"/>
      <c r="I74" s="665"/>
      <c r="J74" s="665"/>
      <c r="K74" s="665"/>
      <c r="L74" s="663"/>
      <c r="M74" s="663"/>
      <c r="N74" s="663"/>
      <c r="O74" s="663"/>
      <c r="P74" s="663"/>
      <c r="Q74" s="652"/>
      <c r="R74" s="652"/>
      <c r="S74" s="652"/>
      <c r="T74" s="652"/>
      <c r="U74" s="652"/>
      <c r="V74" s="475"/>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str">
        <f>IF($L$16="", "", VLOOKUP(Z74,【参考】数式用!$A$2:$O$57,14,FALSE))</f>
        <v/>
      </c>
      <c r="AQ74" s="282" t="e">
        <f>VLOOKUP(Z74,【参考】数式用!$A$2:$O$57,15,FALSE)</f>
        <v>#N/A</v>
      </c>
    </row>
    <row r="75" spans="1:43" ht="49.95" customHeight="1">
      <c r="A75" s="650">
        <f t="shared" si="1"/>
        <v>36</v>
      </c>
      <c r="B75" s="664"/>
      <c r="C75" s="665"/>
      <c r="D75" s="665"/>
      <c r="E75" s="665"/>
      <c r="F75" s="665"/>
      <c r="G75" s="665"/>
      <c r="H75" s="665"/>
      <c r="I75" s="665"/>
      <c r="J75" s="665"/>
      <c r="K75" s="665"/>
      <c r="L75" s="663"/>
      <c r="M75" s="663"/>
      <c r="N75" s="663"/>
      <c r="O75" s="663"/>
      <c r="P75" s="663"/>
      <c r="Q75" s="652"/>
      <c r="R75" s="652"/>
      <c r="S75" s="652"/>
      <c r="T75" s="652"/>
      <c r="U75" s="652"/>
      <c r="V75" s="475"/>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str">
        <f>IF($L$16="", "", VLOOKUP(Z75,【参考】数式用!$A$2:$O$57,14,FALSE))</f>
        <v/>
      </c>
      <c r="AQ75" s="282" t="e">
        <f>VLOOKUP(Z75,【参考】数式用!$A$2:$O$57,15,FALSE)</f>
        <v>#N/A</v>
      </c>
    </row>
    <row r="76" spans="1:43" ht="49.95" customHeight="1">
      <c r="A76" s="650">
        <f t="shared" si="1"/>
        <v>37</v>
      </c>
      <c r="B76" s="664"/>
      <c r="C76" s="665"/>
      <c r="D76" s="665"/>
      <c r="E76" s="665"/>
      <c r="F76" s="665"/>
      <c r="G76" s="665"/>
      <c r="H76" s="665"/>
      <c r="I76" s="665"/>
      <c r="J76" s="665"/>
      <c r="K76" s="665"/>
      <c r="L76" s="663"/>
      <c r="M76" s="663"/>
      <c r="N76" s="663"/>
      <c r="O76" s="663"/>
      <c r="P76" s="663"/>
      <c r="Q76" s="652"/>
      <c r="R76" s="652"/>
      <c r="S76" s="652"/>
      <c r="T76" s="652"/>
      <c r="U76" s="652"/>
      <c r="V76" s="475"/>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str">
        <f>IF($L$16="", "", VLOOKUP(Z76,【参考】数式用!$A$2:$O$57,14,FALSE))</f>
        <v/>
      </c>
      <c r="AQ76" s="282" t="e">
        <f>VLOOKUP(Z76,【参考】数式用!$A$2:$O$57,15,FALSE)</f>
        <v>#N/A</v>
      </c>
    </row>
    <row r="77" spans="1:43" ht="49.95" customHeight="1">
      <c r="A77" s="650">
        <f t="shared" si="1"/>
        <v>38</v>
      </c>
      <c r="B77" s="664"/>
      <c r="C77" s="665"/>
      <c r="D77" s="665"/>
      <c r="E77" s="665"/>
      <c r="F77" s="665"/>
      <c r="G77" s="665"/>
      <c r="H77" s="665"/>
      <c r="I77" s="665"/>
      <c r="J77" s="665"/>
      <c r="K77" s="665"/>
      <c r="L77" s="663"/>
      <c r="M77" s="663"/>
      <c r="N77" s="663"/>
      <c r="O77" s="663"/>
      <c r="P77" s="663"/>
      <c r="Q77" s="652"/>
      <c r="R77" s="652"/>
      <c r="S77" s="652"/>
      <c r="T77" s="652"/>
      <c r="U77" s="652"/>
      <c r="V77" s="475"/>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str">
        <f>IF($L$16="", "", VLOOKUP(Z77,【参考】数式用!$A$2:$O$57,14,FALSE))</f>
        <v/>
      </c>
      <c r="AQ77" s="282" t="e">
        <f>VLOOKUP(Z77,【参考】数式用!$A$2:$O$57,15,FALSE)</f>
        <v>#N/A</v>
      </c>
    </row>
    <row r="78" spans="1:43" ht="49.95" customHeight="1">
      <c r="A78" s="650">
        <f t="shared" si="1"/>
        <v>39</v>
      </c>
      <c r="B78" s="664"/>
      <c r="C78" s="665"/>
      <c r="D78" s="665"/>
      <c r="E78" s="665"/>
      <c r="F78" s="665"/>
      <c r="G78" s="665"/>
      <c r="H78" s="665"/>
      <c r="I78" s="665"/>
      <c r="J78" s="665"/>
      <c r="K78" s="665"/>
      <c r="L78" s="663"/>
      <c r="M78" s="663"/>
      <c r="N78" s="663"/>
      <c r="O78" s="663"/>
      <c r="P78" s="663"/>
      <c r="Q78" s="652"/>
      <c r="R78" s="652"/>
      <c r="S78" s="652"/>
      <c r="T78" s="652"/>
      <c r="U78" s="652"/>
      <c r="V78" s="475"/>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str">
        <f>IF($L$16="", "", VLOOKUP(Z78,【参考】数式用!$A$2:$O$57,14,FALSE))</f>
        <v/>
      </c>
      <c r="AQ78" s="282" t="e">
        <f>VLOOKUP(Z78,【参考】数式用!$A$2:$O$57,15,FALSE)</f>
        <v>#N/A</v>
      </c>
    </row>
    <row r="79" spans="1:43" ht="49.95" customHeight="1">
      <c r="A79" s="650">
        <f t="shared" si="1"/>
        <v>40</v>
      </c>
      <c r="B79" s="1035"/>
      <c r="C79" s="1036"/>
      <c r="D79" s="1036"/>
      <c r="E79" s="1036"/>
      <c r="F79" s="1036"/>
      <c r="G79" s="1036"/>
      <c r="H79" s="1036"/>
      <c r="I79" s="1036"/>
      <c r="J79" s="1036"/>
      <c r="K79" s="1037"/>
      <c r="L79" s="1038"/>
      <c r="M79" s="1039"/>
      <c r="N79" s="1039"/>
      <c r="O79" s="1039"/>
      <c r="P79" s="1040"/>
      <c r="Q79" s="1041"/>
      <c r="R79" s="1042"/>
      <c r="S79" s="1042"/>
      <c r="T79" s="1042"/>
      <c r="U79" s="1043"/>
      <c r="V79" s="475"/>
      <c r="W79" s="1032"/>
      <c r="X79" s="1033"/>
      <c r="Y79" s="1034"/>
      <c r="Z79" s="1032"/>
      <c r="AA79" s="1033"/>
      <c r="AB79" s="1034"/>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str">
        <f>IF($L$16="", "", VLOOKUP(Z79,【参考】数式用!$A$2:$O$57,14,FALSE))</f>
        <v/>
      </c>
      <c r="AQ79" s="282" t="e">
        <f>VLOOKUP(Z79,【参考】数式用!$A$2:$O$57,15,FALSE)</f>
        <v>#N/A</v>
      </c>
    </row>
    <row r="80" spans="1:43" ht="49.95" customHeight="1">
      <c r="A80" s="650">
        <f>A79+1</f>
        <v>41</v>
      </c>
      <c r="B80" s="664"/>
      <c r="C80" s="665"/>
      <c r="D80" s="665"/>
      <c r="E80" s="665"/>
      <c r="F80" s="665"/>
      <c r="G80" s="665"/>
      <c r="H80" s="665"/>
      <c r="I80" s="665"/>
      <c r="J80" s="665"/>
      <c r="K80" s="665"/>
      <c r="L80" s="663"/>
      <c r="M80" s="663"/>
      <c r="N80" s="663"/>
      <c r="O80" s="663"/>
      <c r="P80" s="663"/>
      <c r="Q80" s="652"/>
      <c r="R80" s="652"/>
      <c r="S80" s="652"/>
      <c r="T80" s="652"/>
      <c r="U80" s="652"/>
      <c r="V80" s="475"/>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str">
        <f>IF($L$16="", "", VLOOKUP(Z80,【参考】数式用!$A$2:$O$57,14,FALSE))</f>
        <v/>
      </c>
      <c r="AQ80" s="282" t="e">
        <f>VLOOKUP(Z80,【参考】数式用!$A$2:$O$57,15,FALSE)</f>
        <v>#N/A</v>
      </c>
    </row>
    <row r="81" spans="1:43" ht="49.95" customHeight="1">
      <c r="A81" s="650">
        <f t="shared" si="1"/>
        <v>42</v>
      </c>
      <c r="B81" s="664"/>
      <c r="C81" s="665"/>
      <c r="D81" s="665"/>
      <c r="E81" s="665"/>
      <c r="F81" s="665"/>
      <c r="G81" s="665"/>
      <c r="H81" s="665"/>
      <c r="I81" s="665"/>
      <c r="J81" s="665"/>
      <c r="K81" s="665"/>
      <c r="L81" s="663"/>
      <c r="M81" s="663"/>
      <c r="N81" s="663"/>
      <c r="O81" s="663"/>
      <c r="P81" s="663"/>
      <c r="Q81" s="652"/>
      <c r="R81" s="652"/>
      <c r="S81" s="652"/>
      <c r="T81" s="652"/>
      <c r="U81" s="652"/>
      <c r="V81" s="475"/>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str">
        <f>IF($L$16="", "", VLOOKUP(Z81,【参考】数式用!$A$2:$O$57,14,FALSE))</f>
        <v/>
      </c>
      <c r="AQ81" s="282" t="e">
        <f>VLOOKUP(Z81,【参考】数式用!$A$2:$O$57,15,FALSE)</f>
        <v>#N/A</v>
      </c>
    </row>
    <row r="82" spans="1:43" ht="49.95" customHeight="1">
      <c r="A82" s="650">
        <f t="shared" si="1"/>
        <v>43</v>
      </c>
      <c r="B82" s="664"/>
      <c r="C82" s="665"/>
      <c r="D82" s="665"/>
      <c r="E82" s="665"/>
      <c r="F82" s="665"/>
      <c r="G82" s="665"/>
      <c r="H82" s="665"/>
      <c r="I82" s="665"/>
      <c r="J82" s="665"/>
      <c r="K82" s="665"/>
      <c r="L82" s="663"/>
      <c r="M82" s="663"/>
      <c r="N82" s="663"/>
      <c r="O82" s="663"/>
      <c r="P82" s="663"/>
      <c r="Q82" s="652"/>
      <c r="R82" s="652"/>
      <c r="S82" s="652"/>
      <c r="T82" s="652"/>
      <c r="U82" s="652"/>
      <c r="V82" s="475"/>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str">
        <f>IF($L$16="", "", VLOOKUP(Z82,【参考】数式用!$A$2:$O$57,14,FALSE))</f>
        <v/>
      </c>
      <c r="AQ82" s="282" t="e">
        <f>VLOOKUP(Z82,【参考】数式用!$A$2:$O$57,15,FALSE)</f>
        <v>#N/A</v>
      </c>
    </row>
    <row r="83" spans="1:43" ht="49.95" customHeight="1">
      <c r="A83" s="650">
        <f t="shared" si="1"/>
        <v>44</v>
      </c>
      <c r="B83" s="664"/>
      <c r="C83" s="665"/>
      <c r="D83" s="665"/>
      <c r="E83" s="665"/>
      <c r="F83" s="665"/>
      <c r="G83" s="665"/>
      <c r="H83" s="665"/>
      <c r="I83" s="665"/>
      <c r="J83" s="665"/>
      <c r="K83" s="665"/>
      <c r="L83" s="663"/>
      <c r="M83" s="663"/>
      <c r="N83" s="663"/>
      <c r="O83" s="663"/>
      <c r="P83" s="663"/>
      <c r="Q83" s="652"/>
      <c r="R83" s="652"/>
      <c r="S83" s="652"/>
      <c r="T83" s="652"/>
      <c r="U83" s="652"/>
      <c r="V83" s="475"/>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str">
        <f>IF($L$16="", "", VLOOKUP(Z83,【参考】数式用!$A$2:$O$57,14,FALSE))</f>
        <v/>
      </c>
      <c r="AQ83" s="282" t="e">
        <f>VLOOKUP(Z83,【参考】数式用!$A$2:$O$57,15,FALSE)</f>
        <v>#N/A</v>
      </c>
    </row>
    <row r="84" spans="1:43" ht="49.95" customHeight="1">
      <c r="A84" s="650">
        <f t="shared" si="1"/>
        <v>45</v>
      </c>
      <c r="B84" s="664"/>
      <c r="C84" s="665"/>
      <c r="D84" s="665"/>
      <c r="E84" s="665"/>
      <c r="F84" s="665"/>
      <c r="G84" s="665"/>
      <c r="H84" s="665"/>
      <c r="I84" s="665"/>
      <c r="J84" s="665"/>
      <c r="K84" s="665"/>
      <c r="L84" s="663"/>
      <c r="M84" s="663"/>
      <c r="N84" s="663"/>
      <c r="O84" s="663"/>
      <c r="P84" s="663"/>
      <c r="Q84" s="652"/>
      <c r="R84" s="652"/>
      <c r="S84" s="652"/>
      <c r="T84" s="652"/>
      <c r="U84" s="652"/>
      <c r="V84" s="475"/>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str">
        <f>IF($L$16="", "", VLOOKUP(Z84,【参考】数式用!$A$2:$O$57,14,FALSE))</f>
        <v/>
      </c>
      <c r="AQ84" s="282" t="e">
        <f>VLOOKUP(Z84,【参考】数式用!$A$2:$O$57,15,FALSE)</f>
        <v>#N/A</v>
      </c>
    </row>
    <row r="85" spans="1:43" ht="49.95" customHeight="1">
      <c r="A85" s="650">
        <f t="shared" si="1"/>
        <v>46</v>
      </c>
      <c r="B85" s="664"/>
      <c r="C85" s="665"/>
      <c r="D85" s="665"/>
      <c r="E85" s="665"/>
      <c r="F85" s="665"/>
      <c r="G85" s="665"/>
      <c r="H85" s="665"/>
      <c r="I85" s="665"/>
      <c r="J85" s="665"/>
      <c r="K85" s="665"/>
      <c r="L85" s="663"/>
      <c r="M85" s="663"/>
      <c r="N85" s="663"/>
      <c r="O85" s="663"/>
      <c r="P85" s="663"/>
      <c r="Q85" s="652"/>
      <c r="R85" s="652"/>
      <c r="S85" s="652"/>
      <c r="T85" s="652"/>
      <c r="U85" s="652"/>
      <c r="V85" s="475"/>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str">
        <f>IF($L$16="", "", VLOOKUP(Z85,【参考】数式用!$A$2:$O$57,14,FALSE))</f>
        <v/>
      </c>
      <c r="AQ85" s="282" t="e">
        <f>VLOOKUP(Z85,【参考】数式用!$A$2:$O$57,15,FALSE)</f>
        <v>#N/A</v>
      </c>
    </row>
    <row r="86" spans="1:43" ht="49.95" customHeight="1">
      <c r="A86" s="650">
        <f t="shared" si="1"/>
        <v>47</v>
      </c>
      <c r="B86" s="664"/>
      <c r="C86" s="665"/>
      <c r="D86" s="665"/>
      <c r="E86" s="665"/>
      <c r="F86" s="665"/>
      <c r="G86" s="665"/>
      <c r="H86" s="665"/>
      <c r="I86" s="665"/>
      <c r="J86" s="665"/>
      <c r="K86" s="665"/>
      <c r="L86" s="663"/>
      <c r="M86" s="663"/>
      <c r="N86" s="663"/>
      <c r="O86" s="663"/>
      <c r="P86" s="663"/>
      <c r="Q86" s="652"/>
      <c r="R86" s="652"/>
      <c r="S86" s="652"/>
      <c r="T86" s="652"/>
      <c r="U86" s="652"/>
      <c r="V86" s="475"/>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str">
        <f>IF($L$16="", "", VLOOKUP(Z86,【参考】数式用!$A$2:$O$57,14,FALSE))</f>
        <v/>
      </c>
      <c r="AQ86" s="282" t="e">
        <f>VLOOKUP(Z86,【参考】数式用!$A$2:$O$57,15,FALSE)</f>
        <v>#N/A</v>
      </c>
    </row>
    <row r="87" spans="1:43" ht="49.95" customHeight="1">
      <c r="A87" s="650">
        <f t="shared" si="1"/>
        <v>48</v>
      </c>
      <c r="B87" s="664"/>
      <c r="C87" s="665"/>
      <c r="D87" s="665"/>
      <c r="E87" s="665"/>
      <c r="F87" s="665"/>
      <c r="G87" s="665"/>
      <c r="H87" s="665"/>
      <c r="I87" s="665"/>
      <c r="J87" s="665"/>
      <c r="K87" s="665"/>
      <c r="L87" s="663"/>
      <c r="M87" s="663"/>
      <c r="N87" s="663"/>
      <c r="O87" s="663"/>
      <c r="P87" s="663"/>
      <c r="Q87" s="652"/>
      <c r="R87" s="652"/>
      <c r="S87" s="652"/>
      <c r="T87" s="652"/>
      <c r="U87" s="652"/>
      <c r="V87" s="475"/>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str">
        <f>IF($L$16="", "", VLOOKUP(Z87,【参考】数式用!$A$2:$O$57,14,FALSE))</f>
        <v/>
      </c>
      <c r="AQ87" s="282" t="e">
        <f>VLOOKUP(Z87,【参考】数式用!$A$2:$O$57,15,FALSE)</f>
        <v>#N/A</v>
      </c>
    </row>
    <row r="88" spans="1:43" ht="49.95" customHeight="1">
      <c r="A88" s="650">
        <f t="shared" si="1"/>
        <v>49</v>
      </c>
      <c r="B88" s="664"/>
      <c r="C88" s="665"/>
      <c r="D88" s="665"/>
      <c r="E88" s="665"/>
      <c r="F88" s="665"/>
      <c r="G88" s="665"/>
      <c r="H88" s="665"/>
      <c r="I88" s="665"/>
      <c r="J88" s="665"/>
      <c r="K88" s="665"/>
      <c r="L88" s="663"/>
      <c r="M88" s="663"/>
      <c r="N88" s="663"/>
      <c r="O88" s="663"/>
      <c r="P88" s="663"/>
      <c r="Q88" s="652"/>
      <c r="R88" s="652"/>
      <c r="S88" s="652"/>
      <c r="T88" s="652"/>
      <c r="U88" s="652"/>
      <c r="V88" s="475"/>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str">
        <f>IF($L$16="", "", VLOOKUP(Z88,【参考】数式用!$A$2:$O$57,14,FALSE))</f>
        <v/>
      </c>
      <c r="AQ88" s="282" t="e">
        <f>VLOOKUP(Z88,【参考】数式用!$A$2:$O$57,15,FALSE)</f>
        <v>#N/A</v>
      </c>
    </row>
    <row r="89" spans="1:43" ht="49.95" customHeight="1">
      <c r="A89" s="650">
        <f t="shared" si="1"/>
        <v>50</v>
      </c>
      <c r="B89" s="664"/>
      <c r="C89" s="665"/>
      <c r="D89" s="665"/>
      <c r="E89" s="665"/>
      <c r="F89" s="665"/>
      <c r="G89" s="665"/>
      <c r="H89" s="665"/>
      <c r="I89" s="665"/>
      <c r="J89" s="665"/>
      <c r="K89" s="665"/>
      <c r="L89" s="663"/>
      <c r="M89" s="663"/>
      <c r="N89" s="663"/>
      <c r="O89" s="663"/>
      <c r="P89" s="663"/>
      <c r="Q89" s="652"/>
      <c r="R89" s="652"/>
      <c r="S89" s="652"/>
      <c r="T89" s="652"/>
      <c r="U89" s="652"/>
      <c r="V89" s="475"/>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str">
        <f>IF($L$16="", "", VLOOKUP(Z89,【参考】数式用!$A$2:$O$57,14,FALSE))</f>
        <v/>
      </c>
      <c r="AQ89" s="282" t="e">
        <f>VLOOKUP(Z89,【参考】数式用!$A$2:$O$57,15,FALSE)</f>
        <v>#N/A</v>
      </c>
    </row>
    <row r="90" spans="1:43" ht="49.95" customHeight="1">
      <c r="A90" s="650">
        <f t="shared" si="1"/>
        <v>51</v>
      </c>
      <c r="B90" s="664"/>
      <c r="C90" s="665"/>
      <c r="D90" s="665"/>
      <c r="E90" s="665"/>
      <c r="F90" s="665"/>
      <c r="G90" s="665"/>
      <c r="H90" s="665"/>
      <c r="I90" s="665"/>
      <c r="J90" s="665"/>
      <c r="K90" s="665"/>
      <c r="L90" s="663"/>
      <c r="M90" s="663"/>
      <c r="N90" s="663"/>
      <c r="O90" s="663"/>
      <c r="P90" s="663"/>
      <c r="Q90" s="652"/>
      <c r="R90" s="652"/>
      <c r="S90" s="652"/>
      <c r="T90" s="652"/>
      <c r="U90" s="652"/>
      <c r="V90" s="475"/>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str">
        <f>IF($L$16="", "", VLOOKUP(Z90,【参考】数式用!$A$2:$O$57,14,FALSE))</f>
        <v/>
      </c>
      <c r="AQ90" s="282" t="e">
        <f>VLOOKUP(Z90,【参考】数式用!$A$2:$O$57,15,FALSE)</f>
        <v>#N/A</v>
      </c>
    </row>
    <row r="91" spans="1:43" ht="49.95" customHeight="1">
      <c r="A91" s="650">
        <f t="shared" si="1"/>
        <v>52</v>
      </c>
      <c r="B91" s="664"/>
      <c r="C91" s="665"/>
      <c r="D91" s="665"/>
      <c r="E91" s="665"/>
      <c r="F91" s="665"/>
      <c r="G91" s="665"/>
      <c r="H91" s="665"/>
      <c r="I91" s="665"/>
      <c r="J91" s="665"/>
      <c r="K91" s="665"/>
      <c r="L91" s="663"/>
      <c r="M91" s="663"/>
      <c r="N91" s="663"/>
      <c r="O91" s="663"/>
      <c r="P91" s="663"/>
      <c r="Q91" s="652"/>
      <c r="R91" s="652"/>
      <c r="S91" s="652"/>
      <c r="T91" s="652"/>
      <c r="U91" s="652"/>
      <c r="V91" s="475"/>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str">
        <f>IF($L$16="", "", VLOOKUP(Z91,【参考】数式用!$A$2:$O$57,14,FALSE))</f>
        <v/>
      </c>
      <c r="AQ91" s="282" t="e">
        <f>VLOOKUP(Z91,【参考】数式用!$A$2:$O$57,15,FALSE)</f>
        <v>#N/A</v>
      </c>
    </row>
    <row r="92" spans="1:43" ht="49.95" customHeight="1">
      <c r="A92" s="650">
        <f t="shared" si="1"/>
        <v>53</v>
      </c>
      <c r="B92" s="664"/>
      <c r="C92" s="665"/>
      <c r="D92" s="665"/>
      <c r="E92" s="665"/>
      <c r="F92" s="665"/>
      <c r="G92" s="665"/>
      <c r="H92" s="665"/>
      <c r="I92" s="665"/>
      <c r="J92" s="665"/>
      <c r="K92" s="665"/>
      <c r="L92" s="663"/>
      <c r="M92" s="663"/>
      <c r="N92" s="663"/>
      <c r="O92" s="663"/>
      <c r="P92" s="663"/>
      <c r="Q92" s="652"/>
      <c r="R92" s="652"/>
      <c r="S92" s="652"/>
      <c r="T92" s="652"/>
      <c r="U92" s="652"/>
      <c r="V92" s="475"/>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str">
        <f>IF($L$16="", "", VLOOKUP(Z92,【参考】数式用!$A$2:$O$57,14,FALSE))</f>
        <v/>
      </c>
      <c r="AQ92" s="282" t="e">
        <f>VLOOKUP(Z92,【参考】数式用!$A$2:$O$57,15,FALSE)</f>
        <v>#N/A</v>
      </c>
    </row>
    <row r="93" spans="1:43" ht="49.95" customHeight="1">
      <c r="A93" s="650">
        <f t="shared" si="1"/>
        <v>54</v>
      </c>
      <c r="B93" s="664"/>
      <c r="C93" s="665"/>
      <c r="D93" s="665"/>
      <c r="E93" s="665"/>
      <c r="F93" s="665"/>
      <c r="G93" s="665"/>
      <c r="H93" s="665"/>
      <c r="I93" s="665"/>
      <c r="J93" s="665"/>
      <c r="K93" s="665"/>
      <c r="L93" s="663"/>
      <c r="M93" s="663"/>
      <c r="N93" s="663"/>
      <c r="O93" s="663"/>
      <c r="P93" s="663"/>
      <c r="Q93" s="652"/>
      <c r="R93" s="652"/>
      <c r="S93" s="652"/>
      <c r="T93" s="652"/>
      <c r="U93" s="652"/>
      <c r="V93" s="475"/>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str">
        <f>IF($L$16="", "", VLOOKUP(Z93,【参考】数式用!$A$2:$O$57,14,FALSE))</f>
        <v/>
      </c>
      <c r="AQ93" s="282" t="e">
        <f>VLOOKUP(Z93,【参考】数式用!$A$2:$O$57,15,FALSE)</f>
        <v>#N/A</v>
      </c>
    </row>
    <row r="94" spans="1:43" ht="49.95" customHeight="1">
      <c r="A94" s="650">
        <f t="shared" si="1"/>
        <v>55</v>
      </c>
      <c r="B94" s="664"/>
      <c r="C94" s="665"/>
      <c r="D94" s="665"/>
      <c r="E94" s="665"/>
      <c r="F94" s="665"/>
      <c r="G94" s="665"/>
      <c r="H94" s="665"/>
      <c r="I94" s="665"/>
      <c r="J94" s="665"/>
      <c r="K94" s="665"/>
      <c r="L94" s="663"/>
      <c r="M94" s="663"/>
      <c r="N94" s="663"/>
      <c r="O94" s="663"/>
      <c r="P94" s="663"/>
      <c r="Q94" s="652"/>
      <c r="R94" s="652"/>
      <c r="S94" s="652"/>
      <c r="T94" s="652"/>
      <c r="U94" s="652"/>
      <c r="V94" s="475"/>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str">
        <f>IF($L$16="", "", VLOOKUP(Z94,【参考】数式用!$A$2:$O$57,14,FALSE))</f>
        <v/>
      </c>
      <c r="AQ94" s="282" t="e">
        <f>VLOOKUP(Z94,【参考】数式用!$A$2:$O$57,15,FALSE)</f>
        <v>#N/A</v>
      </c>
    </row>
    <row r="95" spans="1:43" ht="49.95" customHeight="1">
      <c r="A95" s="650">
        <f t="shared" si="1"/>
        <v>56</v>
      </c>
      <c r="B95" s="664"/>
      <c r="C95" s="665"/>
      <c r="D95" s="665"/>
      <c r="E95" s="665"/>
      <c r="F95" s="665"/>
      <c r="G95" s="665"/>
      <c r="H95" s="665"/>
      <c r="I95" s="665"/>
      <c r="J95" s="665"/>
      <c r="K95" s="665"/>
      <c r="L95" s="663"/>
      <c r="M95" s="663"/>
      <c r="N95" s="663"/>
      <c r="O95" s="663"/>
      <c r="P95" s="663"/>
      <c r="Q95" s="652"/>
      <c r="R95" s="652"/>
      <c r="S95" s="652"/>
      <c r="T95" s="652"/>
      <c r="U95" s="652"/>
      <c r="V95" s="475"/>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str">
        <f>IF($L$16="", "", VLOOKUP(Z95,【参考】数式用!$A$2:$O$57,14,FALSE))</f>
        <v/>
      </c>
      <c r="AQ95" s="282" t="e">
        <f>VLOOKUP(Z95,【参考】数式用!$A$2:$O$57,15,FALSE)</f>
        <v>#N/A</v>
      </c>
    </row>
    <row r="96" spans="1:43" ht="49.95" customHeight="1">
      <c r="A96" s="650">
        <f t="shared" si="1"/>
        <v>57</v>
      </c>
      <c r="B96" s="664"/>
      <c r="C96" s="665"/>
      <c r="D96" s="665"/>
      <c r="E96" s="665"/>
      <c r="F96" s="665"/>
      <c r="G96" s="665"/>
      <c r="H96" s="665"/>
      <c r="I96" s="665"/>
      <c r="J96" s="665"/>
      <c r="K96" s="665"/>
      <c r="L96" s="663"/>
      <c r="M96" s="663"/>
      <c r="N96" s="663"/>
      <c r="O96" s="663"/>
      <c r="P96" s="663"/>
      <c r="Q96" s="652"/>
      <c r="R96" s="652"/>
      <c r="S96" s="652"/>
      <c r="T96" s="652"/>
      <c r="U96" s="652"/>
      <c r="V96" s="475"/>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str">
        <f>IF($L$16="", "", VLOOKUP(Z96,【参考】数式用!$A$2:$O$57,14,FALSE))</f>
        <v/>
      </c>
      <c r="AQ96" s="282" t="e">
        <f>VLOOKUP(Z96,【参考】数式用!$A$2:$O$57,15,FALSE)</f>
        <v>#N/A</v>
      </c>
    </row>
    <row r="97" spans="1:43" ht="49.95" customHeight="1">
      <c r="A97" s="650">
        <f t="shared" si="1"/>
        <v>58</v>
      </c>
      <c r="B97" s="664"/>
      <c r="C97" s="665"/>
      <c r="D97" s="665"/>
      <c r="E97" s="665"/>
      <c r="F97" s="665"/>
      <c r="G97" s="665"/>
      <c r="H97" s="665"/>
      <c r="I97" s="665"/>
      <c r="J97" s="665"/>
      <c r="K97" s="665"/>
      <c r="L97" s="663"/>
      <c r="M97" s="663"/>
      <c r="N97" s="663"/>
      <c r="O97" s="663"/>
      <c r="P97" s="663"/>
      <c r="Q97" s="652"/>
      <c r="R97" s="652"/>
      <c r="S97" s="652"/>
      <c r="T97" s="652"/>
      <c r="U97" s="652"/>
      <c r="V97" s="475"/>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str">
        <f>IF($L$16="", "", VLOOKUP(Z97,【参考】数式用!$A$2:$O$57,14,FALSE))</f>
        <v/>
      </c>
      <c r="AQ97" s="282" t="e">
        <f>VLOOKUP(Z97,【参考】数式用!$A$2:$O$57,15,FALSE)</f>
        <v>#N/A</v>
      </c>
    </row>
    <row r="98" spans="1:43" ht="49.95" customHeight="1">
      <c r="A98" s="650">
        <f t="shared" si="1"/>
        <v>59</v>
      </c>
      <c r="B98" s="664"/>
      <c r="C98" s="665"/>
      <c r="D98" s="665"/>
      <c r="E98" s="665"/>
      <c r="F98" s="665"/>
      <c r="G98" s="665"/>
      <c r="H98" s="665"/>
      <c r="I98" s="665"/>
      <c r="J98" s="665"/>
      <c r="K98" s="665"/>
      <c r="L98" s="663"/>
      <c r="M98" s="663"/>
      <c r="N98" s="663"/>
      <c r="O98" s="663"/>
      <c r="P98" s="663"/>
      <c r="Q98" s="652"/>
      <c r="R98" s="652"/>
      <c r="S98" s="652"/>
      <c r="T98" s="652"/>
      <c r="U98" s="652"/>
      <c r="V98" s="475"/>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str">
        <f>IF($L$16="", "", VLOOKUP(Z98,【参考】数式用!$A$2:$O$57,14,FALSE))</f>
        <v/>
      </c>
      <c r="AQ98" s="282" t="e">
        <f>VLOOKUP(Z98,【参考】数式用!$A$2:$O$57,15,FALSE)</f>
        <v>#N/A</v>
      </c>
    </row>
    <row r="99" spans="1:43" ht="49.95" customHeight="1">
      <c r="A99" s="650">
        <f t="shared" si="1"/>
        <v>60</v>
      </c>
      <c r="B99" s="664"/>
      <c r="C99" s="665"/>
      <c r="D99" s="665"/>
      <c r="E99" s="665"/>
      <c r="F99" s="665"/>
      <c r="G99" s="665"/>
      <c r="H99" s="665"/>
      <c r="I99" s="665"/>
      <c r="J99" s="665"/>
      <c r="K99" s="665"/>
      <c r="L99" s="663"/>
      <c r="M99" s="663"/>
      <c r="N99" s="663"/>
      <c r="O99" s="663"/>
      <c r="P99" s="663"/>
      <c r="Q99" s="652"/>
      <c r="R99" s="652"/>
      <c r="S99" s="652"/>
      <c r="T99" s="652"/>
      <c r="U99" s="652"/>
      <c r="V99" s="475"/>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str">
        <f>IF($L$16="", "", VLOOKUP(Z99,【参考】数式用!$A$2:$O$57,14,FALSE))</f>
        <v/>
      </c>
      <c r="AQ99" s="282" t="e">
        <f>VLOOKUP(Z99,【参考】数式用!$A$2:$O$57,15,FALSE)</f>
        <v>#N/A</v>
      </c>
    </row>
    <row r="100" spans="1:43" ht="49.95" customHeight="1">
      <c r="A100" s="650">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5"/>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str">
        <f>IF($L$16="", "", VLOOKUP(Z100,【参考】数式用!$A$2:$O$57,14,FALSE))</f>
        <v/>
      </c>
      <c r="AQ100" s="282" t="e">
        <f>VLOOKUP(Z100,【参考】数式用!$A$2:$O$57,15,FALSE)</f>
        <v>#N/A</v>
      </c>
    </row>
    <row r="101" spans="1:43" ht="49.95" customHeight="1">
      <c r="A101" s="650">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5"/>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str">
        <f>IF($L$16="", "", VLOOKUP(Z101,【参考】数式用!$A$2:$O$57,14,FALSE))</f>
        <v/>
      </c>
      <c r="AQ101" s="282" t="e">
        <f>VLOOKUP(Z101,【参考】数式用!$A$2:$O$57,15,FALSE)</f>
        <v>#N/A</v>
      </c>
    </row>
    <row r="102" spans="1:43" ht="49.95" customHeight="1">
      <c r="A102" s="650">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5"/>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str">
        <f>IF($L$16="", "", VLOOKUP(Z102,【参考】数式用!$A$2:$O$57,14,FALSE))</f>
        <v/>
      </c>
      <c r="AQ102" s="282" t="e">
        <f>VLOOKUP(Z102,【参考】数式用!$A$2:$O$57,15,FALSE)</f>
        <v>#N/A</v>
      </c>
    </row>
    <row r="103" spans="1:43" ht="49.95" customHeight="1">
      <c r="A103" s="650">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5"/>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str">
        <f>IF($L$16="", "", VLOOKUP(Z103,【参考】数式用!$A$2:$O$57,14,FALSE))</f>
        <v/>
      </c>
      <c r="AQ103" s="282" t="e">
        <f>VLOOKUP(Z103,【参考】数式用!$A$2:$O$57,15,FALSE)</f>
        <v>#N/A</v>
      </c>
    </row>
    <row r="104" spans="1:43" ht="49.95" customHeight="1">
      <c r="A104" s="650">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5"/>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str">
        <f>IF($L$16="", "", VLOOKUP(Z104,【参考】数式用!$A$2:$O$57,14,FALSE))</f>
        <v/>
      </c>
      <c r="AQ104" s="282" t="e">
        <f>VLOOKUP(Z104,【参考】数式用!$A$2:$O$57,15,FALSE)</f>
        <v>#N/A</v>
      </c>
    </row>
    <row r="105" spans="1:43" ht="49.95" customHeight="1">
      <c r="A105" s="650">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5"/>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str">
        <f>IF($L$16="", "", VLOOKUP(Z105,【参考】数式用!$A$2:$O$57,14,FALSE))</f>
        <v/>
      </c>
      <c r="AQ105" s="282" t="e">
        <f>VLOOKUP(Z105,【参考】数式用!$A$2:$O$57,15,FALSE)</f>
        <v>#N/A</v>
      </c>
    </row>
    <row r="106" spans="1:43" ht="49.95" customHeight="1">
      <c r="A106" s="650">
        <f t="shared" ref="A106:A16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5"/>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str">
        <f>IF($L$16="", "", VLOOKUP(Z106,【参考】数式用!$A$2:$O$57,14,FALSE))</f>
        <v/>
      </c>
      <c r="AQ106" s="282" t="e">
        <f>VLOOKUP(Z106,【参考】数式用!$A$2:$O$57,15,FALSE)</f>
        <v>#N/A</v>
      </c>
    </row>
    <row r="107" spans="1:43" ht="49.95" customHeight="1">
      <c r="A107" s="650">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5"/>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str">
        <f>IF($L$16="", "", VLOOKUP(Z107,【参考】数式用!$A$2:$O$57,14,FALSE))</f>
        <v/>
      </c>
      <c r="AQ107" s="282" t="e">
        <f>VLOOKUP(Z107,【参考】数式用!$A$2:$O$57,15,FALSE)</f>
        <v>#N/A</v>
      </c>
    </row>
    <row r="108" spans="1:43" ht="49.95" customHeight="1">
      <c r="A108" s="650">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5"/>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str">
        <f>IF($L$16="", "", VLOOKUP(Z108,【参考】数式用!$A$2:$O$57,14,FALSE))</f>
        <v/>
      </c>
      <c r="AQ108" s="282" t="e">
        <f>VLOOKUP(Z108,【参考】数式用!$A$2:$O$57,15,FALSE)</f>
        <v>#N/A</v>
      </c>
    </row>
    <row r="109" spans="1:43" ht="49.95" customHeight="1">
      <c r="A109" s="650">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5"/>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str">
        <f>IF($L$16="", "", VLOOKUP(Z109,【参考】数式用!$A$2:$O$57,14,FALSE))</f>
        <v/>
      </c>
      <c r="AQ109" s="282" t="e">
        <f>VLOOKUP(Z109,【参考】数式用!$A$2:$O$57,15,FALSE)</f>
        <v>#N/A</v>
      </c>
    </row>
    <row r="110" spans="1:43" ht="49.95" customHeight="1">
      <c r="A110" s="650">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5"/>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str">
        <f>IF($L$16="", "", VLOOKUP(Z110,【参考】数式用!$A$2:$O$57,14,FALSE))</f>
        <v/>
      </c>
      <c r="AQ110" s="282" t="e">
        <f>VLOOKUP(Z110,【参考】数式用!$A$2:$O$57,15,FALSE)</f>
        <v>#N/A</v>
      </c>
    </row>
    <row r="111" spans="1:43" ht="49.95" customHeight="1">
      <c r="A111" s="650">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5"/>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str">
        <f>IF($L$16="", "", VLOOKUP(Z111,【参考】数式用!$A$2:$O$57,14,FALSE))</f>
        <v/>
      </c>
      <c r="AQ111" s="282" t="e">
        <f>VLOOKUP(Z111,【参考】数式用!$A$2:$O$57,15,FALSE)</f>
        <v>#N/A</v>
      </c>
    </row>
    <row r="112" spans="1:43" ht="49.95" customHeight="1">
      <c r="A112" s="650">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5"/>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str">
        <f>IF($L$16="", "", VLOOKUP(Z112,【参考】数式用!$A$2:$O$57,14,FALSE))</f>
        <v/>
      </c>
      <c r="AQ112" s="282" t="e">
        <f>VLOOKUP(Z112,【参考】数式用!$A$2:$O$57,15,FALSE)</f>
        <v>#N/A</v>
      </c>
    </row>
    <row r="113" spans="1:43" ht="49.95" customHeight="1">
      <c r="A113" s="650">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5"/>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str">
        <f>IF($L$16="", "", VLOOKUP(Z113,【参考】数式用!$A$2:$O$57,14,FALSE))</f>
        <v/>
      </c>
      <c r="AQ113" s="282" t="e">
        <f>VLOOKUP(Z113,【参考】数式用!$A$2:$O$57,15,FALSE)</f>
        <v>#N/A</v>
      </c>
    </row>
    <row r="114" spans="1:43" ht="49.95" customHeight="1">
      <c r="A114" s="650">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5"/>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str">
        <f>IF($L$16="", "", VLOOKUP(Z114,【参考】数式用!$A$2:$O$57,14,FALSE))</f>
        <v/>
      </c>
      <c r="AQ114" s="282" t="e">
        <f>VLOOKUP(Z114,【参考】数式用!$A$2:$O$57,15,FALSE)</f>
        <v>#N/A</v>
      </c>
    </row>
    <row r="115" spans="1:43" ht="49.95" customHeight="1">
      <c r="A115" s="650">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5"/>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str">
        <f>IF($L$16="", "", VLOOKUP(Z115,【参考】数式用!$A$2:$O$57,14,FALSE))</f>
        <v/>
      </c>
      <c r="AQ115" s="282" t="e">
        <f>VLOOKUP(Z115,【参考】数式用!$A$2:$O$57,15,FALSE)</f>
        <v>#N/A</v>
      </c>
    </row>
    <row r="116" spans="1:43" ht="49.95" customHeight="1">
      <c r="A116" s="650">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5"/>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str">
        <f>IF($L$16="", "", VLOOKUP(Z116,【参考】数式用!$A$2:$O$57,14,FALSE))</f>
        <v/>
      </c>
      <c r="AQ116" s="282" t="e">
        <f>VLOOKUP(Z116,【参考】数式用!$A$2:$O$57,15,FALSE)</f>
        <v>#N/A</v>
      </c>
    </row>
    <row r="117" spans="1:43" ht="49.95" customHeight="1">
      <c r="A117" s="650">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5"/>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str">
        <f>IF($L$16="", "", VLOOKUP(Z117,【参考】数式用!$A$2:$O$57,14,FALSE))</f>
        <v/>
      </c>
      <c r="AQ117" s="282" t="e">
        <f>VLOOKUP(Z117,【参考】数式用!$A$2:$O$57,15,FALSE)</f>
        <v>#N/A</v>
      </c>
    </row>
    <row r="118" spans="1:43" ht="49.95" customHeight="1">
      <c r="A118" s="650">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5"/>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str">
        <f>IF($L$16="", "", VLOOKUP(Z118,【参考】数式用!$A$2:$O$57,14,FALSE))</f>
        <v/>
      </c>
      <c r="AQ118" s="282" t="e">
        <f>VLOOKUP(Z118,【参考】数式用!$A$2:$O$57,15,FALSE)</f>
        <v>#N/A</v>
      </c>
    </row>
    <row r="119" spans="1:43" ht="49.95" customHeight="1">
      <c r="A119" s="650">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5"/>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str">
        <f>IF($L$16="", "", VLOOKUP(Z119,【参考】数式用!$A$2:$O$57,14,FALSE))</f>
        <v/>
      </c>
      <c r="AQ119" s="282" t="e">
        <f>VLOOKUP(Z119,【参考】数式用!$A$2:$O$57,15,FALSE)</f>
        <v>#N/A</v>
      </c>
    </row>
    <row r="120" spans="1:43" ht="49.95" customHeight="1">
      <c r="A120" s="650">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5"/>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str">
        <f>IF($L$16="", "", VLOOKUP(Z120,【参考】数式用!$A$2:$O$57,14,FALSE))</f>
        <v/>
      </c>
      <c r="AQ120" s="282" t="e">
        <f>VLOOKUP(Z120,【参考】数式用!$A$2:$O$57,15,FALSE)</f>
        <v>#N/A</v>
      </c>
    </row>
    <row r="121" spans="1:43" ht="49.95" customHeight="1">
      <c r="A121" s="650">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5"/>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str">
        <f>IF($L$16="", "", VLOOKUP(Z121,【参考】数式用!$A$2:$O$57,14,FALSE))</f>
        <v/>
      </c>
      <c r="AQ121" s="282" t="e">
        <f>VLOOKUP(Z121,【参考】数式用!$A$2:$O$57,15,FALSE)</f>
        <v>#N/A</v>
      </c>
    </row>
    <row r="122" spans="1:43" ht="49.95" customHeight="1">
      <c r="A122" s="650">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5"/>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str">
        <f>IF($L$16="", "", VLOOKUP(Z122,【参考】数式用!$A$2:$O$57,14,FALSE))</f>
        <v/>
      </c>
      <c r="AQ122" s="282" t="e">
        <f>VLOOKUP(Z122,【参考】数式用!$A$2:$O$57,15,FALSE)</f>
        <v>#N/A</v>
      </c>
    </row>
    <row r="123" spans="1:43" ht="49.95" customHeight="1">
      <c r="A123" s="650">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5"/>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str">
        <f>IF($L$16="", "", VLOOKUP(Z123,【参考】数式用!$A$2:$O$57,14,FALSE))</f>
        <v/>
      </c>
      <c r="AQ123" s="282" t="e">
        <f>VLOOKUP(Z123,【参考】数式用!$A$2:$O$57,15,FALSE)</f>
        <v>#N/A</v>
      </c>
    </row>
    <row r="124" spans="1:43" ht="49.95" customHeight="1">
      <c r="A124" s="650">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5"/>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str">
        <f>IF($L$16="", "", VLOOKUP(Z124,【参考】数式用!$A$2:$O$57,14,FALSE))</f>
        <v/>
      </c>
      <c r="AQ124" s="282" t="e">
        <f>VLOOKUP(Z124,【参考】数式用!$A$2:$O$57,15,FALSE)</f>
        <v>#N/A</v>
      </c>
    </row>
    <row r="125" spans="1:43" ht="49.95" customHeight="1">
      <c r="A125" s="650">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5"/>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str">
        <f>IF($L$16="", "", VLOOKUP(Z125,【参考】数式用!$A$2:$O$57,14,FALSE))</f>
        <v/>
      </c>
      <c r="AQ125" s="282" t="e">
        <f>VLOOKUP(Z125,【参考】数式用!$A$2:$O$57,15,FALSE)</f>
        <v>#N/A</v>
      </c>
    </row>
    <row r="126" spans="1:43" ht="49.95" customHeight="1">
      <c r="A126" s="650">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5"/>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str">
        <f>IF($L$16="", "", VLOOKUP(Z126,【参考】数式用!$A$2:$O$57,14,FALSE))</f>
        <v/>
      </c>
      <c r="AQ126" s="282" t="e">
        <f>VLOOKUP(Z126,【参考】数式用!$A$2:$O$57,15,FALSE)</f>
        <v>#N/A</v>
      </c>
    </row>
    <row r="127" spans="1:43" ht="49.95" customHeight="1">
      <c r="A127" s="650">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5"/>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str">
        <f>IF($L$16="", "", VLOOKUP(Z127,【参考】数式用!$A$2:$O$57,14,FALSE))</f>
        <v/>
      </c>
      <c r="AQ127" s="282" t="e">
        <f>VLOOKUP(Z127,【参考】数式用!$A$2:$O$57,15,FALSE)</f>
        <v>#N/A</v>
      </c>
    </row>
    <row r="128" spans="1:43" ht="49.95" customHeight="1">
      <c r="A128" s="650">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5"/>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str">
        <f>IF($L$16="", "", VLOOKUP(Z128,【参考】数式用!$A$2:$O$57,14,FALSE))</f>
        <v/>
      </c>
      <c r="AQ128" s="282" t="e">
        <f>VLOOKUP(Z128,【参考】数式用!$A$2:$O$57,15,FALSE)</f>
        <v>#N/A</v>
      </c>
    </row>
    <row r="129" spans="1:43" ht="49.95" customHeight="1">
      <c r="A129" s="650">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5"/>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str">
        <f>IF($L$16="", "", VLOOKUP(Z129,【参考】数式用!$A$2:$O$57,14,FALSE))</f>
        <v/>
      </c>
      <c r="AQ129" s="282" t="e">
        <f>VLOOKUP(Z129,【参考】数式用!$A$2:$O$57,15,FALSE)</f>
        <v>#N/A</v>
      </c>
    </row>
    <row r="130" spans="1:43" ht="49.95" customHeight="1">
      <c r="A130" s="650">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5"/>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str">
        <f>IF($L$16="", "", VLOOKUP(Z130,【参考】数式用!$A$2:$O$57,14,FALSE))</f>
        <v/>
      </c>
      <c r="AQ130" s="282" t="e">
        <f>VLOOKUP(Z130,【参考】数式用!$A$2:$O$57,15,FALSE)</f>
        <v>#N/A</v>
      </c>
    </row>
    <row r="131" spans="1:43" ht="49.95" customHeight="1">
      <c r="A131" s="650">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5"/>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str">
        <f>IF($L$16="", "", VLOOKUP(Z131,【参考】数式用!$A$2:$O$57,14,FALSE))</f>
        <v/>
      </c>
      <c r="AQ131" s="282" t="e">
        <f>VLOOKUP(Z131,【参考】数式用!$A$2:$O$57,15,FALSE)</f>
        <v>#N/A</v>
      </c>
    </row>
    <row r="132" spans="1:43" ht="49.95" customHeight="1">
      <c r="A132" s="650">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5"/>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str">
        <f>IF($L$16="", "", VLOOKUP(Z132,【参考】数式用!$A$2:$O$57,14,FALSE))</f>
        <v/>
      </c>
      <c r="AQ132" s="282" t="e">
        <f>VLOOKUP(Z132,【参考】数式用!$A$2:$O$57,15,FALSE)</f>
        <v>#N/A</v>
      </c>
    </row>
    <row r="133" spans="1:43" ht="49.95" customHeight="1">
      <c r="A133" s="650">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5"/>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str">
        <f>IF($L$16="", "", VLOOKUP(Z133,【参考】数式用!$A$2:$O$57,14,FALSE))</f>
        <v/>
      </c>
      <c r="AQ133" s="282" t="e">
        <f>VLOOKUP(Z133,【参考】数式用!$A$2:$O$57,15,FALSE)</f>
        <v>#N/A</v>
      </c>
    </row>
    <row r="134" spans="1:43" ht="49.95" customHeight="1">
      <c r="A134" s="650">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5"/>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str">
        <f>IF($L$16="", "", VLOOKUP(Z134,【参考】数式用!$A$2:$O$57,14,FALSE))</f>
        <v/>
      </c>
      <c r="AQ134" s="282" t="e">
        <f>VLOOKUP(Z134,【参考】数式用!$A$2:$O$57,15,FALSE)</f>
        <v>#N/A</v>
      </c>
    </row>
    <row r="135" spans="1:43" ht="49.95" customHeight="1">
      <c r="A135" s="650">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5"/>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str">
        <f>IF($L$16="", "", VLOOKUP(Z135,【参考】数式用!$A$2:$O$57,14,FALSE))</f>
        <v/>
      </c>
      <c r="AQ135" s="282" t="e">
        <f>VLOOKUP(Z135,【参考】数式用!$A$2:$O$57,15,FALSE)</f>
        <v>#N/A</v>
      </c>
    </row>
    <row r="136" spans="1:43" ht="49.95" customHeight="1">
      <c r="A136" s="650">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5"/>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str">
        <f>IF($L$16="", "", VLOOKUP(Z136,【参考】数式用!$A$2:$O$57,14,FALSE))</f>
        <v/>
      </c>
      <c r="AQ136" s="282" t="e">
        <f>VLOOKUP(Z136,【参考】数式用!$A$2:$O$57,15,FALSE)</f>
        <v>#N/A</v>
      </c>
    </row>
    <row r="137" spans="1:43" ht="49.95" customHeight="1">
      <c r="A137" s="650">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5"/>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str">
        <f>IF($L$16="", "", VLOOKUP(Z137,【参考】数式用!$A$2:$O$57,14,FALSE))</f>
        <v/>
      </c>
      <c r="AQ137" s="282" t="e">
        <f>VLOOKUP(Z137,【参考】数式用!$A$2:$O$57,15,FALSE)</f>
        <v>#N/A</v>
      </c>
    </row>
    <row r="138" spans="1:43" ht="49.95" customHeight="1">
      <c r="A138" s="650">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5"/>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str">
        <f>IF($L$16="", "", VLOOKUP(Z138,【参考】数式用!$A$2:$O$57,14,FALSE))</f>
        <v/>
      </c>
      <c r="AQ138" s="282" t="e">
        <f>VLOOKUP(Z138,【参考】数式用!$A$2:$O$57,15,FALSE)</f>
        <v>#N/A</v>
      </c>
    </row>
    <row r="139" spans="1:43" ht="49.95" customHeight="1">
      <c r="A139" s="650">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5"/>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str">
        <f>IF($L$16="", "", VLOOKUP(Z139,【参考】数式用!$A$2:$O$57,14,FALSE))</f>
        <v/>
      </c>
      <c r="AQ139" s="282" t="e">
        <f>VLOOKUP(Z139,【参考】数式用!$A$2:$O$57,15,FALSE)</f>
        <v>#N/A</v>
      </c>
    </row>
    <row r="140" spans="1:43" ht="49.95" customHeight="1">
      <c r="A140" s="650">
        <f t="shared" si="3"/>
        <v>101</v>
      </c>
      <c r="B140" s="664"/>
      <c r="C140" s="665"/>
      <c r="D140" s="665"/>
      <c r="E140" s="665"/>
      <c r="F140" s="665"/>
      <c r="G140" s="665"/>
      <c r="H140" s="665"/>
      <c r="I140" s="665"/>
      <c r="J140" s="665"/>
      <c r="K140" s="665"/>
      <c r="L140" s="663"/>
      <c r="M140" s="663"/>
      <c r="N140" s="663"/>
      <c r="O140" s="663"/>
      <c r="P140" s="663"/>
      <c r="Q140" s="652"/>
      <c r="R140" s="652"/>
      <c r="S140" s="652"/>
      <c r="T140" s="652"/>
      <c r="U140" s="652"/>
      <c r="V140" s="648"/>
      <c r="W140" s="651"/>
      <c r="X140" s="651"/>
      <c r="Y140" s="651"/>
      <c r="Z140" s="651"/>
      <c r="AA140" s="651"/>
      <c r="AB140" s="651"/>
      <c r="AC140" s="236" t="str">
        <f>IFERROR(VLOOKUP(Z140,【参考】数式用!$A$4:$B$57,2,FALSE),"")</f>
        <v/>
      </c>
      <c r="AD140" s="137"/>
      <c r="AE140" s="138"/>
      <c r="AF140" s="237">
        <f t="shared" ref="AF140:AF203" si="5">AD140-AE140</f>
        <v>0</v>
      </c>
      <c r="AG140" s="66" t="str">
        <f>IF(B140="","",IF(AQ140="総合事業","数式を削除して手入力",IFERROR(INDEX(【参考】数式用!$AD$3:$AF$452,MATCH(Q140&amp;V140,【参考】数式用!$AC$3:$AC$452,0),MATCH(VLOOKUP(Z140,【参考】数式用!$AG$2:$AH$56,2,FALSE),【参考】数式用!$AD$2:$AF$2,0)),10)))</f>
        <v/>
      </c>
      <c r="AP140" s="501" t="str">
        <f>IF($L$16="", "", VLOOKUP(Z140,【参考】数式用!$A$2:$O$57,14,FALSE))</f>
        <v/>
      </c>
      <c r="AQ140" s="282" t="e">
        <f>VLOOKUP(Z140,【参考】数式用!$A$2:$O$57,15,FALSE)</f>
        <v>#N/A</v>
      </c>
    </row>
    <row r="141" spans="1:43" ht="49.95" customHeight="1">
      <c r="A141" s="650">
        <f t="shared" si="3"/>
        <v>102</v>
      </c>
      <c r="B141" s="664"/>
      <c r="C141" s="665"/>
      <c r="D141" s="665"/>
      <c r="E141" s="665"/>
      <c r="F141" s="665"/>
      <c r="G141" s="665"/>
      <c r="H141" s="665"/>
      <c r="I141" s="665"/>
      <c r="J141" s="665"/>
      <c r="K141" s="665"/>
      <c r="L141" s="663"/>
      <c r="M141" s="663"/>
      <c r="N141" s="663"/>
      <c r="O141" s="663"/>
      <c r="P141" s="663"/>
      <c r="Q141" s="652"/>
      <c r="R141" s="652"/>
      <c r="S141" s="652"/>
      <c r="T141" s="652"/>
      <c r="U141" s="652"/>
      <c r="V141" s="648"/>
      <c r="W141" s="651"/>
      <c r="X141" s="651"/>
      <c r="Y141" s="651"/>
      <c r="Z141" s="651"/>
      <c r="AA141" s="651"/>
      <c r="AB141" s="651"/>
      <c r="AC141" s="236" t="str">
        <f>IFERROR(VLOOKUP(Z141,【参考】数式用!$A$4:$B$57,2,FALSE),"")</f>
        <v/>
      </c>
      <c r="AD141" s="137"/>
      <c r="AE141" s="138"/>
      <c r="AF141" s="237">
        <f t="shared" si="5"/>
        <v>0</v>
      </c>
      <c r="AG141" s="66" t="str">
        <f>IF(B141="","",IF(AQ141="総合事業","数式を削除して手入力",IFERROR(INDEX(【参考】数式用!$AD$3:$AF$452,MATCH(Q141&amp;V141,【参考】数式用!$AC$3:$AC$452,0),MATCH(VLOOKUP(Z141,【参考】数式用!$AG$2:$AH$56,2,FALSE),【参考】数式用!$AD$2:$AF$2,0)),10)))</f>
        <v/>
      </c>
      <c r="AP141" s="501" t="str">
        <f>IF($L$16="", "", VLOOKUP(Z141,【参考】数式用!$A$2:$O$57,14,FALSE))</f>
        <v/>
      </c>
      <c r="AQ141" s="282" t="e">
        <f>VLOOKUP(Z141,【参考】数式用!$A$2:$O$57,15,FALSE)</f>
        <v>#N/A</v>
      </c>
    </row>
    <row r="142" spans="1:43" ht="49.95" customHeight="1">
      <c r="A142" s="650">
        <f t="shared" si="3"/>
        <v>103</v>
      </c>
      <c r="B142" s="664"/>
      <c r="C142" s="665"/>
      <c r="D142" s="665"/>
      <c r="E142" s="665"/>
      <c r="F142" s="665"/>
      <c r="G142" s="665"/>
      <c r="H142" s="665"/>
      <c r="I142" s="665"/>
      <c r="J142" s="665"/>
      <c r="K142" s="665"/>
      <c r="L142" s="663"/>
      <c r="M142" s="663"/>
      <c r="N142" s="663"/>
      <c r="O142" s="663"/>
      <c r="P142" s="663"/>
      <c r="Q142" s="652"/>
      <c r="R142" s="652"/>
      <c r="S142" s="652"/>
      <c r="T142" s="652"/>
      <c r="U142" s="652"/>
      <c r="V142" s="648"/>
      <c r="W142" s="651"/>
      <c r="X142" s="651"/>
      <c r="Y142" s="651"/>
      <c r="Z142" s="651"/>
      <c r="AA142" s="651"/>
      <c r="AB142" s="651"/>
      <c r="AC142" s="236" t="str">
        <f>IFERROR(VLOOKUP(Z142,【参考】数式用!$A$4:$B$57,2,FALSE),"")</f>
        <v/>
      </c>
      <c r="AD142" s="137"/>
      <c r="AE142" s="138"/>
      <c r="AF142" s="237">
        <f t="shared" si="5"/>
        <v>0</v>
      </c>
      <c r="AG142" s="66" t="str">
        <f>IF(B142="","",IF(AQ142="総合事業","数式を削除して手入力",IFERROR(INDEX(【参考】数式用!$AD$3:$AF$452,MATCH(Q142&amp;V142,【参考】数式用!$AC$3:$AC$452,0),MATCH(VLOOKUP(Z142,【参考】数式用!$AG$2:$AH$56,2,FALSE),【参考】数式用!$AD$2:$AF$2,0)),10)))</f>
        <v/>
      </c>
      <c r="AP142" s="501" t="str">
        <f>IF($L$16="", "", VLOOKUP(Z142,【参考】数式用!$A$2:$O$57,14,FALSE))</f>
        <v/>
      </c>
      <c r="AQ142" s="282" t="e">
        <f>VLOOKUP(Z142,【参考】数式用!$A$2:$O$57,15,FALSE)</f>
        <v>#N/A</v>
      </c>
    </row>
    <row r="143" spans="1:43" ht="49.95" customHeight="1">
      <c r="A143" s="650">
        <f t="shared" si="3"/>
        <v>104</v>
      </c>
      <c r="B143" s="664"/>
      <c r="C143" s="665"/>
      <c r="D143" s="665"/>
      <c r="E143" s="665"/>
      <c r="F143" s="665"/>
      <c r="G143" s="665"/>
      <c r="H143" s="665"/>
      <c r="I143" s="665"/>
      <c r="J143" s="665"/>
      <c r="K143" s="665"/>
      <c r="L143" s="663"/>
      <c r="M143" s="663"/>
      <c r="N143" s="663"/>
      <c r="O143" s="663"/>
      <c r="P143" s="663"/>
      <c r="Q143" s="652"/>
      <c r="R143" s="652"/>
      <c r="S143" s="652"/>
      <c r="T143" s="652"/>
      <c r="U143" s="652"/>
      <c r="V143" s="648"/>
      <c r="W143" s="651"/>
      <c r="X143" s="651"/>
      <c r="Y143" s="651"/>
      <c r="Z143" s="651"/>
      <c r="AA143" s="651"/>
      <c r="AB143" s="651"/>
      <c r="AC143" s="236" t="str">
        <f>IFERROR(VLOOKUP(Z143,【参考】数式用!$A$4:$B$57,2,FALSE),"")</f>
        <v/>
      </c>
      <c r="AD143" s="137"/>
      <c r="AE143" s="138"/>
      <c r="AF143" s="237">
        <f t="shared" si="5"/>
        <v>0</v>
      </c>
      <c r="AG143" s="66" t="str">
        <f>IF(B143="","",IF(AQ143="総合事業","数式を削除して手入力",IFERROR(INDEX(【参考】数式用!$AD$3:$AF$452,MATCH(Q143&amp;V143,【参考】数式用!$AC$3:$AC$452,0),MATCH(VLOOKUP(Z143,【参考】数式用!$AG$2:$AH$56,2,FALSE),【参考】数式用!$AD$2:$AF$2,0)),10)))</f>
        <v/>
      </c>
      <c r="AP143" s="501" t="str">
        <f>IF($L$16="", "", VLOOKUP(Z143,【参考】数式用!$A$2:$O$57,14,FALSE))</f>
        <v/>
      </c>
      <c r="AQ143" s="282" t="e">
        <f>VLOOKUP(Z143,【参考】数式用!$A$2:$O$57,15,FALSE)</f>
        <v>#N/A</v>
      </c>
    </row>
    <row r="144" spans="1:43" ht="49.95" customHeight="1">
      <c r="A144" s="650">
        <f t="shared" si="3"/>
        <v>105</v>
      </c>
      <c r="B144" s="664"/>
      <c r="C144" s="665"/>
      <c r="D144" s="665"/>
      <c r="E144" s="665"/>
      <c r="F144" s="665"/>
      <c r="G144" s="665"/>
      <c r="H144" s="665"/>
      <c r="I144" s="665"/>
      <c r="J144" s="665"/>
      <c r="K144" s="665"/>
      <c r="L144" s="663"/>
      <c r="M144" s="663"/>
      <c r="N144" s="663"/>
      <c r="O144" s="663"/>
      <c r="P144" s="663"/>
      <c r="Q144" s="652"/>
      <c r="R144" s="652"/>
      <c r="S144" s="652"/>
      <c r="T144" s="652"/>
      <c r="U144" s="652"/>
      <c r="V144" s="648"/>
      <c r="W144" s="651"/>
      <c r="X144" s="651"/>
      <c r="Y144" s="651"/>
      <c r="Z144" s="651"/>
      <c r="AA144" s="651"/>
      <c r="AB144" s="651"/>
      <c r="AC144" s="236" t="str">
        <f>IFERROR(VLOOKUP(Z144,【参考】数式用!$A$4:$B$57,2,FALSE),"")</f>
        <v/>
      </c>
      <c r="AD144" s="137"/>
      <c r="AE144" s="138"/>
      <c r="AF144" s="237">
        <f t="shared" si="5"/>
        <v>0</v>
      </c>
      <c r="AG144" s="66" t="str">
        <f>IF(B144="","",IF(AQ144="総合事業","数式を削除して手入力",IFERROR(INDEX(【参考】数式用!$AD$3:$AF$452,MATCH(Q144&amp;V144,【参考】数式用!$AC$3:$AC$452,0),MATCH(VLOOKUP(Z144,【参考】数式用!$AG$2:$AH$56,2,FALSE),【参考】数式用!$AD$2:$AF$2,0)),10)))</f>
        <v/>
      </c>
      <c r="AP144" s="501" t="str">
        <f>IF($L$16="", "", VLOOKUP(Z144,【参考】数式用!$A$2:$O$57,14,FALSE))</f>
        <v/>
      </c>
      <c r="AQ144" s="282" t="e">
        <f>VLOOKUP(Z144,【参考】数式用!$A$2:$O$57,15,FALSE)</f>
        <v>#N/A</v>
      </c>
    </row>
    <row r="145" spans="1:43" ht="49.95" customHeight="1">
      <c r="A145" s="650">
        <f t="shared" si="3"/>
        <v>106</v>
      </c>
      <c r="B145" s="664"/>
      <c r="C145" s="665"/>
      <c r="D145" s="665"/>
      <c r="E145" s="665"/>
      <c r="F145" s="665"/>
      <c r="G145" s="665"/>
      <c r="H145" s="665"/>
      <c r="I145" s="665"/>
      <c r="J145" s="665"/>
      <c r="K145" s="665"/>
      <c r="L145" s="663"/>
      <c r="M145" s="663"/>
      <c r="N145" s="663"/>
      <c r="O145" s="663"/>
      <c r="P145" s="663"/>
      <c r="Q145" s="652"/>
      <c r="R145" s="652"/>
      <c r="S145" s="652"/>
      <c r="T145" s="652"/>
      <c r="U145" s="652"/>
      <c r="V145" s="648"/>
      <c r="W145" s="651"/>
      <c r="X145" s="651"/>
      <c r="Y145" s="651"/>
      <c r="Z145" s="651"/>
      <c r="AA145" s="651"/>
      <c r="AB145" s="651"/>
      <c r="AC145" s="236" t="str">
        <f>IFERROR(VLOOKUP(Z145,【参考】数式用!$A$4:$B$57,2,FALSE),"")</f>
        <v/>
      </c>
      <c r="AD145" s="137"/>
      <c r="AE145" s="138"/>
      <c r="AF145" s="237">
        <f t="shared" si="5"/>
        <v>0</v>
      </c>
      <c r="AG145" s="66" t="str">
        <f>IF(B145="","",IF(AQ145="総合事業","数式を削除して手入力",IFERROR(INDEX(【参考】数式用!$AD$3:$AF$452,MATCH(Q145&amp;V145,【参考】数式用!$AC$3:$AC$452,0),MATCH(VLOOKUP(Z145,【参考】数式用!$AG$2:$AH$56,2,FALSE),【参考】数式用!$AD$2:$AF$2,0)),10)))</f>
        <v/>
      </c>
      <c r="AP145" s="501" t="str">
        <f>IF($L$16="", "", VLOOKUP(Z145,【参考】数式用!$A$2:$O$57,14,FALSE))</f>
        <v/>
      </c>
      <c r="AQ145" s="282" t="e">
        <f>VLOOKUP(Z145,【参考】数式用!$A$2:$O$57,15,FALSE)</f>
        <v>#N/A</v>
      </c>
    </row>
    <row r="146" spans="1:43" ht="49.95" customHeight="1">
      <c r="A146" s="650">
        <f t="shared" si="3"/>
        <v>107</v>
      </c>
      <c r="B146" s="664"/>
      <c r="C146" s="665"/>
      <c r="D146" s="665"/>
      <c r="E146" s="665"/>
      <c r="F146" s="665"/>
      <c r="G146" s="665"/>
      <c r="H146" s="665"/>
      <c r="I146" s="665"/>
      <c r="J146" s="665"/>
      <c r="K146" s="665"/>
      <c r="L146" s="663"/>
      <c r="M146" s="663"/>
      <c r="N146" s="663"/>
      <c r="O146" s="663"/>
      <c r="P146" s="663"/>
      <c r="Q146" s="652"/>
      <c r="R146" s="652"/>
      <c r="S146" s="652"/>
      <c r="T146" s="652"/>
      <c r="U146" s="652"/>
      <c r="V146" s="648"/>
      <c r="W146" s="651"/>
      <c r="X146" s="651"/>
      <c r="Y146" s="651"/>
      <c r="Z146" s="651"/>
      <c r="AA146" s="651"/>
      <c r="AB146" s="651"/>
      <c r="AC146" s="236" t="str">
        <f>IFERROR(VLOOKUP(Z146,【参考】数式用!$A$4:$B$57,2,FALSE),"")</f>
        <v/>
      </c>
      <c r="AD146" s="137"/>
      <c r="AE146" s="138"/>
      <c r="AF146" s="237">
        <f t="shared" si="5"/>
        <v>0</v>
      </c>
      <c r="AG146" s="66" t="str">
        <f>IF(B146="","",IF(AQ146="総合事業","数式を削除して手入力",IFERROR(INDEX(【参考】数式用!$AD$3:$AF$452,MATCH(Q146&amp;V146,【参考】数式用!$AC$3:$AC$452,0),MATCH(VLOOKUP(Z146,【参考】数式用!$AG$2:$AH$56,2,FALSE),【参考】数式用!$AD$2:$AF$2,0)),10)))</f>
        <v/>
      </c>
      <c r="AP146" s="501" t="str">
        <f>IF($L$16="", "", VLOOKUP(Z146,【参考】数式用!$A$2:$O$57,14,FALSE))</f>
        <v/>
      </c>
      <c r="AQ146" s="282" t="e">
        <f>VLOOKUP(Z146,【参考】数式用!$A$2:$O$57,15,FALSE)</f>
        <v>#N/A</v>
      </c>
    </row>
    <row r="147" spans="1:43" ht="49.95" customHeight="1">
      <c r="A147" s="650">
        <f t="shared" si="3"/>
        <v>108</v>
      </c>
      <c r="B147" s="664"/>
      <c r="C147" s="665"/>
      <c r="D147" s="665"/>
      <c r="E147" s="665"/>
      <c r="F147" s="665"/>
      <c r="G147" s="665"/>
      <c r="H147" s="665"/>
      <c r="I147" s="665"/>
      <c r="J147" s="665"/>
      <c r="K147" s="665"/>
      <c r="L147" s="663"/>
      <c r="M147" s="663"/>
      <c r="N147" s="663"/>
      <c r="O147" s="663"/>
      <c r="P147" s="663"/>
      <c r="Q147" s="652"/>
      <c r="R147" s="652"/>
      <c r="S147" s="652"/>
      <c r="T147" s="652"/>
      <c r="U147" s="652"/>
      <c r="V147" s="648"/>
      <c r="W147" s="651"/>
      <c r="X147" s="651"/>
      <c r="Y147" s="651"/>
      <c r="Z147" s="651"/>
      <c r="AA147" s="651"/>
      <c r="AB147" s="651"/>
      <c r="AC147" s="236" t="str">
        <f>IFERROR(VLOOKUP(Z147,【参考】数式用!$A$4:$B$57,2,FALSE),"")</f>
        <v/>
      </c>
      <c r="AD147" s="137"/>
      <c r="AE147" s="138"/>
      <c r="AF147" s="237">
        <f t="shared" si="5"/>
        <v>0</v>
      </c>
      <c r="AG147" s="66" t="str">
        <f>IF(B147="","",IF(AQ147="総合事業","数式を削除して手入力",IFERROR(INDEX(【参考】数式用!$AD$3:$AF$452,MATCH(Q147&amp;V147,【参考】数式用!$AC$3:$AC$452,0),MATCH(VLOOKUP(Z147,【参考】数式用!$AG$2:$AH$56,2,FALSE),【参考】数式用!$AD$2:$AF$2,0)),10)))</f>
        <v/>
      </c>
      <c r="AP147" s="501" t="str">
        <f>IF($L$16="", "", VLOOKUP(Z147,【参考】数式用!$A$2:$O$57,14,FALSE))</f>
        <v/>
      </c>
      <c r="AQ147" s="282" t="e">
        <f>VLOOKUP(Z147,【参考】数式用!$A$2:$O$57,15,FALSE)</f>
        <v>#N/A</v>
      </c>
    </row>
    <row r="148" spans="1:43" ht="49.95" customHeight="1">
      <c r="A148" s="650">
        <f t="shared" si="3"/>
        <v>109</v>
      </c>
      <c r="B148" s="664"/>
      <c r="C148" s="665"/>
      <c r="D148" s="665"/>
      <c r="E148" s="665"/>
      <c r="F148" s="665"/>
      <c r="G148" s="665"/>
      <c r="H148" s="665"/>
      <c r="I148" s="665"/>
      <c r="J148" s="665"/>
      <c r="K148" s="665"/>
      <c r="L148" s="663"/>
      <c r="M148" s="663"/>
      <c r="N148" s="663"/>
      <c r="O148" s="663"/>
      <c r="P148" s="663"/>
      <c r="Q148" s="652"/>
      <c r="R148" s="652"/>
      <c r="S148" s="652"/>
      <c r="T148" s="652"/>
      <c r="U148" s="652"/>
      <c r="V148" s="648"/>
      <c r="W148" s="651"/>
      <c r="X148" s="651"/>
      <c r="Y148" s="651"/>
      <c r="Z148" s="651"/>
      <c r="AA148" s="651"/>
      <c r="AB148" s="651"/>
      <c r="AC148" s="236" t="str">
        <f>IFERROR(VLOOKUP(Z148,【参考】数式用!$A$4:$B$57,2,FALSE),"")</f>
        <v/>
      </c>
      <c r="AD148" s="137"/>
      <c r="AE148" s="138"/>
      <c r="AF148" s="237">
        <f t="shared" si="5"/>
        <v>0</v>
      </c>
      <c r="AG148" s="66" t="str">
        <f>IF(B148="","",IF(AQ148="総合事業","数式を削除して手入力",IFERROR(INDEX(【参考】数式用!$AD$3:$AF$452,MATCH(Q148&amp;V148,【参考】数式用!$AC$3:$AC$452,0),MATCH(VLOOKUP(Z148,【参考】数式用!$AG$2:$AH$56,2,FALSE),【参考】数式用!$AD$2:$AF$2,0)),10)))</f>
        <v/>
      </c>
      <c r="AP148" s="501" t="str">
        <f>IF($L$16="", "", VLOOKUP(Z148,【参考】数式用!$A$2:$O$57,14,FALSE))</f>
        <v/>
      </c>
      <c r="AQ148" s="282" t="e">
        <f>VLOOKUP(Z148,【参考】数式用!$A$2:$O$57,15,FALSE)</f>
        <v>#N/A</v>
      </c>
    </row>
    <row r="149" spans="1:43" ht="49.95" customHeight="1">
      <c r="A149" s="650">
        <f t="shared" si="3"/>
        <v>110</v>
      </c>
      <c r="B149" s="664"/>
      <c r="C149" s="665"/>
      <c r="D149" s="665"/>
      <c r="E149" s="665"/>
      <c r="F149" s="665"/>
      <c r="G149" s="665"/>
      <c r="H149" s="665"/>
      <c r="I149" s="665"/>
      <c r="J149" s="665"/>
      <c r="K149" s="665"/>
      <c r="L149" s="663"/>
      <c r="M149" s="663"/>
      <c r="N149" s="663"/>
      <c r="O149" s="663"/>
      <c r="P149" s="663"/>
      <c r="Q149" s="652"/>
      <c r="R149" s="652"/>
      <c r="S149" s="652"/>
      <c r="T149" s="652"/>
      <c r="U149" s="652"/>
      <c r="V149" s="648"/>
      <c r="W149" s="651"/>
      <c r="X149" s="651"/>
      <c r="Y149" s="651"/>
      <c r="Z149" s="651"/>
      <c r="AA149" s="651"/>
      <c r="AB149" s="651"/>
      <c r="AC149" s="236" t="str">
        <f>IFERROR(VLOOKUP(Z149,【参考】数式用!$A$4:$B$57,2,FALSE),"")</f>
        <v/>
      </c>
      <c r="AD149" s="137"/>
      <c r="AE149" s="138"/>
      <c r="AF149" s="237">
        <f t="shared" si="5"/>
        <v>0</v>
      </c>
      <c r="AG149" s="66" t="str">
        <f>IF(B149="","",IF(AQ149="総合事業","数式を削除して手入力",IFERROR(INDEX(【参考】数式用!$AD$3:$AF$452,MATCH(Q149&amp;V149,【参考】数式用!$AC$3:$AC$452,0),MATCH(VLOOKUP(Z149,【参考】数式用!$AG$2:$AH$56,2,FALSE),【参考】数式用!$AD$2:$AF$2,0)),10)))</f>
        <v/>
      </c>
      <c r="AP149" s="501" t="str">
        <f>IF($L$16="", "", VLOOKUP(Z149,【参考】数式用!$A$2:$O$57,14,FALSE))</f>
        <v/>
      </c>
      <c r="AQ149" s="282" t="e">
        <f>VLOOKUP(Z149,【参考】数式用!$A$2:$O$57,15,FALSE)</f>
        <v>#N/A</v>
      </c>
    </row>
    <row r="150" spans="1:43" ht="49.95" customHeight="1">
      <c r="A150" s="650">
        <f t="shared" si="3"/>
        <v>111</v>
      </c>
      <c r="B150" s="664"/>
      <c r="C150" s="665"/>
      <c r="D150" s="665"/>
      <c r="E150" s="665"/>
      <c r="F150" s="665"/>
      <c r="G150" s="665"/>
      <c r="H150" s="665"/>
      <c r="I150" s="665"/>
      <c r="J150" s="665"/>
      <c r="K150" s="665"/>
      <c r="L150" s="663"/>
      <c r="M150" s="663"/>
      <c r="N150" s="663"/>
      <c r="O150" s="663"/>
      <c r="P150" s="663"/>
      <c r="Q150" s="652"/>
      <c r="R150" s="652"/>
      <c r="S150" s="652"/>
      <c r="T150" s="652"/>
      <c r="U150" s="652"/>
      <c r="V150" s="648"/>
      <c r="W150" s="651"/>
      <c r="X150" s="651"/>
      <c r="Y150" s="651"/>
      <c r="Z150" s="651"/>
      <c r="AA150" s="651"/>
      <c r="AB150" s="651"/>
      <c r="AC150" s="236" t="str">
        <f>IFERROR(VLOOKUP(Z150,【参考】数式用!$A$4:$B$57,2,FALSE),"")</f>
        <v/>
      </c>
      <c r="AD150" s="137"/>
      <c r="AE150" s="138"/>
      <c r="AF150" s="237">
        <f t="shared" si="5"/>
        <v>0</v>
      </c>
      <c r="AG150" s="66" t="str">
        <f>IF(B150="","",IF(AQ150="総合事業","数式を削除して手入力",IFERROR(INDEX(【参考】数式用!$AD$3:$AF$452,MATCH(Q150&amp;V150,【参考】数式用!$AC$3:$AC$452,0),MATCH(VLOOKUP(Z150,【参考】数式用!$AG$2:$AH$56,2,FALSE),【参考】数式用!$AD$2:$AF$2,0)),10)))</f>
        <v/>
      </c>
      <c r="AP150" s="501" t="str">
        <f>IF($L$16="", "", VLOOKUP(Z150,【参考】数式用!$A$2:$O$57,14,FALSE))</f>
        <v/>
      </c>
      <c r="AQ150" s="282" t="e">
        <f>VLOOKUP(Z150,【参考】数式用!$A$2:$O$57,15,FALSE)</f>
        <v>#N/A</v>
      </c>
    </row>
    <row r="151" spans="1:43" ht="49.95" customHeight="1">
      <c r="A151" s="650">
        <f t="shared" si="3"/>
        <v>112</v>
      </c>
      <c r="B151" s="664"/>
      <c r="C151" s="665"/>
      <c r="D151" s="665"/>
      <c r="E151" s="665"/>
      <c r="F151" s="665"/>
      <c r="G151" s="665"/>
      <c r="H151" s="665"/>
      <c r="I151" s="665"/>
      <c r="J151" s="665"/>
      <c r="K151" s="665"/>
      <c r="L151" s="663"/>
      <c r="M151" s="663"/>
      <c r="N151" s="663"/>
      <c r="O151" s="663"/>
      <c r="P151" s="663"/>
      <c r="Q151" s="652"/>
      <c r="R151" s="652"/>
      <c r="S151" s="652"/>
      <c r="T151" s="652"/>
      <c r="U151" s="652"/>
      <c r="V151" s="648"/>
      <c r="W151" s="651"/>
      <c r="X151" s="651"/>
      <c r="Y151" s="651"/>
      <c r="Z151" s="651"/>
      <c r="AA151" s="651"/>
      <c r="AB151" s="651"/>
      <c r="AC151" s="236" t="str">
        <f>IFERROR(VLOOKUP(Z151,【参考】数式用!$A$4:$B$57,2,FALSE),"")</f>
        <v/>
      </c>
      <c r="AD151" s="137"/>
      <c r="AE151" s="138"/>
      <c r="AF151" s="237">
        <f t="shared" si="5"/>
        <v>0</v>
      </c>
      <c r="AG151" s="66" t="str">
        <f>IF(B151="","",IF(AQ151="総合事業","数式を削除して手入力",IFERROR(INDEX(【参考】数式用!$AD$3:$AF$452,MATCH(Q151&amp;V151,【参考】数式用!$AC$3:$AC$452,0),MATCH(VLOOKUP(Z151,【参考】数式用!$AG$2:$AH$56,2,FALSE),【参考】数式用!$AD$2:$AF$2,0)),10)))</f>
        <v/>
      </c>
      <c r="AP151" s="501" t="str">
        <f>IF($L$16="", "", VLOOKUP(Z151,【参考】数式用!$A$2:$O$57,14,FALSE))</f>
        <v/>
      </c>
      <c r="AQ151" s="282" t="e">
        <f>VLOOKUP(Z151,【参考】数式用!$A$2:$O$57,15,FALSE)</f>
        <v>#N/A</v>
      </c>
    </row>
    <row r="152" spans="1:43" ht="49.95" customHeight="1">
      <c r="A152" s="650">
        <f t="shared" si="3"/>
        <v>113</v>
      </c>
      <c r="B152" s="664"/>
      <c r="C152" s="665"/>
      <c r="D152" s="665"/>
      <c r="E152" s="665"/>
      <c r="F152" s="665"/>
      <c r="G152" s="665"/>
      <c r="H152" s="665"/>
      <c r="I152" s="665"/>
      <c r="J152" s="665"/>
      <c r="K152" s="665"/>
      <c r="L152" s="663"/>
      <c r="M152" s="663"/>
      <c r="N152" s="663"/>
      <c r="O152" s="663"/>
      <c r="P152" s="663"/>
      <c r="Q152" s="652"/>
      <c r="R152" s="652"/>
      <c r="S152" s="652"/>
      <c r="T152" s="652"/>
      <c r="U152" s="652"/>
      <c r="V152" s="648"/>
      <c r="W152" s="651"/>
      <c r="X152" s="651"/>
      <c r="Y152" s="651"/>
      <c r="Z152" s="651"/>
      <c r="AA152" s="651"/>
      <c r="AB152" s="651"/>
      <c r="AC152" s="236" t="str">
        <f>IFERROR(VLOOKUP(Z152,【参考】数式用!$A$4:$B$57,2,FALSE),"")</f>
        <v/>
      </c>
      <c r="AD152" s="137"/>
      <c r="AE152" s="138"/>
      <c r="AF152" s="237">
        <f t="shared" si="5"/>
        <v>0</v>
      </c>
      <c r="AG152" s="66" t="str">
        <f>IF(B152="","",IF(AQ152="総合事業","数式を削除して手入力",IFERROR(INDEX(【参考】数式用!$AD$3:$AF$452,MATCH(Q152&amp;V152,【参考】数式用!$AC$3:$AC$452,0),MATCH(VLOOKUP(Z152,【参考】数式用!$AG$2:$AH$56,2,FALSE),【参考】数式用!$AD$2:$AF$2,0)),10)))</f>
        <v/>
      </c>
      <c r="AP152" s="501" t="str">
        <f>IF($L$16="", "", VLOOKUP(Z152,【参考】数式用!$A$2:$O$57,14,FALSE))</f>
        <v/>
      </c>
      <c r="AQ152" s="282" t="e">
        <f>VLOOKUP(Z152,【参考】数式用!$A$2:$O$57,15,FALSE)</f>
        <v>#N/A</v>
      </c>
    </row>
    <row r="153" spans="1:43" ht="49.95" customHeight="1">
      <c r="A153" s="650">
        <f t="shared" si="3"/>
        <v>114</v>
      </c>
      <c r="B153" s="664"/>
      <c r="C153" s="665"/>
      <c r="D153" s="665"/>
      <c r="E153" s="665"/>
      <c r="F153" s="665"/>
      <c r="G153" s="665"/>
      <c r="H153" s="665"/>
      <c r="I153" s="665"/>
      <c r="J153" s="665"/>
      <c r="K153" s="665"/>
      <c r="L153" s="663"/>
      <c r="M153" s="663"/>
      <c r="N153" s="663"/>
      <c r="O153" s="663"/>
      <c r="P153" s="663"/>
      <c r="Q153" s="652"/>
      <c r="R153" s="652"/>
      <c r="S153" s="652"/>
      <c r="T153" s="652"/>
      <c r="U153" s="652"/>
      <c r="V153" s="648"/>
      <c r="W153" s="651"/>
      <c r="X153" s="651"/>
      <c r="Y153" s="651"/>
      <c r="Z153" s="651"/>
      <c r="AA153" s="651"/>
      <c r="AB153" s="651"/>
      <c r="AC153" s="236" t="str">
        <f>IFERROR(VLOOKUP(Z153,【参考】数式用!$A$4:$B$57,2,FALSE),"")</f>
        <v/>
      </c>
      <c r="AD153" s="137"/>
      <c r="AE153" s="138"/>
      <c r="AF153" s="237">
        <f t="shared" si="5"/>
        <v>0</v>
      </c>
      <c r="AG153" s="66" t="str">
        <f>IF(B153="","",IF(AQ153="総合事業","数式を削除して手入力",IFERROR(INDEX(【参考】数式用!$AD$3:$AF$452,MATCH(Q153&amp;V153,【参考】数式用!$AC$3:$AC$452,0),MATCH(VLOOKUP(Z153,【参考】数式用!$AG$2:$AH$56,2,FALSE),【参考】数式用!$AD$2:$AF$2,0)),10)))</f>
        <v/>
      </c>
      <c r="AP153" s="501" t="str">
        <f>IF($L$16="", "", VLOOKUP(Z153,【参考】数式用!$A$2:$O$57,14,FALSE))</f>
        <v/>
      </c>
      <c r="AQ153" s="282" t="e">
        <f>VLOOKUP(Z153,【参考】数式用!$A$2:$O$57,15,FALSE)</f>
        <v>#N/A</v>
      </c>
    </row>
    <row r="154" spans="1:43" ht="49.95" customHeight="1">
      <c r="A154" s="650">
        <f t="shared" si="3"/>
        <v>115</v>
      </c>
      <c r="B154" s="664"/>
      <c r="C154" s="665"/>
      <c r="D154" s="665"/>
      <c r="E154" s="665"/>
      <c r="F154" s="665"/>
      <c r="G154" s="665"/>
      <c r="H154" s="665"/>
      <c r="I154" s="665"/>
      <c r="J154" s="665"/>
      <c r="K154" s="665"/>
      <c r="L154" s="663"/>
      <c r="M154" s="663"/>
      <c r="N154" s="663"/>
      <c r="O154" s="663"/>
      <c r="P154" s="663"/>
      <c r="Q154" s="652"/>
      <c r="R154" s="652"/>
      <c r="S154" s="652"/>
      <c r="T154" s="652"/>
      <c r="U154" s="652"/>
      <c r="V154" s="648"/>
      <c r="W154" s="651"/>
      <c r="X154" s="651"/>
      <c r="Y154" s="651"/>
      <c r="Z154" s="651"/>
      <c r="AA154" s="651"/>
      <c r="AB154" s="651"/>
      <c r="AC154" s="236" t="str">
        <f>IFERROR(VLOOKUP(Z154,【参考】数式用!$A$4:$B$57,2,FALSE),"")</f>
        <v/>
      </c>
      <c r="AD154" s="137"/>
      <c r="AE154" s="138"/>
      <c r="AF154" s="237">
        <f t="shared" si="5"/>
        <v>0</v>
      </c>
      <c r="AG154" s="66" t="str">
        <f>IF(B154="","",IF(AQ154="総合事業","数式を削除して手入力",IFERROR(INDEX(【参考】数式用!$AD$3:$AF$452,MATCH(Q154&amp;V154,【参考】数式用!$AC$3:$AC$452,0),MATCH(VLOOKUP(Z154,【参考】数式用!$AG$2:$AH$56,2,FALSE),【参考】数式用!$AD$2:$AF$2,0)),10)))</f>
        <v/>
      </c>
      <c r="AP154" s="501" t="str">
        <f>IF($L$16="", "", VLOOKUP(Z154,【参考】数式用!$A$2:$O$57,14,FALSE))</f>
        <v/>
      </c>
      <c r="AQ154" s="282" t="e">
        <f>VLOOKUP(Z154,【参考】数式用!$A$2:$O$57,15,FALSE)</f>
        <v>#N/A</v>
      </c>
    </row>
    <row r="155" spans="1:43" ht="49.95" customHeight="1">
      <c r="A155" s="650">
        <f t="shared" si="3"/>
        <v>116</v>
      </c>
      <c r="B155" s="664"/>
      <c r="C155" s="665"/>
      <c r="D155" s="665"/>
      <c r="E155" s="665"/>
      <c r="F155" s="665"/>
      <c r="G155" s="665"/>
      <c r="H155" s="665"/>
      <c r="I155" s="665"/>
      <c r="J155" s="665"/>
      <c r="K155" s="665"/>
      <c r="L155" s="663"/>
      <c r="M155" s="663"/>
      <c r="N155" s="663"/>
      <c r="O155" s="663"/>
      <c r="P155" s="663"/>
      <c r="Q155" s="652"/>
      <c r="R155" s="652"/>
      <c r="S155" s="652"/>
      <c r="T155" s="652"/>
      <c r="U155" s="652"/>
      <c r="V155" s="648"/>
      <c r="W155" s="651"/>
      <c r="X155" s="651"/>
      <c r="Y155" s="651"/>
      <c r="Z155" s="651"/>
      <c r="AA155" s="651"/>
      <c r="AB155" s="651"/>
      <c r="AC155" s="236" t="str">
        <f>IFERROR(VLOOKUP(Z155,【参考】数式用!$A$4:$B$57,2,FALSE),"")</f>
        <v/>
      </c>
      <c r="AD155" s="137"/>
      <c r="AE155" s="138"/>
      <c r="AF155" s="237">
        <f t="shared" si="5"/>
        <v>0</v>
      </c>
      <c r="AG155" s="66" t="str">
        <f>IF(B155="","",IF(AQ155="総合事業","数式を削除して手入力",IFERROR(INDEX(【参考】数式用!$AD$3:$AF$452,MATCH(Q155&amp;V155,【参考】数式用!$AC$3:$AC$452,0),MATCH(VLOOKUP(Z155,【参考】数式用!$AG$2:$AH$56,2,FALSE),【参考】数式用!$AD$2:$AF$2,0)),10)))</f>
        <v/>
      </c>
      <c r="AP155" s="501" t="str">
        <f>IF($L$16="", "", VLOOKUP(Z155,【参考】数式用!$A$2:$O$57,14,FALSE))</f>
        <v/>
      </c>
      <c r="AQ155" s="282" t="e">
        <f>VLOOKUP(Z155,【参考】数式用!$A$2:$O$57,15,FALSE)</f>
        <v>#N/A</v>
      </c>
    </row>
    <row r="156" spans="1:43" ht="49.95" customHeight="1">
      <c r="A156" s="650">
        <f t="shared" si="3"/>
        <v>117</v>
      </c>
      <c r="B156" s="664"/>
      <c r="C156" s="665"/>
      <c r="D156" s="665"/>
      <c r="E156" s="665"/>
      <c r="F156" s="665"/>
      <c r="G156" s="665"/>
      <c r="H156" s="665"/>
      <c r="I156" s="665"/>
      <c r="J156" s="665"/>
      <c r="K156" s="665"/>
      <c r="L156" s="663"/>
      <c r="M156" s="663"/>
      <c r="N156" s="663"/>
      <c r="O156" s="663"/>
      <c r="P156" s="663"/>
      <c r="Q156" s="652"/>
      <c r="R156" s="652"/>
      <c r="S156" s="652"/>
      <c r="T156" s="652"/>
      <c r="U156" s="652"/>
      <c r="V156" s="648"/>
      <c r="W156" s="651"/>
      <c r="X156" s="651"/>
      <c r="Y156" s="651"/>
      <c r="Z156" s="651"/>
      <c r="AA156" s="651"/>
      <c r="AB156" s="651"/>
      <c r="AC156" s="236" t="str">
        <f>IFERROR(VLOOKUP(Z156,【参考】数式用!$A$4:$B$57,2,FALSE),"")</f>
        <v/>
      </c>
      <c r="AD156" s="137"/>
      <c r="AE156" s="138"/>
      <c r="AF156" s="237">
        <f t="shared" si="5"/>
        <v>0</v>
      </c>
      <c r="AG156" s="66" t="str">
        <f>IF(B156="","",IF(AQ156="総合事業","数式を削除して手入力",IFERROR(INDEX(【参考】数式用!$AD$3:$AF$452,MATCH(Q156&amp;V156,【参考】数式用!$AC$3:$AC$452,0),MATCH(VLOOKUP(Z156,【参考】数式用!$AG$2:$AH$56,2,FALSE),【参考】数式用!$AD$2:$AF$2,0)),10)))</f>
        <v/>
      </c>
      <c r="AP156" s="501" t="str">
        <f>IF($L$16="", "", VLOOKUP(Z156,【参考】数式用!$A$2:$O$57,14,FALSE))</f>
        <v/>
      </c>
      <c r="AQ156" s="282" t="e">
        <f>VLOOKUP(Z156,【参考】数式用!$A$2:$O$57,15,FALSE)</f>
        <v>#N/A</v>
      </c>
    </row>
    <row r="157" spans="1:43" ht="49.95" customHeight="1">
      <c r="A157" s="650">
        <f t="shared" si="3"/>
        <v>118</v>
      </c>
      <c r="B157" s="664"/>
      <c r="C157" s="665"/>
      <c r="D157" s="665"/>
      <c r="E157" s="665"/>
      <c r="F157" s="665"/>
      <c r="G157" s="665"/>
      <c r="H157" s="665"/>
      <c r="I157" s="665"/>
      <c r="J157" s="665"/>
      <c r="K157" s="665"/>
      <c r="L157" s="663"/>
      <c r="M157" s="663"/>
      <c r="N157" s="663"/>
      <c r="O157" s="663"/>
      <c r="P157" s="663"/>
      <c r="Q157" s="652"/>
      <c r="R157" s="652"/>
      <c r="S157" s="652"/>
      <c r="T157" s="652"/>
      <c r="U157" s="652"/>
      <c r="V157" s="648"/>
      <c r="W157" s="651"/>
      <c r="X157" s="651"/>
      <c r="Y157" s="651"/>
      <c r="Z157" s="651"/>
      <c r="AA157" s="651"/>
      <c r="AB157" s="651"/>
      <c r="AC157" s="236" t="str">
        <f>IFERROR(VLOOKUP(Z157,【参考】数式用!$A$4:$B$57,2,FALSE),"")</f>
        <v/>
      </c>
      <c r="AD157" s="137"/>
      <c r="AE157" s="138"/>
      <c r="AF157" s="237">
        <f t="shared" si="5"/>
        <v>0</v>
      </c>
      <c r="AG157" s="66" t="str">
        <f>IF(B157="","",IF(AQ157="総合事業","数式を削除して手入力",IFERROR(INDEX(【参考】数式用!$AD$3:$AF$452,MATCH(Q157&amp;V157,【参考】数式用!$AC$3:$AC$452,0),MATCH(VLOOKUP(Z157,【参考】数式用!$AG$2:$AH$56,2,FALSE),【参考】数式用!$AD$2:$AF$2,0)),10)))</f>
        <v/>
      </c>
      <c r="AP157" s="501" t="str">
        <f>IF($L$16="", "", VLOOKUP(Z157,【参考】数式用!$A$2:$O$57,14,FALSE))</f>
        <v/>
      </c>
      <c r="AQ157" s="282" t="e">
        <f>VLOOKUP(Z157,【参考】数式用!$A$2:$O$57,15,FALSE)</f>
        <v>#N/A</v>
      </c>
    </row>
    <row r="158" spans="1:43" ht="49.95" customHeight="1">
      <c r="A158" s="650">
        <f t="shared" si="3"/>
        <v>119</v>
      </c>
      <c r="B158" s="664"/>
      <c r="C158" s="665"/>
      <c r="D158" s="665"/>
      <c r="E158" s="665"/>
      <c r="F158" s="665"/>
      <c r="G158" s="665"/>
      <c r="H158" s="665"/>
      <c r="I158" s="665"/>
      <c r="J158" s="665"/>
      <c r="K158" s="665"/>
      <c r="L158" s="663"/>
      <c r="M158" s="663"/>
      <c r="N158" s="663"/>
      <c r="O158" s="663"/>
      <c r="P158" s="663"/>
      <c r="Q158" s="652"/>
      <c r="R158" s="652"/>
      <c r="S158" s="652"/>
      <c r="T158" s="652"/>
      <c r="U158" s="652"/>
      <c r="V158" s="648"/>
      <c r="W158" s="651"/>
      <c r="X158" s="651"/>
      <c r="Y158" s="651"/>
      <c r="Z158" s="651"/>
      <c r="AA158" s="651"/>
      <c r="AB158" s="651"/>
      <c r="AC158" s="236" t="str">
        <f>IFERROR(VLOOKUP(Z158,【参考】数式用!$A$4:$B$57,2,FALSE),"")</f>
        <v/>
      </c>
      <c r="AD158" s="137"/>
      <c r="AE158" s="138"/>
      <c r="AF158" s="237">
        <f t="shared" si="5"/>
        <v>0</v>
      </c>
      <c r="AG158" s="66" t="str">
        <f>IF(B158="","",IF(AQ158="総合事業","数式を削除して手入力",IFERROR(INDEX(【参考】数式用!$AD$3:$AF$452,MATCH(Q158&amp;V158,【参考】数式用!$AC$3:$AC$452,0),MATCH(VLOOKUP(Z158,【参考】数式用!$AG$2:$AH$56,2,FALSE),【参考】数式用!$AD$2:$AF$2,0)),10)))</f>
        <v/>
      </c>
      <c r="AP158" s="501" t="str">
        <f>IF($L$16="", "", VLOOKUP(Z158,【参考】数式用!$A$2:$O$57,14,FALSE))</f>
        <v/>
      </c>
      <c r="AQ158" s="282" t="e">
        <f>VLOOKUP(Z158,【参考】数式用!$A$2:$O$57,15,FALSE)</f>
        <v>#N/A</v>
      </c>
    </row>
    <row r="159" spans="1:43" ht="49.95" customHeight="1">
      <c r="A159" s="650">
        <f t="shared" si="3"/>
        <v>120</v>
      </c>
      <c r="B159" s="664"/>
      <c r="C159" s="665"/>
      <c r="D159" s="665"/>
      <c r="E159" s="665"/>
      <c r="F159" s="665"/>
      <c r="G159" s="665"/>
      <c r="H159" s="665"/>
      <c r="I159" s="665"/>
      <c r="J159" s="665"/>
      <c r="K159" s="665"/>
      <c r="L159" s="663"/>
      <c r="M159" s="663"/>
      <c r="N159" s="663"/>
      <c r="O159" s="663"/>
      <c r="P159" s="663"/>
      <c r="Q159" s="652"/>
      <c r="R159" s="652"/>
      <c r="S159" s="652"/>
      <c r="T159" s="652"/>
      <c r="U159" s="652"/>
      <c r="V159" s="648"/>
      <c r="W159" s="651"/>
      <c r="X159" s="651"/>
      <c r="Y159" s="651"/>
      <c r="Z159" s="651"/>
      <c r="AA159" s="651"/>
      <c r="AB159" s="651"/>
      <c r="AC159" s="236" t="str">
        <f>IFERROR(VLOOKUP(Z159,【参考】数式用!$A$4:$B$57,2,FALSE),"")</f>
        <v/>
      </c>
      <c r="AD159" s="137"/>
      <c r="AE159" s="138"/>
      <c r="AF159" s="237">
        <f t="shared" si="5"/>
        <v>0</v>
      </c>
      <c r="AG159" s="66" t="str">
        <f>IF(B159="","",IF(AQ159="総合事業","数式を削除して手入力",IFERROR(INDEX(【参考】数式用!$AD$3:$AF$452,MATCH(Q159&amp;V159,【参考】数式用!$AC$3:$AC$452,0),MATCH(VLOOKUP(Z159,【参考】数式用!$AG$2:$AH$56,2,FALSE),【参考】数式用!$AD$2:$AF$2,0)),10)))</f>
        <v/>
      </c>
      <c r="AP159" s="501" t="str">
        <f>IF($L$16="", "", VLOOKUP(Z159,【参考】数式用!$A$2:$O$57,14,FALSE))</f>
        <v/>
      </c>
      <c r="AQ159" s="282" t="e">
        <f>VLOOKUP(Z159,【参考】数式用!$A$2:$O$57,15,FALSE)</f>
        <v>#N/A</v>
      </c>
    </row>
    <row r="160" spans="1:43" ht="49.95" customHeight="1">
      <c r="A160" s="650">
        <f t="shared" si="3"/>
        <v>121</v>
      </c>
      <c r="B160" s="664"/>
      <c r="C160" s="665"/>
      <c r="D160" s="665"/>
      <c r="E160" s="665"/>
      <c r="F160" s="665"/>
      <c r="G160" s="665"/>
      <c r="H160" s="665"/>
      <c r="I160" s="665"/>
      <c r="J160" s="665"/>
      <c r="K160" s="665"/>
      <c r="L160" s="663"/>
      <c r="M160" s="663"/>
      <c r="N160" s="663"/>
      <c r="O160" s="663"/>
      <c r="P160" s="663"/>
      <c r="Q160" s="652"/>
      <c r="R160" s="652"/>
      <c r="S160" s="652"/>
      <c r="T160" s="652"/>
      <c r="U160" s="652"/>
      <c r="V160" s="648"/>
      <c r="W160" s="651"/>
      <c r="X160" s="651"/>
      <c r="Y160" s="651"/>
      <c r="Z160" s="651"/>
      <c r="AA160" s="651"/>
      <c r="AB160" s="651"/>
      <c r="AC160" s="236" t="str">
        <f>IFERROR(VLOOKUP(Z160,【参考】数式用!$A$4:$B$57,2,FALSE),"")</f>
        <v/>
      </c>
      <c r="AD160" s="137"/>
      <c r="AE160" s="138"/>
      <c r="AF160" s="237">
        <f t="shared" si="5"/>
        <v>0</v>
      </c>
      <c r="AG160" s="66" t="str">
        <f>IF(B160="","",IF(AQ160="総合事業","数式を削除して手入力",IFERROR(INDEX(【参考】数式用!$AD$3:$AF$452,MATCH(Q160&amp;V160,【参考】数式用!$AC$3:$AC$452,0),MATCH(VLOOKUP(Z160,【参考】数式用!$AG$2:$AH$56,2,FALSE),【参考】数式用!$AD$2:$AF$2,0)),10)))</f>
        <v/>
      </c>
      <c r="AP160" s="501" t="str">
        <f>IF($L$16="", "", VLOOKUP(Z160,【参考】数式用!$A$2:$O$57,14,FALSE))</f>
        <v/>
      </c>
      <c r="AQ160" s="282" t="e">
        <f>VLOOKUP(Z160,【参考】数式用!$A$2:$O$57,15,FALSE)</f>
        <v>#N/A</v>
      </c>
    </row>
    <row r="161" spans="1:43" ht="49.95" customHeight="1">
      <c r="A161" s="650">
        <f t="shared" si="3"/>
        <v>122</v>
      </c>
      <c r="B161" s="664"/>
      <c r="C161" s="665"/>
      <c r="D161" s="665"/>
      <c r="E161" s="665"/>
      <c r="F161" s="665"/>
      <c r="G161" s="665"/>
      <c r="H161" s="665"/>
      <c r="I161" s="665"/>
      <c r="J161" s="665"/>
      <c r="K161" s="665"/>
      <c r="L161" s="663"/>
      <c r="M161" s="663"/>
      <c r="N161" s="663"/>
      <c r="O161" s="663"/>
      <c r="P161" s="663"/>
      <c r="Q161" s="652"/>
      <c r="R161" s="652"/>
      <c r="S161" s="652"/>
      <c r="T161" s="652"/>
      <c r="U161" s="652"/>
      <c r="V161" s="648"/>
      <c r="W161" s="651"/>
      <c r="X161" s="651"/>
      <c r="Y161" s="651"/>
      <c r="Z161" s="651"/>
      <c r="AA161" s="651"/>
      <c r="AB161" s="651"/>
      <c r="AC161" s="236" t="str">
        <f>IFERROR(VLOOKUP(Z161,【参考】数式用!$A$4:$B$57,2,FALSE),"")</f>
        <v/>
      </c>
      <c r="AD161" s="137"/>
      <c r="AE161" s="138"/>
      <c r="AF161" s="237">
        <f t="shared" si="5"/>
        <v>0</v>
      </c>
      <c r="AG161" s="66" t="str">
        <f>IF(B161="","",IF(AQ161="総合事業","数式を削除して手入力",IFERROR(INDEX(【参考】数式用!$AD$3:$AF$452,MATCH(Q161&amp;V161,【参考】数式用!$AC$3:$AC$452,0),MATCH(VLOOKUP(Z161,【参考】数式用!$AG$2:$AH$56,2,FALSE),【参考】数式用!$AD$2:$AF$2,0)),10)))</f>
        <v/>
      </c>
      <c r="AP161" s="501" t="str">
        <f>IF($L$16="", "", VLOOKUP(Z161,【参考】数式用!$A$2:$O$57,14,FALSE))</f>
        <v/>
      </c>
      <c r="AQ161" s="282" t="e">
        <f>VLOOKUP(Z161,【参考】数式用!$A$2:$O$57,15,FALSE)</f>
        <v>#N/A</v>
      </c>
    </row>
    <row r="162" spans="1:43" ht="49.95" customHeight="1">
      <c r="A162" s="650">
        <f t="shared" si="3"/>
        <v>123</v>
      </c>
      <c r="B162" s="664"/>
      <c r="C162" s="665"/>
      <c r="D162" s="665"/>
      <c r="E162" s="665"/>
      <c r="F162" s="665"/>
      <c r="G162" s="665"/>
      <c r="H162" s="665"/>
      <c r="I162" s="665"/>
      <c r="J162" s="665"/>
      <c r="K162" s="665"/>
      <c r="L162" s="663"/>
      <c r="M162" s="663"/>
      <c r="N162" s="663"/>
      <c r="O162" s="663"/>
      <c r="P162" s="663"/>
      <c r="Q162" s="652"/>
      <c r="R162" s="652"/>
      <c r="S162" s="652"/>
      <c r="T162" s="652"/>
      <c r="U162" s="652"/>
      <c r="V162" s="648"/>
      <c r="W162" s="651"/>
      <c r="X162" s="651"/>
      <c r="Y162" s="651"/>
      <c r="Z162" s="651"/>
      <c r="AA162" s="651"/>
      <c r="AB162" s="651"/>
      <c r="AC162" s="236" t="str">
        <f>IFERROR(VLOOKUP(Z162,【参考】数式用!$A$4:$B$57,2,FALSE),"")</f>
        <v/>
      </c>
      <c r="AD162" s="137"/>
      <c r="AE162" s="138"/>
      <c r="AF162" s="237">
        <f t="shared" si="5"/>
        <v>0</v>
      </c>
      <c r="AG162" s="66" t="str">
        <f>IF(B162="","",IF(AQ162="総合事業","数式を削除して手入力",IFERROR(INDEX(【参考】数式用!$AD$3:$AF$452,MATCH(Q162&amp;V162,【参考】数式用!$AC$3:$AC$452,0),MATCH(VLOOKUP(Z162,【参考】数式用!$AG$2:$AH$56,2,FALSE),【参考】数式用!$AD$2:$AF$2,0)),10)))</f>
        <v/>
      </c>
      <c r="AP162" s="501" t="str">
        <f>IF($L$16="", "", VLOOKUP(Z162,【参考】数式用!$A$2:$O$57,14,FALSE))</f>
        <v/>
      </c>
      <c r="AQ162" s="282" t="e">
        <f>VLOOKUP(Z162,【参考】数式用!$A$2:$O$57,15,FALSE)</f>
        <v>#N/A</v>
      </c>
    </row>
    <row r="163" spans="1:43" ht="49.95" customHeight="1">
      <c r="A163" s="650">
        <f t="shared" si="3"/>
        <v>124</v>
      </c>
      <c r="B163" s="664"/>
      <c r="C163" s="665"/>
      <c r="D163" s="665"/>
      <c r="E163" s="665"/>
      <c r="F163" s="665"/>
      <c r="G163" s="665"/>
      <c r="H163" s="665"/>
      <c r="I163" s="665"/>
      <c r="J163" s="665"/>
      <c r="K163" s="665"/>
      <c r="L163" s="663"/>
      <c r="M163" s="663"/>
      <c r="N163" s="663"/>
      <c r="O163" s="663"/>
      <c r="P163" s="663"/>
      <c r="Q163" s="652"/>
      <c r="R163" s="652"/>
      <c r="S163" s="652"/>
      <c r="T163" s="652"/>
      <c r="U163" s="652"/>
      <c r="V163" s="648"/>
      <c r="W163" s="651"/>
      <c r="X163" s="651"/>
      <c r="Y163" s="651"/>
      <c r="Z163" s="651"/>
      <c r="AA163" s="651"/>
      <c r="AB163" s="651"/>
      <c r="AC163" s="236" t="str">
        <f>IFERROR(VLOOKUP(Z163,【参考】数式用!$A$4:$B$57,2,FALSE),"")</f>
        <v/>
      </c>
      <c r="AD163" s="137"/>
      <c r="AE163" s="138"/>
      <c r="AF163" s="237">
        <f t="shared" si="5"/>
        <v>0</v>
      </c>
      <c r="AG163" s="66" t="str">
        <f>IF(B163="","",IF(AQ163="総合事業","数式を削除して手入力",IFERROR(INDEX(【参考】数式用!$AD$3:$AF$452,MATCH(Q163&amp;V163,【参考】数式用!$AC$3:$AC$452,0),MATCH(VLOOKUP(Z163,【参考】数式用!$AG$2:$AH$56,2,FALSE),【参考】数式用!$AD$2:$AF$2,0)),10)))</f>
        <v/>
      </c>
      <c r="AP163" s="501" t="str">
        <f>IF($L$16="", "", VLOOKUP(Z163,【参考】数式用!$A$2:$O$57,14,FALSE))</f>
        <v/>
      </c>
      <c r="AQ163" s="282" t="e">
        <f>VLOOKUP(Z163,【参考】数式用!$A$2:$O$57,15,FALSE)</f>
        <v>#N/A</v>
      </c>
    </row>
    <row r="164" spans="1:43" ht="49.95" customHeight="1">
      <c r="A164" s="650">
        <f t="shared" si="3"/>
        <v>125</v>
      </c>
      <c r="B164" s="664"/>
      <c r="C164" s="665"/>
      <c r="D164" s="665"/>
      <c r="E164" s="665"/>
      <c r="F164" s="665"/>
      <c r="G164" s="665"/>
      <c r="H164" s="665"/>
      <c r="I164" s="665"/>
      <c r="J164" s="665"/>
      <c r="K164" s="665"/>
      <c r="L164" s="663"/>
      <c r="M164" s="663"/>
      <c r="N164" s="663"/>
      <c r="O164" s="663"/>
      <c r="P164" s="663"/>
      <c r="Q164" s="652"/>
      <c r="R164" s="652"/>
      <c r="S164" s="652"/>
      <c r="T164" s="652"/>
      <c r="U164" s="652"/>
      <c r="V164" s="648"/>
      <c r="W164" s="651"/>
      <c r="X164" s="651"/>
      <c r="Y164" s="651"/>
      <c r="Z164" s="651"/>
      <c r="AA164" s="651"/>
      <c r="AB164" s="651"/>
      <c r="AC164" s="236" t="str">
        <f>IFERROR(VLOOKUP(Z164,【参考】数式用!$A$4:$B$57,2,FALSE),"")</f>
        <v/>
      </c>
      <c r="AD164" s="137"/>
      <c r="AE164" s="138"/>
      <c r="AF164" s="237">
        <f t="shared" si="5"/>
        <v>0</v>
      </c>
      <c r="AG164" s="66" t="str">
        <f>IF(B164="","",IF(AQ164="総合事業","数式を削除して手入力",IFERROR(INDEX(【参考】数式用!$AD$3:$AF$452,MATCH(Q164&amp;V164,【参考】数式用!$AC$3:$AC$452,0),MATCH(VLOOKUP(Z164,【参考】数式用!$AG$2:$AH$56,2,FALSE),【参考】数式用!$AD$2:$AF$2,0)),10)))</f>
        <v/>
      </c>
      <c r="AP164" s="501" t="str">
        <f>IF($L$16="", "", VLOOKUP(Z164,【参考】数式用!$A$2:$O$57,14,FALSE))</f>
        <v/>
      </c>
      <c r="AQ164" s="282" t="e">
        <f>VLOOKUP(Z164,【参考】数式用!$A$2:$O$57,15,FALSE)</f>
        <v>#N/A</v>
      </c>
    </row>
    <row r="165" spans="1:43" ht="49.95" customHeight="1">
      <c r="A165" s="650">
        <f t="shared" si="3"/>
        <v>126</v>
      </c>
      <c r="B165" s="664"/>
      <c r="C165" s="665"/>
      <c r="D165" s="665"/>
      <c r="E165" s="665"/>
      <c r="F165" s="665"/>
      <c r="G165" s="665"/>
      <c r="H165" s="665"/>
      <c r="I165" s="665"/>
      <c r="J165" s="665"/>
      <c r="K165" s="665"/>
      <c r="L165" s="663"/>
      <c r="M165" s="663"/>
      <c r="N165" s="663"/>
      <c r="O165" s="663"/>
      <c r="P165" s="663"/>
      <c r="Q165" s="652"/>
      <c r="R165" s="652"/>
      <c r="S165" s="652"/>
      <c r="T165" s="652"/>
      <c r="U165" s="652"/>
      <c r="V165" s="648"/>
      <c r="W165" s="651"/>
      <c r="X165" s="651"/>
      <c r="Y165" s="651"/>
      <c r="Z165" s="651"/>
      <c r="AA165" s="651"/>
      <c r="AB165" s="651"/>
      <c r="AC165" s="236" t="str">
        <f>IFERROR(VLOOKUP(Z165,【参考】数式用!$A$4:$B$57,2,FALSE),"")</f>
        <v/>
      </c>
      <c r="AD165" s="137"/>
      <c r="AE165" s="138"/>
      <c r="AF165" s="237">
        <f t="shared" si="5"/>
        <v>0</v>
      </c>
      <c r="AG165" s="66" t="str">
        <f>IF(B165="","",IF(AQ165="総合事業","数式を削除して手入力",IFERROR(INDEX(【参考】数式用!$AD$3:$AF$452,MATCH(Q165&amp;V165,【参考】数式用!$AC$3:$AC$452,0),MATCH(VLOOKUP(Z165,【参考】数式用!$AG$2:$AH$56,2,FALSE),【参考】数式用!$AD$2:$AF$2,0)),10)))</f>
        <v/>
      </c>
      <c r="AP165" s="501" t="str">
        <f>IF($L$16="", "", VLOOKUP(Z165,【参考】数式用!$A$2:$O$57,14,FALSE))</f>
        <v/>
      </c>
      <c r="AQ165" s="282" t="e">
        <f>VLOOKUP(Z165,【参考】数式用!$A$2:$O$57,15,FALSE)</f>
        <v>#N/A</v>
      </c>
    </row>
    <row r="166" spans="1:43" ht="49.95" customHeight="1">
      <c r="A166" s="650">
        <f t="shared" si="3"/>
        <v>127</v>
      </c>
      <c r="B166" s="664"/>
      <c r="C166" s="665"/>
      <c r="D166" s="665"/>
      <c r="E166" s="665"/>
      <c r="F166" s="665"/>
      <c r="G166" s="665"/>
      <c r="H166" s="665"/>
      <c r="I166" s="665"/>
      <c r="J166" s="665"/>
      <c r="K166" s="665"/>
      <c r="L166" s="663"/>
      <c r="M166" s="663"/>
      <c r="N166" s="663"/>
      <c r="O166" s="663"/>
      <c r="P166" s="663"/>
      <c r="Q166" s="652"/>
      <c r="R166" s="652"/>
      <c r="S166" s="652"/>
      <c r="T166" s="652"/>
      <c r="U166" s="652"/>
      <c r="V166" s="648"/>
      <c r="W166" s="651"/>
      <c r="X166" s="651"/>
      <c r="Y166" s="651"/>
      <c r="Z166" s="651"/>
      <c r="AA166" s="651"/>
      <c r="AB166" s="651"/>
      <c r="AC166" s="236" t="str">
        <f>IFERROR(VLOOKUP(Z166,【参考】数式用!$A$4:$B$57,2,FALSE),"")</f>
        <v/>
      </c>
      <c r="AD166" s="137"/>
      <c r="AE166" s="138"/>
      <c r="AF166" s="237">
        <f t="shared" si="5"/>
        <v>0</v>
      </c>
      <c r="AG166" s="66" t="str">
        <f>IF(B166="","",IF(AQ166="総合事業","数式を削除して手入力",IFERROR(INDEX(【参考】数式用!$AD$3:$AF$452,MATCH(Q166&amp;V166,【参考】数式用!$AC$3:$AC$452,0),MATCH(VLOOKUP(Z166,【参考】数式用!$AG$2:$AH$56,2,FALSE),【参考】数式用!$AD$2:$AF$2,0)),10)))</f>
        <v/>
      </c>
      <c r="AP166" s="501" t="str">
        <f>IF($L$16="", "", VLOOKUP(Z166,【参考】数式用!$A$2:$O$57,14,FALSE))</f>
        <v/>
      </c>
      <c r="AQ166" s="282" t="e">
        <f>VLOOKUP(Z166,【参考】数式用!$A$2:$O$57,15,FALSE)</f>
        <v>#N/A</v>
      </c>
    </row>
    <row r="167" spans="1:43" ht="49.95" customHeight="1">
      <c r="A167" s="650">
        <f t="shared" si="3"/>
        <v>128</v>
      </c>
      <c r="B167" s="664"/>
      <c r="C167" s="665"/>
      <c r="D167" s="665"/>
      <c r="E167" s="665"/>
      <c r="F167" s="665"/>
      <c r="G167" s="665"/>
      <c r="H167" s="665"/>
      <c r="I167" s="665"/>
      <c r="J167" s="665"/>
      <c r="K167" s="665"/>
      <c r="L167" s="663"/>
      <c r="M167" s="663"/>
      <c r="N167" s="663"/>
      <c r="O167" s="663"/>
      <c r="P167" s="663"/>
      <c r="Q167" s="652"/>
      <c r="R167" s="652"/>
      <c r="S167" s="652"/>
      <c r="T167" s="652"/>
      <c r="U167" s="652"/>
      <c r="V167" s="648"/>
      <c r="W167" s="651"/>
      <c r="X167" s="651"/>
      <c r="Y167" s="651"/>
      <c r="Z167" s="651"/>
      <c r="AA167" s="651"/>
      <c r="AB167" s="651"/>
      <c r="AC167" s="236" t="str">
        <f>IFERROR(VLOOKUP(Z167,【参考】数式用!$A$4:$B$57,2,FALSE),"")</f>
        <v/>
      </c>
      <c r="AD167" s="137"/>
      <c r="AE167" s="138"/>
      <c r="AF167" s="237">
        <f t="shared" si="5"/>
        <v>0</v>
      </c>
      <c r="AG167" s="66" t="str">
        <f>IF(B167="","",IF(AQ167="総合事業","数式を削除して手入力",IFERROR(INDEX(【参考】数式用!$AD$3:$AF$452,MATCH(Q167&amp;V167,【参考】数式用!$AC$3:$AC$452,0),MATCH(VLOOKUP(Z167,【参考】数式用!$AG$2:$AH$56,2,FALSE),【参考】数式用!$AD$2:$AF$2,0)),10)))</f>
        <v/>
      </c>
      <c r="AP167" s="501" t="str">
        <f>IF($L$16="", "", VLOOKUP(Z167,【参考】数式用!$A$2:$O$57,14,FALSE))</f>
        <v/>
      </c>
      <c r="AQ167" s="282" t="e">
        <f>VLOOKUP(Z167,【参考】数式用!$A$2:$O$57,15,FALSE)</f>
        <v>#N/A</v>
      </c>
    </row>
    <row r="168" spans="1:43" ht="49.95" customHeight="1">
      <c r="A168" s="650">
        <f t="shared" si="3"/>
        <v>129</v>
      </c>
      <c r="B168" s="664"/>
      <c r="C168" s="665"/>
      <c r="D168" s="665"/>
      <c r="E168" s="665"/>
      <c r="F168" s="665"/>
      <c r="G168" s="665"/>
      <c r="H168" s="665"/>
      <c r="I168" s="665"/>
      <c r="J168" s="665"/>
      <c r="K168" s="665"/>
      <c r="L168" s="663"/>
      <c r="M168" s="663"/>
      <c r="N168" s="663"/>
      <c r="O168" s="663"/>
      <c r="P168" s="663"/>
      <c r="Q168" s="652"/>
      <c r="R168" s="652"/>
      <c r="S168" s="652"/>
      <c r="T168" s="652"/>
      <c r="U168" s="652"/>
      <c r="V168" s="648"/>
      <c r="W168" s="651"/>
      <c r="X168" s="651"/>
      <c r="Y168" s="651"/>
      <c r="Z168" s="651"/>
      <c r="AA168" s="651"/>
      <c r="AB168" s="651"/>
      <c r="AC168" s="236" t="str">
        <f>IFERROR(VLOOKUP(Z168,【参考】数式用!$A$4:$B$57,2,FALSE),"")</f>
        <v/>
      </c>
      <c r="AD168" s="137"/>
      <c r="AE168" s="138"/>
      <c r="AF168" s="237">
        <f t="shared" si="5"/>
        <v>0</v>
      </c>
      <c r="AG168" s="66" t="str">
        <f>IF(B168="","",IF(AQ168="総合事業","数式を削除して手入力",IFERROR(INDEX(【参考】数式用!$AD$3:$AF$452,MATCH(Q168&amp;V168,【参考】数式用!$AC$3:$AC$452,0),MATCH(VLOOKUP(Z168,【参考】数式用!$AG$2:$AH$56,2,FALSE),【参考】数式用!$AD$2:$AF$2,0)),10)))</f>
        <v/>
      </c>
      <c r="AP168" s="501" t="str">
        <f>IF($L$16="", "", VLOOKUP(Z168,【参考】数式用!$A$2:$O$57,14,FALSE))</f>
        <v/>
      </c>
      <c r="AQ168" s="282" t="e">
        <f>VLOOKUP(Z168,【参考】数式用!$A$2:$O$57,15,FALSE)</f>
        <v>#N/A</v>
      </c>
    </row>
    <row r="169" spans="1:43" ht="49.95" customHeight="1">
      <c r="A169" s="650">
        <f t="shared" si="3"/>
        <v>130</v>
      </c>
      <c r="B169" s="664"/>
      <c r="C169" s="665"/>
      <c r="D169" s="665"/>
      <c r="E169" s="665"/>
      <c r="F169" s="665"/>
      <c r="G169" s="665"/>
      <c r="H169" s="665"/>
      <c r="I169" s="665"/>
      <c r="J169" s="665"/>
      <c r="K169" s="665"/>
      <c r="L169" s="663"/>
      <c r="M169" s="663"/>
      <c r="N169" s="663"/>
      <c r="O169" s="663"/>
      <c r="P169" s="663"/>
      <c r="Q169" s="652"/>
      <c r="R169" s="652"/>
      <c r="S169" s="652"/>
      <c r="T169" s="652"/>
      <c r="U169" s="652"/>
      <c r="V169" s="648"/>
      <c r="W169" s="651"/>
      <c r="X169" s="651"/>
      <c r="Y169" s="651"/>
      <c r="Z169" s="651"/>
      <c r="AA169" s="651"/>
      <c r="AB169" s="651"/>
      <c r="AC169" s="236" t="str">
        <f>IFERROR(VLOOKUP(Z169,【参考】数式用!$A$4:$B$57,2,FALSE),"")</f>
        <v/>
      </c>
      <c r="AD169" s="137"/>
      <c r="AE169" s="138"/>
      <c r="AF169" s="237">
        <f t="shared" si="5"/>
        <v>0</v>
      </c>
      <c r="AG169" s="66" t="str">
        <f>IF(B169="","",IF(AQ169="総合事業","数式を削除して手入力",IFERROR(INDEX(【参考】数式用!$AD$3:$AF$452,MATCH(Q169&amp;V169,【参考】数式用!$AC$3:$AC$452,0),MATCH(VLOOKUP(Z169,【参考】数式用!$AG$2:$AH$56,2,FALSE),【参考】数式用!$AD$2:$AF$2,0)),10)))</f>
        <v/>
      </c>
      <c r="AP169" s="501" t="str">
        <f>IF($L$16="", "", VLOOKUP(Z169,【参考】数式用!$A$2:$O$57,14,FALSE))</f>
        <v/>
      </c>
      <c r="AQ169" s="282" t="e">
        <f>VLOOKUP(Z169,【参考】数式用!$A$2:$O$57,15,FALSE)</f>
        <v>#N/A</v>
      </c>
    </row>
    <row r="170" spans="1:43" ht="49.95" customHeight="1">
      <c r="A170" s="650">
        <f t="shared" ref="A170:A233" si="6">A169+1</f>
        <v>131</v>
      </c>
      <c r="B170" s="664"/>
      <c r="C170" s="665"/>
      <c r="D170" s="665"/>
      <c r="E170" s="665"/>
      <c r="F170" s="665"/>
      <c r="G170" s="665"/>
      <c r="H170" s="665"/>
      <c r="I170" s="665"/>
      <c r="J170" s="665"/>
      <c r="K170" s="665"/>
      <c r="L170" s="663"/>
      <c r="M170" s="663"/>
      <c r="N170" s="663"/>
      <c r="O170" s="663"/>
      <c r="P170" s="663"/>
      <c r="Q170" s="652"/>
      <c r="R170" s="652"/>
      <c r="S170" s="652"/>
      <c r="T170" s="652"/>
      <c r="U170" s="652"/>
      <c r="V170" s="648"/>
      <c r="W170" s="651"/>
      <c r="X170" s="651"/>
      <c r="Y170" s="651"/>
      <c r="Z170" s="651"/>
      <c r="AA170" s="651"/>
      <c r="AB170" s="651"/>
      <c r="AC170" s="236" t="str">
        <f>IFERROR(VLOOKUP(Z170,【参考】数式用!$A$4:$B$57,2,FALSE),"")</f>
        <v/>
      </c>
      <c r="AD170" s="137"/>
      <c r="AE170" s="138"/>
      <c r="AF170" s="237">
        <f t="shared" si="5"/>
        <v>0</v>
      </c>
      <c r="AG170" s="66" t="str">
        <f>IF(B170="","",IF(AQ170="総合事業","数式を削除して手入力",IFERROR(INDEX(【参考】数式用!$AD$3:$AF$452,MATCH(Q170&amp;V170,【参考】数式用!$AC$3:$AC$452,0),MATCH(VLOOKUP(Z170,【参考】数式用!$AG$2:$AH$56,2,FALSE),【参考】数式用!$AD$2:$AF$2,0)),10)))</f>
        <v/>
      </c>
      <c r="AP170" s="501" t="str">
        <f>IF($L$16="", "", VLOOKUP(Z170,【参考】数式用!$A$2:$O$57,14,FALSE))</f>
        <v/>
      </c>
      <c r="AQ170" s="282" t="e">
        <f>VLOOKUP(Z170,【参考】数式用!$A$2:$O$57,15,FALSE)</f>
        <v>#N/A</v>
      </c>
    </row>
    <row r="171" spans="1:43" ht="49.95" customHeight="1">
      <c r="A171" s="650">
        <f t="shared" si="6"/>
        <v>132</v>
      </c>
      <c r="B171" s="664"/>
      <c r="C171" s="665"/>
      <c r="D171" s="665"/>
      <c r="E171" s="665"/>
      <c r="F171" s="665"/>
      <c r="G171" s="665"/>
      <c r="H171" s="665"/>
      <c r="I171" s="665"/>
      <c r="J171" s="665"/>
      <c r="K171" s="665"/>
      <c r="L171" s="663"/>
      <c r="M171" s="663"/>
      <c r="N171" s="663"/>
      <c r="O171" s="663"/>
      <c r="P171" s="663"/>
      <c r="Q171" s="652"/>
      <c r="R171" s="652"/>
      <c r="S171" s="652"/>
      <c r="T171" s="652"/>
      <c r="U171" s="652"/>
      <c r="V171" s="648"/>
      <c r="W171" s="651"/>
      <c r="X171" s="651"/>
      <c r="Y171" s="651"/>
      <c r="Z171" s="651"/>
      <c r="AA171" s="651"/>
      <c r="AB171" s="651"/>
      <c r="AC171" s="236" t="str">
        <f>IFERROR(VLOOKUP(Z171,【参考】数式用!$A$4:$B$57,2,FALSE),"")</f>
        <v/>
      </c>
      <c r="AD171" s="137"/>
      <c r="AE171" s="138"/>
      <c r="AF171" s="237">
        <f t="shared" si="5"/>
        <v>0</v>
      </c>
      <c r="AG171" s="66" t="str">
        <f>IF(B171="","",IF(AQ171="総合事業","数式を削除して手入力",IFERROR(INDEX(【参考】数式用!$AD$3:$AF$452,MATCH(Q171&amp;V171,【参考】数式用!$AC$3:$AC$452,0),MATCH(VLOOKUP(Z171,【参考】数式用!$AG$2:$AH$56,2,FALSE),【参考】数式用!$AD$2:$AF$2,0)),10)))</f>
        <v/>
      </c>
      <c r="AP171" s="501" t="str">
        <f>IF($L$16="", "", VLOOKUP(Z171,【参考】数式用!$A$2:$O$57,14,FALSE))</f>
        <v/>
      </c>
      <c r="AQ171" s="282" t="e">
        <f>VLOOKUP(Z171,【参考】数式用!$A$2:$O$57,15,FALSE)</f>
        <v>#N/A</v>
      </c>
    </row>
    <row r="172" spans="1:43" ht="49.95" customHeight="1">
      <c r="A172" s="650">
        <f t="shared" si="6"/>
        <v>133</v>
      </c>
      <c r="B172" s="664"/>
      <c r="C172" s="665"/>
      <c r="D172" s="665"/>
      <c r="E172" s="665"/>
      <c r="F172" s="665"/>
      <c r="G172" s="665"/>
      <c r="H172" s="665"/>
      <c r="I172" s="665"/>
      <c r="J172" s="665"/>
      <c r="K172" s="665"/>
      <c r="L172" s="663"/>
      <c r="M172" s="663"/>
      <c r="N172" s="663"/>
      <c r="O172" s="663"/>
      <c r="P172" s="663"/>
      <c r="Q172" s="652"/>
      <c r="R172" s="652"/>
      <c r="S172" s="652"/>
      <c r="T172" s="652"/>
      <c r="U172" s="652"/>
      <c r="V172" s="648"/>
      <c r="W172" s="651"/>
      <c r="X172" s="651"/>
      <c r="Y172" s="651"/>
      <c r="Z172" s="651"/>
      <c r="AA172" s="651"/>
      <c r="AB172" s="651"/>
      <c r="AC172" s="236" t="str">
        <f>IFERROR(VLOOKUP(Z172,【参考】数式用!$A$4:$B$57,2,FALSE),"")</f>
        <v/>
      </c>
      <c r="AD172" s="137"/>
      <c r="AE172" s="138"/>
      <c r="AF172" s="237">
        <f t="shared" si="5"/>
        <v>0</v>
      </c>
      <c r="AG172" s="66" t="str">
        <f>IF(B172="","",IF(AQ172="総合事業","数式を削除して手入力",IFERROR(INDEX(【参考】数式用!$AD$3:$AF$452,MATCH(Q172&amp;V172,【参考】数式用!$AC$3:$AC$452,0),MATCH(VLOOKUP(Z172,【参考】数式用!$AG$2:$AH$56,2,FALSE),【参考】数式用!$AD$2:$AF$2,0)),10)))</f>
        <v/>
      </c>
      <c r="AP172" s="501" t="str">
        <f>IF($L$16="", "", VLOOKUP(Z172,【参考】数式用!$A$2:$O$57,14,FALSE))</f>
        <v/>
      </c>
      <c r="AQ172" s="282" t="e">
        <f>VLOOKUP(Z172,【参考】数式用!$A$2:$O$57,15,FALSE)</f>
        <v>#N/A</v>
      </c>
    </row>
    <row r="173" spans="1:43" ht="49.95" customHeight="1">
      <c r="A173" s="650">
        <f t="shared" si="6"/>
        <v>134</v>
      </c>
      <c r="B173" s="664"/>
      <c r="C173" s="665"/>
      <c r="D173" s="665"/>
      <c r="E173" s="665"/>
      <c r="F173" s="665"/>
      <c r="G173" s="665"/>
      <c r="H173" s="665"/>
      <c r="I173" s="665"/>
      <c r="J173" s="665"/>
      <c r="K173" s="665"/>
      <c r="L173" s="663"/>
      <c r="M173" s="663"/>
      <c r="N173" s="663"/>
      <c r="O173" s="663"/>
      <c r="P173" s="663"/>
      <c r="Q173" s="652"/>
      <c r="R173" s="652"/>
      <c r="S173" s="652"/>
      <c r="T173" s="652"/>
      <c r="U173" s="652"/>
      <c r="V173" s="648"/>
      <c r="W173" s="651"/>
      <c r="X173" s="651"/>
      <c r="Y173" s="651"/>
      <c r="Z173" s="651"/>
      <c r="AA173" s="651"/>
      <c r="AB173" s="651"/>
      <c r="AC173" s="236" t="str">
        <f>IFERROR(VLOOKUP(Z173,【参考】数式用!$A$4:$B$57,2,FALSE),"")</f>
        <v/>
      </c>
      <c r="AD173" s="137"/>
      <c r="AE173" s="138"/>
      <c r="AF173" s="237">
        <f t="shared" si="5"/>
        <v>0</v>
      </c>
      <c r="AG173" s="66" t="str">
        <f>IF(B173="","",IF(AQ173="総合事業","数式を削除して手入力",IFERROR(INDEX(【参考】数式用!$AD$3:$AF$452,MATCH(Q173&amp;V173,【参考】数式用!$AC$3:$AC$452,0),MATCH(VLOOKUP(Z173,【参考】数式用!$AG$2:$AH$56,2,FALSE),【参考】数式用!$AD$2:$AF$2,0)),10)))</f>
        <v/>
      </c>
      <c r="AP173" s="501" t="str">
        <f>IF($L$16="", "", VLOOKUP(Z173,【参考】数式用!$A$2:$O$57,14,FALSE))</f>
        <v/>
      </c>
      <c r="AQ173" s="282" t="e">
        <f>VLOOKUP(Z173,【参考】数式用!$A$2:$O$57,15,FALSE)</f>
        <v>#N/A</v>
      </c>
    </row>
    <row r="174" spans="1:43" ht="49.95" customHeight="1">
      <c r="A174" s="650">
        <f t="shared" si="6"/>
        <v>135</v>
      </c>
      <c r="B174" s="664"/>
      <c r="C174" s="665"/>
      <c r="D174" s="665"/>
      <c r="E174" s="665"/>
      <c r="F174" s="665"/>
      <c r="G174" s="665"/>
      <c r="H174" s="665"/>
      <c r="I174" s="665"/>
      <c r="J174" s="665"/>
      <c r="K174" s="665"/>
      <c r="L174" s="663"/>
      <c r="M174" s="663"/>
      <c r="N174" s="663"/>
      <c r="O174" s="663"/>
      <c r="P174" s="663"/>
      <c r="Q174" s="652"/>
      <c r="R174" s="652"/>
      <c r="S174" s="652"/>
      <c r="T174" s="652"/>
      <c r="U174" s="652"/>
      <c r="V174" s="648"/>
      <c r="W174" s="651"/>
      <c r="X174" s="651"/>
      <c r="Y174" s="651"/>
      <c r="Z174" s="651"/>
      <c r="AA174" s="651"/>
      <c r="AB174" s="651"/>
      <c r="AC174" s="236" t="str">
        <f>IFERROR(VLOOKUP(Z174,【参考】数式用!$A$4:$B$57,2,FALSE),"")</f>
        <v/>
      </c>
      <c r="AD174" s="137"/>
      <c r="AE174" s="138"/>
      <c r="AF174" s="237">
        <f t="shared" si="5"/>
        <v>0</v>
      </c>
      <c r="AG174" s="66" t="str">
        <f>IF(B174="","",IF(AQ174="総合事業","数式を削除して手入力",IFERROR(INDEX(【参考】数式用!$AD$3:$AF$452,MATCH(Q174&amp;V174,【参考】数式用!$AC$3:$AC$452,0),MATCH(VLOOKUP(Z174,【参考】数式用!$AG$2:$AH$56,2,FALSE),【参考】数式用!$AD$2:$AF$2,0)),10)))</f>
        <v/>
      </c>
      <c r="AP174" s="501" t="str">
        <f>IF($L$16="", "", VLOOKUP(Z174,【参考】数式用!$A$2:$O$57,14,FALSE))</f>
        <v/>
      </c>
      <c r="AQ174" s="282" t="e">
        <f>VLOOKUP(Z174,【参考】数式用!$A$2:$O$57,15,FALSE)</f>
        <v>#N/A</v>
      </c>
    </row>
    <row r="175" spans="1:43" ht="49.95" customHeight="1">
      <c r="A175" s="650">
        <f t="shared" si="6"/>
        <v>136</v>
      </c>
      <c r="B175" s="664"/>
      <c r="C175" s="665"/>
      <c r="D175" s="665"/>
      <c r="E175" s="665"/>
      <c r="F175" s="665"/>
      <c r="G175" s="665"/>
      <c r="H175" s="665"/>
      <c r="I175" s="665"/>
      <c r="J175" s="665"/>
      <c r="K175" s="665"/>
      <c r="L175" s="663"/>
      <c r="M175" s="663"/>
      <c r="N175" s="663"/>
      <c r="O175" s="663"/>
      <c r="P175" s="663"/>
      <c r="Q175" s="652"/>
      <c r="R175" s="652"/>
      <c r="S175" s="652"/>
      <c r="T175" s="652"/>
      <c r="U175" s="652"/>
      <c r="V175" s="648"/>
      <c r="W175" s="651"/>
      <c r="X175" s="651"/>
      <c r="Y175" s="651"/>
      <c r="Z175" s="651"/>
      <c r="AA175" s="651"/>
      <c r="AB175" s="651"/>
      <c r="AC175" s="236" t="str">
        <f>IFERROR(VLOOKUP(Z175,【参考】数式用!$A$4:$B$57,2,FALSE),"")</f>
        <v/>
      </c>
      <c r="AD175" s="137"/>
      <c r="AE175" s="138"/>
      <c r="AF175" s="237">
        <f t="shared" si="5"/>
        <v>0</v>
      </c>
      <c r="AG175" s="66" t="str">
        <f>IF(B175="","",IF(AQ175="総合事業","数式を削除して手入力",IFERROR(INDEX(【参考】数式用!$AD$3:$AF$452,MATCH(Q175&amp;V175,【参考】数式用!$AC$3:$AC$452,0),MATCH(VLOOKUP(Z175,【参考】数式用!$AG$2:$AH$56,2,FALSE),【参考】数式用!$AD$2:$AF$2,0)),10)))</f>
        <v/>
      </c>
      <c r="AP175" s="501" t="str">
        <f>IF($L$16="", "", VLOOKUP(Z175,【参考】数式用!$A$2:$O$57,14,FALSE))</f>
        <v/>
      </c>
      <c r="AQ175" s="282" t="e">
        <f>VLOOKUP(Z175,【参考】数式用!$A$2:$O$57,15,FALSE)</f>
        <v>#N/A</v>
      </c>
    </row>
    <row r="176" spans="1:43" ht="49.95" customHeight="1">
      <c r="A176" s="650">
        <f t="shared" si="6"/>
        <v>137</v>
      </c>
      <c r="B176" s="664"/>
      <c r="C176" s="665"/>
      <c r="D176" s="665"/>
      <c r="E176" s="665"/>
      <c r="F176" s="665"/>
      <c r="G176" s="665"/>
      <c r="H176" s="665"/>
      <c r="I176" s="665"/>
      <c r="J176" s="665"/>
      <c r="K176" s="665"/>
      <c r="L176" s="663"/>
      <c r="M176" s="663"/>
      <c r="N176" s="663"/>
      <c r="O176" s="663"/>
      <c r="P176" s="663"/>
      <c r="Q176" s="652"/>
      <c r="R176" s="652"/>
      <c r="S176" s="652"/>
      <c r="T176" s="652"/>
      <c r="U176" s="652"/>
      <c r="V176" s="648"/>
      <c r="W176" s="651"/>
      <c r="X176" s="651"/>
      <c r="Y176" s="651"/>
      <c r="Z176" s="651"/>
      <c r="AA176" s="651"/>
      <c r="AB176" s="651"/>
      <c r="AC176" s="236" t="str">
        <f>IFERROR(VLOOKUP(Z176,【参考】数式用!$A$4:$B$57,2,FALSE),"")</f>
        <v/>
      </c>
      <c r="AD176" s="137"/>
      <c r="AE176" s="138"/>
      <c r="AF176" s="237">
        <f t="shared" si="5"/>
        <v>0</v>
      </c>
      <c r="AG176" s="66" t="str">
        <f>IF(B176="","",IF(AQ176="総合事業","数式を削除して手入力",IFERROR(INDEX(【参考】数式用!$AD$3:$AF$452,MATCH(Q176&amp;V176,【参考】数式用!$AC$3:$AC$452,0),MATCH(VLOOKUP(Z176,【参考】数式用!$AG$2:$AH$56,2,FALSE),【参考】数式用!$AD$2:$AF$2,0)),10)))</f>
        <v/>
      </c>
      <c r="AP176" s="501" t="str">
        <f>IF($L$16="", "", VLOOKUP(Z176,【参考】数式用!$A$2:$O$57,14,FALSE))</f>
        <v/>
      </c>
      <c r="AQ176" s="282" t="e">
        <f>VLOOKUP(Z176,【参考】数式用!$A$2:$O$57,15,FALSE)</f>
        <v>#N/A</v>
      </c>
    </row>
    <row r="177" spans="1:43" ht="49.95" customHeight="1">
      <c r="A177" s="650">
        <f t="shared" si="6"/>
        <v>138</v>
      </c>
      <c r="B177" s="664"/>
      <c r="C177" s="665"/>
      <c r="D177" s="665"/>
      <c r="E177" s="665"/>
      <c r="F177" s="665"/>
      <c r="G177" s="665"/>
      <c r="H177" s="665"/>
      <c r="I177" s="665"/>
      <c r="J177" s="665"/>
      <c r="K177" s="665"/>
      <c r="L177" s="663"/>
      <c r="M177" s="663"/>
      <c r="N177" s="663"/>
      <c r="O177" s="663"/>
      <c r="P177" s="663"/>
      <c r="Q177" s="652"/>
      <c r="R177" s="652"/>
      <c r="S177" s="652"/>
      <c r="T177" s="652"/>
      <c r="U177" s="652"/>
      <c r="V177" s="648"/>
      <c r="W177" s="651"/>
      <c r="X177" s="651"/>
      <c r="Y177" s="651"/>
      <c r="Z177" s="651"/>
      <c r="AA177" s="651"/>
      <c r="AB177" s="651"/>
      <c r="AC177" s="236" t="str">
        <f>IFERROR(VLOOKUP(Z177,【参考】数式用!$A$4:$B$57,2,FALSE),"")</f>
        <v/>
      </c>
      <c r="AD177" s="137"/>
      <c r="AE177" s="138"/>
      <c r="AF177" s="237">
        <f t="shared" si="5"/>
        <v>0</v>
      </c>
      <c r="AG177" s="66" t="str">
        <f>IF(B177="","",IF(AQ177="総合事業","数式を削除して手入力",IFERROR(INDEX(【参考】数式用!$AD$3:$AF$452,MATCH(Q177&amp;V177,【参考】数式用!$AC$3:$AC$452,0),MATCH(VLOOKUP(Z177,【参考】数式用!$AG$2:$AH$56,2,FALSE),【参考】数式用!$AD$2:$AF$2,0)),10)))</f>
        <v/>
      </c>
      <c r="AP177" s="501" t="str">
        <f>IF($L$16="", "", VLOOKUP(Z177,【参考】数式用!$A$2:$O$57,14,FALSE))</f>
        <v/>
      </c>
      <c r="AQ177" s="282" t="e">
        <f>VLOOKUP(Z177,【参考】数式用!$A$2:$O$57,15,FALSE)</f>
        <v>#N/A</v>
      </c>
    </row>
    <row r="178" spans="1:43" ht="49.95" customHeight="1">
      <c r="A178" s="650">
        <f t="shared" si="6"/>
        <v>139</v>
      </c>
      <c r="B178" s="664"/>
      <c r="C178" s="665"/>
      <c r="D178" s="665"/>
      <c r="E178" s="665"/>
      <c r="F178" s="665"/>
      <c r="G178" s="665"/>
      <c r="H178" s="665"/>
      <c r="I178" s="665"/>
      <c r="J178" s="665"/>
      <c r="K178" s="665"/>
      <c r="L178" s="663"/>
      <c r="M178" s="663"/>
      <c r="N178" s="663"/>
      <c r="O178" s="663"/>
      <c r="P178" s="663"/>
      <c r="Q178" s="652"/>
      <c r="R178" s="652"/>
      <c r="S178" s="652"/>
      <c r="T178" s="652"/>
      <c r="U178" s="652"/>
      <c r="V178" s="648"/>
      <c r="W178" s="651"/>
      <c r="X178" s="651"/>
      <c r="Y178" s="651"/>
      <c r="Z178" s="651"/>
      <c r="AA178" s="651"/>
      <c r="AB178" s="651"/>
      <c r="AC178" s="236" t="str">
        <f>IFERROR(VLOOKUP(Z178,【参考】数式用!$A$4:$B$57,2,FALSE),"")</f>
        <v/>
      </c>
      <c r="AD178" s="137"/>
      <c r="AE178" s="138"/>
      <c r="AF178" s="237">
        <f t="shared" si="5"/>
        <v>0</v>
      </c>
      <c r="AG178" s="66" t="str">
        <f>IF(B178="","",IF(AQ178="総合事業","数式を削除して手入力",IFERROR(INDEX(【参考】数式用!$AD$3:$AF$452,MATCH(Q178&amp;V178,【参考】数式用!$AC$3:$AC$452,0),MATCH(VLOOKUP(Z178,【参考】数式用!$AG$2:$AH$56,2,FALSE),【参考】数式用!$AD$2:$AF$2,0)),10)))</f>
        <v/>
      </c>
      <c r="AP178" s="501" t="str">
        <f>IF($L$16="", "", VLOOKUP(Z178,【参考】数式用!$A$2:$O$57,14,FALSE))</f>
        <v/>
      </c>
      <c r="AQ178" s="282" t="e">
        <f>VLOOKUP(Z178,【参考】数式用!$A$2:$O$57,15,FALSE)</f>
        <v>#N/A</v>
      </c>
    </row>
    <row r="179" spans="1:43" ht="49.95" customHeight="1">
      <c r="A179" s="650">
        <f t="shared" si="6"/>
        <v>140</v>
      </c>
      <c r="B179" s="664"/>
      <c r="C179" s="665"/>
      <c r="D179" s="665"/>
      <c r="E179" s="665"/>
      <c r="F179" s="665"/>
      <c r="G179" s="665"/>
      <c r="H179" s="665"/>
      <c r="I179" s="665"/>
      <c r="J179" s="665"/>
      <c r="K179" s="665"/>
      <c r="L179" s="663"/>
      <c r="M179" s="663"/>
      <c r="N179" s="663"/>
      <c r="O179" s="663"/>
      <c r="P179" s="663"/>
      <c r="Q179" s="652"/>
      <c r="R179" s="652"/>
      <c r="S179" s="652"/>
      <c r="T179" s="652"/>
      <c r="U179" s="652"/>
      <c r="V179" s="648"/>
      <c r="W179" s="651"/>
      <c r="X179" s="651"/>
      <c r="Y179" s="651"/>
      <c r="Z179" s="651"/>
      <c r="AA179" s="651"/>
      <c r="AB179" s="651"/>
      <c r="AC179" s="236" t="str">
        <f>IFERROR(VLOOKUP(Z179,【参考】数式用!$A$4:$B$57,2,FALSE),"")</f>
        <v/>
      </c>
      <c r="AD179" s="137"/>
      <c r="AE179" s="138"/>
      <c r="AF179" s="237">
        <f t="shared" si="5"/>
        <v>0</v>
      </c>
      <c r="AG179" s="66" t="str">
        <f>IF(B179="","",IF(AQ179="総合事業","数式を削除して手入力",IFERROR(INDEX(【参考】数式用!$AD$3:$AF$452,MATCH(Q179&amp;V179,【参考】数式用!$AC$3:$AC$452,0),MATCH(VLOOKUP(Z179,【参考】数式用!$AG$2:$AH$56,2,FALSE),【参考】数式用!$AD$2:$AF$2,0)),10)))</f>
        <v/>
      </c>
      <c r="AP179" s="501" t="str">
        <f>IF($L$16="", "", VLOOKUP(Z179,【参考】数式用!$A$2:$O$57,14,FALSE))</f>
        <v/>
      </c>
      <c r="AQ179" s="282" t="e">
        <f>VLOOKUP(Z179,【参考】数式用!$A$2:$O$57,15,FALSE)</f>
        <v>#N/A</v>
      </c>
    </row>
    <row r="180" spans="1:43" ht="49.95" customHeight="1">
      <c r="A180" s="650">
        <f t="shared" si="6"/>
        <v>141</v>
      </c>
      <c r="B180" s="664"/>
      <c r="C180" s="665"/>
      <c r="D180" s="665"/>
      <c r="E180" s="665"/>
      <c r="F180" s="665"/>
      <c r="G180" s="665"/>
      <c r="H180" s="665"/>
      <c r="I180" s="665"/>
      <c r="J180" s="665"/>
      <c r="K180" s="665"/>
      <c r="L180" s="663"/>
      <c r="M180" s="663"/>
      <c r="N180" s="663"/>
      <c r="O180" s="663"/>
      <c r="P180" s="663"/>
      <c r="Q180" s="652"/>
      <c r="R180" s="652"/>
      <c r="S180" s="652"/>
      <c r="T180" s="652"/>
      <c r="U180" s="652"/>
      <c r="V180" s="648"/>
      <c r="W180" s="651"/>
      <c r="X180" s="651"/>
      <c r="Y180" s="651"/>
      <c r="Z180" s="651"/>
      <c r="AA180" s="651"/>
      <c r="AB180" s="651"/>
      <c r="AC180" s="236" t="str">
        <f>IFERROR(VLOOKUP(Z180,【参考】数式用!$A$4:$B$57,2,FALSE),"")</f>
        <v/>
      </c>
      <c r="AD180" s="137"/>
      <c r="AE180" s="138"/>
      <c r="AF180" s="237">
        <f t="shared" si="5"/>
        <v>0</v>
      </c>
      <c r="AG180" s="66" t="str">
        <f>IF(B180="","",IF(AQ180="総合事業","数式を削除して手入力",IFERROR(INDEX(【参考】数式用!$AD$3:$AF$452,MATCH(Q180&amp;V180,【参考】数式用!$AC$3:$AC$452,0),MATCH(VLOOKUP(Z180,【参考】数式用!$AG$2:$AH$56,2,FALSE),【参考】数式用!$AD$2:$AF$2,0)),10)))</f>
        <v/>
      </c>
      <c r="AP180" s="501" t="str">
        <f>IF($L$16="", "", VLOOKUP(Z180,【参考】数式用!$A$2:$O$57,14,FALSE))</f>
        <v/>
      </c>
      <c r="AQ180" s="282" t="e">
        <f>VLOOKUP(Z180,【参考】数式用!$A$2:$O$57,15,FALSE)</f>
        <v>#N/A</v>
      </c>
    </row>
    <row r="181" spans="1:43" ht="49.95" customHeight="1">
      <c r="A181" s="650">
        <f t="shared" si="6"/>
        <v>142</v>
      </c>
      <c r="B181" s="664"/>
      <c r="C181" s="665"/>
      <c r="D181" s="665"/>
      <c r="E181" s="665"/>
      <c r="F181" s="665"/>
      <c r="G181" s="665"/>
      <c r="H181" s="665"/>
      <c r="I181" s="665"/>
      <c r="J181" s="665"/>
      <c r="K181" s="665"/>
      <c r="L181" s="663"/>
      <c r="M181" s="663"/>
      <c r="N181" s="663"/>
      <c r="O181" s="663"/>
      <c r="P181" s="663"/>
      <c r="Q181" s="652"/>
      <c r="R181" s="652"/>
      <c r="S181" s="652"/>
      <c r="T181" s="652"/>
      <c r="U181" s="652"/>
      <c r="V181" s="648"/>
      <c r="W181" s="651"/>
      <c r="X181" s="651"/>
      <c r="Y181" s="651"/>
      <c r="Z181" s="651"/>
      <c r="AA181" s="651"/>
      <c r="AB181" s="651"/>
      <c r="AC181" s="236" t="str">
        <f>IFERROR(VLOOKUP(Z181,【参考】数式用!$A$4:$B$57,2,FALSE),"")</f>
        <v/>
      </c>
      <c r="AD181" s="137"/>
      <c r="AE181" s="138"/>
      <c r="AF181" s="237">
        <f t="shared" si="5"/>
        <v>0</v>
      </c>
      <c r="AG181" s="66" t="str">
        <f>IF(B181="","",IF(AQ181="総合事業","数式を削除して手入力",IFERROR(INDEX(【参考】数式用!$AD$3:$AF$452,MATCH(Q181&amp;V181,【参考】数式用!$AC$3:$AC$452,0),MATCH(VLOOKUP(Z181,【参考】数式用!$AG$2:$AH$56,2,FALSE),【参考】数式用!$AD$2:$AF$2,0)),10)))</f>
        <v/>
      </c>
      <c r="AP181" s="501" t="str">
        <f>IF($L$16="", "", VLOOKUP(Z181,【参考】数式用!$A$2:$O$57,14,FALSE))</f>
        <v/>
      </c>
      <c r="AQ181" s="282" t="e">
        <f>VLOOKUP(Z181,【参考】数式用!$A$2:$O$57,15,FALSE)</f>
        <v>#N/A</v>
      </c>
    </row>
    <row r="182" spans="1:43" ht="49.95" customHeight="1">
      <c r="A182" s="650">
        <f t="shared" si="6"/>
        <v>143</v>
      </c>
      <c r="B182" s="664"/>
      <c r="C182" s="665"/>
      <c r="D182" s="665"/>
      <c r="E182" s="665"/>
      <c r="F182" s="665"/>
      <c r="G182" s="665"/>
      <c r="H182" s="665"/>
      <c r="I182" s="665"/>
      <c r="J182" s="665"/>
      <c r="K182" s="665"/>
      <c r="L182" s="663"/>
      <c r="M182" s="663"/>
      <c r="N182" s="663"/>
      <c r="O182" s="663"/>
      <c r="P182" s="663"/>
      <c r="Q182" s="652"/>
      <c r="R182" s="652"/>
      <c r="S182" s="652"/>
      <c r="T182" s="652"/>
      <c r="U182" s="652"/>
      <c r="V182" s="648"/>
      <c r="W182" s="651"/>
      <c r="X182" s="651"/>
      <c r="Y182" s="651"/>
      <c r="Z182" s="651"/>
      <c r="AA182" s="651"/>
      <c r="AB182" s="651"/>
      <c r="AC182" s="236" t="str">
        <f>IFERROR(VLOOKUP(Z182,【参考】数式用!$A$4:$B$57,2,FALSE),"")</f>
        <v/>
      </c>
      <c r="AD182" s="137"/>
      <c r="AE182" s="138"/>
      <c r="AF182" s="237">
        <f t="shared" si="5"/>
        <v>0</v>
      </c>
      <c r="AG182" s="66" t="str">
        <f>IF(B182="","",IF(AQ182="総合事業","数式を削除して手入力",IFERROR(INDEX(【参考】数式用!$AD$3:$AF$452,MATCH(Q182&amp;V182,【参考】数式用!$AC$3:$AC$452,0),MATCH(VLOOKUP(Z182,【参考】数式用!$AG$2:$AH$56,2,FALSE),【参考】数式用!$AD$2:$AF$2,0)),10)))</f>
        <v/>
      </c>
      <c r="AP182" s="501" t="str">
        <f>IF($L$16="", "", VLOOKUP(Z182,【参考】数式用!$A$2:$O$57,14,FALSE))</f>
        <v/>
      </c>
      <c r="AQ182" s="282" t="e">
        <f>VLOOKUP(Z182,【参考】数式用!$A$2:$O$57,15,FALSE)</f>
        <v>#N/A</v>
      </c>
    </row>
    <row r="183" spans="1:43" ht="49.95" customHeight="1">
      <c r="A183" s="650">
        <f t="shared" si="6"/>
        <v>144</v>
      </c>
      <c r="B183" s="664"/>
      <c r="C183" s="665"/>
      <c r="D183" s="665"/>
      <c r="E183" s="665"/>
      <c r="F183" s="665"/>
      <c r="G183" s="665"/>
      <c r="H183" s="665"/>
      <c r="I183" s="665"/>
      <c r="J183" s="665"/>
      <c r="K183" s="665"/>
      <c r="L183" s="663"/>
      <c r="M183" s="663"/>
      <c r="N183" s="663"/>
      <c r="O183" s="663"/>
      <c r="P183" s="663"/>
      <c r="Q183" s="652"/>
      <c r="R183" s="652"/>
      <c r="S183" s="652"/>
      <c r="T183" s="652"/>
      <c r="U183" s="652"/>
      <c r="V183" s="648"/>
      <c r="W183" s="651"/>
      <c r="X183" s="651"/>
      <c r="Y183" s="651"/>
      <c r="Z183" s="651"/>
      <c r="AA183" s="651"/>
      <c r="AB183" s="651"/>
      <c r="AC183" s="236" t="str">
        <f>IFERROR(VLOOKUP(Z183,【参考】数式用!$A$4:$B$57,2,FALSE),"")</f>
        <v/>
      </c>
      <c r="AD183" s="137"/>
      <c r="AE183" s="138"/>
      <c r="AF183" s="237">
        <f t="shared" si="5"/>
        <v>0</v>
      </c>
      <c r="AG183" s="66" t="str">
        <f>IF(B183="","",IF(AQ183="総合事業","数式を削除して手入力",IFERROR(INDEX(【参考】数式用!$AD$3:$AF$452,MATCH(Q183&amp;V183,【参考】数式用!$AC$3:$AC$452,0),MATCH(VLOOKUP(Z183,【参考】数式用!$AG$2:$AH$56,2,FALSE),【参考】数式用!$AD$2:$AF$2,0)),10)))</f>
        <v/>
      </c>
      <c r="AP183" s="501" t="str">
        <f>IF($L$16="", "", VLOOKUP(Z183,【参考】数式用!$A$2:$O$57,14,FALSE))</f>
        <v/>
      </c>
      <c r="AQ183" s="282" t="e">
        <f>VLOOKUP(Z183,【参考】数式用!$A$2:$O$57,15,FALSE)</f>
        <v>#N/A</v>
      </c>
    </row>
    <row r="184" spans="1:43" ht="49.95" customHeight="1">
      <c r="A184" s="650">
        <f t="shared" si="6"/>
        <v>145</v>
      </c>
      <c r="B184" s="664"/>
      <c r="C184" s="665"/>
      <c r="D184" s="665"/>
      <c r="E184" s="665"/>
      <c r="F184" s="665"/>
      <c r="G184" s="665"/>
      <c r="H184" s="665"/>
      <c r="I184" s="665"/>
      <c r="J184" s="665"/>
      <c r="K184" s="665"/>
      <c r="L184" s="663"/>
      <c r="M184" s="663"/>
      <c r="N184" s="663"/>
      <c r="O184" s="663"/>
      <c r="P184" s="663"/>
      <c r="Q184" s="652"/>
      <c r="R184" s="652"/>
      <c r="S184" s="652"/>
      <c r="T184" s="652"/>
      <c r="U184" s="652"/>
      <c r="V184" s="648"/>
      <c r="W184" s="651"/>
      <c r="X184" s="651"/>
      <c r="Y184" s="651"/>
      <c r="Z184" s="651"/>
      <c r="AA184" s="651"/>
      <c r="AB184" s="651"/>
      <c r="AC184" s="236" t="str">
        <f>IFERROR(VLOOKUP(Z184,【参考】数式用!$A$4:$B$57,2,FALSE),"")</f>
        <v/>
      </c>
      <c r="AD184" s="137"/>
      <c r="AE184" s="138"/>
      <c r="AF184" s="237">
        <f t="shared" si="5"/>
        <v>0</v>
      </c>
      <c r="AG184" s="66" t="str">
        <f>IF(B184="","",IF(AQ184="総合事業","数式を削除して手入力",IFERROR(INDEX(【参考】数式用!$AD$3:$AF$452,MATCH(Q184&amp;V184,【参考】数式用!$AC$3:$AC$452,0),MATCH(VLOOKUP(Z184,【参考】数式用!$AG$2:$AH$56,2,FALSE),【参考】数式用!$AD$2:$AF$2,0)),10)))</f>
        <v/>
      </c>
      <c r="AP184" s="501" t="str">
        <f>IF($L$16="", "", VLOOKUP(Z184,【参考】数式用!$A$2:$O$57,14,FALSE))</f>
        <v/>
      </c>
      <c r="AQ184" s="282" t="e">
        <f>VLOOKUP(Z184,【参考】数式用!$A$2:$O$57,15,FALSE)</f>
        <v>#N/A</v>
      </c>
    </row>
    <row r="185" spans="1:43" ht="49.95" customHeight="1">
      <c r="A185" s="650">
        <f t="shared" si="6"/>
        <v>146</v>
      </c>
      <c r="B185" s="664"/>
      <c r="C185" s="665"/>
      <c r="D185" s="665"/>
      <c r="E185" s="665"/>
      <c r="F185" s="665"/>
      <c r="G185" s="665"/>
      <c r="H185" s="665"/>
      <c r="I185" s="665"/>
      <c r="J185" s="665"/>
      <c r="K185" s="665"/>
      <c r="L185" s="663"/>
      <c r="M185" s="663"/>
      <c r="N185" s="663"/>
      <c r="O185" s="663"/>
      <c r="P185" s="663"/>
      <c r="Q185" s="652"/>
      <c r="R185" s="652"/>
      <c r="S185" s="652"/>
      <c r="T185" s="652"/>
      <c r="U185" s="652"/>
      <c r="V185" s="648"/>
      <c r="W185" s="651"/>
      <c r="X185" s="651"/>
      <c r="Y185" s="651"/>
      <c r="Z185" s="651"/>
      <c r="AA185" s="651"/>
      <c r="AB185" s="651"/>
      <c r="AC185" s="236" t="str">
        <f>IFERROR(VLOOKUP(Z185,【参考】数式用!$A$4:$B$57,2,FALSE),"")</f>
        <v/>
      </c>
      <c r="AD185" s="137"/>
      <c r="AE185" s="138"/>
      <c r="AF185" s="237">
        <f t="shared" si="5"/>
        <v>0</v>
      </c>
      <c r="AG185" s="66" t="str">
        <f>IF(B185="","",IF(AQ185="総合事業","数式を削除して手入力",IFERROR(INDEX(【参考】数式用!$AD$3:$AF$452,MATCH(Q185&amp;V185,【参考】数式用!$AC$3:$AC$452,0),MATCH(VLOOKUP(Z185,【参考】数式用!$AG$2:$AH$56,2,FALSE),【参考】数式用!$AD$2:$AF$2,0)),10)))</f>
        <v/>
      </c>
      <c r="AP185" s="501" t="str">
        <f>IF($L$16="", "", VLOOKUP(Z185,【参考】数式用!$A$2:$O$57,14,FALSE))</f>
        <v/>
      </c>
      <c r="AQ185" s="282" t="e">
        <f>VLOOKUP(Z185,【参考】数式用!$A$2:$O$57,15,FALSE)</f>
        <v>#N/A</v>
      </c>
    </row>
    <row r="186" spans="1:43" ht="49.95" customHeight="1">
      <c r="A186" s="650">
        <f t="shared" si="6"/>
        <v>147</v>
      </c>
      <c r="B186" s="664"/>
      <c r="C186" s="665"/>
      <c r="D186" s="665"/>
      <c r="E186" s="665"/>
      <c r="F186" s="665"/>
      <c r="G186" s="665"/>
      <c r="H186" s="665"/>
      <c r="I186" s="665"/>
      <c r="J186" s="665"/>
      <c r="K186" s="665"/>
      <c r="L186" s="663"/>
      <c r="M186" s="663"/>
      <c r="N186" s="663"/>
      <c r="O186" s="663"/>
      <c r="P186" s="663"/>
      <c r="Q186" s="652"/>
      <c r="R186" s="652"/>
      <c r="S186" s="652"/>
      <c r="T186" s="652"/>
      <c r="U186" s="652"/>
      <c r="V186" s="648"/>
      <c r="W186" s="651"/>
      <c r="X186" s="651"/>
      <c r="Y186" s="651"/>
      <c r="Z186" s="651"/>
      <c r="AA186" s="651"/>
      <c r="AB186" s="651"/>
      <c r="AC186" s="236" t="str">
        <f>IFERROR(VLOOKUP(Z186,【参考】数式用!$A$4:$B$57,2,FALSE),"")</f>
        <v/>
      </c>
      <c r="AD186" s="137"/>
      <c r="AE186" s="138"/>
      <c r="AF186" s="237">
        <f t="shared" si="5"/>
        <v>0</v>
      </c>
      <c r="AG186" s="66" t="str">
        <f>IF(B186="","",IF(AQ186="総合事業","数式を削除して手入力",IFERROR(INDEX(【参考】数式用!$AD$3:$AF$452,MATCH(Q186&amp;V186,【参考】数式用!$AC$3:$AC$452,0),MATCH(VLOOKUP(Z186,【参考】数式用!$AG$2:$AH$56,2,FALSE),【参考】数式用!$AD$2:$AF$2,0)),10)))</f>
        <v/>
      </c>
      <c r="AP186" s="501" t="str">
        <f>IF($L$16="", "", VLOOKUP(Z186,【参考】数式用!$A$2:$O$57,14,FALSE))</f>
        <v/>
      </c>
      <c r="AQ186" s="282" t="e">
        <f>VLOOKUP(Z186,【参考】数式用!$A$2:$O$57,15,FALSE)</f>
        <v>#N/A</v>
      </c>
    </row>
    <row r="187" spans="1:43" ht="49.95" customHeight="1">
      <c r="A187" s="650">
        <f t="shared" si="6"/>
        <v>148</v>
      </c>
      <c r="B187" s="664"/>
      <c r="C187" s="665"/>
      <c r="D187" s="665"/>
      <c r="E187" s="665"/>
      <c r="F187" s="665"/>
      <c r="G187" s="665"/>
      <c r="H187" s="665"/>
      <c r="I187" s="665"/>
      <c r="J187" s="665"/>
      <c r="K187" s="665"/>
      <c r="L187" s="663"/>
      <c r="M187" s="663"/>
      <c r="N187" s="663"/>
      <c r="O187" s="663"/>
      <c r="P187" s="663"/>
      <c r="Q187" s="652"/>
      <c r="R187" s="652"/>
      <c r="S187" s="652"/>
      <c r="T187" s="652"/>
      <c r="U187" s="652"/>
      <c r="V187" s="648"/>
      <c r="W187" s="651"/>
      <c r="X187" s="651"/>
      <c r="Y187" s="651"/>
      <c r="Z187" s="651"/>
      <c r="AA187" s="651"/>
      <c r="AB187" s="651"/>
      <c r="AC187" s="236" t="str">
        <f>IFERROR(VLOOKUP(Z187,【参考】数式用!$A$4:$B$57,2,FALSE),"")</f>
        <v/>
      </c>
      <c r="AD187" s="137"/>
      <c r="AE187" s="138"/>
      <c r="AF187" s="237">
        <f t="shared" si="5"/>
        <v>0</v>
      </c>
      <c r="AG187" s="66" t="str">
        <f>IF(B187="","",IF(AQ187="総合事業","数式を削除して手入力",IFERROR(INDEX(【参考】数式用!$AD$3:$AF$452,MATCH(Q187&amp;V187,【参考】数式用!$AC$3:$AC$452,0),MATCH(VLOOKUP(Z187,【参考】数式用!$AG$2:$AH$56,2,FALSE),【参考】数式用!$AD$2:$AF$2,0)),10)))</f>
        <v/>
      </c>
      <c r="AP187" s="501" t="str">
        <f>IF($L$16="", "", VLOOKUP(Z187,【参考】数式用!$A$2:$O$57,14,FALSE))</f>
        <v/>
      </c>
      <c r="AQ187" s="282" t="e">
        <f>VLOOKUP(Z187,【参考】数式用!$A$2:$O$57,15,FALSE)</f>
        <v>#N/A</v>
      </c>
    </row>
    <row r="188" spans="1:43" ht="49.95" customHeight="1">
      <c r="A188" s="650">
        <f t="shared" si="6"/>
        <v>149</v>
      </c>
      <c r="B188" s="664"/>
      <c r="C188" s="665"/>
      <c r="D188" s="665"/>
      <c r="E188" s="665"/>
      <c r="F188" s="665"/>
      <c r="G188" s="665"/>
      <c r="H188" s="665"/>
      <c r="I188" s="665"/>
      <c r="J188" s="665"/>
      <c r="K188" s="665"/>
      <c r="L188" s="663"/>
      <c r="M188" s="663"/>
      <c r="N188" s="663"/>
      <c r="O188" s="663"/>
      <c r="P188" s="663"/>
      <c r="Q188" s="652"/>
      <c r="R188" s="652"/>
      <c r="S188" s="652"/>
      <c r="T188" s="652"/>
      <c r="U188" s="652"/>
      <c r="V188" s="648"/>
      <c r="W188" s="651"/>
      <c r="X188" s="651"/>
      <c r="Y188" s="651"/>
      <c r="Z188" s="651"/>
      <c r="AA188" s="651"/>
      <c r="AB188" s="651"/>
      <c r="AC188" s="236" t="str">
        <f>IFERROR(VLOOKUP(Z188,【参考】数式用!$A$4:$B$57,2,FALSE),"")</f>
        <v/>
      </c>
      <c r="AD188" s="137"/>
      <c r="AE188" s="138"/>
      <c r="AF188" s="237">
        <f t="shared" si="5"/>
        <v>0</v>
      </c>
      <c r="AG188" s="66" t="str">
        <f>IF(B188="","",IF(AQ188="総合事業","数式を削除して手入力",IFERROR(INDEX(【参考】数式用!$AD$3:$AF$452,MATCH(Q188&amp;V188,【参考】数式用!$AC$3:$AC$452,0),MATCH(VLOOKUP(Z188,【参考】数式用!$AG$2:$AH$56,2,FALSE),【参考】数式用!$AD$2:$AF$2,0)),10)))</f>
        <v/>
      </c>
      <c r="AP188" s="501" t="str">
        <f>IF($L$16="", "", VLOOKUP(Z188,【参考】数式用!$A$2:$O$57,14,FALSE))</f>
        <v/>
      </c>
      <c r="AQ188" s="282" t="e">
        <f>VLOOKUP(Z188,【参考】数式用!$A$2:$O$57,15,FALSE)</f>
        <v>#N/A</v>
      </c>
    </row>
    <row r="189" spans="1:43" ht="49.95" customHeight="1">
      <c r="A189" s="650">
        <f t="shared" si="6"/>
        <v>150</v>
      </c>
      <c r="B189" s="664"/>
      <c r="C189" s="665"/>
      <c r="D189" s="665"/>
      <c r="E189" s="665"/>
      <c r="F189" s="665"/>
      <c r="G189" s="665"/>
      <c r="H189" s="665"/>
      <c r="I189" s="665"/>
      <c r="J189" s="665"/>
      <c r="K189" s="665"/>
      <c r="L189" s="663"/>
      <c r="M189" s="663"/>
      <c r="N189" s="663"/>
      <c r="O189" s="663"/>
      <c r="P189" s="663"/>
      <c r="Q189" s="652"/>
      <c r="R189" s="652"/>
      <c r="S189" s="652"/>
      <c r="T189" s="652"/>
      <c r="U189" s="652"/>
      <c r="V189" s="648"/>
      <c r="W189" s="651"/>
      <c r="X189" s="651"/>
      <c r="Y189" s="651"/>
      <c r="Z189" s="651"/>
      <c r="AA189" s="651"/>
      <c r="AB189" s="651"/>
      <c r="AC189" s="236" t="str">
        <f>IFERROR(VLOOKUP(Z189,【参考】数式用!$A$4:$B$57,2,FALSE),"")</f>
        <v/>
      </c>
      <c r="AD189" s="137"/>
      <c r="AE189" s="138"/>
      <c r="AF189" s="237">
        <f t="shared" si="5"/>
        <v>0</v>
      </c>
      <c r="AG189" s="66" t="str">
        <f>IF(B189="","",IF(AQ189="総合事業","数式を削除して手入力",IFERROR(INDEX(【参考】数式用!$AD$3:$AF$452,MATCH(Q189&amp;V189,【参考】数式用!$AC$3:$AC$452,0),MATCH(VLOOKUP(Z189,【参考】数式用!$AG$2:$AH$56,2,FALSE),【参考】数式用!$AD$2:$AF$2,0)),10)))</f>
        <v/>
      </c>
      <c r="AP189" s="501" t="str">
        <f>IF($L$16="", "", VLOOKUP(Z189,【参考】数式用!$A$2:$O$57,14,FALSE))</f>
        <v/>
      </c>
      <c r="AQ189" s="282" t="e">
        <f>VLOOKUP(Z189,【参考】数式用!$A$2:$O$57,15,FALSE)</f>
        <v>#N/A</v>
      </c>
    </row>
    <row r="190" spans="1:43" ht="49.95" customHeight="1">
      <c r="A190" s="650">
        <f t="shared" si="6"/>
        <v>151</v>
      </c>
      <c r="B190" s="664"/>
      <c r="C190" s="665"/>
      <c r="D190" s="665"/>
      <c r="E190" s="665"/>
      <c r="F190" s="665"/>
      <c r="G190" s="665"/>
      <c r="H190" s="665"/>
      <c r="I190" s="665"/>
      <c r="J190" s="665"/>
      <c r="K190" s="665"/>
      <c r="L190" s="663"/>
      <c r="M190" s="663"/>
      <c r="N190" s="663"/>
      <c r="O190" s="663"/>
      <c r="P190" s="663"/>
      <c r="Q190" s="652"/>
      <c r="R190" s="652"/>
      <c r="S190" s="652"/>
      <c r="T190" s="652"/>
      <c r="U190" s="652"/>
      <c r="V190" s="648"/>
      <c r="W190" s="651"/>
      <c r="X190" s="651"/>
      <c r="Y190" s="651"/>
      <c r="Z190" s="651"/>
      <c r="AA190" s="651"/>
      <c r="AB190" s="651"/>
      <c r="AC190" s="236" t="str">
        <f>IFERROR(VLOOKUP(Z190,【参考】数式用!$A$4:$B$57,2,FALSE),"")</f>
        <v/>
      </c>
      <c r="AD190" s="137"/>
      <c r="AE190" s="138"/>
      <c r="AF190" s="237">
        <f t="shared" si="5"/>
        <v>0</v>
      </c>
      <c r="AG190" s="66" t="str">
        <f>IF(B190="","",IF(AQ190="総合事業","数式を削除して手入力",IFERROR(INDEX(【参考】数式用!$AD$3:$AF$452,MATCH(Q190&amp;V190,【参考】数式用!$AC$3:$AC$452,0),MATCH(VLOOKUP(Z190,【参考】数式用!$AG$2:$AH$56,2,FALSE),【参考】数式用!$AD$2:$AF$2,0)),10)))</f>
        <v/>
      </c>
      <c r="AP190" s="501" t="str">
        <f>IF($L$16="", "", VLOOKUP(Z190,【参考】数式用!$A$2:$O$57,14,FALSE))</f>
        <v/>
      </c>
      <c r="AQ190" s="282" t="e">
        <f>VLOOKUP(Z190,【参考】数式用!$A$2:$O$57,15,FALSE)</f>
        <v>#N/A</v>
      </c>
    </row>
    <row r="191" spans="1:43" ht="49.95" customHeight="1">
      <c r="A191" s="650">
        <f t="shared" si="6"/>
        <v>152</v>
      </c>
      <c r="B191" s="664"/>
      <c r="C191" s="665"/>
      <c r="D191" s="665"/>
      <c r="E191" s="665"/>
      <c r="F191" s="665"/>
      <c r="G191" s="665"/>
      <c r="H191" s="665"/>
      <c r="I191" s="665"/>
      <c r="J191" s="665"/>
      <c r="K191" s="665"/>
      <c r="L191" s="663"/>
      <c r="M191" s="663"/>
      <c r="N191" s="663"/>
      <c r="O191" s="663"/>
      <c r="P191" s="663"/>
      <c r="Q191" s="652"/>
      <c r="R191" s="652"/>
      <c r="S191" s="652"/>
      <c r="T191" s="652"/>
      <c r="U191" s="652"/>
      <c r="V191" s="648"/>
      <c r="W191" s="651"/>
      <c r="X191" s="651"/>
      <c r="Y191" s="651"/>
      <c r="Z191" s="651"/>
      <c r="AA191" s="651"/>
      <c r="AB191" s="651"/>
      <c r="AC191" s="236" t="str">
        <f>IFERROR(VLOOKUP(Z191,【参考】数式用!$A$4:$B$57,2,FALSE),"")</f>
        <v/>
      </c>
      <c r="AD191" s="137"/>
      <c r="AE191" s="138"/>
      <c r="AF191" s="237">
        <f t="shared" si="5"/>
        <v>0</v>
      </c>
      <c r="AG191" s="66" t="str">
        <f>IF(B191="","",IF(AQ191="総合事業","数式を削除して手入力",IFERROR(INDEX(【参考】数式用!$AD$3:$AF$452,MATCH(Q191&amp;V191,【参考】数式用!$AC$3:$AC$452,0),MATCH(VLOOKUP(Z191,【参考】数式用!$AG$2:$AH$56,2,FALSE),【参考】数式用!$AD$2:$AF$2,0)),10)))</f>
        <v/>
      </c>
      <c r="AP191" s="501" t="str">
        <f>IF($L$16="", "", VLOOKUP(Z191,【参考】数式用!$A$2:$O$57,14,FALSE))</f>
        <v/>
      </c>
      <c r="AQ191" s="282" t="e">
        <f>VLOOKUP(Z191,【参考】数式用!$A$2:$O$57,15,FALSE)</f>
        <v>#N/A</v>
      </c>
    </row>
    <row r="192" spans="1:43" ht="49.95" customHeight="1">
      <c r="A192" s="650">
        <f t="shared" si="6"/>
        <v>153</v>
      </c>
      <c r="B192" s="664"/>
      <c r="C192" s="665"/>
      <c r="D192" s="665"/>
      <c r="E192" s="665"/>
      <c r="F192" s="665"/>
      <c r="G192" s="665"/>
      <c r="H192" s="665"/>
      <c r="I192" s="665"/>
      <c r="J192" s="665"/>
      <c r="K192" s="665"/>
      <c r="L192" s="663"/>
      <c r="M192" s="663"/>
      <c r="N192" s="663"/>
      <c r="O192" s="663"/>
      <c r="P192" s="663"/>
      <c r="Q192" s="652"/>
      <c r="R192" s="652"/>
      <c r="S192" s="652"/>
      <c r="T192" s="652"/>
      <c r="U192" s="652"/>
      <c r="V192" s="648"/>
      <c r="W192" s="651"/>
      <c r="X192" s="651"/>
      <c r="Y192" s="651"/>
      <c r="Z192" s="651"/>
      <c r="AA192" s="651"/>
      <c r="AB192" s="651"/>
      <c r="AC192" s="236" t="str">
        <f>IFERROR(VLOOKUP(Z192,【参考】数式用!$A$4:$B$57,2,FALSE),"")</f>
        <v/>
      </c>
      <c r="AD192" s="137"/>
      <c r="AE192" s="138"/>
      <c r="AF192" s="237">
        <f t="shared" si="5"/>
        <v>0</v>
      </c>
      <c r="AG192" s="66" t="str">
        <f>IF(B192="","",IF(AQ192="総合事業","数式を削除して手入力",IFERROR(INDEX(【参考】数式用!$AD$3:$AF$452,MATCH(Q192&amp;V192,【参考】数式用!$AC$3:$AC$452,0),MATCH(VLOOKUP(Z192,【参考】数式用!$AG$2:$AH$56,2,FALSE),【参考】数式用!$AD$2:$AF$2,0)),10)))</f>
        <v/>
      </c>
      <c r="AP192" s="501" t="str">
        <f>IF($L$16="", "", VLOOKUP(Z192,【参考】数式用!$A$2:$O$57,14,FALSE))</f>
        <v/>
      </c>
      <c r="AQ192" s="282" t="e">
        <f>VLOOKUP(Z192,【参考】数式用!$A$2:$O$57,15,FALSE)</f>
        <v>#N/A</v>
      </c>
    </row>
    <row r="193" spans="1:43" ht="49.95" customHeight="1">
      <c r="A193" s="650">
        <f t="shared" si="6"/>
        <v>154</v>
      </c>
      <c r="B193" s="664"/>
      <c r="C193" s="665"/>
      <c r="D193" s="665"/>
      <c r="E193" s="665"/>
      <c r="F193" s="665"/>
      <c r="G193" s="665"/>
      <c r="H193" s="665"/>
      <c r="I193" s="665"/>
      <c r="J193" s="665"/>
      <c r="K193" s="665"/>
      <c r="L193" s="663"/>
      <c r="M193" s="663"/>
      <c r="N193" s="663"/>
      <c r="O193" s="663"/>
      <c r="P193" s="663"/>
      <c r="Q193" s="652"/>
      <c r="R193" s="652"/>
      <c r="S193" s="652"/>
      <c r="T193" s="652"/>
      <c r="U193" s="652"/>
      <c r="V193" s="648"/>
      <c r="W193" s="651"/>
      <c r="X193" s="651"/>
      <c r="Y193" s="651"/>
      <c r="Z193" s="651"/>
      <c r="AA193" s="651"/>
      <c r="AB193" s="651"/>
      <c r="AC193" s="236" t="str">
        <f>IFERROR(VLOOKUP(Z193,【参考】数式用!$A$4:$B$57,2,FALSE),"")</f>
        <v/>
      </c>
      <c r="AD193" s="137"/>
      <c r="AE193" s="138"/>
      <c r="AF193" s="237">
        <f t="shared" si="5"/>
        <v>0</v>
      </c>
      <c r="AG193" s="66" t="str">
        <f>IF(B193="","",IF(AQ193="総合事業","数式を削除して手入力",IFERROR(INDEX(【参考】数式用!$AD$3:$AF$452,MATCH(Q193&amp;V193,【参考】数式用!$AC$3:$AC$452,0),MATCH(VLOOKUP(Z193,【参考】数式用!$AG$2:$AH$56,2,FALSE),【参考】数式用!$AD$2:$AF$2,0)),10)))</f>
        <v/>
      </c>
      <c r="AP193" s="501" t="str">
        <f>IF($L$16="", "", VLOOKUP(Z193,【参考】数式用!$A$2:$O$57,14,FALSE))</f>
        <v/>
      </c>
      <c r="AQ193" s="282" t="e">
        <f>VLOOKUP(Z193,【参考】数式用!$A$2:$O$57,15,FALSE)</f>
        <v>#N/A</v>
      </c>
    </row>
    <row r="194" spans="1:43" ht="49.95" customHeight="1">
      <c r="A194" s="650">
        <f t="shared" si="6"/>
        <v>155</v>
      </c>
      <c r="B194" s="664"/>
      <c r="C194" s="665"/>
      <c r="D194" s="665"/>
      <c r="E194" s="665"/>
      <c r="F194" s="665"/>
      <c r="G194" s="665"/>
      <c r="H194" s="665"/>
      <c r="I194" s="665"/>
      <c r="J194" s="665"/>
      <c r="K194" s="665"/>
      <c r="L194" s="663"/>
      <c r="M194" s="663"/>
      <c r="N194" s="663"/>
      <c r="O194" s="663"/>
      <c r="P194" s="663"/>
      <c r="Q194" s="652"/>
      <c r="R194" s="652"/>
      <c r="S194" s="652"/>
      <c r="T194" s="652"/>
      <c r="U194" s="652"/>
      <c r="V194" s="648"/>
      <c r="W194" s="651"/>
      <c r="X194" s="651"/>
      <c r="Y194" s="651"/>
      <c r="Z194" s="651"/>
      <c r="AA194" s="651"/>
      <c r="AB194" s="651"/>
      <c r="AC194" s="236" t="str">
        <f>IFERROR(VLOOKUP(Z194,【参考】数式用!$A$4:$B$57,2,FALSE),"")</f>
        <v/>
      </c>
      <c r="AD194" s="137"/>
      <c r="AE194" s="138"/>
      <c r="AF194" s="237">
        <f t="shared" si="5"/>
        <v>0</v>
      </c>
      <c r="AG194" s="66" t="str">
        <f>IF(B194="","",IF(AQ194="総合事業","数式を削除して手入力",IFERROR(INDEX(【参考】数式用!$AD$3:$AF$452,MATCH(Q194&amp;V194,【参考】数式用!$AC$3:$AC$452,0),MATCH(VLOOKUP(Z194,【参考】数式用!$AG$2:$AH$56,2,FALSE),【参考】数式用!$AD$2:$AF$2,0)),10)))</f>
        <v/>
      </c>
      <c r="AP194" s="501" t="str">
        <f>IF($L$16="", "", VLOOKUP(Z194,【参考】数式用!$A$2:$O$57,14,FALSE))</f>
        <v/>
      </c>
      <c r="AQ194" s="282" t="e">
        <f>VLOOKUP(Z194,【参考】数式用!$A$2:$O$57,15,FALSE)</f>
        <v>#N/A</v>
      </c>
    </row>
    <row r="195" spans="1:43" ht="49.95" customHeight="1">
      <c r="A195" s="650">
        <f t="shared" si="6"/>
        <v>156</v>
      </c>
      <c r="B195" s="664"/>
      <c r="C195" s="665"/>
      <c r="D195" s="665"/>
      <c r="E195" s="665"/>
      <c r="F195" s="665"/>
      <c r="G195" s="665"/>
      <c r="H195" s="665"/>
      <c r="I195" s="665"/>
      <c r="J195" s="665"/>
      <c r="K195" s="665"/>
      <c r="L195" s="663"/>
      <c r="M195" s="663"/>
      <c r="N195" s="663"/>
      <c r="O195" s="663"/>
      <c r="P195" s="663"/>
      <c r="Q195" s="652"/>
      <c r="R195" s="652"/>
      <c r="S195" s="652"/>
      <c r="T195" s="652"/>
      <c r="U195" s="652"/>
      <c r="V195" s="648"/>
      <c r="W195" s="651"/>
      <c r="X195" s="651"/>
      <c r="Y195" s="651"/>
      <c r="Z195" s="651"/>
      <c r="AA195" s="651"/>
      <c r="AB195" s="651"/>
      <c r="AC195" s="236" t="str">
        <f>IFERROR(VLOOKUP(Z195,【参考】数式用!$A$4:$B$57,2,FALSE),"")</f>
        <v/>
      </c>
      <c r="AD195" s="137"/>
      <c r="AE195" s="138"/>
      <c r="AF195" s="237">
        <f t="shared" si="5"/>
        <v>0</v>
      </c>
      <c r="AG195" s="66" t="str">
        <f>IF(B195="","",IF(AQ195="総合事業","数式を削除して手入力",IFERROR(INDEX(【参考】数式用!$AD$3:$AF$452,MATCH(Q195&amp;V195,【参考】数式用!$AC$3:$AC$452,0),MATCH(VLOOKUP(Z195,【参考】数式用!$AG$2:$AH$56,2,FALSE),【参考】数式用!$AD$2:$AF$2,0)),10)))</f>
        <v/>
      </c>
      <c r="AP195" s="501" t="str">
        <f>IF($L$16="", "", VLOOKUP(Z195,【参考】数式用!$A$2:$O$57,14,FALSE))</f>
        <v/>
      </c>
      <c r="AQ195" s="282" t="e">
        <f>VLOOKUP(Z195,【参考】数式用!$A$2:$O$57,15,FALSE)</f>
        <v>#N/A</v>
      </c>
    </row>
    <row r="196" spans="1:43" ht="49.95" customHeight="1">
      <c r="A196" s="650">
        <f t="shared" si="6"/>
        <v>157</v>
      </c>
      <c r="B196" s="664"/>
      <c r="C196" s="665"/>
      <c r="D196" s="665"/>
      <c r="E196" s="665"/>
      <c r="F196" s="665"/>
      <c r="G196" s="665"/>
      <c r="H196" s="665"/>
      <c r="I196" s="665"/>
      <c r="J196" s="665"/>
      <c r="K196" s="665"/>
      <c r="L196" s="663"/>
      <c r="M196" s="663"/>
      <c r="N196" s="663"/>
      <c r="O196" s="663"/>
      <c r="P196" s="663"/>
      <c r="Q196" s="652"/>
      <c r="R196" s="652"/>
      <c r="S196" s="652"/>
      <c r="T196" s="652"/>
      <c r="U196" s="652"/>
      <c r="V196" s="648"/>
      <c r="W196" s="651"/>
      <c r="X196" s="651"/>
      <c r="Y196" s="651"/>
      <c r="Z196" s="651"/>
      <c r="AA196" s="651"/>
      <c r="AB196" s="651"/>
      <c r="AC196" s="236" t="str">
        <f>IFERROR(VLOOKUP(Z196,【参考】数式用!$A$4:$B$57,2,FALSE),"")</f>
        <v/>
      </c>
      <c r="AD196" s="137"/>
      <c r="AE196" s="138"/>
      <c r="AF196" s="237">
        <f t="shared" si="5"/>
        <v>0</v>
      </c>
      <c r="AG196" s="66" t="str">
        <f>IF(B196="","",IF(AQ196="総合事業","数式を削除して手入力",IFERROR(INDEX(【参考】数式用!$AD$3:$AF$452,MATCH(Q196&amp;V196,【参考】数式用!$AC$3:$AC$452,0),MATCH(VLOOKUP(Z196,【参考】数式用!$AG$2:$AH$56,2,FALSE),【参考】数式用!$AD$2:$AF$2,0)),10)))</f>
        <v/>
      </c>
      <c r="AP196" s="501" t="str">
        <f>IF($L$16="", "", VLOOKUP(Z196,【参考】数式用!$A$2:$O$57,14,FALSE))</f>
        <v/>
      </c>
      <c r="AQ196" s="282" t="e">
        <f>VLOOKUP(Z196,【参考】数式用!$A$2:$O$57,15,FALSE)</f>
        <v>#N/A</v>
      </c>
    </row>
    <row r="197" spans="1:43" ht="49.95" customHeight="1">
      <c r="A197" s="650">
        <f t="shared" si="6"/>
        <v>158</v>
      </c>
      <c r="B197" s="664"/>
      <c r="C197" s="665"/>
      <c r="D197" s="665"/>
      <c r="E197" s="665"/>
      <c r="F197" s="665"/>
      <c r="G197" s="665"/>
      <c r="H197" s="665"/>
      <c r="I197" s="665"/>
      <c r="J197" s="665"/>
      <c r="K197" s="665"/>
      <c r="L197" s="663"/>
      <c r="M197" s="663"/>
      <c r="N197" s="663"/>
      <c r="O197" s="663"/>
      <c r="P197" s="663"/>
      <c r="Q197" s="652"/>
      <c r="R197" s="652"/>
      <c r="S197" s="652"/>
      <c r="T197" s="652"/>
      <c r="U197" s="652"/>
      <c r="V197" s="648"/>
      <c r="W197" s="651"/>
      <c r="X197" s="651"/>
      <c r="Y197" s="651"/>
      <c r="Z197" s="651"/>
      <c r="AA197" s="651"/>
      <c r="AB197" s="651"/>
      <c r="AC197" s="236" t="str">
        <f>IFERROR(VLOOKUP(Z197,【参考】数式用!$A$4:$B$57,2,FALSE),"")</f>
        <v/>
      </c>
      <c r="AD197" s="137"/>
      <c r="AE197" s="138"/>
      <c r="AF197" s="237">
        <f t="shared" si="5"/>
        <v>0</v>
      </c>
      <c r="AG197" s="66" t="str">
        <f>IF(B197="","",IF(AQ197="総合事業","数式を削除して手入力",IFERROR(INDEX(【参考】数式用!$AD$3:$AF$452,MATCH(Q197&amp;V197,【参考】数式用!$AC$3:$AC$452,0),MATCH(VLOOKUP(Z197,【参考】数式用!$AG$2:$AH$56,2,FALSE),【参考】数式用!$AD$2:$AF$2,0)),10)))</f>
        <v/>
      </c>
      <c r="AP197" s="501" t="str">
        <f>IF($L$16="", "", VLOOKUP(Z197,【参考】数式用!$A$2:$O$57,14,FALSE))</f>
        <v/>
      </c>
      <c r="AQ197" s="282" t="e">
        <f>VLOOKUP(Z197,【参考】数式用!$A$2:$O$57,15,FALSE)</f>
        <v>#N/A</v>
      </c>
    </row>
    <row r="198" spans="1:43" ht="49.95" customHeight="1">
      <c r="A198" s="650">
        <f t="shared" si="6"/>
        <v>159</v>
      </c>
      <c r="B198" s="664"/>
      <c r="C198" s="665"/>
      <c r="D198" s="665"/>
      <c r="E198" s="665"/>
      <c r="F198" s="665"/>
      <c r="G198" s="665"/>
      <c r="H198" s="665"/>
      <c r="I198" s="665"/>
      <c r="J198" s="665"/>
      <c r="K198" s="665"/>
      <c r="L198" s="663"/>
      <c r="M198" s="663"/>
      <c r="N198" s="663"/>
      <c r="O198" s="663"/>
      <c r="P198" s="663"/>
      <c r="Q198" s="652"/>
      <c r="R198" s="652"/>
      <c r="S198" s="652"/>
      <c r="T198" s="652"/>
      <c r="U198" s="652"/>
      <c r="V198" s="648"/>
      <c r="W198" s="651"/>
      <c r="X198" s="651"/>
      <c r="Y198" s="651"/>
      <c r="Z198" s="651"/>
      <c r="AA198" s="651"/>
      <c r="AB198" s="651"/>
      <c r="AC198" s="236" t="str">
        <f>IFERROR(VLOOKUP(Z198,【参考】数式用!$A$4:$B$57,2,FALSE),"")</f>
        <v/>
      </c>
      <c r="AD198" s="137"/>
      <c r="AE198" s="138"/>
      <c r="AF198" s="237">
        <f t="shared" si="5"/>
        <v>0</v>
      </c>
      <c r="AG198" s="66" t="str">
        <f>IF(B198="","",IF(AQ198="総合事業","数式を削除して手入力",IFERROR(INDEX(【参考】数式用!$AD$3:$AF$452,MATCH(Q198&amp;V198,【参考】数式用!$AC$3:$AC$452,0),MATCH(VLOOKUP(Z198,【参考】数式用!$AG$2:$AH$56,2,FALSE),【参考】数式用!$AD$2:$AF$2,0)),10)))</f>
        <v/>
      </c>
      <c r="AP198" s="501" t="str">
        <f>IF($L$16="", "", VLOOKUP(Z198,【参考】数式用!$A$2:$O$57,14,FALSE))</f>
        <v/>
      </c>
      <c r="AQ198" s="282" t="e">
        <f>VLOOKUP(Z198,【参考】数式用!$A$2:$O$57,15,FALSE)</f>
        <v>#N/A</v>
      </c>
    </row>
    <row r="199" spans="1:43" ht="49.95" customHeight="1">
      <c r="A199" s="650">
        <f t="shared" si="6"/>
        <v>160</v>
      </c>
      <c r="B199" s="664"/>
      <c r="C199" s="665"/>
      <c r="D199" s="665"/>
      <c r="E199" s="665"/>
      <c r="F199" s="665"/>
      <c r="G199" s="665"/>
      <c r="H199" s="665"/>
      <c r="I199" s="665"/>
      <c r="J199" s="665"/>
      <c r="K199" s="665"/>
      <c r="L199" s="663"/>
      <c r="M199" s="663"/>
      <c r="N199" s="663"/>
      <c r="O199" s="663"/>
      <c r="P199" s="663"/>
      <c r="Q199" s="652"/>
      <c r="R199" s="652"/>
      <c r="S199" s="652"/>
      <c r="T199" s="652"/>
      <c r="U199" s="652"/>
      <c r="V199" s="648"/>
      <c r="W199" s="651"/>
      <c r="X199" s="651"/>
      <c r="Y199" s="651"/>
      <c r="Z199" s="651"/>
      <c r="AA199" s="651"/>
      <c r="AB199" s="651"/>
      <c r="AC199" s="236" t="str">
        <f>IFERROR(VLOOKUP(Z199,【参考】数式用!$A$4:$B$57,2,FALSE),"")</f>
        <v/>
      </c>
      <c r="AD199" s="137"/>
      <c r="AE199" s="138"/>
      <c r="AF199" s="237">
        <f t="shared" si="5"/>
        <v>0</v>
      </c>
      <c r="AG199" s="66" t="str">
        <f>IF(B199="","",IF(AQ199="総合事業","数式を削除して手入力",IFERROR(INDEX(【参考】数式用!$AD$3:$AF$452,MATCH(Q199&amp;V199,【参考】数式用!$AC$3:$AC$452,0),MATCH(VLOOKUP(Z199,【参考】数式用!$AG$2:$AH$56,2,FALSE),【参考】数式用!$AD$2:$AF$2,0)),10)))</f>
        <v/>
      </c>
      <c r="AP199" s="501" t="str">
        <f>IF($L$16="", "", VLOOKUP(Z199,【参考】数式用!$A$2:$O$57,14,FALSE))</f>
        <v/>
      </c>
      <c r="AQ199" s="282" t="e">
        <f>VLOOKUP(Z199,【参考】数式用!$A$2:$O$57,15,FALSE)</f>
        <v>#N/A</v>
      </c>
    </row>
    <row r="200" spans="1:43" ht="49.95" customHeight="1">
      <c r="A200" s="650">
        <f t="shared" si="6"/>
        <v>161</v>
      </c>
      <c r="B200" s="664"/>
      <c r="C200" s="665"/>
      <c r="D200" s="665"/>
      <c r="E200" s="665"/>
      <c r="F200" s="665"/>
      <c r="G200" s="665"/>
      <c r="H200" s="665"/>
      <c r="I200" s="665"/>
      <c r="J200" s="665"/>
      <c r="K200" s="665"/>
      <c r="L200" s="663"/>
      <c r="M200" s="663"/>
      <c r="N200" s="663"/>
      <c r="O200" s="663"/>
      <c r="P200" s="663"/>
      <c r="Q200" s="652"/>
      <c r="R200" s="652"/>
      <c r="S200" s="652"/>
      <c r="T200" s="652"/>
      <c r="U200" s="652"/>
      <c r="V200" s="648"/>
      <c r="W200" s="651"/>
      <c r="X200" s="651"/>
      <c r="Y200" s="651"/>
      <c r="Z200" s="651"/>
      <c r="AA200" s="651"/>
      <c r="AB200" s="651"/>
      <c r="AC200" s="236" t="str">
        <f>IFERROR(VLOOKUP(Z200,【参考】数式用!$A$4:$B$57,2,FALSE),"")</f>
        <v/>
      </c>
      <c r="AD200" s="137"/>
      <c r="AE200" s="138"/>
      <c r="AF200" s="237">
        <f t="shared" si="5"/>
        <v>0</v>
      </c>
      <c r="AG200" s="66" t="str">
        <f>IF(B200="","",IF(AQ200="総合事業","数式を削除して手入力",IFERROR(INDEX(【参考】数式用!$AD$3:$AF$452,MATCH(Q200&amp;V200,【参考】数式用!$AC$3:$AC$452,0),MATCH(VLOOKUP(Z200,【参考】数式用!$AG$2:$AH$56,2,FALSE),【参考】数式用!$AD$2:$AF$2,0)),10)))</f>
        <v/>
      </c>
      <c r="AP200" s="501" t="str">
        <f>IF($L$16="", "", VLOOKUP(Z200,【参考】数式用!$A$2:$O$57,14,FALSE))</f>
        <v/>
      </c>
      <c r="AQ200" s="282" t="e">
        <f>VLOOKUP(Z200,【参考】数式用!$A$2:$O$57,15,FALSE)</f>
        <v>#N/A</v>
      </c>
    </row>
    <row r="201" spans="1:43" ht="49.95" customHeight="1">
      <c r="A201" s="650">
        <f t="shared" si="6"/>
        <v>162</v>
      </c>
      <c r="B201" s="664"/>
      <c r="C201" s="665"/>
      <c r="D201" s="665"/>
      <c r="E201" s="665"/>
      <c r="F201" s="665"/>
      <c r="G201" s="665"/>
      <c r="H201" s="665"/>
      <c r="I201" s="665"/>
      <c r="J201" s="665"/>
      <c r="K201" s="665"/>
      <c r="L201" s="663"/>
      <c r="M201" s="663"/>
      <c r="N201" s="663"/>
      <c r="O201" s="663"/>
      <c r="P201" s="663"/>
      <c r="Q201" s="652"/>
      <c r="R201" s="652"/>
      <c r="S201" s="652"/>
      <c r="T201" s="652"/>
      <c r="U201" s="652"/>
      <c r="V201" s="648"/>
      <c r="W201" s="651"/>
      <c r="X201" s="651"/>
      <c r="Y201" s="651"/>
      <c r="Z201" s="651"/>
      <c r="AA201" s="651"/>
      <c r="AB201" s="651"/>
      <c r="AC201" s="236" t="str">
        <f>IFERROR(VLOOKUP(Z201,【参考】数式用!$A$4:$B$57,2,FALSE),"")</f>
        <v/>
      </c>
      <c r="AD201" s="137"/>
      <c r="AE201" s="138"/>
      <c r="AF201" s="237">
        <f t="shared" si="5"/>
        <v>0</v>
      </c>
      <c r="AG201" s="66" t="str">
        <f>IF(B201="","",IF(AQ201="総合事業","数式を削除して手入力",IFERROR(INDEX(【参考】数式用!$AD$3:$AF$452,MATCH(Q201&amp;V201,【参考】数式用!$AC$3:$AC$452,0),MATCH(VLOOKUP(Z201,【参考】数式用!$AG$2:$AH$56,2,FALSE),【参考】数式用!$AD$2:$AF$2,0)),10)))</f>
        <v/>
      </c>
      <c r="AP201" s="501" t="str">
        <f>IF($L$16="", "", VLOOKUP(Z201,【参考】数式用!$A$2:$O$57,14,FALSE))</f>
        <v/>
      </c>
      <c r="AQ201" s="282" t="e">
        <f>VLOOKUP(Z201,【参考】数式用!$A$2:$O$57,15,FALSE)</f>
        <v>#N/A</v>
      </c>
    </row>
    <row r="202" spans="1:43" ht="49.95" customHeight="1">
      <c r="A202" s="650">
        <f t="shared" si="6"/>
        <v>163</v>
      </c>
      <c r="B202" s="664"/>
      <c r="C202" s="665"/>
      <c r="D202" s="665"/>
      <c r="E202" s="665"/>
      <c r="F202" s="665"/>
      <c r="G202" s="665"/>
      <c r="H202" s="665"/>
      <c r="I202" s="665"/>
      <c r="J202" s="665"/>
      <c r="K202" s="665"/>
      <c r="L202" s="663"/>
      <c r="M202" s="663"/>
      <c r="N202" s="663"/>
      <c r="O202" s="663"/>
      <c r="P202" s="663"/>
      <c r="Q202" s="652"/>
      <c r="R202" s="652"/>
      <c r="S202" s="652"/>
      <c r="T202" s="652"/>
      <c r="U202" s="652"/>
      <c r="V202" s="648"/>
      <c r="W202" s="651"/>
      <c r="X202" s="651"/>
      <c r="Y202" s="651"/>
      <c r="Z202" s="651"/>
      <c r="AA202" s="651"/>
      <c r="AB202" s="651"/>
      <c r="AC202" s="236" t="str">
        <f>IFERROR(VLOOKUP(Z202,【参考】数式用!$A$4:$B$57,2,FALSE),"")</f>
        <v/>
      </c>
      <c r="AD202" s="137"/>
      <c r="AE202" s="138"/>
      <c r="AF202" s="237">
        <f t="shared" si="5"/>
        <v>0</v>
      </c>
      <c r="AG202" s="66" t="str">
        <f>IF(B202="","",IF(AQ202="総合事業","数式を削除して手入力",IFERROR(INDEX(【参考】数式用!$AD$3:$AF$452,MATCH(Q202&amp;V202,【参考】数式用!$AC$3:$AC$452,0),MATCH(VLOOKUP(Z202,【参考】数式用!$AG$2:$AH$56,2,FALSE),【参考】数式用!$AD$2:$AF$2,0)),10)))</f>
        <v/>
      </c>
      <c r="AP202" s="501" t="str">
        <f>IF($L$16="", "", VLOOKUP(Z202,【参考】数式用!$A$2:$O$57,14,FALSE))</f>
        <v/>
      </c>
      <c r="AQ202" s="282" t="e">
        <f>VLOOKUP(Z202,【参考】数式用!$A$2:$O$57,15,FALSE)</f>
        <v>#N/A</v>
      </c>
    </row>
    <row r="203" spans="1:43" ht="49.95" customHeight="1">
      <c r="A203" s="650">
        <f t="shared" si="6"/>
        <v>164</v>
      </c>
      <c r="B203" s="664"/>
      <c r="C203" s="665"/>
      <c r="D203" s="665"/>
      <c r="E203" s="665"/>
      <c r="F203" s="665"/>
      <c r="G203" s="665"/>
      <c r="H203" s="665"/>
      <c r="I203" s="665"/>
      <c r="J203" s="665"/>
      <c r="K203" s="665"/>
      <c r="L203" s="663"/>
      <c r="M203" s="663"/>
      <c r="N203" s="663"/>
      <c r="O203" s="663"/>
      <c r="P203" s="663"/>
      <c r="Q203" s="652"/>
      <c r="R203" s="652"/>
      <c r="S203" s="652"/>
      <c r="T203" s="652"/>
      <c r="U203" s="652"/>
      <c r="V203" s="648"/>
      <c r="W203" s="651"/>
      <c r="X203" s="651"/>
      <c r="Y203" s="651"/>
      <c r="Z203" s="651"/>
      <c r="AA203" s="651"/>
      <c r="AB203" s="651"/>
      <c r="AC203" s="236" t="str">
        <f>IFERROR(VLOOKUP(Z203,【参考】数式用!$A$4:$B$57,2,FALSE),"")</f>
        <v/>
      </c>
      <c r="AD203" s="137"/>
      <c r="AE203" s="138"/>
      <c r="AF203" s="237">
        <f t="shared" si="5"/>
        <v>0</v>
      </c>
      <c r="AG203" s="66" t="str">
        <f>IF(B203="","",IF(AQ203="総合事業","数式を削除して手入力",IFERROR(INDEX(【参考】数式用!$AD$3:$AF$452,MATCH(Q203&amp;V203,【参考】数式用!$AC$3:$AC$452,0),MATCH(VLOOKUP(Z203,【参考】数式用!$AG$2:$AH$56,2,FALSE),【参考】数式用!$AD$2:$AF$2,0)),10)))</f>
        <v/>
      </c>
      <c r="AP203" s="501" t="str">
        <f>IF($L$16="", "", VLOOKUP(Z203,【参考】数式用!$A$2:$O$57,14,FALSE))</f>
        <v/>
      </c>
      <c r="AQ203" s="282" t="e">
        <f>VLOOKUP(Z203,【参考】数式用!$A$2:$O$57,15,FALSE)</f>
        <v>#N/A</v>
      </c>
    </row>
    <row r="204" spans="1:43" ht="49.95" customHeight="1">
      <c r="A204" s="650">
        <f t="shared" si="6"/>
        <v>165</v>
      </c>
      <c r="B204" s="664"/>
      <c r="C204" s="665"/>
      <c r="D204" s="665"/>
      <c r="E204" s="665"/>
      <c r="F204" s="665"/>
      <c r="G204" s="665"/>
      <c r="H204" s="665"/>
      <c r="I204" s="665"/>
      <c r="J204" s="665"/>
      <c r="K204" s="665"/>
      <c r="L204" s="663"/>
      <c r="M204" s="663"/>
      <c r="N204" s="663"/>
      <c r="O204" s="663"/>
      <c r="P204" s="663"/>
      <c r="Q204" s="652"/>
      <c r="R204" s="652"/>
      <c r="S204" s="652"/>
      <c r="T204" s="652"/>
      <c r="U204" s="652"/>
      <c r="V204" s="648"/>
      <c r="W204" s="651"/>
      <c r="X204" s="651"/>
      <c r="Y204" s="651"/>
      <c r="Z204" s="651"/>
      <c r="AA204" s="651"/>
      <c r="AB204" s="651"/>
      <c r="AC204" s="236" t="str">
        <f>IFERROR(VLOOKUP(Z204,【参考】数式用!$A$4:$B$57,2,FALSE),"")</f>
        <v/>
      </c>
      <c r="AD204" s="137"/>
      <c r="AE204" s="138"/>
      <c r="AF204" s="237">
        <f t="shared" ref="AF204:AF267" si="7">AD204-AE204</f>
        <v>0</v>
      </c>
      <c r="AG204" s="66" t="str">
        <f>IF(B204="","",IF(AQ204="総合事業","数式を削除して手入力",IFERROR(INDEX(【参考】数式用!$AD$3:$AF$452,MATCH(Q204&amp;V204,【参考】数式用!$AC$3:$AC$452,0),MATCH(VLOOKUP(Z204,【参考】数式用!$AG$2:$AH$56,2,FALSE),【参考】数式用!$AD$2:$AF$2,0)),10)))</f>
        <v/>
      </c>
      <c r="AP204" s="501" t="str">
        <f>IF($L$16="", "", VLOOKUP(Z204,【参考】数式用!$A$2:$O$57,14,FALSE))</f>
        <v/>
      </c>
      <c r="AQ204" s="282" t="e">
        <f>VLOOKUP(Z204,【参考】数式用!$A$2:$O$57,15,FALSE)</f>
        <v>#N/A</v>
      </c>
    </row>
    <row r="205" spans="1:43" ht="49.95" customHeight="1">
      <c r="A205" s="650">
        <f t="shared" si="6"/>
        <v>166</v>
      </c>
      <c r="B205" s="664"/>
      <c r="C205" s="665"/>
      <c r="D205" s="665"/>
      <c r="E205" s="665"/>
      <c r="F205" s="665"/>
      <c r="G205" s="665"/>
      <c r="H205" s="665"/>
      <c r="I205" s="665"/>
      <c r="J205" s="665"/>
      <c r="K205" s="665"/>
      <c r="L205" s="663"/>
      <c r="M205" s="663"/>
      <c r="N205" s="663"/>
      <c r="O205" s="663"/>
      <c r="P205" s="663"/>
      <c r="Q205" s="652"/>
      <c r="R205" s="652"/>
      <c r="S205" s="652"/>
      <c r="T205" s="652"/>
      <c r="U205" s="652"/>
      <c r="V205" s="648"/>
      <c r="W205" s="651"/>
      <c r="X205" s="651"/>
      <c r="Y205" s="651"/>
      <c r="Z205" s="651"/>
      <c r="AA205" s="651"/>
      <c r="AB205" s="651"/>
      <c r="AC205" s="236" t="str">
        <f>IFERROR(VLOOKUP(Z205,【参考】数式用!$A$4:$B$57,2,FALSE),"")</f>
        <v/>
      </c>
      <c r="AD205" s="137"/>
      <c r="AE205" s="138"/>
      <c r="AF205" s="237">
        <f t="shared" si="7"/>
        <v>0</v>
      </c>
      <c r="AG205" s="66" t="str">
        <f>IF(B205="","",IF(AQ205="総合事業","数式を削除して手入力",IFERROR(INDEX(【参考】数式用!$AD$3:$AF$452,MATCH(Q205&amp;V205,【参考】数式用!$AC$3:$AC$452,0),MATCH(VLOOKUP(Z205,【参考】数式用!$AG$2:$AH$56,2,FALSE),【参考】数式用!$AD$2:$AF$2,0)),10)))</f>
        <v/>
      </c>
      <c r="AP205" s="501" t="str">
        <f>IF($L$16="", "", VLOOKUP(Z205,【参考】数式用!$A$2:$O$57,14,FALSE))</f>
        <v/>
      </c>
      <c r="AQ205" s="282" t="e">
        <f>VLOOKUP(Z205,【参考】数式用!$A$2:$O$57,15,FALSE)</f>
        <v>#N/A</v>
      </c>
    </row>
    <row r="206" spans="1:43" ht="49.95" customHeight="1">
      <c r="A206" s="650">
        <f t="shared" si="6"/>
        <v>167</v>
      </c>
      <c r="B206" s="664"/>
      <c r="C206" s="665"/>
      <c r="D206" s="665"/>
      <c r="E206" s="665"/>
      <c r="F206" s="665"/>
      <c r="G206" s="665"/>
      <c r="H206" s="665"/>
      <c r="I206" s="665"/>
      <c r="J206" s="665"/>
      <c r="K206" s="665"/>
      <c r="L206" s="663"/>
      <c r="M206" s="663"/>
      <c r="N206" s="663"/>
      <c r="O206" s="663"/>
      <c r="P206" s="663"/>
      <c r="Q206" s="652"/>
      <c r="R206" s="652"/>
      <c r="S206" s="652"/>
      <c r="T206" s="652"/>
      <c r="U206" s="652"/>
      <c r="V206" s="648"/>
      <c r="W206" s="651"/>
      <c r="X206" s="651"/>
      <c r="Y206" s="651"/>
      <c r="Z206" s="651"/>
      <c r="AA206" s="651"/>
      <c r="AB206" s="651"/>
      <c r="AC206" s="236" t="str">
        <f>IFERROR(VLOOKUP(Z206,【参考】数式用!$A$4:$B$57,2,FALSE),"")</f>
        <v/>
      </c>
      <c r="AD206" s="137"/>
      <c r="AE206" s="138"/>
      <c r="AF206" s="237">
        <f t="shared" si="7"/>
        <v>0</v>
      </c>
      <c r="AG206" s="66" t="str">
        <f>IF(B206="","",IF(AQ206="総合事業","数式を削除して手入力",IFERROR(INDEX(【参考】数式用!$AD$3:$AF$452,MATCH(Q206&amp;V206,【参考】数式用!$AC$3:$AC$452,0),MATCH(VLOOKUP(Z206,【参考】数式用!$AG$2:$AH$56,2,FALSE),【参考】数式用!$AD$2:$AF$2,0)),10)))</f>
        <v/>
      </c>
      <c r="AP206" s="501" t="str">
        <f>IF($L$16="", "", VLOOKUP(Z206,【参考】数式用!$A$2:$O$57,14,FALSE))</f>
        <v/>
      </c>
      <c r="AQ206" s="282" t="e">
        <f>VLOOKUP(Z206,【参考】数式用!$A$2:$O$57,15,FALSE)</f>
        <v>#N/A</v>
      </c>
    </row>
    <row r="207" spans="1:43" ht="49.95" customHeight="1">
      <c r="A207" s="650">
        <f t="shared" si="6"/>
        <v>168</v>
      </c>
      <c r="B207" s="664"/>
      <c r="C207" s="665"/>
      <c r="D207" s="665"/>
      <c r="E207" s="665"/>
      <c r="F207" s="665"/>
      <c r="G207" s="665"/>
      <c r="H207" s="665"/>
      <c r="I207" s="665"/>
      <c r="J207" s="665"/>
      <c r="K207" s="665"/>
      <c r="L207" s="663"/>
      <c r="M207" s="663"/>
      <c r="N207" s="663"/>
      <c r="O207" s="663"/>
      <c r="P207" s="663"/>
      <c r="Q207" s="652"/>
      <c r="R207" s="652"/>
      <c r="S207" s="652"/>
      <c r="T207" s="652"/>
      <c r="U207" s="652"/>
      <c r="V207" s="648"/>
      <c r="W207" s="651"/>
      <c r="X207" s="651"/>
      <c r="Y207" s="651"/>
      <c r="Z207" s="651"/>
      <c r="AA207" s="651"/>
      <c r="AB207" s="651"/>
      <c r="AC207" s="236" t="str">
        <f>IFERROR(VLOOKUP(Z207,【参考】数式用!$A$4:$B$57,2,FALSE),"")</f>
        <v/>
      </c>
      <c r="AD207" s="137"/>
      <c r="AE207" s="138"/>
      <c r="AF207" s="237">
        <f t="shared" si="7"/>
        <v>0</v>
      </c>
      <c r="AG207" s="66" t="str">
        <f>IF(B207="","",IF(AQ207="総合事業","数式を削除して手入力",IFERROR(INDEX(【参考】数式用!$AD$3:$AF$452,MATCH(Q207&amp;V207,【参考】数式用!$AC$3:$AC$452,0),MATCH(VLOOKUP(Z207,【参考】数式用!$AG$2:$AH$56,2,FALSE),【参考】数式用!$AD$2:$AF$2,0)),10)))</f>
        <v/>
      </c>
      <c r="AP207" s="501" t="str">
        <f>IF($L$16="", "", VLOOKUP(Z207,【参考】数式用!$A$2:$O$57,14,FALSE))</f>
        <v/>
      </c>
      <c r="AQ207" s="282" t="e">
        <f>VLOOKUP(Z207,【参考】数式用!$A$2:$O$57,15,FALSE)</f>
        <v>#N/A</v>
      </c>
    </row>
    <row r="208" spans="1:43" ht="49.95" customHeight="1">
      <c r="A208" s="650">
        <f t="shared" si="6"/>
        <v>169</v>
      </c>
      <c r="B208" s="664"/>
      <c r="C208" s="665"/>
      <c r="D208" s="665"/>
      <c r="E208" s="665"/>
      <c r="F208" s="665"/>
      <c r="G208" s="665"/>
      <c r="H208" s="665"/>
      <c r="I208" s="665"/>
      <c r="J208" s="665"/>
      <c r="K208" s="665"/>
      <c r="L208" s="663"/>
      <c r="M208" s="663"/>
      <c r="N208" s="663"/>
      <c r="O208" s="663"/>
      <c r="P208" s="663"/>
      <c r="Q208" s="652"/>
      <c r="R208" s="652"/>
      <c r="S208" s="652"/>
      <c r="T208" s="652"/>
      <c r="U208" s="652"/>
      <c r="V208" s="648"/>
      <c r="W208" s="651"/>
      <c r="X208" s="651"/>
      <c r="Y208" s="651"/>
      <c r="Z208" s="651"/>
      <c r="AA208" s="651"/>
      <c r="AB208" s="651"/>
      <c r="AC208" s="236" t="str">
        <f>IFERROR(VLOOKUP(Z208,【参考】数式用!$A$4:$B$57,2,FALSE),"")</f>
        <v/>
      </c>
      <c r="AD208" s="137"/>
      <c r="AE208" s="138"/>
      <c r="AF208" s="237">
        <f t="shared" si="7"/>
        <v>0</v>
      </c>
      <c r="AG208" s="66" t="str">
        <f>IF(B208="","",IF(AQ208="総合事業","数式を削除して手入力",IFERROR(INDEX(【参考】数式用!$AD$3:$AF$452,MATCH(Q208&amp;V208,【参考】数式用!$AC$3:$AC$452,0),MATCH(VLOOKUP(Z208,【参考】数式用!$AG$2:$AH$56,2,FALSE),【参考】数式用!$AD$2:$AF$2,0)),10)))</f>
        <v/>
      </c>
      <c r="AP208" s="501" t="str">
        <f>IF($L$16="", "", VLOOKUP(Z208,【参考】数式用!$A$2:$O$57,14,FALSE))</f>
        <v/>
      </c>
      <c r="AQ208" s="282" t="e">
        <f>VLOOKUP(Z208,【参考】数式用!$A$2:$O$57,15,FALSE)</f>
        <v>#N/A</v>
      </c>
    </row>
    <row r="209" spans="1:43" ht="49.95" customHeight="1">
      <c r="A209" s="650">
        <f t="shared" si="6"/>
        <v>170</v>
      </c>
      <c r="B209" s="664"/>
      <c r="C209" s="665"/>
      <c r="D209" s="665"/>
      <c r="E209" s="665"/>
      <c r="F209" s="665"/>
      <c r="G209" s="665"/>
      <c r="H209" s="665"/>
      <c r="I209" s="665"/>
      <c r="J209" s="665"/>
      <c r="K209" s="665"/>
      <c r="L209" s="663"/>
      <c r="M209" s="663"/>
      <c r="N209" s="663"/>
      <c r="O209" s="663"/>
      <c r="P209" s="663"/>
      <c r="Q209" s="652"/>
      <c r="R209" s="652"/>
      <c r="S209" s="652"/>
      <c r="T209" s="652"/>
      <c r="U209" s="652"/>
      <c r="V209" s="648"/>
      <c r="W209" s="651"/>
      <c r="X209" s="651"/>
      <c r="Y209" s="651"/>
      <c r="Z209" s="651"/>
      <c r="AA209" s="651"/>
      <c r="AB209" s="651"/>
      <c r="AC209" s="236" t="str">
        <f>IFERROR(VLOOKUP(Z209,【参考】数式用!$A$4:$B$57,2,FALSE),"")</f>
        <v/>
      </c>
      <c r="AD209" s="137"/>
      <c r="AE209" s="138"/>
      <c r="AF209" s="237">
        <f t="shared" si="7"/>
        <v>0</v>
      </c>
      <c r="AG209" s="66" t="str">
        <f>IF(B209="","",IF(AQ209="総合事業","数式を削除して手入力",IFERROR(INDEX(【参考】数式用!$AD$3:$AF$452,MATCH(Q209&amp;V209,【参考】数式用!$AC$3:$AC$452,0),MATCH(VLOOKUP(Z209,【参考】数式用!$AG$2:$AH$56,2,FALSE),【参考】数式用!$AD$2:$AF$2,0)),10)))</f>
        <v/>
      </c>
      <c r="AP209" s="501" t="str">
        <f>IF($L$16="", "", VLOOKUP(Z209,【参考】数式用!$A$2:$O$57,14,FALSE))</f>
        <v/>
      </c>
      <c r="AQ209" s="282" t="e">
        <f>VLOOKUP(Z209,【参考】数式用!$A$2:$O$57,15,FALSE)</f>
        <v>#N/A</v>
      </c>
    </row>
    <row r="210" spans="1:43" ht="49.95" customHeight="1">
      <c r="A210" s="650">
        <f t="shared" si="6"/>
        <v>171</v>
      </c>
      <c r="B210" s="664"/>
      <c r="C210" s="665"/>
      <c r="D210" s="665"/>
      <c r="E210" s="665"/>
      <c r="F210" s="665"/>
      <c r="G210" s="665"/>
      <c r="H210" s="665"/>
      <c r="I210" s="665"/>
      <c r="J210" s="665"/>
      <c r="K210" s="665"/>
      <c r="L210" s="663"/>
      <c r="M210" s="663"/>
      <c r="N210" s="663"/>
      <c r="O210" s="663"/>
      <c r="P210" s="663"/>
      <c r="Q210" s="652"/>
      <c r="R210" s="652"/>
      <c r="S210" s="652"/>
      <c r="T210" s="652"/>
      <c r="U210" s="652"/>
      <c r="V210" s="648"/>
      <c r="W210" s="651"/>
      <c r="X210" s="651"/>
      <c r="Y210" s="651"/>
      <c r="Z210" s="651"/>
      <c r="AA210" s="651"/>
      <c r="AB210" s="651"/>
      <c r="AC210" s="236" t="str">
        <f>IFERROR(VLOOKUP(Z210,【参考】数式用!$A$4:$B$57,2,FALSE),"")</f>
        <v/>
      </c>
      <c r="AD210" s="137"/>
      <c r="AE210" s="138"/>
      <c r="AF210" s="237">
        <f t="shared" si="7"/>
        <v>0</v>
      </c>
      <c r="AG210" s="66" t="str">
        <f>IF(B210="","",IF(AQ210="総合事業","数式を削除して手入力",IFERROR(INDEX(【参考】数式用!$AD$3:$AF$452,MATCH(Q210&amp;V210,【参考】数式用!$AC$3:$AC$452,0),MATCH(VLOOKUP(Z210,【参考】数式用!$AG$2:$AH$56,2,FALSE),【参考】数式用!$AD$2:$AF$2,0)),10)))</f>
        <v/>
      </c>
      <c r="AP210" s="501" t="str">
        <f>IF($L$16="", "", VLOOKUP(Z210,【参考】数式用!$A$2:$O$57,14,FALSE))</f>
        <v/>
      </c>
      <c r="AQ210" s="282" t="e">
        <f>VLOOKUP(Z210,【参考】数式用!$A$2:$O$57,15,FALSE)</f>
        <v>#N/A</v>
      </c>
    </row>
    <row r="211" spans="1:43" ht="49.95" customHeight="1">
      <c r="A211" s="650">
        <f t="shared" si="6"/>
        <v>172</v>
      </c>
      <c r="B211" s="664"/>
      <c r="C211" s="665"/>
      <c r="D211" s="665"/>
      <c r="E211" s="665"/>
      <c r="F211" s="665"/>
      <c r="G211" s="665"/>
      <c r="H211" s="665"/>
      <c r="I211" s="665"/>
      <c r="J211" s="665"/>
      <c r="K211" s="665"/>
      <c r="L211" s="663"/>
      <c r="M211" s="663"/>
      <c r="N211" s="663"/>
      <c r="O211" s="663"/>
      <c r="P211" s="663"/>
      <c r="Q211" s="652"/>
      <c r="R211" s="652"/>
      <c r="S211" s="652"/>
      <c r="T211" s="652"/>
      <c r="U211" s="652"/>
      <c r="V211" s="648"/>
      <c r="W211" s="651"/>
      <c r="X211" s="651"/>
      <c r="Y211" s="651"/>
      <c r="Z211" s="651"/>
      <c r="AA211" s="651"/>
      <c r="AB211" s="651"/>
      <c r="AC211" s="236" t="str">
        <f>IFERROR(VLOOKUP(Z211,【参考】数式用!$A$4:$B$57,2,FALSE),"")</f>
        <v/>
      </c>
      <c r="AD211" s="137"/>
      <c r="AE211" s="138"/>
      <c r="AF211" s="237">
        <f t="shared" si="7"/>
        <v>0</v>
      </c>
      <c r="AG211" s="66" t="str">
        <f>IF(B211="","",IF(AQ211="総合事業","数式を削除して手入力",IFERROR(INDEX(【参考】数式用!$AD$3:$AF$452,MATCH(Q211&amp;V211,【参考】数式用!$AC$3:$AC$452,0),MATCH(VLOOKUP(Z211,【参考】数式用!$AG$2:$AH$56,2,FALSE),【参考】数式用!$AD$2:$AF$2,0)),10)))</f>
        <v/>
      </c>
      <c r="AP211" s="501" t="str">
        <f>IF($L$16="", "", VLOOKUP(Z211,【参考】数式用!$A$2:$O$57,14,FALSE))</f>
        <v/>
      </c>
      <c r="AQ211" s="282" t="e">
        <f>VLOOKUP(Z211,【参考】数式用!$A$2:$O$57,15,FALSE)</f>
        <v>#N/A</v>
      </c>
    </row>
    <row r="212" spans="1:43" ht="49.95" customHeight="1">
      <c r="A212" s="650">
        <f t="shared" si="6"/>
        <v>173</v>
      </c>
      <c r="B212" s="664"/>
      <c r="C212" s="665"/>
      <c r="D212" s="665"/>
      <c r="E212" s="665"/>
      <c r="F212" s="665"/>
      <c r="G212" s="665"/>
      <c r="H212" s="665"/>
      <c r="I212" s="665"/>
      <c r="J212" s="665"/>
      <c r="K212" s="665"/>
      <c r="L212" s="663"/>
      <c r="M212" s="663"/>
      <c r="N212" s="663"/>
      <c r="O212" s="663"/>
      <c r="P212" s="663"/>
      <c r="Q212" s="652"/>
      <c r="R212" s="652"/>
      <c r="S212" s="652"/>
      <c r="T212" s="652"/>
      <c r="U212" s="652"/>
      <c r="V212" s="648"/>
      <c r="W212" s="651"/>
      <c r="X212" s="651"/>
      <c r="Y212" s="651"/>
      <c r="Z212" s="651"/>
      <c r="AA212" s="651"/>
      <c r="AB212" s="651"/>
      <c r="AC212" s="236" t="str">
        <f>IFERROR(VLOOKUP(Z212,【参考】数式用!$A$4:$B$57,2,FALSE),"")</f>
        <v/>
      </c>
      <c r="AD212" s="137"/>
      <c r="AE212" s="138"/>
      <c r="AF212" s="237">
        <f t="shared" si="7"/>
        <v>0</v>
      </c>
      <c r="AG212" s="66" t="str">
        <f>IF(B212="","",IF(AQ212="総合事業","数式を削除して手入力",IFERROR(INDEX(【参考】数式用!$AD$3:$AF$452,MATCH(Q212&amp;V212,【参考】数式用!$AC$3:$AC$452,0),MATCH(VLOOKUP(Z212,【参考】数式用!$AG$2:$AH$56,2,FALSE),【参考】数式用!$AD$2:$AF$2,0)),10)))</f>
        <v/>
      </c>
      <c r="AP212" s="501" t="str">
        <f>IF($L$16="", "", VLOOKUP(Z212,【参考】数式用!$A$2:$O$57,14,FALSE))</f>
        <v/>
      </c>
      <c r="AQ212" s="282" t="e">
        <f>VLOOKUP(Z212,【参考】数式用!$A$2:$O$57,15,FALSE)</f>
        <v>#N/A</v>
      </c>
    </row>
    <row r="213" spans="1:43" ht="49.95" customHeight="1">
      <c r="A213" s="650">
        <f t="shared" si="6"/>
        <v>174</v>
      </c>
      <c r="B213" s="664"/>
      <c r="C213" s="665"/>
      <c r="D213" s="665"/>
      <c r="E213" s="665"/>
      <c r="F213" s="665"/>
      <c r="G213" s="665"/>
      <c r="H213" s="665"/>
      <c r="I213" s="665"/>
      <c r="J213" s="665"/>
      <c r="K213" s="665"/>
      <c r="L213" s="663"/>
      <c r="M213" s="663"/>
      <c r="N213" s="663"/>
      <c r="O213" s="663"/>
      <c r="P213" s="663"/>
      <c r="Q213" s="652"/>
      <c r="R213" s="652"/>
      <c r="S213" s="652"/>
      <c r="T213" s="652"/>
      <c r="U213" s="652"/>
      <c r="V213" s="648"/>
      <c r="W213" s="651"/>
      <c r="X213" s="651"/>
      <c r="Y213" s="651"/>
      <c r="Z213" s="651"/>
      <c r="AA213" s="651"/>
      <c r="AB213" s="651"/>
      <c r="AC213" s="236" t="str">
        <f>IFERROR(VLOOKUP(Z213,【参考】数式用!$A$4:$B$57,2,FALSE),"")</f>
        <v/>
      </c>
      <c r="AD213" s="137"/>
      <c r="AE213" s="138"/>
      <c r="AF213" s="237">
        <f t="shared" si="7"/>
        <v>0</v>
      </c>
      <c r="AG213" s="66" t="str">
        <f>IF(B213="","",IF(AQ213="総合事業","数式を削除して手入力",IFERROR(INDEX(【参考】数式用!$AD$3:$AF$452,MATCH(Q213&amp;V213,【参考】数式用!$AC$3:$AC$452,0),MATCH(VLOOKUP(Z213,【参考】数式用!$AG$2:$AH$56,2,FALSE),【参考】数式用!$AD$2:$AF$2,0)),10)))</f>
        <v/>
      </c>
      <c r="AP213" s="501" t="str">
        <f>IF($L$16="", "", VLOOKUP(Z213,【参考】数式用!$A$2:$O$57,14,FALSE))</f>
        <v/>
      </c>
      <c r="AQ213" s="282" t="e">
        <f>VLOOKUP(Z213,【参考】数式用!$A$2:$O$57,15,FALSE)</f>
        <v>#N/A</v>
      </c>
    </row>
    <row r="214" spans="1:43" ht="49.95" customHeight="1">
      <c r="A214" s="650">
        <f t="shared" si="6"/>
        <v>175</v>
      </c>
      <c r="B214" s="664"/>
      <c r="C214" s="665"/>
      <c r="D214" s="665"/>
      <c r="E214" s="665"/>
      <c r="F214" s="665"/>
      <c r="G214" s="665"/>
      <c r="H214" s="665"/>
      <c r="I214" s="665"/>
      <c r="J214" s="665"/>
      <c r="K214" s="665"/>
      <c r="L214" s="663"/>
      <c r="M214" s="663"/>
      <c r="N214" s="663"/>
      <c r="O214" s="663"/>
      <c r="P214" s="663"/>
      <c r="Q214" s="652"/>
      <c r="R214" s="652"/>
      <c r="S214" s="652"/>
      <c r="T214" s="652"/>
      <c r="U214" s="652"/>
      <c r="V214" s="648"/>
      <c r="W214" s="651"/>
      <c r="X214" s="651"/>
      <c r="Y214" s="651"/>
      <c r="Z214" s="651"/>
      <c r="AA214" s="651"/>
      <c r="AB214" s="651"/>
      <c r="AC214" s="236" t="str">
        <f>IFERROR(VLOOKUP(Z214,【参考】数式用!$A$4:$B$57,2,FALSE),"")</f>
        <v/>
      </c>
      <c r="AD214" s="137"/>
      <c r="AE214" s="138"/>
      <c r="AF214" s="237">
        <f t="shared" si="7"/>
        <v>0</v>
      </c>
      <c r="AG214" s="66" t="str">
        <f>IF(B214="","",IF(AQ214="総合事業","数式を削除して手入力",IFERROR(INDEX(【参考】数式用!$AD$3:$AF$452,MATCH(Q214&amp;V214,【参考】数式用!$AC$3:$AC$452,0),MATCH(VLOOKUP(Z214,【参考】数式用!$AG$2:$AH$56,2,FALSE),【参考】数式用!$AD$2:$AF$2,0)),10)))</f>
        <v/>
      </c>
      <c r="AP214" s="501" t="str">
        <f>IF($L$16="", "", VLOOKUP(Z214,【参考】数式用!$A$2:$O$57,14,FALSE))</f>
        <v/>
      </c>
      <c r="AQ214" s="282" t="e">
        <f>VLOOKUP(Z214,【参考】数式用!$A$2:$O$57,15,FALSE)</f>
        <v>#N/A</v>
      </c>
    </row>
    <row r="215" spans="1:43" ht="49.95" customHeight="1">
      <c r="A215" s="650">
        <f t="shared" si="6"/>
        <v>176</v>
      </c>
      <c r="B215" s="664"/>
      <c r="C215" s="665"/>
      <c r="D215" s="665"/>
      <c r="E215" s="665"/>
      <c r="F215" s="665"/>
      <c r="G215" s="665"/>
      <c r="H215" s="665"/>
      <c r="I215" s="665"/>
      <c r="J215" s="665"/>
      <c r="K215" s="665"/>
      <c r="L215" s="663"/>
      <c r="M215" s="663"/>
      <c r="N215" s="663"/>
      <c r="O215" s="663"/>
      <c r="P215" s="663"/>
      <c r="Q215" s="652"/>
      <c r="R215" s="652"/>
      <c r="S215" s="652"/>
      <c r="T215" s="652"/>
      <c r="U215" s="652"/>
      <c r="V215" s="648"/>
      <c r="W215" s="651"/>
      <c r="X215" s="651"/>
      <c r="Y215" s="651"/>
      <c r="Z215" s="651"/>
      <c r="AA215" s="651"/>
      <c r="AB215" s="651"/>
      <c r="AC215" s="236" t="str">
        <f>IFERROR(VLOOKUP(Z215,【参考】数式用!$A$4:$B$57,2,FALSE),"")</f>
        <v/>
      </c>
      <c r="AD215" s="137"/>
      <c r="AE215" s="138"/>
      <c r="AF215" s="237">
        <f t="shared" si="7"/>
        <v>0</v>
      </c>
      <c r="AG215" s="66" t="str">
        <f>IF(B215="","",IF(AQ215="総合事業","数式を削除して手入力",IFERROR(INDEX(【参考】数式用!$AD$3:$AF$452,MATCH(Q215&amp;V215,【参考】数式用!$AC$3:$AC$452,0),MATCH(VLOOKUP(Z215,【参考】数式用!$AG$2:$AH$56,2,FALSE),【参考】数式用!$AD$2:$AF$2,0)),10)))</f>
        <v/>
      </c>
      <c r="AP215" s="501" t="str">
        <f>IF($L$16="", "", VLOOKUP(Z215,【参考】数式用!$A$2:$O$57,14,FALSE))</f>
        <v/>
      </c>
      <c r="AQ215" s="282" t="e">
        <f>VLOOKUP(Z215,【参考】数式用!$A$2:$O$57,15,FALSE)</f>
        <v>#N/A</v>
      </c>
    </row>
    <row r="216" spans="1:43" ht="49.95" customHeight="1">
      <c r="A216" s="650">
        <f t="shared" si="6"/>
        <v>177</v>
      </c>
      <c r="B216" s="664"/>
      <c r="C216" s="665"/>
      <c r="D216" s="665"/>
      <c r="E216" s="665"/>
      <c r="F216" s="665"/>
      <c r="G216" s="665"/>
      <c r="H216" s="665"/>
      <c r="I216" s="665"/>
      <c r="J216" s="665"/>
      <c r="K216" s="665"/>
      <c r="L216" s="663"/>
      <c r="M216" s="663"/>
      <c r="N216" s="663"/>
      <c r="O216" s="663"/>
      <c r="P216" s="663"/>
      <c r="Q216" s="652"/>
      <c r="R216" s="652"/>
      <c r="S216" s="652"/>
      <c r="T216" s="652"/>
      <c r="U216" s="652"/>
      <c r="V216" s="648"/>
      <c r="W216" s="651"/>
      <c r="X216" s="651"/>
      <c r="Y216" s="651"/>
      <c r="Z216" s="651"/>
      <c r="AA216" s="651"/>
      <c r="AB216" s="651"/>
      <c r="AC216" s="236" t="str">
        <f>IFERROR(VLOOKUP(Z216,【参考】数式用!$A$4:$B$57,2,FALSE),"")</f>
        <v/>
      </c>
      <c r="AD216" s="137"/>
      <c r="AE216" s="138"/>
      <c r="AF216" s="237">
        <f t="shared" si="7"/>
        <v>0</v>
      </c>
      <c r="AG216" s="66" t="str">
        <f>IF(B216="","",IF(AQ216="総合事業","数式を削除して手入力",IFERROR(INDEX(【参考】数式用!$AD$3:$AF$452,MATCH(Q216&amp;V216,【参考】数式用!$AC$3:$AC$452,0),MATCH(VLOOKUP(Z216,【参考】数式用!$AG$2:$AH$56,2,FALSE),【参考】数式用!$AD$2:$AF$2,0)),10)))</f>
        <v/>
      </c>
      <c r="AP216" s="501" t="str">
        <f>IF($L$16="", "", VLOOKUP(Z216,【参考】数式用!$A$2:$O$57,14,FALSE))</f>
        <v/>
      </c>
      <c r="AQ216" s="282" t="e">
        <f>VLOOKUP(Z216,【参考】数式用!$A$2:$O$57,15,FALSE)</f>
        <v>#N/A</v>
      </c>
    </row>
    <row r="217" spans="1:43" ht="49.95" customHeight="1">
      <c r="A217" s="650">
        <f t="shared" si="6"/>
        <v>178</v>
      </c>
      <c r="B217" s="664"/>
      <c r="C217" s="665"/>
      <c r="D217" s="665"/>
      <c r="E217" s="665"/>
      <c r="F217" s="665"/>
      <c r="G217" s="665"/>
      <c r="H217" s="665"/>
      <c r="I217" s="665"/>
      <c r="J217" s="665"/>
      <c r="K217" s="665"/>
      <c r="L217" s="663"/>
      <c r="M217" s="663"/>
      <c r="N217" s="663"/>
      <c r="O217" s="663"/>
      <c r="P217" s="663"/>
      <c r="Q217" s="652"/>
      <c r="R217" s="652"/>
      <c r="S217" s="652"/>
      <c r="T217" s="652"/>
      <c r="U217" s="652"/>
      <c r="V217" s="648"/>
      <c r="W217" s="651"/>
      <c r="X217" s="651"/>
      <c r="Y217" s="651"/>
      <c r="Z217" s="651"/>
      <c r="AA217" s="651"/>
      <c r="AB217" s="651"/>
      <c r="AC217" s="236" t="str">
        <f>IFERROR(VLOOKUP(Z217,【参考】数式用!$A$4:$B$57,2,FALSE),"")</f>
        <v/>
      </c>
      <c r="AD217" s="137"/>
      <c r="AE217" s="138"/>
      <c r="AF217" s="237">
        <f t="shared" si="7"/>
        <v>0</v>
      </c>
      <c r="AG217" s="66" t="str">
        <f>IF(B217="","",IF(AQ217="総合事業","数式を削除して手入力",IFERROR(INDEX(【参考】数式用!$AD$3:$AF$452,MATCH(Q217&amp;V217,【参考】数式用!$AC$3:$AC$452,0),MATCH(VLOOKUP(Z217,【参考】数式用!$AG$2:$AH$56,2,FALSE),【参考】数式用!$AD$2:$AF$2,0)),10)))</f>
        <v/>
      </c>
      <c r="AP217" s="501" t="str">
        <f>IF($L$16="", "", VLOOKUP(Z217,【参考】数式用!$A$2:$O$57,14,FALSE))</f>
        <v/>
      </c>
      <c r="AQ217" s="282" t="e">
        <f>VLOOKUP(Z217,【参考】数式用!$A$2:$O$57,15,FALSE)</f>
        <v>#N/A</v>
      </c>
    </row>
    <row r="218" spans="1:43" ht="49.95" customHeight="1">
      <c r="A218" s="650">
        <f t="shared" si="6"/>
        <v>179</v>
      </c>
      <c r="B218" s="664"/>
      <c r="C218" s="665"/>
      <c r="D218" s="665"/>
      <c r="E218" s="665"/>
      <c r="F218" s="665"/>
      <c r="G218" s="665"/>
      <c r="H218" s="665"/>
      <c r="I218" s="665"/>
      <c r="J218" s="665"/>
      <c r="K218" s="665"/>
      <c r="L218" s="663"/>
      <c r="M218" s="663"/>
      <c r="N218" s="663"/>
      <c r="O218" s="663"/>
      <c r="P218" s="663"/>
      <c r="Q218" s="652"/>
      <c r="R218" s="652"/>
      <c r="S218" s="652"/>
      <c r="T218" s="652"/>
      <c r="U218" s="652"/>
      <c r="V218" s="648"/>
      <c r="W218" s="651"/>
      <c r="X218" s="651"/>
      <c r="Y218" s="651"/>
      <c r="Z218" s="651"/>
      <c r="AA218" s="651"/>
      <c r="AB218" s="651"/>
      <c r="AC218" s="236" t="str">
        <f>IFERROR(VLOOKUP(Z218,【参考】数式用!$A$4:$B$57,2,FALSE),"")</f>
        <v/>
      </c>
      <c r="AD218" s="137"/>
      <c r="AE218" s="138"/>
      <c r="AF218" s="237">
        <f t="shared" si="7"/>
        <v>0</v>
      </c>
      <c r="AG218" s="66" t="str">
        <f>IF(B218="","",IF(AQ218="総合事業","数式を削除して手入力",IFERROR(INDEX(【参考】数式用!$AD$3:$AF$452,MATCH(Q218&amp;V218,【参考】数式用!$AC$3:$AC$452,0),MATCH(VLOOKUP(Z218,【参考】数式用!$AG$2:$AH$56,2,FALSE),【参考】数式用!$AD$2:$AF$2,0)),10)))</f>
        <v/>
      </c>
      <c r="AP218" s="501" t="str">
        <f>IF($L$16="", "", VLOOKUP(Z218,【参考】数式用!$A$2:$O$57,14,FALSE))</f>
        <v/>
      </c>
      <c r="AQ218" s="282" t="e">
        <f>VLOOKUP(Z218,【参考】数式用!$A$2:$O$57,15,FALSE)</f>
        <v>#N/A</v>
      </c>
    </row>
    <row r="219" spans="1:43" ht="49.95" customHeight="1">
      <c r="A219" s="650">
        <f t="shared" si="6"/>
        <v>180</v>
      </c>
      <c r="B219" s="664"/>
      <c r="C219" s="665"/>
      <c r="D219" s="665"/>
      <c r="E219" s="665"/>
      <c r="F219" s="665"/>
      <c r="G219" s="665"/>
      <c r="H219" s="665"/>
      <c r="I219" s="665"/>
      <c r="J219" s="665"/>
      <c r="K219" s="665"/>
      <c r="L219" s="663"/>
      <c r="M219" s="663"/>
      <c r="N219" s="663"/>
      <c r="O219" s="663"/>
      <c r="P219" s="663"/>
      <c r="Q219" s="652"/>
      <c r="R219" s="652"/>
      <c r="S219" s="652"/>
      <c r="T219" s="652"/>
      <c r="U219" s="652"/>
      <c r="V219" s="648"/>
      <c r="W219" s="651"/>
      <c r="X219" s="651"/>
      <c r="Y219" s="651"/>
      <c r="Z219" s="651"/>
      <c r="AA219" s="651"/>
      <c r="AB219" s="651"/>
      <c r="AC219" s="236" t="str">
        <f>IFERROR(VLOOKUP(Z219,【参考】数式用!$A$4:$B$57,2,FALSE),"")</f>
        <v/>
      </c>
      <c r="AD219" s="137"/>
      <c r="AE219" s="138"/>
      <c r="AF219" s="237">
        <f t="shared" si="7"/>
        <v>0</v>
      </c>
      <c r="AG219" s="66" t="str">
        <f>IF(B219="","",IF(AQ219="総合事業","数式を削除して手入力",IFERROR(INDEX(【参考】数式用!$AD$3:$AF$452,MATCH(Q219&amp;V219,【参考】数式用!$AC$3:$AC$452,0),MATCH(VLOOKUP(Z219,【参考】数式用!$AG$2:$AH$56,2,FALSE),【参考】数式用!$AD$2:$AF$2,0)),10)))</f>
        <v/>
      </c>
      <c r="AP219" s="501" t="str">
        <f>IF($L$16="", "", VLOOKUP(Z219,【参考】数式用!$A$2:$O$57,14,FALSE))</f>
        <v/>
      </c>
      <c r="AQ219" s="282" t="e">
        <f>VLOOKUP(Z219,【参考】数式用!$A$2:$O$57,15,FALSE)</f>
        <v>#N/A</v>
      </c>
    </row>
    <row r="220" spans="1:43" ht="49.95" customHeight="1">
      <c r="A220" s="650">
        <f t="shared" si="6"/>
        <v>181</v>
      </c>
      <c r="B220" s="664"/>
      <c r="C220" s="665"/>
      <c r="D220" s="665"/>
      <c r="E220" s="665"/>
      <c r="F220" s="665"/>
      <c r="G220" s="665"/>
      <c r="H220" s="665"/>
      <c r="I220" s="665"/>
      <c r="J220" s="665"/>
      <c r="K220" s="665"/>
      <c r="L220" s="663"/>
      <c r="M220" s="663"/>
      <c r="N220" s="663"/>
      <c r="O220" s="663"/>
      <c r="P220" s="663"/>
      <c r="Q220" s="652"/>
      <c r="R220" s="652"/>
      <c r="S220" s="652"/>
      <c r="T220" s="652"/>
      <c r="U220" s="652"/>
      <c r="V220" s="648"/>
      <c r="W220" s="651"/>
      <c r="X220" s="651"/>
      <c r="Y220" s="651"/>
      <c r="Z220" s="651"/>
      <c r="AA220" s="651"/>
      <c r="AB220" s="651"/>
      <c r="AC220" s="236" t="str">
        <f>IFERROR(VLOOKUP(Z220,【参考】数式用!$A$4:$B$57,2,FALSE),"")</f>
        <v/>
      </c>
      <c r="AD220" s="137"/>
      <c r="AE220" s="138"/>
      <c r="AF220" s="237">
        <f t="shared" si="7"/>
        <v>0</v>
      </c>
      <c r="AG220" s="66" t="str">
        <f>IF(B220="","",IF(AQ220="総合事業","数式を削除して手入力",IFERROR(INDEX(【参考】数式用!$AD$3:$AF$452,MATCH(Q220&amp;V220,【参考】数式用!$AC$3:$AC$452,0),MATCH(VLOOKUP(Z220,【参考】数式用!$AG$2:$AH$56,2,FALSE),【参考】数式用!$AD$2:$AF$2,0)),10)))</f>
        <v/>
      </c>
      <c r="AP220" s="501" t="str">
        <f>IF($L$16="", "", VLOOKUP(Z220,【参考】数式用!$A$2:$O$57,14,FALSE))</f>
        <v/>
      </c>
      <c r="AQ220" s="282" t="e">
        <f>VLOOKUP(Z220,【参考】数式用!$A$2:$O$57,15,FALSE)</f>
        <v>#N/A</v>
      </c>
    </row>
    <row r="221" spans="1:43" ht="49.95" customHeight="1">
      <c r="A221" s="650">
        <f t="shared" si="6"/>
        <v>182</v>
      </c>
      <c r="B221" s="664"/>
      <c r="C221" s="665"/>
      <c r="D221" s="665"/>
      <c r="E221" s="665"/>
      <c r="F221" s="665"/>
      <c r="G221" s="665"/>
      <c r="H221" s="665"/>
      <c r="I221" s="665"/>
      <c r="J221" s="665"/>
      <c r="K221" s="665"/>
      <c r="L221" s="663"/>
      <c r="M221" s="663"/>
      <c r="N221" s="663"/>
      <c r="O221" s="663"/>
      <c r="P221" s="663"/>
      <c r="Q221" s="652"/>
      <c r="R221" s="652"/>
      <c r="S221" s="652"/>
      <c r="T221" s="652"/>
      <c r="U221" s="652"/>
      <c r="V221" s="648"/>
      <c r="W221" s="651"/>
      <c r="X221" s="651"/>
      <c r="Y221" s="651"/>
      <c r="Z221" s="651"/>
      <c r="AA221" s="651"/>
      <c r="AB221" s="651"/>
      <c r="AC221" s="236" t="str">
        <f>IFERROR(VLOOKUP(Z221,【参考】数式用!$A$4:$B$57,2,FALSE),"")</f>
        <v/>
      </c>
      <c r="AD221" s="137"/>
      <c r="AE221" s="138"/>
      <c r="AF221" s="237">
        <f t="shared" si="7"/>
        <v>0</v>
      </c>
      <c r="AG221" s="66" t="str">
        <f>IF(B221="","",IF(AQ221="総合事業","数式を削除して手入力",IFERROR(INDEX(【参考】数式用!$AD$3:$AF$452,MATCH(Q221&amp;V221,【参考】数式用!$AC$3:$AC$452,0),MATCH(VLOOKUP(Z221,【参考】数式用!$AG$2:$AH$56,2,FALSE),【参考】数式用!$AD$2:$AF$2,0)),10)))</f>
        <v/>
      </c>
      <c r="AP221" s="501" t="str">
        <f>IF($L$16="", "", VLOOKUP(Z221,【参考】数式用!$A$2:$O$57,14,FALSE))</f>
        <v/>
      </c>
      <c r="AQ221" s="282" t="e">
        <f>VLOOKUP(Z221,【参考】数式用!$A$2:$O$57,15,FALSE)</f>
        <v>#N/A</v>
      </c>
    </row>
    <row r="222" spans="1:43" ht="49.95" customHeight="1">
      <c r="A222" s="650">
        <f t="shared" si="6"/>
        <v>183</v>
      </c>
      <c r="B222" s="664"/>
      <c r="C222" s="665"/>
      <c r="D222" s="665"/>
      <c r="E222" s="665"/>
      <c r="F222" s="665"/>
      <c r="G222" s="665"/>
      <c r="H222" s="665"/>
      <c r="I222" s="665"/>
      <c r="J222" s="665"/>
      <c r="K222" s="665"/>
      <c r="L222" s="663"/>
      <c r="M222" s="663"/>
      <c r="N222" s="663"/>
      <c r="O222" s="663"/>
      <c r="P222" s="663"/>
      <c r="Q222" s="652"/>
      <c r="R222" s="652"/>
      <c r="S222" s="652"/>
      <c r="T222" s="652"/>
      <c r="U222" s="652"/>
      <c r="V222" s="648"/>
      <c r="W222" s="651"/>
      <c r="X222" s="651"/>
      <c r="Y222" s="651"/>
      <c r="Z222" s="651"/>
      <c r="AA222" s="651"/>
      <c r="AB222" s="651"/>
      <c r="AC222" s="236" t="str">
        <f>IFERROR(VLOOKUP(Z222,【参考】数式用!$A$4:$B$57,2,FALSE),"")</f>
        <v/>
      </c>
      <c r="AD222" s="137"/>
      <c r="AE222" s="138"/>
      <c r="AF222" s="237">
        <f t="shared" si="7"/>
        <v>0</v>
      </c>
      <c r="AG222" s="66" t="str">
        <f>IF(B222="","",IF(AQ222="総合事業","数式を削除して手入力",IFERROR(INDEX(【参考】数式用!$AD$3:$AF$452,MATCH(Q222&amp;V222,【参考】数式用!$AC$3:$AC$452,0),MATCH(VLOOKUP(Z222,【参考】数式用!$AG$2:$AH$56,2,FALSE),【参考】数式用!$AD$2:$AF$2,0)),10)))</f>
        <v/>
      </c>
      <c r="AP222" s="501" t="str">
        <f>IF($L$16="", "", VLOOKUP(Z222,【参考】数式用!$A$2:$O$57,14,FALSE))</f>
        <v/>
      </c>
      <c r="AQ222" s="282" t="e">
        <f>VLOOKUP(Z222,【参考】数式用!$A$2:$O$57,15,FALSE)</f>
        <v>#N/A</v>
      </c>
    </row>
    <row r="223" spans="1:43" ht="49.95" customHeight="1">
      <c r="A223" s="650">
        <f t="shared" si="6"/>
        <v>184</v>
      </c>
      <c r="B223" s="664"/>
      <c r="C223" s="665"/>
      <c r="D223" s="665"/>
      <c r="E223" s="665"/>
      <c r="F223" s="665"/>
      <c r="G223" s="665"/>
      <c r="H223" s="665"/>
      <c r="I223" s="665"/>
      <c r="J223" s="665"/>
      <c r="K223" s="665"/>
      <c r="L223" s="663"/>
      <c r="M223" s="663"/>
      <c r="N223" s="663"/>
      <c r="O223" s="663"/>
      <c r="P223" s="663"/>
      <c r="Q223" s="652"/>
      <c r="R223" s="652"/>
      <c r="S223" s="652"/>
      <c r="T223" s="652"/>
      <c r="U223" s="652"/>
      <c r="V223" s="648"/>
      <c r="W223" s="651"/>
      <c r="X223" s="651"/>
      <c r="Y223" s="651"/>
      <c r="Z223" s="651"/>
      <c r="AA223" s="651"/>
      <c r="AB223" s="651"/>
      <c r="AC223" s="236" t="str">
        <f>IFERROR(VLOOKUP(Z223,【参考】数式用!$A$4:$B$57,2,FALSE),"")</f>
        <v/>
      </c>
      <c r="AD223" s="137"/>
      <c r="AE223" s="138"/>
      <c r="AF223" s="237">
        <f t="shared" si="7"/>
        <v>0</v>
      </c>
      <c r="AG223" s="66" t="str">
        <f>IF(B223="","",IF(AQ223="総合事業","数式を削除して手入力",IFERROR(INDEX(【参考】数式用!$AD$3:$AF$452,MATCH(Q223&amp;V223,【参考】数式用!$AC$3:$AC$452,0),MATCH(VLOOKUP(Z223,【参考】数式用!$AG$2:$AH$56,2,FALSE),【参考】数式用!$AD$2:$AF$2,0)),10)))</f>
        <v/>
      </c>
      <c r="AP223" s="501" t="str">
        <f>IF($L$16="", "", VLOOKUP(Z223,【参考】数式用!$A$2:$O$57,14,FALSE))</f>
        <v/>
      </c>
      <c r="AQ223" s="282" t="e">
        <f>VLOOKUP(Z223,【参考】数式用!$A$2:$O$57,15,FALSE)</f>
        <v>#N/A</v>
      </c>
    </row>
    <row r="224" spans="1:43" ht="49.95" customHeight="1">
      <c r="A224" s="650">
        <f t="shared" si="6"/>
        <v>185</v>
      </c>
      <c r="B224" s="664"/>
      <c r="C224" s="665"/>
      <c r="D224" s="665"/>
      <c r="E224" s="665"/>
      <c r="F224" s="665"/>
      <c r="G224" s="665"/>
      <c r="H224" s="665"/>
      <c r="I224" s="665"/>
      <c r="J224" s="665"/>
      <c r="K224" s="665"/>
      <c r="L224" s="663"/>
      <c r="M224" s="663"/>
      <c r="N224" s="663"/>
      <c r="O224" s="663"/>
      <c r="P224" s="663"/>
      <c r="Q224" s="652"/>
      <c r="R224" s="652"/>
      <c r="S224" s="652"/>
      <c r="T224" s="652"/>
      <c r="U224" s="652"/>
      <c r="V224" s="648"/>
      <c r="W224" s="651"/>
      <c r="X224" s="651"/>
      <c r="Y224" s="651"/>
      <c r="Z224" s="651"/>
      <c r="AA224" s="651"/>
      <c r="AB224" s="651"/>
      <c r="AC224" s="236" t="str">
        <f>IFERROR(VLOOKUP(Z224,【参考】数式用!$A$4:$B$57,2,FALSE),"")</f>
        <v/>
      </c>
      <c r="AD224" s="137"/>
      <c r="AE224" s="138"/>
      <c r="AF224" s="237">
        <f t="shared" si="7"/>
        <v>0</v>
      </c>
      <c r="AG224" s="66" t="str">
        <f>IF(B224="","",IF(AQ224="総合事業","数式を削除して手入力",IFERROR(INDEX(【参考】数式用!$AD$3:$AF$452,MATCH(Q224&amp;V224,【参考】数式用!$AC$3:$AC$452,0),MATCH(VLOOKUP(Z224,【参考】数式用!$AG$2:$AH$56,2,FALSE),【参考】数式用!$AD$2:$AF$2,0)),10)))</f>
        <v/>
      </c>
      <c r="AP224" s="501" t="str">
        <f>IF($L$16="", "", VLOOKUP(Z224,【参考】数式用!$A$2:$O$57,14,FALSE))</f>
        <v/>
      </c>
      <c r="AQ224" s="282" t="e">
        <f>VLOOKUP(Z224,【参考】数式用!$A$2:$O$57,15,FALSE)</f>
        <v>#N/A</v>
      </c>
    </row>
    <row r="225" spans="1:43" ht="49.95" customHeight="1">
      <c r="A225" s="650">
        <f t="shared" si="6"/>
        <v>186</v>
      </c>
      <c r="B225" s="664"/>
      <c r="C225" s="665"/>
      <c r="D225" s="665"/>
      <c r="E225" s="665"/>
      <c r="F225" s="665"/>
      <c r="G225" s="665"/>
      <c r="H225" s="665"/>
      <c r="I225" s="665"/>
      <c r="J225" s="665"/>
      <c r="K225" s="665"/>
      <c r="L225" s="663"/>
      <c r="M225" s="663"/>
      <c r="N225" s="663"/>
      <c r="O225" s="663"/>
      <c r="P225" s="663"/>
      <c r="Q225" s="652"/>
      <c r="R225" s="652"/>
      <c r="S225" s="652"/>
      <c r="T225" s="652"/>
      <c r="U225" s="652"/>
      <c r="V225" s="648"/>
      <c r="W225" s="651"/>
      <c r="X225" s="651"/>
      <c r="Y225" s="651"/>
      <c r="Z225" s="651"/>
      <c r="AA225" s="651"/>
      <c r="AB225" s="651"/>
      <c r="AC225" s="236" t="str">
        <f>IFERROR(VLOOKUP(Z225,【参考】数式用!$A$4:$B$57,2,FALSE),"")</f>
        <v/>
      </c>
      <c r="AD225" s="137"/>
      <c r="AE225" s="138"/>
      <c r="AF225" s="237">
        <f t="shared" si="7"/>
        <v>0</v>
      </c>
      <c r="AG225" s="66" t="str">
        <f>IF(B225="","",IF(AQ225="総合事業","数式を削除して手入力",IFERROR(INDEX(【参考】数式用!$AD$3:$AF$452,MATCH(Q225&amp;V225,【参考】数式用!$AC$3:$AC$452,0),MATCH(VLOOKUP(Z225,【参考】数式用!$AG$2:$AH$56,2,FALSE),【参考】数式用!$AD$2:$AF$2,0)),10)))</f>
        <v/>
      </c>
      <c r="AP225" s="501" t="str">
        <f>IF($L$16="", "", VLOOKUP(Z225,【参考】数式用!$A$2:$O$57,14,FALSE))</f>
        <v/>
      </c>
      <c r="AQ225" s="282" t="e">
        <f>VLOOKUP(Z225,【参考】数式用!$A$2:$O$57,15,FALSE)</f>
        <v>#N/A</v>
      </c>
    </row>
    <row r="226" spans="1:43" ht="49.95" customHeight="1">
      <c r="A226" s="650">
        <f t="shared" si="6"/>
        <v>187</v>
      </c>
      <c r="B226" s="664"/>
      <c r="C226" s="665"/>
      <c r="D226" s="665"/>
      <c r="E226" s="665"/>
      <c r="F226" s="665"/>
      <c r="G226" s="665"/>
      <c r="H226" s="665"/>
      <c r="I226" s="665"/>
      <c r="J226" s="665"/>
      <c r="K226" s="665"/>
      <c r="L226" s="663"/>
      <c r="M226" s="663"/>
      <c r="N226" s="663"/>
      <c r="O226" s="663"/>
      <c r="P226" s="663"/>
      <c r="Q226" s="652"/>
      <c r="R226" s="652"/>
      <c r="S226" s="652"/>
      <c r="T226" s="652"/>
      <c r="U226" s="652"/>
      <c r="V226" s="648"/>
      <c r="W226" s="651"/>
      <c r="X226" s="651"/>
      <c r="Y226" s="651"/>
      <c r="Z226" s="651"/>
      <c r="AA226" s="651"/>
      <c r="AB226" s="651"/>
      <c r="AC226" s="236" t="str">
        <f>IFERROR(VLOOKUP(Z226,【参考】数式用!$A$4:$B$57,2,FALSE),"")</f>
        <v/>
      </c>
      <c r="AD226" s="137"/>
      <c r="AE226" s="138"/>
      <c r="AF226" s="237">
        <f t="shared" si="7"/>
        <v>0</v>
      </c>
      <c r="AG226" s="66" t="str">
        <f>IF(B226="","",IF(AQ226="総合事業","数式を削除して手入力",IFERROR(INDEX(【参考】数式用!$AD$3:$AF$452,MATCH(Q226&amp;V226,【参考】数式用!$AC$3:$AC$452,0),MATCH(VLOOKUP(Z226,【参考】数式用!$AG$2:$AH$56,2,FALSE),【参考】数式用!$AD$2:$AF$2,0)),10)))</f>
        <v/>
      </c>
      <c r="AP226" s="501" t="str">
        <f>IF($L$16="", "", VLOOKUP(Z226,【参考】数式用!$A$2:$O$57,14,FALSE))</f>
        <v/>
      </c>
      <c r="AQ226" s="282" t="e">
        <f>VLOOKUP(Z226,【参考】数式用!$A$2:$O$57,15,FALSE)</f>
        <v>#N/A</v>
      </c>
    </row>
    <row r="227" spans="1:43" ht="49.95" customHeight="1">
      <c r="A227" s="650">
        <f t="shared" si="6"/>
        <v>188</v>
      </c>
      <c r="B227" s="664"/>
      <c r="C227" s="665"/>
      <c r="D227" s="665"/>
      <c r="E227" s="665"/>
      <c r="F227" s="665"/>
      <c r="G227" s="665"/>
      <c r="H227" s="665"/>
      <c r="I227" s="665"/>
      <c r="J227" s="665"/>
      <c r="K227" s="665"/>
      <c r="L227" s="663"/>
      <c r="M227" s="663"/>
      <c r="N227" s="663"/>
      <c r="O227" s="663"/>
      <c r="P227" s="663"/>
      <c r="Q227" s="652"/>
      <c r="R227" s="652"/>
      <c r="S227" s="652"/>
      <c r="T227" s="652"/>
      <c r="U227" s="652"/>
      <c r="V227" s="648"/>
      <c r="W227" s="651"/>
      <c r="X227" s="651"/>
      <c r="Y227" s="651"/>
      <c r="Z227" s="651"/>
      <c r="AA227" s="651"/>
      <c r="AB227" s="651"/>
      <c r="AC227" s="236" t="str">
        <f>IFERROR(VLOOKUP(Z227,【参考】数式用!$A$4:$B$57,2,FALSE),"")</f>
        <v/>
      </c>
      <c r="AD227" s="137"/>
      <c r="AE227" s="138"/>
      <c r="AF227" s="237">
        <f t="shared" si="7"/>
        <v>0</v>
      </c>
      <c r="AG227" s="66" t="str">
        <f>IF(B227="","",IF(AQ227="総合事業","数式を削除して手入力",IFERROR(INDEX(【参考】数式用!$AD$3:$AF$452,MATCH(Q227&amp;V227,【参考】数式用!$AC$3:$AC$452,0),MATCH(VLOOKUP(Z227,【参考】数式用!$AG$2:$AH$56,2,FALSE),【参考】数式用!$AD$2:$AF$2,0)),10)))</f>
        <v/>
      </c>
      <c r="AP227" s="501" t="str">
        <f>IF($L$16="", "", VLOOKUP(Z227,【参考】数式用!$A$2:$O$57,14,FALSE))</f>
        <v/>
      </c>
      <c r="AQ227" s="282" t="e">
        <f>VLOOKUP(Z227,【参考】数式用!$A$2:$O$57,15,FALSE)</f>
        <v>#N/A</v>
      </c>
    </row>
    <row r="228" spans="1:43" ht="49.95" customHeight="1">
      <c r="A228" s="650">
        <f t="shared" si="6"/>
        <v>189</v>
      </c>
      <c r="B228" s="664"/>
      <c r="C228" s="665"/>
      <c r="D228" s="665"/>
      <c r="E228" s="665"/>
      <c r="F228" s="665"/>
      <c r="G228" s="665"/>
      <c r="H228" s="665"/>
      <c r="I228" s="665"/>
      <c r="J228" s="665"/>
      <c r="K228" s="665"/>
      <c r="L228" s="663"/>
      <c r="M228" s="663"/>
      <c r="N228" s="663"/>
      <c r="O228" s="663"/>
      <c r="P228" s="663"/>
      <c r="Q228" s="652"/>
      <c r="R228" s="652"/>
      <c r="S228" s="652"/>
      <c r="T228" s="652"/>
      <c r="U228" s="652"/>
      <c r="V228" s="648"/>
      <c r="W228" s="651"/>
      <c r="X228" s="651"/>
      <c r="Y228" s="651"/>
      <c r="Z228" s="651"/>
      <c r="AA228" s="651"/>
      <c r="AB228" s="651"/>
      <c r="AC228" s="236" t="str">
        <f>IFERROR(VLOOKUP(Z228,【参考】数式用!$A$4:$B$57,2,FALSE),"")</f>
        <v/>
      </c>
      <c r="AD228" s="137"/>
      <c r="AE228" s="138"/>
      <c r="AF228" s="237">
        <f t="shared" si="7"/>
        <v>0</v>
      </c>
      <c r="AG228" s="66" t="str">
        <f>IF(B228="","",IF(AQ228="総合事業","数式を削除して手入力",IFERROR(INDEX(【参考】数式用!$AD$3:$AF$452,MATCH(Q228&amp;V228,【参考】数式用!$AC$3:$AC$452,0),MATCH(VLOOKUP(Z228,【参考】数式用!$AG$2:$AH$56,2,FALSE),【参考】数式用!$AD$2:$AF$2,0)),10)))</f>
        <v/>
      </c>
      <c r="AP228" s="501" t="str">
        <f>IF($L$16="", "", VLOOKUP(Z228,【参考】数式用!$A$2:$O$57,14,FALSE))</f>
        <v/>
      </c>
      <c r="AQ228" s="282" t="e">
        <f>VLOOKUP(Z228,【参考】数式用!$A$2:$O$57,15,FALSE)</f>
        <v>#N/A</v>
      </c>
    </row>
    <row r="229" spans="1:43" ht="49.95" customHeight="1">
      <c r="A229" s="650">
        <f t="shared" si="6"/>
        <v>190</v>
      </c>
      <c r="B229" s="664"/>
      <c r="C229" s="665"/>
      <c r="D229" s="665"/>
      <c r="E229" s="665"/>
      <c r="F229" s="665"/>
      <c r="G229" s="665"/>
      <c r="H229" s="665"/>
      <c r="I229" s="665"/>
      <c r="J229" s="665"/>
      <c r="K229" s="665"/>
      <c r="L229" s="663"/>
      <c r="M229" s="663"/>
      <c r="N229" s="663"/>
      <c r="O229" s="663"/>
      <c r="P229" s="663"/>
      <c r="Q229" s="652"/>
      <c r="R229" s="652"/>
      <c r="S229" s="652"/>
      <c r="T229" s="652"/>
      <c r="U229" s="652"/>
      <c r="V229" s="648"/>
      <c r="W229" s="651"/>
      <c r="X229" s="651"/>
      <c r="Y229" s="651"/>
      <c r="Z229" s="651"/>
      <c r="AA229" s="651"/>
      <c r="AB229" s="651"/>
      <c r="AC229" s="236" t="str">
        <f>IFERROR(VLOOKUP(Z229,【参考】数式用!$A$4:$B$57,2,FALSE),"")</f>
        <v/>
      </c>
      <c r="AD229" s="137"/>
      <c r="AE229" s="138"/>
      <c r="AF229" s="237">
        <f t="shared" si="7"/>
        <v>0</v>
      </c>
      <c r="AG229" s="66" t="str">
        <f>IF(B229="","",IF(AQ229="総合事業","数式を削除して手入力",IFERROR(INDEX(【参考】数式用!$AD$3:$AF$452,MATCH(Q229&amp;V229,【参考】数式用!$AC$3:$AC$452,0),MATCH(VLOOKUP(Z229,【参考】数式用!$AG$2:$AH$56,2,FALSE),【参考】数式用!$AD$2:$AF$2,0)),10)))</f>
        <v/>
      </c>
      <c r="AP229" s="501" t="str">
        <f>IF($L$16="", "", VLOOKUP(Z229,【参考】数式用!$A$2:$O$57,14,FALSE))</f>
        <v/>
      </c>
      <c r="AQ229" s="282" t="e">
        <f>VLOOKUP(Z229,【参考】数式用!$A$2:$O$57,15,FALSE)</f>
        <v>#N/A</v>
      </c>
    </row>
    <row r="230" spans="1:43" ht="49.95" customHeight="1">
      <c r="A230" s="650">
        <f t="shared" si="6"/>
        <v>191</v>
      </c>
      <c r="B230" s="664"/>
      <c r="C230" s="665"/>
      <c r="D230" s="665"/>
      <c r="E230" s="665"/>
      <c r="F230" s="665"/>
      <c r="G230" s="665"/>
      <c r="H230" s="665"/>
      <c r="I230" s="665"/>
      <c r="J230" s="665"/>
      <c r="K230" s="665"/>
      <c r="L230" s="663"/>
      <c r="M230" s="663"/>
      <c r="N230" s="663"/>
      <c r="O230" s="663"/>
      <c r="P230" s="663"/>
      <c r="Q230" s="652"/>
      <c r="R230" s="652"/>
      <c r="S230" s="652"/>
      <c r="T230" s="652"/>
      <c r="U230" s="652"/>
      <c r="V230" s="648"/>
      <c r="W230" s="651"/>
      <c r="X230" s="651"/>
      <c r="Y230" s="651"/>
      <c r="Z230" s="651"/>
      <c r="AA230" s="651"/>
      <c r="AB230" s="651"/>
      <c r="AC230" s="236" t="str">
        <f>IFERROR(VLOOKUP(Z230,【参考】数式用!$A$4:$B$57,2,FALSE),"")</f>
        <v/>
      </c>
      <c r="AD230" s="137"/>
      <c r="AE230" s="138"/>
      <c r="AF230" s="237">
        <f t="shared" si="7"/>
        <v>0</v>
      </c>
      <c r="AG230" s="66" t="str">
        <f>IF(B230="","",IF(AQ230="総合事業","数式を削除して手入力",IFERROR(INDEX(【参考】数式用!$AD$3:$AF$452,MATCH(Q230&amp;V230,【参考】数式用!$AC$3:$AC$452,0),MATCH(VLOOKUP(Z230,【参考】数式用!$AG$2:$AH$56,2,FALSE),【参考】数式用!$AD$2:$AF$2,0)),10)))</f>
        <v/>
      </c>
      <c r="AP230" s="501" t="str">
        <f>IF($L$16="", "", VLOOKUP(Z230,【参考】数式用!$A$2:$O$57,14,FALSE))</f>
        <v/>
      </c>
      <c r="AQ230" s="282" t="e">
        <f>VLOOKUP(Z230,【参考】数式用!$A$2:$O$57,15,FALSE)</f>
        <v>#N/A</v>
      </c>
    </row>
    <row r="231" spans="1:43" ht="49.95" customHeight="1">
      <c r="A231" s="650">
        <f t="shared" si="6"/>
        <v>192</v>
      </c>
      <c r="B231" s="664"/>
      <c r="C231" s="665"/>
      <c r="D231" s="665"/>
      <c r="E231" s="665"/>
      <c r="F231" s="665"/>
      <c r="G231" s="665"/>
      <c r="H231" s="665"/>
      <c r="I231" s="665"/>
      <c r="J231" s="665"/>
      <c r="K231" s="665"/>
      <c r="L231" s="663"/>
      <c r="M231" s="663"/>
      <c r="N231" s="663"/>
      <c r="O231" s="663"/>
      <c r="P231" s="663"/>
      <c r="Q231" s="652"/>
      <c r="R231" s="652"/>
      <c r="S231" s="652"/>
      <c r="T231" s="652"/>
      <c r="U231" s="652"/>
      <c r="V231" s="648"/>
      <c r="W231" s="651"/>
      <c r="X231" s="651"/>
      <c r="Y231" s="651"/>
      <c r="Z231" s="651"/>
      <c r="AA231" s="651"/>
      <c r="AB231" s="651"/>
      <c r="AC231" s="236" t="str">
        <f>IFERROR(VLOOKUP(Z231,【参考】数式用!$A$4:$B$57,2,FALSE),"")</f>
        <v/>
      </c>
      <c r="AD231" s="137"/>
      <c r="AE231" s="138"/>
      <c r="AF231" s="237">
        <f t="shared" si="7"/>
        <v>0</v>
      </c>
      <c r="AG231" s="66" t="str">
        <f>IF(B231="","",IF(AQ231="総合事業","数式を削除して手入力",IFERROR(INDEX(【参考】数式用!$AD$3:$AF$452,MATCH(Q231&amp;V231,【参考】数式用!$AC$3:$AC$452,0),MATCH(VLOOKUP(Z231,【参考】数式用!$AG$2:$AH$56,2,FALSE),【参考】数式用!$AD$2:$AF$2,0)),10)))</f>
        <v/>
      </c>
      <c r="AP231" s="501" t="str">
        <f>IF($L$16="", "", VLOOKUP(Z231,【参考】数式用!$A$2:$O$57,14,FALSE))</f>
        <v/>
      </c>
      <c r="AQ231" s="282" t="e">
        <f>VLOOKUP(Z231,【参考】数式用!$A$2:$O$57,15,FALSE)</f>
        <v>#N/A</v>
      </c>
    </row>
    <row r="232" spans="1:43" ht="49.95" customHeight="1">
      <c r="A232" s="650">
        <f t="shared" si="6"/>
        <v>193</v>
      </c>
      <c r="B232" s="664"/>
      <c r="C232" s="665"/>
      <c r="D232" s="665"/>
      <c r="E232" s="665"/>
      <c r="F232" s="665"/>
      <c r="G232" s="665"/>
      <c r="H232" s="665"/>
      <c r="I232" s="665"/>
      <c r="J232" s="665"/>
      <c r="K232" s="665"/>
      <c r="L232" s="663"/>
      <c r="M232" s="663"/>
      <c r="N232" s="663"/>
      <c r="O232" s="663"/>
      <c r="P232" s="663"/>
      <c r="Q232" s="652"/>
      <c r="R232" s="652"/>
      <c r="S232" s="652"/>
      <c r="T232" s="652"/>
      <c r="U232" s="652"/>
      <c r="V232" s="648"/>
      <c r="W232" s="651"/>
      <c r="X232" s="651"/>
      <c r="Y232" s="651"/>
      <c r="Z232" s="651"/>
      <c r="AA232" s="651"/>
      <c r="AB232" s="651"/>
      <c r="AC232" s="236" t="str">
        <f>IFERROR(VLOOKUP(Z232,【参考】数式用!$A$4:$B$57,2,FALSE),"")</f>
        <v/>
      </c>
      <c r="AD232" s="137"/>
      <c r="AE232" s="138"/>
      <c r="AF232" s="237">
        <f t="shared" si="7"/>
        <v>0</v>
      </c>
      <c r="AG232" s="66" t="str">
        <f>IF(B232="","",IF(AQ232="総合事業","数式を削除して手入力",IFERROR(INDEX(【参考】数式用!$AD$3:$AF$452,MATCH(Q232&amp;V232,【参考】数式用!$AC$3:$AC$452,0),MATCH(VLOOKUP(Z232,【参考】数式用!$AG$2:$AH$56,2,FALSE),【参考】数式用!$AD$2:$AF$2,0)),10)))</f>
        <v/>
      </c>
      <c r="AP232" s="501" t="str">
        <f>IF($L$16="", "", VLOOKUP(Z232,【参考】数式用!$A$2:$O$57,14,FALSE))</f>
        <v/>
      </c>
      <c r="AQ232" s="282" t="e">
        <f>VLOOKUP(Z232,【参考】数式用!$A$2:$O$57,15,FALSE)</f>
        <v>#N/A</v>
      </c>
    </row>
    <row r="233" spans="1:43" ht="49.95" customHeight="1">
      <c r="A233" s="650">
        <f t="shared" si="6"/>
        <v>194</v>
      </c>
      <c r="B233" s="664"/>
      <c r="C233" s="665"/>
      <c r="D233" s="665"/>
      <c r="E233" s="665"/>
      <c r="F233" s="665"/>
      <c r="G233" s="665"/>
      <c r="H233" s="665"/>
      <c r="I233" s="665"/>
      <c r="J233" s="665"/>
      <c r="K233" s="665"/>
      <c r="L233" s="663"/>
      <c r="M233" s="663"/>
      <c r="N233" s="663"/>
      <c r="O233" s="663"/>
      <c r="P233" s="663"/>
      <c r="Q233" s="652"/>
      <c r="R233" s="652"/>
      <c r="S233" s="652"/>
      <c r="T233" s="652"/>
      <c r="U233" s="652"/>
      <c r="V233" s="648"/>
      <c r="W233" s="651"/>
      <c r="X233" s="651"/>
      <c r="Y233" s="651"/>
      <c r="Z233" s="651"/>
      <c r="AA233" s="651"/>
      <c r="AB233" s="651"/>
      <c r="AC233" s="236" t="str">
        <f>IFERROR(VLOOKUP(Z233,【参考】数式用!$A$4:$B$57,2,FALSE),"")</f>
        <v/>
      </c>
      <c r="AD233" s="137"/>
      <c r="AE233" s="138"/>
      <c r="AF233" s="237">
        <f t="shared" si="7"/>
        <v>0</v>
      </c>
      <c r="AG233" s="66" t="str">
        <f>IF(B233="","",IF(AQ233="総合事業","数式を削除して手入力",IFERROR(INDEX(【参考】数式用!$AD$3:$AF$452,MATCH(Q233&amp;V233,【参考】数式用!$AC$3:$AC$452,0),MATCH(VLOOKUP(Z233,【参考】数式用!$AG$2:$AH$56,2,FALSE),【参考】数式用!$AD$2:$AF$2,0)),10)))</f>
        <v/>
      </c>
      <c r="AP233" s="501" t="str">
        <f>IF($L$16="", "", VLOOKUP(Z233,【参考】数式用!$A$2:$O$57,14,FALSE))</f>
        <v/>
      </c>
      <c r="AQ233" s="282" t="e">
        <f>VLOOKUP(Z233,【参考】数式用!$A$2:$O$57,15,FALSE)</f>
        <v>#N/A</v>
      </c>
    </row>
    <row r="234" spans="1:43" ht="49.95" customHeight="1">
      <c r="A234" s="650">
        <f t="shared" ref="A234:A297" si="8">A233+1</f>
        <v>195</v>
      </c>
      <c r="B234" s="664"/>
      <c r="C234" s="665"/>
      <c r="D234" s="665"/>
      <c r="E234" s="665"/>
      <c r="F234" s="665"/>
      <c r="G234" s="665"/>
      <c r="H234" s="665"/>
      <c r="I234" s="665"/>
      <c r="J234" s="665"/>
      <c r="K234" s="665"/>
      <c r="L234" s="663"/>
      <c r="M234" s="663"/>
      <c r="N234" s="663"/>
      <c r="O234" s="663"/>
      <c r="P234" s="663"/>
      <c r="Q234" s="652"/>
      <c r="R234" s="652"/>
      <c r="S234" s="652"/>
      <c r="T234" s="652"/>
      <c r="U234" s="652"/>
      <c r="V234" s="648"/>
      <c r="W234" s="651"/>
      <c r="X234" s="651"/>
      <c r="Y234" s="651"/>
      <c r="Z234" s="651"/>
      <c r="AA234" s="651"/>
      <c r="AB234" s="651"/>
      <c r="AC234" s="236" t="str">
        <f>IFERROR(VLOOKUP(Z234,【参考】数式用!$A$4:$B$57,2,FALSE),"")</f>
        <v/>
      </c>
      <c r="AD234" s="137"/>
      <c r="AE234" s="138"/>
      <c r="AF234" s="237">
        <f t="shared" si="7"/>
        <v>0</v>
      </c>
      <c r="AG234" s="66" t="str">
        <f>IF(B234="","",IF(AQ234="総合事業","数式を削除して手入力",IFERROR(INDEX(【参考】数式用!$AD$3:$AF$452,MATCH(Q234&amp;V234,【参考】数式用!$AC$3:$AC$452,0),MATCH(VLOOKUP(Z234,【参考】数式用!$AG$2:$AH$56,2,FALSE),【参考】数式用!$AD$2:$AF$2,0)),10)))</f>
        <v/>
      </c>
      <c r="AP234" s="501" t="str">
        <f>IF($L$16="", "", VLOOKUP(Z234,【参考】数式用!$A$2:$O$57,14,FALSE))</f>
        <v/>
      </c>
      <c r="AQ234" s="282" t="e">
        <f>VLOOKUP(Z234,【参考】数式用!$A$2:$O$57,15,FALSE)</f>
        <v>#N/A</v>
      </c>
    </row>
    <row r="235" spans="1:43" ht="49.95" customHeight="1">
      <c r="A235" s="650">
        <f t="shared" si="8"/>
        <v>196</v>
      </c>
      <c r="B235" s="664"/>
      <c r="C235" s="665"/>
      <c r="D235" s="665"/>
      <c r="E235" s="665"/>
      <c r="F235" s="665"/>
      <c r="G235" s="665"/>
      <c r="H235" s="665"/>
      <c r="I235" s="665"/>
      <c r="J235" s="665"/>
      <c r="K235" s="665"/>
      <c r="L235" s="663"/>
      <c r="M235" s="663"/>
      <c r="N235" s="663"/>
      <c r="O235" s="663"/>
      <c r="P235" s="663"/>
      <c r="Q235" s="652"/>
      <c r="R235" s="652"/>
      <c r="S235" s="652"/>
      <c r="T235" s="652"/>
      <c r="U235" s="652"/>
      <c r="V235" s="648"/>
      <c r="W235" s="651"/>
      <c r="X235" s="651"/>
      <c r="Y235" s="651"/>
      <c r="Z235" s="651"/>
      <c r="AA235" s="651"/>
      <c r="AB235" s="651"/>
      <c r="AC235" s="236" t="str">
        <f>IFERROR(VLOOKUP(Z235,【参考】数式用!$A$4:$B$57,2,FALSE),"")</f>
        <v/>
      </c>
      <c r="AD235" s="137"/>
      <c r="AE235" s="138"/>
      <c r="AF235" s="237">
        <f t="shared" si="7"/>
        <v>0</v>
      </c>
      <c r="AG235" s="66" t="str">
        <f>IF(B235="","",IF(AQ235="総合事業","数式を削除して手入力",IFERROR(INDEX(【参考】数式用!$AD$3:$AF$452,MATCH(Q235&amp;V235,【参考】数式用!$AC$3:$AC$452,0),MATCH(VLOOKUP(Z235,【参考】数式用!$AG$2:$AH$56,2,FALSE),【参考】数式用!$AD$2:$AF$2,0)),10)))</f>
        <v/>
      </c>
      <c r="AP235" s="501" t="str">
        <f>IF($L$16="", "", VLOOKUP(Z235,【参考】数式用!$A$2:$O$57,14,FALSE))</f>
        <v/>
      </c>
      <c r="AQ235" s="282" t="e">
        <f>VLOOKUP(Z235,【参考】数式用!$A$2:$O$57,15,FALSE)</f>
        <v>#N/A</v>
      </c>
    </row>
    <row r="236" spans="1:43" ht="49.95" customHeight="1">
      <c r="A236" s="650">
        <f t="shared" si="8"/>
        <v>197</v>
      </c>
      <c r="B236" s="664"/>
      <c r="C236" s="665"/>
      <c r="D236" s="665"/>
      <c r="E236" s="665"/>
      <c r="F236" s="665"/>
      <c r="G236" s="665"/>
      <c r="H236" s="665"/>
      <c r="I236" s="665"/>
      <c r="J236" s="665"/>
      <c r="K236" s="665"/>
      <c r="L236" s="663"/>
      <c r="M236" s="663"/>
      <c r="N236" s="663"/>
      <c r="O236" s="663"/>
      <c r="P236" s="663"/>
      <c r="Q236" s="652"/>
      <c r="R236" s="652"/>
      <c r="S236" s="652"/>
      <c r="T236" s="652"/>
      <c r="U236" s="652"/>
      <c r="V236" s="648"/>
      <c r="W236" s="651"/>
      <c r="X236" s="651"/>
      <c r="Y236" s="651"/>
      <c r="Z236" s="651"/>
      <c r="AA236" s="651"/>
      <c r="AB236" s="651"/>
      <c r="AC236" s="236" t="str">
        <f>IFERROR(VLOOKUP(Z236,【参考】数式用!$A$4:$B$57,2,FALSE),"")</f>
        <v/>
      </c>
      <c r="AD236" s="137"/>
      <c r="AE236" s="138"/>
      <c r="AF236" s="237">
        <f t="shared" si="7"/>
        <v>0</v>
      </c>
      <c r="AG236" s="66" t="str">
        <f>IF(B236="","",IF(AQ236="総合事業","数式を削除して手入力",IFERROR(INDEX(【参考】数式用!$AD$3:$AF$452,MATCH(Q236&amp;V236,【参考】数式用!$AC$3:$AC$452,0),MATCH(VLOOKUP(Z236,【参考】数式用!$AG$2:$AH$56,2,FALSE),【参考】数式用!$AD$2:$AF$2,0)),10)))</f>
        <v/>
      </c>
      <c r="AP236" s="501" t="str">
        <f>IF($L$16="", "", VLOOKUP(Z236,【参考】数式用!$A$2:$O$57,14,FALSE))</f>
        <v/>
      </c>
      <c r="AQ236" s="282" t="e">
        <f>VLOOKUP(Z236,【参考】数式用!$A$2:$O$57,15,FALSE)</f>
        <v>#N/A</v>
      </c>
    </row>
    <row r="237" spans="1:43" ht="49.95" customHeight="1">
      <c r="A237" s="650">
        <f t="shared" si="8"/>
        <v>198</v>
      </c>
      <c r="B237" s="664"/>
      <c r="C237" s="665"/>
      <c r="D237" s="665"/>
      <c r="E237" s="665"/>
      <c r="F237" s="665"/>
      <c r="G237" s="665"/>
      <c r="H237" s="665"/>
      <c r="I237" s="665"/>
      <c r="J237" s="665"/>
      <c r="K237" s="665"/>
      <c r="L237" s="663"/>
      <c r="M237" s="663"/>
      <c r="N237" s="663"/>
      <c r="O237" s="663"/>
      <c r="P237" s="663"/>
      <c r="Q237" s="652"/>
      <c r="R237" s="652"/>
      <c r="S237" s="652"/>
      <c r="T237" s="652"/>
      <c r="U237" s="652"/>
      <c r="V237" s="648"/>
      <c r="W237" s="651"/>
      <c r="X237" s="651"/>
      <c r="Y237" s="651"/>
      <c r="Z237" s="651"/>
      <c r="AA237" s="651"/>
      <c r="AB237" s="651"/>
      <c r="AC237" s="236" t="str">
        <f>IFERROR(VLOOKUP(Z237,【参考】数式用!$A$4:$B$57,2,FALSE),"")</f>
        <v/>
      </c>
      <c r="AD237" s="137"/>
      <c r="AE237" s="138"/>
      <c r="AF237" s="237">
        <f t="shared" si="7"/>
        <v>0</v>
      </c>
      <c r="AG237" s="66" t="str">
        <f>IF(B237="","",IF(AQ237="総合事業","数式を削除して手入力",IFERROR(INDEX(【参考】数式用!$AD$3:$AF$452,MATCH(Q237&amp;V237,【参考】数式用!$AC$3:$AC$452,0),MATCH(VLOOKUP(Z237,【参考】数式用!$AG$2:$AH$56,2,FALSE),【参考】数式用!$AD$2:$AF$2,0)),10)))</f>
        <v/>
      </c>
      <c r="AP237" s="501" t="str">
        <f>IF($L$16="", "", VLOOKUP(Z237,【参考】数式用!$A$2:$O$57,14,FALSE))</f>
        <v/>
      </c>
      <c r="AQ237" s="282" t="e">
        <f>VLOOKUP(Z237,【参考】数式用!$A$2:$O$57,15,FALSE)</f>
        <v>#N/A</v>
      </c>
    </row>
    <row r="238" spans="1:43" ht="49.95" customHeight="1">
      <c r="A238" s="650">
        <f t="shared" si="8"/>
        <v>199</v>
      </c>
      <c r="B238" s="664"/>
      <c r="C238" s="665"/>
      <c r="D238" s="665"/>
      <c r="E238" s="665"/>
      <c r="F238" s="665"/>
      <c r="G238" s="665"/>
      <c r="H238" s="665"/>
      <c r="I238" s="665"/>
      <c r="J238" s="665"/>
      <c r="K238" s="665"/>
      <c r="L238" s="663"/>
      <c r="M238" s="663"/>
      <c r="N238" s="663"/>
      <c r="O238" s="663"/>
      <c r="P238" s="663"/>
      <c r="Q238" s="652"/>
      <c r="R238" s="652"/>
      <c r="S238" s="652"/>
      <c r="T238" s="652"/>
      <c r="U238" s="652"/>
      <c r="V238" s="648"/>
      <c r="W238" s="651"/>
      <c r="X238" s="651"/>
      <c r="Y238" s="651"/>
      <c r="Z238" s="651"/>
      <c r="AA238" s="651"/>
      <c r="AB238" s="651"/>
      <c r="AC238" s="236" t="str">
        <f>IFERROR(VLOOKUP(Z238,【参考】数式用!$A$4:$B$57,2,FALSE),"")</f>
        <v/>
      </c>
      <c r="AD238" s="137"/>
      <c r="AE238" s="138"/>
      <c r="AF238" s="237">
        <f t="shared" si="7"/>
        <v>0</v>
      </c>
      <c r="AG238" s="66" t="str">
        <f>IF(B238="","",IF(AQ238="総合事業","数式を削除して手入力",IFERROR(INDEX(【参考】数式用!$AD$3:$AF$452,MATCH(Q238&amp;V238,【参考】数式用!$AC$3:$AC$452,0),MATCH(VLOOKUP(Z238,【参考】数式用!$AG$2:$AH$56,2,FALSE),【参考】数式用!$AD$2:$AF$2,0)),10)))</f>
        <v/>
      </c>
      <c r="AP238" s="501" t="str">
        <f>IF($L$16="", "", VLOOKUP(Z238,【参考】数式用!$A$2:$O$57,14,FALSE))</f>
        <v/>
      </c>
      <c r="AQ238" s="282" t="e">
        <f>VLOOKUP(Z238,【参考】数式用!$A$2:$O$57,15,FALSE)</f>
        <v>#N/A</v>
      </c>
    </row>
    <row r="239" spans="1:43" ht="49.95" customHeight="1">
      <c r="A239" s="650">
        <f t="shared" si="8"/>
        <v>200</v>
      </c>
      <c r="B239" s="664"/>
      <c r="C239" s="665"/>
      <c r="D239" s="665"/>
      <c r="E239" s="665"/>
      <c r="F239" s="665"/>
      <c r="G239" s="665"/>
      <c r="H239" s="665"/>
      <c r="I239" s="665"/>
      <c r="J239" s="665"/>
      <c r="K239" s="665"/>
      <c r="L239" s="663"/>
      <c r="M239" s="663"/>
      <c r="N239" s="663"/>
      <c r="O239" s="663"/>
      <c r="P239" s="663"/>
      <c r="Q239" s="652"/>
      <c r="R239" s="652"/>
      <c r="S239" s="652"/>
      <c r="T239" s="652"/>
      <c r="U239" s="652"/>
      <c r="V239" s="648"/>
      <c r="W239" s="651"/>
      <c r="X239" s="651"/>
      <c r="Y239" s="651"/>
      <c r="Z239" s="651"/>
      <c r="AA239" s="651"/>
      <c r="AB239" s="651"/>
      <c r="AC239" s="236" t="str">
        <f>IFERROR(VLOOKUP(Z239,【参考】数式用!$A$4:$B$57,2,FALSE),"")</f>
        <v/>
      </c>
      <c r="AD239" s="137"/>
      <c r="AE239" s="138"/>
      <c r="AF239" s="237">
        <f t="shared" si="7"/>
        <v>0</v>
      </c>
      <c r="AG239" s="66" t="str">
        <f>IF(B239="","",IF(AQ239="総合事業","数式を削除して手入力",IFERROR(INDEX(【参考】数式用!$AD$3:$AF$452,MATCH(Q239&amp;V239,【参考】数式用!$AC$3:$AC$452,0),MATCH(VLOOKUP(Z239,【参考】数式用!$AG$2:$AH$56,2,FALSE),【参考】数式用!$AD$2:$AF$2,0)),10)))</f>
        <v/>
      </c>
      <c r="AP239" s="501" t="str">
        <f>IF($L$16="", "", VLOOKUP(Z239,【参考】数式用!$A$2:$O$57,14,FALSE))</f>
        <v/>
      </c>
      <c r="AQ239" s="282" t="e">
        <f>VLOOKUP(Z239,【参考】数式用!$A$2:$O$57,15,FALSE)</f>
        <v>#N/A</v>
      </c>
    </row>
    <row r="240" spans="1:43" ht="49.95" customHeight="1">
      <c r="A240" s="650">
        <f t="shared" si="8"/>
        <v>201</v>
      </c>
      <c r="B240" s="664"/>
      <c r="C240" s="665"/>
      <c r="D240" s="665"/>
      <c r="E240" s="665"/>
      <c r="F240" s="665"/>
      <c r="G240" s="665"/>
      <c r="H240" s="665"/>
      <c r="I240" s="665"/>
      <c r="J240" s="665"/>
      <c r="K240" s="665"/>
      <c r="L240" s="663"/>
      <c r="M240" s="663"/>
      <c r="N240" s="663"/>
      <c r="O240" s="663"/>
      <c r="P240" s="663"/>
      <c r="Q240" s="652"/>
      <c r="R240" s="652"/>
      <c r="S240" s="652"/>
      <c r="T240" s="652"/>
      <c r="U240" s="652"/>
      <c r="V240" s="648"/>
      <c r="W240" s="651"/>
      <c r="X240" s="651"/>
      <c r="Y240" s="651"/>
      <c r="Z240" s="651"/>
      <c r="AA240" s="651"/>
      <c r="AB240" s="651"/>
      <c r="AC240" s="236" t="str">
        <f>IFERROR(VLOOKUP(Z240,【参考】数式用!$A$4:$B$57,2,FALSE),"")</f>
        <v/>
      </c>
      <c r="AD240" s="137"/>
      <c r="AE240" s="138"/>
      <c r="AF240" s="237">
        <f t="shared" si="7"/>
        <v>0</v>
      </c>
      <c r="AG240" s="66" t="str">
        <f>IF(B240="","",IF(AQ240="総合事業","数式を削除して手入力",IFERROR(INDEX(【参考】数式用!$AD$3:$AF$452,MATCH(Q240&amp;V240,【参考】数式用!$AC$3:$AC$452,0),MATCH(VLOOKUP(Z240,【参考】数式用!$AG$2:$AH$56,2,FALSE),【参考】数式用!$AD$2:$AF$2,0)),10)))</f>
        <v/>
      </c>
      <c r="AP240" s="501" t="str">
        <f>IF($L$16="", "", VLOOKUP(Z240,【参考】数式用!$A$2:$O$57,14,FALSE))</f>
        <v/>
      </c>
      <c r="AQ240" s="282" t="e">
        <f>VLOOKUP(Z240,【参考】数式用!$A$2:$O$57,15,FALSE)</f>
        <v>#N/A</v>
      </c>
    </row>
    <row r="241" spans="1:43" ht="49.95" customHeight="1">
      <c r="A241" s="650">
        <f t="shared" si="8"/>
        <v>202</v>
      </c>
      <c r="B241" s="664"/>
      <c r="C241" s="665"/>
      <c r="D241" s="665"/>
      <c r="E241" s="665"/>
      <c r="F241" s="665"/>
      <c r="G241" s="665"/>
      <c r="H241" s="665"/>
      <c r="I241" s="665"/>
      <c r="J241" s="665"/>
      <c r="K241" s="665"/>
      <c r="L241" s="663"/>
      <c r="M241" s="663"/>
      <c r="N241" s="663"/>
      <c r="O241" s="663"/>
      <c r="P241" s="663"/>
      <c r="Q241" s="652"/>
      <c r="R241" s="652"/>
      <c r="S241" s="652"/>
      <c r="T241" s="652"/>
      <c r="U241" s="652"/>
      <c r="V241" s="648"/>
      <c r="W241" s="651"/>
      <c r="X241" s="651"/>
      <c r="Y241" s="651"/>
      <c r="Z241" s="651"/>
      <c r="AA241" s="651"/>
      <c r="AB241" s="651"/>
      <c r="AC241" s="236" t="str">
        <f>IFERROR(VLOOKUP(Z241,【参考】数式用!$A$4:$B$57,2,FALSE),"")</f>
        <v/>
      </c>
      <c r="AD241" s="137"/>
      <c r="AE241" s="138"/>
      <c r="AF241" s="237">
        <f t="shared" si="7"/>
        <v>0</v>
      </c>
      <c r="AG241" s="66" t="str">
        <f>IF(B241="","",IF(AQ241="総合事業","数式を削除して手入力",IFERROR(INDEX(【参考】数式用!$AD$3:$AF$452,MATCH(Q241&amp;V241,【参考】数式用!$AC$3:$AC$452,0),MATCH(VLOOKUP(Z241,【参考】数式用!$AG$2:$AH$56,2,FALSE),【参考】数式用!$AD$2:$AF$2,0)),10)))</f>
        <v/>
      </c>
      <c r="AP241" s="501" t="str">
        <f>IF($L$16="", "", VLOOKUP(Z241,【参考】数式用!$A$2:$O$57,14,FALSE))</f>
        <v/>
      </c>
      <c r="AQ241" s="282" t="e">
        <f>VLOOKUP(Z241,【参考】数式用!$A$2:$O$57,15,FALSE)</f>
        <v>#N/A</v>
      </c>
    </row>
    <row r="242" spans="1:43" ht="49.95" customHeight="1">
      <c r="A242" s="650">
        <f t="shared" si="8"/>
        <v>203</v>
      </c>
      <c r="B242" s="664"/>
      <c r="C242" s="665"/>
      <c r="D242" s="665"/>
      <c r="E242" s="665"/>
      <c r="F242" s="665"/>
      <c r="G242" s="665"/>
      <c r="H242" s="665"/>
      <c r="I242" s="665"/>
      <c r="J242" s="665"/>
      <c r="K242" s="665"/>
      <c r="L242" s="663"/>
      <c r="M242" s="663"/>
      <c r="N242" s="663"/>
      <c r="O242" s="663"/>
      <c r="P242" s="663"/>
      <c r="Q242" s="652"/>
      <c r="R242" s="652"/>
      <c r="S242" s="652"/>
      <c r="T242" s="652"/>
      <c r="U242" s="652"/>
      <c r="V242" s="648"/>
      <c r="W242" s="651"/>
      <c r="X242" s="651"/>
      <c r="Y242" s="651"/>
      <c r="Z242" s="651"/>
      <c r="AA242" s="651"/>
      <c r="AB242" s="651"/>
      <c r="AC242" s="236" t="str">
        <f>IFERROR(VLOOKUP(Z242,【参考】数式用!$A$4:$B$57,2,FALSE),"")</f>
        <v/>
      </c>
      <c r="AD242" s="137"/>
      <c r="AE242" s="138"/>
      <c r="AF242" s="237">
        <f t="shared" si="7"/>
        <v>0</v>
      </c>
      <c r="AG242" s="66" t="str">
        <f>IF(B242="","",IF(AQ242="総合事業","数式を削除して手入力",IFERROR(INDEX(【参考】数式用!$AD$3:$AF$452,MATCH(Q242&amp;V242,【参考】数式用!$AC$3:$AC$452,0),MATCH(VLOOKUP(Z242,【参考】数式用!$AG$2:$AH$56,2,FALSE),【参考】数式用!$AD$2:$AF$2,0)),10)))</f>
        <v/>
      </c>
      <c r="AP242" s="501" t="str">
        <f>IF($L$16="", "", VLOOKUP(Z242,【参考】数式用!$A$2:$O$57,14,FALSE))</f>
        <v/>
      </c>
      <c r="AQ242" s="282" t="e">
        <f>VLOOKUP(Z242,【参考】数式用!$A$2:$O$57,15,FALSE)</f>
        <v>#N/A</v>
      </c>
    </row>
    <row r="243" spans="1:43" ht="49.95" customHeight="1">
      <c r="A243" s="650">
        <f t="shared" si="8"/>
        <v>204</v>
      </c>
      <c r="B243" s="664"/>
      <c r="C243" s="665"/>
      <c r="D243" s="665"/>
      <c r="E243" s="665"/>
      <c r="F243" s="665"/>
      <c r="G243" s="665"/>
      <c r="H243" s="665"/>
      <c r="I243" s="665"/>
      <c r="J243" s="665"/>
      <c r="K243" s="665"/>
      <c r="L243" s="663"/>
      <c r="M243" s="663"/>
      <c r="N243" s="663"/>
      <c r="O243" s="663"/>
      <c r="P243" s="663"/>
      <c r="Q243" s="652"/>
      <c r="R243" s="652"/>
      <c r="S243" s="652"/>
      <c r="T243" s="652"/>
      <c r="U243" s="652"/>
      <c r="V243" s="648"/>
      <c r="W243" s="651"/>
      <c r="X243" s="651"/>
      <c r="Y243" s="651"/>
      <c r="Z243" s="651"/>
      <c r="AA243" s="651"/>
      <c r="AB243" s="651"/>
      <c r="AC243" s="236" t="str">
        <f>IFERROR(VLOOKUP(Z243,【参考】数式用!$A$4:$B$57,2,FALSE),"")</f>
        <v/>
      </c>
      <c r="AD243" s="137"/>
      <c r="AE243" s="138"/>
      <c r="AF243" s="237">
        <f t="shared" si="7"/>
        <v>0</v>
      </c>
      <c r="AG243" s="66" t="str">
        <f>IF(B243="","",IF(AQ243="総合事業","数式を削除して手入力",IFERROR(INDEX(【参考】数式用!$AD$3:$AF$452,MATCH(Q243&amp;V243,【参考】数式用!$AC$3:$AC$452,0),MATCH(VLOOKUP(Z243,【参考】数式用!$AG$2:$AH$56,2,FALSE),【参考】数式用!$AD$2:$AF$2,0)),10)))</f>
        <v/>
      </c>
      <c r="AP243" s="501" t="str">
        <f>IF($L$16="", "", VLOOKUP(Z243,【参考】数式用!$A$2:$O$57,14,FALSE))</f>
        <v/>
      </c>
      <c r="AQ243" s="282" t="e">
        <f>VLOOKUP(Z243,【参考】数式用!$A$2:$O$57,15,FALSE)</f>
        <v>#N/A</v>
      </c>
    </row>
    <row r="244" spans="1:43" ht="49.95" customHeight="1">
      <c r="A244" s="650">
        <f t="shared" si="8"/>
        <v>205</v>
      </c>
      <c r="B244" s="664"/>
      <c r="C244" s="665"/>
      <c r="D244" s="665"/>
      <c r="E244" s="665"/>
      <c r="F244" s="665"/>
      <c r="G244" s="665"/>
      <c r="H244" s="665"/>
      <c r="I244" s="665"/>
      <c r="J244" s="665"/>
      <c r="K244" s="665"/>
      <c r="L244" s="663"/>
      <c r="M244" s="663"/>
      <c r="N244" s="663"/>
      <c r="O244" s="663"/>
      <c r="P244" s="663"/>
      <c r="Q244" s="652"/>
      <c r="R244" s="652"/>
      <c r="S244" s="652"/>
      <c r="T244" s="652"/>
      <c r="U244" s="652"/>
      <c r="V244" s="648"/>
      <c r="W244" s="651"/>
      <c r="X244" s="651"/>
      <c r="Y244" s="651"/>
      <c r="Z244" s="651"/>
      <c r="AA244" s="651"/>
      <c r="AB244" s="651"/>
      <c r="AC244" s="236" t="str">
        <f>IFERROR(VLOOKUP(Z244,【参考】数式用!$A$4:$B$57,2,FALSE),"")</f>
        <v/>
      </c>
      <c r="AD244" s="137"/>
      <c r="AE244" s="138"/>
      <c r="AF244" s="237">
        <f t="shared" si="7"/>
        <v>0</v>
      </c>
      <c r="AG244" s="66" t="str">
        <f>IF(B244="","",IF(AQ244="総合事業","数式を削除して手入力",IFERROR(INDEX(【参考】数式用!$AD$3:$AF$452,MATCH(Q244&amp;V244,【参考】数式用!$AC$3:$AC$452,0),MATCH(VLOOKUP(Z244,【参考】数式用!$AG$2:$AH$56,2,FALSE),【参考】数式用!$AD$2:$AF$2,0)),10)))</f>
        <v/>
      </c>
      <c r="AP244" s="501" t="str">
        <f>IF($L$16="", "", VLOOKUP(Z244,【参考】数式用!$A$2:$O$57,14,FALSE))</f>
        <v/>
      </c>
      <c r="AQ244" s="282" t="e">
        <f>VLOOKUP(Z244,【参考】数式用!$A$2:$O$57,15,FALSE)</f>
        <v>#N/A</v>
      </c>
    </row>
    <row r="245" spans="1:43" ht="49.95" customHeight="1">
      <c r="A245" s="650">
        <f t="shared" si="8"/>
        <v>206</v>
      </c>
      <c r="B245" s="664"/>
      <c r="C245" s="665"/>
      <c r="D245" s="665"/>
      <c r="E245" s="665"/>
      <c r="F245" s="665"/>
      <c r="G245" s="665"/>
      <c r="H245" s="665"/>
      <c r="I245" s="665"/>
      <c r="J245" s="665"/>
      <c r="K245" s="665"/>
      <c r="L245" s="663"/>
      <c r="M245" s="663"/>
      <c r="N245" s="663"/>
      <c r="O245" s="663"/>
      <c r="P245" s="663"/>
      <c r="Q245" s="652"/>
      <c r="R245" s="652"/>
      <c r="S245" s="652"/>
      <c r="T245" s="652"/>
      <c r="U245" s="652"/>
      <c r="V245" s="648"/>
      <c r="W245" s="651"/>
      <c r="X245" s="651"/>
      <c r="Y245" s="651"/>
      <c r="Z245" s="651"/>
      <c r="AA245" s="651"/>
      <c r="AB245" s="651"/>
      <c r="AC245" s="236" t="str">
        <f>IFERROR(VLOOKUP(Z245,【参考】数式用!$A$4:$B$57,2,FALSE),"")</f>
        <v/>
      </c>
      <c r="AD245" s="137"/>
      <c r="AE245" s="138"/>
      <c r="AF245" s="237">
        <f t="shared" si="7"/>
        <v>0</v>
      </c>
      <c r="AG245" s="66" t="str">
        <f>IF(B245="","",IF(AQ245="総合事業","数式を削除して手入力",IFERROR(INDEX(【参考】数式用!$AD$3:$AF$452,MATCH(Q245&amp;V245,【参考】数式用!$AC$3:$AC$452,0),MATCH(VLOOKUP(Z245,【参考】数式用!$AG$2:$AH$56,2,FALSE),【参考】数式用!$AD$2:$AF$2,0)),10)))</f>
        <v/>
      </c>
      <c r="AP245" s="501" t="str">
        <f>IF($L$16="", "", VLOOKUP(Z245,【参考】数式用!$A$2:$O$57,14,FALSE))</f>
        <v/>
      </c>
      <c r="AQ245" s="282" t="e">
        <f>VLOOKUP(Z245,【参考】数式用!$A$2:$O$57,15,FALSE)</f>
        <v>#N/A</v>
      </c>
    </row>
    <row r="246" spans="1:43" ht="49.95" customHeight="1">
      <c r="A246" s="650">
        <f t="shared" si="8"/>
        <v>207</v>
      </c>
      <c r="B246" s="664"/>
      <c r="C246" s="665"/>
      <c r="D246" s="665"/>
      <c r="E246" s="665"/>
      <c r="F246" s="665"/>
      <c r="G246" s="665"/>
      <c r="H246" s="665"/>
      <c r="I246" s="665"/>
      <c r="J246" s="665"/>
      <c r="K246" s="665"/>
      <c r="L246" s="663"/>
      <c r="M246" s="663"/>
      <c r="N246" s="663"/>
      <c r="O246" s="663"/>
      <c r="P246" s="663"/>
      <c r="Q246" s="652"/>
      <c r="R246" s="652"/>
      <c r="S246" s="652"/>
      <c r="T246" s="652"/>
      <c r="U246" s="652"/>
      <c r="V246" s="648"/>
      <c r="W246" s="651"/>
      <c r="X246" s="651"/>
      <c r="Y246" s="651"/>
      <c r="Z246" s="651"/>
      <c r="AA246" s="651"/>
      <c r="AB246" s="651"/>
      <c r="AC246" s="236" t="str">
        <f>IFERROR(VLOOKUP(Z246,【参考】数式用!$A$4:$B$57,2,FALSE),"")</f>
        <v/>
      </c>
      <c r="AD246" s="137"/>
      <c r="AE246" s="138"/>
      <c r="AF246" s="237">
        <f t="shared" si="7"/>
        <v>0</v>
      </c>
      <c r="AG246" s="66" t="str">
        <f>IF(B246="","",IF(AQ246="総合事業","数式を削除して手入力",IFERROR(INDEX(【参考】数式用!$AD$3:$AF$452,MATCH(Q246&amp;V246,【参考】数式用!$AC$3:$AC$452,0),MATCH(VLOOKUP(Z246,【参考】数式用!$AG$2:$AH$56,2,FALSE),【参考】数式用!$AD$2:$AF$2,0)),10)))</f>
        <v/>
      </c>
      <c r="AP246" s="501" t="str">
        <f>IF($L$16="", "", VLOOKUP(Z246,【参考】数式用!$A$2:$O$57,14,FALSE))</f>
        <v/>
      </c>
      <c r="AQ246" s="282" t="e">
        <f>VLOOKUP(Z246,【参考】数式用!$A$2:$O$57,15,FALSE)</f>
        <v>#N/A</v>
      </c>
    </row>
    <row r="247" spans="1:43" ht="49.95" customHeight="1">
      <c r="A247" s="650">
        <f t="shared" si="8"/>
        <v>208</v>
      </c>
      <c r="B247" s="664"/>
      <c r="C247" s="665"/>
      <c r="D247" s="665"/>
      <c r="E247" s="665"/>
      <c r="F247" s="665"/>
      <c r="G247" s="665"/>
      <c r="H247" s="665"/>
      <c r="I247" s="665"/>
      <c r="J247" s="665"/>
      <c r="K247" s="665"/>
      <c r="L247" s="663"/>
      <c r="M247" s="663"/>
      <c r="N247" s="663"/>
      <c r="O247" s="663"/>
      <c r="P247" s="663"/>
      <c r="Q247" s="652"/>
      <c r="R247" s="652"/>
      <c r="S247" s="652"/>
      <c r="T247" s="652"/>
      <c r="U247" s="652"/>
      <c r="V247" s="648"/>
      <c r="W247" s="651"/>
      <c r="X247" s="651"/>
      <c r="Y247" s="651"/>
      <c r="Z247" s="651"/>
      <c r="AA247" s="651"/>
      <c r="AB247" s="651"/>
      <c r="AC247" s="236" t="str">
        <f>IFERROR(VLOOKUP(Z247,【参考】数式用!$A$4:$B$57,2,FALSE),"")</f>
        <v/>
      </c>
      <c r="AD247" s="137"/>
      <c r="AE247" s="138"/>
      <c r="AF247" s="237">
        <f t="shared" si="7"/>
        <v>0</v>
      </c>
      <c r="AG247" s="66" t="str">
        <f>IF(B247="","",IF(AQ247="総合事業","数式を削除して手入力",IFERROR(INDEX(【参考】数式用!$AD$3:$AF$452,MATCH(Q247&amp;V247,【参考】数式用!$AC$3:$AC$452,0),MATCH(VLOOKUP(Z247,【参考】数式用!$AG$2:$AH$56,2,FALSE),【参考】数式用!$AD$2:$AF$2,0)),10)))</f>
        <v/>
      </c>
      <c r="AP247" s="501" t="str">
        <f>IF($L$16="", "", VLOOKUP(Z247,【参考】数式用!$A$2:$O$57,14,FALSE))</f>
        <v/>
      </c>
      <c r="AQ247" s="282" t="e">
        <f>VLOOKUP(Z247,【参考】数式用!$A$2:$O$57,15,FALSE)</f>
        <v>#N/A</v>
      </c>
    </row>
    <row r="248" spans="1:43" ht="49.95" customHeight="1">
      <c r="A248" s="650">
        <f t="shared" si="8"/>
        <v>209</v>
      </c>
      <c r="B248" s="664"/>
      <c r="C248" s="665"/>
      <c r="D248" s="665"/>
      <c r="E248" s="665"/>
      <c r="F248" s="665"/>
      <c r="G248" s="665"/>
      <c r="H248" s="665"/>
      <c r="I248" s="665"/>
      <c r="J248" s="665"/>
      <c r="K248" s="665"/>
      <c r="L248" s="663"/>
      <c r="M248" s="663"/>
      <c r="N248" s="663"/>
      <c r="O248" s="663"/>
      <c r="P248" s="663"/>
      <c r="Q248" s="652"/>
      <c r="R248" s="652"/>
      <c r="S248" s="652"/>
      <c r="T248" s="652"/>
      <c r="U248" s="652"/>
      <c r="V248" s="648"/>
      <c r="W248" s="651"/>
      <c r="X248" s="651"/>
      <c r="Y248" s="651"/>
      <c r="Z248" s="651"/>
      <c r="AA248" s="651"/>
      <c r="AB248" s="651"/>
      <c r="AC248" s="236" t="str">
        <f>IFERROR(VLOOKUP(Z248,【参考】数式用!$A$4:$B$57,2,FALSE),"")</f>
        <v/>
      </c>
      <c r="AD248" s="137"/>
      <c r="AE248" s="138"/>
      <c r="AF248" s="237">
        <f t="shared" si="7"/>
        <v>0</v>
      </c>
      <c r="AG248" s="66" t="str">
        <f>IF(B248="","",IF(AQ248="総合事業","数式を削除して手入力",IFERROR(INDEX(【参考】数式用!$AD$3:$AF$452,MATCH(Q248&amp;V248,【参考】数式用!$AC$3:$AC$452,0),MATCH(VLOOKUP(Z248,【参考】数式用!$AG$2:$AH$56,2,FALSE),【参考】数式用!$AD$2:$AF$2,0)),10)))</f>
        <v/>
      </c>
      <c r="AP248" s="501" t="str">
        <f>IF($L$16="", "", VLOOKUP(Z248,【参考】数式用!$A$2:$O$57,14,FALSE))</f>
        <v/>
      </c>
      <c r="AQ248" s="282" t="e">
        <f>VLOOKUP(Z248,【参考】数式用!$A$2:$O$57,15,FALSE)</f>
        <v>#N/A</v>
      </c>
    </row>
    <row r="249" spans="1:43" ht="49.95" customHeight="1">
      <c r="A249" s="650">
        <f t="shared" si="8"/>
        <v>210</v>
      </c>
      <c r="B249" s="664"/>
      <c r="C249" s="665"/>
      <c r="D249" s="665"/>
      <c r="E249" s="665"/>
      <c r="F249" s="665"/>
      <c r="G249" s="665"/>
      <c r="H249" s="665"/>
      <c r="I249" s="665"/>
      <c r="J249" s="665"/>
      <c r="K249" s="665"/>
      <c r="L249" s="663"/>
      <c r="M249" s="663"/>
      <c r="N249" s="663"/>
      <c r="O249" s="663"/>
      <c r="P249" s="663"/>
      <c r="Q249" s="652"/>
      <c r="R249" s="652"/>
      <c r="S249" s="652"/>
      <c r="T249" s="652"/>
      <c r="U249" s="652"/>
      <c r="V249" s="648"/>
      <c r="W249" s="651"/>
      <c r="X249" s="651"/>
      <c r="Y249" s="651"/>
      <c r="Z249" s="651"/>
      <c r="AA249" s="651"/>
      <c r="AB249" s="651"/>
      <c r="AC249" s="236" t="str">
        <f>IFERROR(VLOOKUP(Z249,【参考】数式用!$A$4:$B$57,2,FALSE),"")</f>
        <v/>
      </c>
      <c r="AD249" s="137"/>
      <c r="AE249" s="138"/>
      <c r="AF249" s="237">
        <f t="shared" si="7"/>
        <v>0</v>
      </c>
      <c r="AG249" s="66" t="str">
        <f>IF(B249="","",IF(AQ249="総合事業","数式を削除して手入力",IFERROR(INDEX(【参考】数式用!$AD$3:$AF$452,MATCH(Q249&amp;V249,【参考】数式用!$AC$3:$AC$452,0),MATCH(VLOOKUP(Z249,【参考】数式用!$AG$2:$AH$56,2,FALSE),【参考】数式用!$AD$2:$AF$2,0)),10)))</f>
        <v/>
      </c>
      <c r="AP249" s="501" t="str">
        <f>IF($L$16="", "", VLOOKUP(Z249,【参考】数式用!$A$2:$O$57,14,FALSE))</f>
        <v/>
      </c>
      <c r="AQ249" s="282" t="e">
        <f>VLOOKUP(Z249,【参考】数式用!$A$2:$O$57,15,FALSE)</f>
        <v>#N/A</v>
      </c>
    </row>
    <row r="250" spans="1:43" ht="49.95" customHeight="1">
      <c r="A250" s="650">
        <f t="shared" si="8"/>
        <v>211</v>
      </c>
      <c r="B250" s="664"/>
      <c r="C250" s="665"/>
      <c r="D250" s="665"/>
      <c r="E250" s="665"/>
      <c r="F250" s="665"/>
      <c r="G250" s="665"/>
      <c r="H250" s="665"/>
      <c r="I250" s="665"/>
      <c r="J250" s="665"/>
      <c r="K250" s="665"/>
      <c r="L250" s="663"/>
      <c r="M250" s="663"/>
      <c r="N250" s="663"/>
      <c r="O250" s="663"/>
      <c r="P250" s="663"/>
      <c r="Q250" s="652"/>
      <c r="R250" s="652"/>
      <c r="S250" s="652"/>
      <c r="T250" s="652"/>
      <c r="U250" s="652"/>
      <c r="V250" s="648"/>
      <c r="W250" s="651"/>
      <c r="X250" s="651"/>
      <c r="Y250" s="651"/>
      <c r="Z250" s="651"/>
      <c r="AA250" s="651"/>
      <c r="AB250" s="651"/>
      <c r="AC250" s="236" t="str">
        <f>IFERROR(VLOOKUP(Z250,【参考】数式用!$A$4:$B$57,2,FALSE),"")</f>
        <v/>
      </c>
      <c r="AD250" s="137"/>
      <c r="AE250" s="138"/>
      <c r="AF250" s="237">
        <f t="shared" si="7"/>
        <v>0</v>
      </c>
      <c r="AG250" s="66" t="str">
        <f>IF(B250="","",IF(AQ250="総合事業","数式を削除して手入力",IFERROR(INDEX(【参考】数式用!$AD$3:$AF$452,MATCH(Q250&amp;V250,【参考】数式用!$AC$3:$AC$452,0),MATCH(VLOOKUP(Z250,【参考】数式用!$AG$2:$AH$56,2,FALSE),【参考】数式用!$AD$2:$AF$2,0)),10)))</f>
        <v/>
      </c>
      <c r="AP250" s="501" t="str">
        <f>IF($L$16="", "", VLOOKUP(Z250,【参考】数式用!$A$2:$O$57,14,FALSE))</f>
        <v/>
      </c>
      <c r="AQ250" s="282" t="e">
        <f>VLOOKUP(Z250,【参考】数式用!$A$2:$O$57,15,FALSE)</f>
        <v>#N/A</v>
      </c>
    </row>
    <row r="251" spans="1:43" ht="49.95" customHeight="1">
      <c r="A251" s="650">
        <f t="shared" si="8"/>
        <v>212</v>
      </c>
      <c r="B251" s="664"/>
      <c r="C251" s="665"/>
      <c r="D251" s="665"/>
      <c r="E251" s="665"/>
      <c r="F251" s="665"/>
      <c r="G251" s="665"/>
      <c r="H251" s="665"/>
      <c r="I251" s="665"/>
      <c r="J251" s="665"/>
      <c r="K251" s="665"/>
      <c r="L251" s="663"/>
      <c r="M251" s="663"/>
      <c r="N251" s="663"/>
      <c r="O251" s="663"/>
      <c r="P251" s="663"/>
      <c r="Q251" s="652"/>
      <c r="R251" s="652"/>
      <c r="S251" s="652"/>
      <c r="T251" s="652"/>
      <c r="U251" s="652"/>
      <c r="V251" s="648"/>
      <c r="W251" s="651"/>
      <c r="X251" s="651"/>
      <c r="Y251" s="651"/>
      <c r="Z251" s="651"/>
      <c r="AA251" s="651"/>
      <c r="AB251" s="651"/>
      <c r="AC251" s="236" t="str">
        <f>IFERROR(VLOOKUP(Z251,【参考】数式用!$A$4:$B$57,2,FALSE),"")</f>
        <v/>
      </c>
      <c r="AD251" s="137"/>
      <c r="AE251" s="138"/>
      <c r="AF251" s="237">
        <f t="shared" si="7"/>
        <v>0</v>
      </c>
      <c r="AG251" s="66" t="str">
        <f>IF(B251="","",IF(AQ251="総合事業","数式を削除して手入力",IFERROR(INDEX(【参考】数式用!$AD$3:$AF$452,MATCH(Q251&amp;V251,【参考】数式用!$AC$3:$AC$452,0),MATCH(VLOOKUP(Z251,【参考】数式用!$AG$2:$AH$56,2,FALSE),【参考】数式用!$AD$2:$AF$2,0)),10)))</f>
        <v/>
      </c>
      <c r="AP251" s="501" t="str">
        <f>IF($L$16="", "", VLOOKUP(Z251,【参考】数式用!$A$2:$O$57,14,FALSE))</f>
        <v/>
      </c>
      <c r="AQ251" s="282" t="e">
        <f>VLOOKUP(Z251,【参考】数式用!$A$2:$O$57,15,FALSE)</f>
        <v>#N/A</v>
      </c>
    </row>
    <row r="252" spans="1:43" ht="49.95" customHeight="1">
      <c r="A252" s="650">
        <f t="shared" si="8"/>
        <v>213</v>
      </c>
      <c r="B252" s="664"/>
      <c r="C252" s="665"/>
      <c r="D252" s="665"/>
      <c r="E252" s="665"/>
      <c r="F252" s="665"/>
      <c r="G252" s="665"/>
      <c r="H252" s="665"/>
      <c r="I252" s="665"/>
      <c r="J252" s="665"/>
      <c r="K252" s="665"/>
      <c r="L252" s="663"/>
      <c r="M252" s="663"/>
      <c r="N252" s="663"/>
      <c r="O252" s="663"/>
      <c r="P252" s="663"/>
      <c r="Q252" s="652"/>
      <c r="R252" s="652"/>
      <c r="S252" s="652"/>
      <c r="T252" s="652"/>
      <c r="U252" s="652"/>
      <c r="V252" s="648"/>
      <c r="W252" s="651"/>
      <c r="X252" s="651"/>
      <c r="Y252" s="651"/>
      <c r="Z252" s="651"/>
      <c r="AA252" s="651"/>
      <c r="AB252" s="651"/>
      <c r="AC252" s="236" t="str">
        <f>IFERROR(VLOOKUP(Z252,【参考】数式用!$A$4:$B$57,2,FALSE),"")</f>
        <v/>
      </c>
      <c r="AD252" s="137"/>
      <c r="AE252" s="138"/>
      <c r="AF252" s="237">
        <f t="shared" si="7"/>
        <v>0</v>
      </c>
      <c r="AG252" s="66" t="str">
        <f>IF(B252="","",IF(AQ252="総合事業","数式を削除して手入力",IFERROR(INDEX(【参考】数式用!$AD$3:$AF$452,MATCH(Q252&amp;V252,【参考】数式用!$AC$3:$AC$452,0),MATCH(VLOOKUP(Z252,【参考】数式用!$AG$2:$AH$56,2,FALSE),【参考】数式用!$AD$2:$AF$2,0)),10)))</f>
        <v/>
      </c>
      <c r="AP252" s="501" t="str">
        <f>IF($L$16="", "", VLOOKUP(Z252,【参考】数式用!$A$2:$O$57,14,FALSE))</f>
        <v/>
      </c>
      <c r="AQ252" s="282" t="e">
        <f>VLOOKUP(Z252,【参考】数式用!$A$2:$O$57,15,FALSE)</f>
        <v>#N/A</v>
      </c>
    </row>
    <row r="253" spans="1:43" ht="49.95" customHeight="1">
      <c r="A253" s="650">
        <f t="shared" si="8"/>
        <v>214</v>
      </c>
      <c r="B253" s="664"/>
      <c r="C253" s="665"/>
      <c r="D253" s="665"/>
      <c r="E253" s="665"/>
      <c r="F253" s="665"/>
      <c r="G253" s="665"/>
      <c r="H253" s="665"/>
      <c r="I253" s="665"/>
      <c r="J253" s="665"/>
      <c r="K253" s="665"/>
      <c r="L253" s="663"/>
      <c r="M253" s="663"/>
      <c r="N253" s="663"/>
      <c r="O253" s="663"/>
      <c r="P253" s="663"/>
      <c r="Q253" s="652"/>
      <c r="R253" s="652"/>
      <c r="S253" s="652"/>
      <c r="T253" s="652"/>
      <c r="U253" s="652"/>
      <c r="V253" s="648"/>
      <c r="W253" s="651"/>
      <c r="X253" s="651"/>
      <c r="Y253" s="651"/>
      <c r="Z253" s="651"/>
      <c r="AA253" s="651"/>
      <c r="AB253" s="651"/>
      <c r="AC253" s="236" t="str">
        <f>IFERROR(VLOOKUP(Z253,【参考】数式用!$A$4:$B$57,2,FALSE),"")</f>
        <v/>
      </c>
      <c r="AD253" s="137"/>
      <c r="AE253" s="138"/>
      <c r="AF253" s="237">
        <f t="shared" si="7"/>
        <v>0</v>
      </c>
      <c r="AG253" s="66" t="str">
        <f>IF(B253="","",IF(AQ253="総合事業","数式を削除して手入力",IFERROR(INDEX(【参考】数式用!$AD$3:$AF$452,MATCH(Q253&amp;V253,【参考】数式用!$AC$3:$AC$452,0),MATCH(VLOOKUP(Z253,【参考】数式用!$AG$2:$AH$56,2,FALSE),【参考】数式用!$AD$2:$AF$2,0)),10)))</f>
        <v/>
      </c>
      <c r="AP253" s="501" t="str">
        <f>IF($L$16="", "", VLOOKUP(Z253,【参考】数式用!$A$2:$O$57,14,FALSE))</f>
        <v/>
      </c>
      <c r="AQ253" s="282" t="e">
        <f>VLOOKUP(Z253,【参考】数式用!$A$2:$O$57,15,FALSE)</f>
        <v>#N/A</v>
      </c>
    </row>
    <row r="254" spans="1:43" ht="49.95" customHeight="1">
      <c r="A254" s="650">
        <f t="shared" si="8"/>
        <v>215</v>
      </c>
      <c r="B254" s="664"/>
      <c r="C254" s="665"/>
      <c r="D254" s="665"/>
      <c r="E254" s="665"/>
      <c r="F254" s="665"/>
      <c r="G254" s="665"/>
      <c r="H254" s="665"/>
      <c r="I254" s="665"/>
      <c r="J254" s="665"/>
      <c r="K254" s="665"/>
      <c r="L254" s="663"/>
      <c r="M254" s="663"/>
      <c r="N254" s="663"/>
      <c r="O254" s="663"/>
      <c r="P254" s="663"/>
      <c r="Q254" s="652"/>
      <c r="R254" s="652"/>
      <c r="S254" s="652"/>
      <c r="T254" s="652"/>
      <c r="U254" s="652"/>
      <c r="V254" s="648"/>
      <c r="W254" s="651"/>
      <c r="X254" s="651"/>
      <c r="Y254" s="651"/>
      <c r="Z254" s="651"/>
      <c r="AA254" s="651"/>
      <c r="AB254" s="651"/>
      <c r="AC254" s="236" t="str">
        <f>IFERROR(VLOOKUP(Z254,【参考】数式用!$A$4:$B$57,2,FALSE),"")</f>
        <v/>
      </c>
      <c r="AD254" s="137"/>
      <c r="AE254" s="138"/>
      <c r="AF254" s="237">
        <f t="shared" si="7"/>
        <v>0</v>
      </c>
      <c r="AG254" s="66" t="str">
        <f>IF(B254="","",IF(AQ254="総合事業","数式を削除して手入力",IFERROR(INDEX(【参考】数式用!$AD$3:$AF$452,MATCH(Q254&amp;V254,【参考】数式用!$AC$3:$AC$452,0),MATCH(VLOOKUP(Z254,【参考】数式用!$AG$2:$AH$56,2,FALSE),【参考】数式用!$AD$2:$AF$2,0)),10)))</f>
        <v/>
      </c>
      <c r="AP254" s="501" t="str">
        <f>IF($L$16="", "", VLOOKUP(Z254,【参考】数式用!$A$2:$O$57,14,FALSE))</f>
        <v/>
      </c>
      <c r="AQ254" s="282" t="e">
        <f>VLOOKUP(Z254,【参考】数式用!$A$2:$O$57,15,FALSE)</f>
        <v>#N/A</v>
      </c>
    </row>
    <row r="255" spans="1:43" ht="49.95" customHeight="1">
      <c r="A255" s="650">
        <f t="shared" si="8"/>
        <v>216</v>
      </c>
      <c r="B255" s="664"/>
      <c r="C255" s="665"/>
      <c r="D255" s="665"/>
      <c r="E255" s="665"/>
      <c r="F255" s="665"/>
      <c r="G255" s="665"/>
      <c r="H255" s="665"/>
      <c r="I255" s="665"/>
      <c r="J255" s="665"/>
      <c r="K255" s="665"/>
      <c r="L255" s="663"/>
      <c r="M255" s="663"/>
      <c r="N255" s="663"/>
      <c r="O255" s="663"/>
      <c r="P255" s="663"/>
      <c r="Q255" s="652"/>
      <c r="R255" s="652"/>
      <c r="S255" s="652"/>
      <c r="T255" s="652"/>
      <c r="U255" s="652"/>
      <c r="V255" s="648"/>
      <c r="W255" s="651"/>
      <c r="X255" s="651"/>
      <c r="Y255" s="651"/>
      <c r="Z255" s="651"/>
      <c r="AA255" s="651"/>
      <c r="AB255" s="651"/>
      <c r="AC255" s="236" t="str">
        <f>IFERROR(VLOOKUP(Z255,【参考】数式用!$A$4:$B$57,2,FALSE),"")</f>
        <v/>
      </c>
      <c r="AD255" s="137"/>
      <c r="AE255" s="138"/>
      <c r="AF255" s="237">
        <f t="shared" si="7"/>
        <v>0</v>
      </c>
      <c r="AG255" s="66" t="str">
        <f>IF(B255="","",IF(AQ255="総合事業","数式を削除して手入力",IFERROR(INDEX(【参考】数式用!$AD$3:$AF$452,MATCH(Q255&amp;V255,【参考】数式用!$AC$3:$AC$452,0),MATCH(VLOOKUP(Z255,【参考】数式用!$AG$2:$AH$56,2,FALSE),【参考】数式用!$AD$2:$AF$2,0)),10)))</f>
        <v/>
      </c>
      <c r="AP255" s="501" t="str">
        <f>IF($L$16="", "", VLOOKUP(Z255,【参考】数式用!$A$2:$O$57,14,FALSE))</f>
        <v/>
      </c>
      <c r="AQ255" s="282" t="e">
        <f>VLOOKUP(Z255,【参考】数式用!$A$2:$O$57,15,FALSE)</f>
        <v>#N/A</v>
      </c>
    </row>
    <row r="256" spans="1:43" ht="49.95" customHeight="1">
      <c r="A256" s="650">
        <f t="shared" si="8"/>
        <v>217</v>
      </c>
      <c r="B256" s="664"/>
      <c r="C256" s="665"/>
      <c r="D256" s="665"/>
      <c r="E256" s="665"/>
      <c r="F256" s="665"/>
      <c r="G256" s="665"/>
      <c r="H256" s="665"/>
      <c r="I256" s="665"/>
      <c r="J256" s="665"/>
      <c r="K256" s="665"/>
      <c r="L256" s="663"/>
      <c r="M256" s="663"/>
      <c r="N256" s="663"/>
      <c r="O256" s="663"/>
      <c r="P256" s="663"/>
      <c r="Q256" s="652"/>
      <c r="R256" s="652"/>
      <c r="S256" s="652"/>
      <c r="T256" s="652"/>
      <c r="U256" s="652"/>
      <c r="V256" s="648"/>
      <c r="W256" s="651"/>
      <c r="X256" s="651"/>
      <c r="Y256" s="651"/>
      <c r="Z256" s="651"/>
      <c r="AA256" s="651"/>
      <c r="AB256" s="651"/>
      <c r="AC256" s="236" t="str">
        <f>IFERROR(VLOOKUP(Z256,【参考】数式用!$A$4:$B$57,2,FALSE),"")</f>
        <v/>
      </c>
      <c r="AD256" s="137"/>
      <c r="AE256" s="138"/>
      <c r="AF256" s="237">
        <f t="shared" si="7"/>
        <v>0</v>
      </c>
      <c r="AG256" s="66" t="str">
        <f>IF(B256="","",IF(AQ256="総合事業","数式を削除して手入力",IFERROR(INDEX(【参考】数式用!$AD$3:$AF$452,MATCH(Q256&amp;V256,【参考】数式用!$AC$3:$AC$452,0),MATCH(VLOOKUP(Z256,【参考】数式用!$AG$2:$AH$56,2,FALSE),【参考】数式用!$AD$2:$AF$2,0)),10)))</f>
        <v/>
      </c>
      <c r="AP256" s="501" t="str">
        <f>IF($L$16="", "", VLOOKUP(Z256,【参考】数式用!$A$2:$O$57,14,FALSE))</f>
        <v/>
      </c>
      <c r="AQ256" s="282" t="e">
        <f>VLOOKUP(Z256,【参考】数式用!$A$2:$O$57,15,FALSE)</f>
        <v>#N/A</v>
      </c>
    </row>
    <row r="257" spans="1:43" ht="49.95" customHeight="1">
      <c r="A257" s="650">
        <f t="shared" si="8"/>
        <v>218</v>
      </c>
      <c r="B257" s="664"/>
      <c r="C257" s="665"/>
      <c r="D257" s="665"/>
      <c r="E257" s="665"/>
      <c r="F257" s="665"/>
      <c r="G257" s="665"/>
      <c r="H257" s="665"/>
      <c r="I257" s="665"/>
      <c r="J257" s="665"/>
      <c r="K257" s="665"/>
      <c r="L257" s="663"/>
      <c r="M257" s="663"/>
      <c r="N257" s="663"/>
      <c r="O257" s="663"/>
      <c r="P257" s="663"/>
      <c r="Q257" s="652"/>
      <c r="R257" s="652"/>
      <c r="S257" s="652"/>
      <c r="T257" s="652"/>
      <c r="U257" s="652"/>
      <c r="V257" s="648"/>
      <c r="W257" s="651"/>
      <c r="X257" s="651"/>
      <c r="Y257" s="651"/>
      <c r="Z257" s="651"/>
      <c r="AA257" s="651"/>
      <c r="AB257" s="651"/>
      <c r="AC257" s="236" t="str">
        <f>IFERROR(VLOOKUP(Z257,【参考】数式用!$A$4:$B$57,2,FALSE),"")</f>
        <v/>
      </c>
      <c r="AD257" s="137"/>
      <c r="AE257" s="138"/>
      <c r="AF257" s="237">
        <f t="shared" si="7"/>
        <v>0</v>
      </c>
      <c r="AG257" s="66" t="str">
        <f>IF(B257="","",IF(AQ257="総合事業","数式を削除して手入力",IFERROR(INDEX(【参考】数式用!$AD$3:$AF$452,MATCH(Q257&amp;V257,【参考】数式用!$AC$3:$AC$452,0),MATCH(VLOOKUP(Z257,【参考】数式用!$AG$2:$AH$56,2,FALSE),【参考】数式用!$AD$2:$AF$2,0)),10)))</f>
        <v/>
      </c>
      <c r="AP257" s="501" t="str">
        <f>IF($L$16="", "", VLOOKUP(Z257,【参考】数式用!$A$2:$O$57,14,FALSE))</f>
        <v/>
      </c>
      <c r="AQ257" s="282" t="e">
        <f>VLOOKUP(Z257,【参考】数式用!$A$2:$O$57,15,FALSE)</f>
        <v>#N/A</v>
      </c>
    </row>
    <row r="258" spans="1:43" ht="49.95" customHeight="1">
      <c r="A258" s="650">
        <f t="shared" si="8"/>
        <v>219</v>
      </c>
      <c r="B258" s="664"/>
      <c r="C258" s="665"/>
      <c r="D258" s="665"/>
      <c r="E258" s="665"/>
      <c r="F258" s="665"/>
      <c r="G258" s="665"/>
      <c r="H258" s="665"/>
      <c r="I258" s="665"/>
      <c r="J258" s="665"/>
      <c r="K258" s="665"/>
      <c r="L258" s="663"/>
      <c r="M258" s="663"/>
      <c r="N258" s="663"/>
      <c r="O258" s="663"/>
      <c r="P258" s="663"/>
      <c r="Q258" s="652"/>
      <c r="R258" s="652"/>
      <c r="S258" s="652"/>
      <c r="T258" s="652"/>
      <c r="U258" s="652"/>
      <c r="V258" s="648"/>
      <c r="W258" s="651"/>
      <c r="X258" s="651"/>
      <c r="Y258" s="651"/>
      <c r="Z258" s="651"/>
      <c r="AA258" s="651"/>
      <c r="AB258" s="651"/>
      <c r="AC258" s="236" t="str">
        <f>IFERROR(VLOOKUP(Z258,【参考】数式用!$A$4:$B$57,2,FALSE),"")</f>
        <v/>
      </c>
      <c r="AD258" s="137"/>
      <c r="AE258" s="138"/>
      <c r="AF258" s="237">
        <f t="shared" si="7"/>
        <v>0</v>
      </c>
      <c r="AG258" s="66" t="str">
        <f>IF(B258="","",IF(AQ258="総合事業","数式を削除して手入力",IFERROR(INDEX(【参考】数式用!$AD$3:$AF$452,MATCH(Q258&amp;V258,【参考】数式用!$AC$3:$AC$452,0),MATCH(VLOOKUP(Z258,【参考】数式用!$AG$2:$AH$56,2,FALSE),【参考】数式用!$AD$2:$AF$2,0)),10)))</f>
        <v/>
      </c>
      <c r="AP258" s="501" t="str">
        <f>IF($L$16="", "", VLOOKUP(Z258,【参考】数式用!$A$2:$O$57,14,FALSE))</f>
        <v/>
      </c>
      <c r="AQ258" s="282" t="e">
        <f>VLOOKUP(Z258,【参考】数式用!$A$2:$O$57,15,FALSE)</f>
        <v>#N/A</v>
      </c>
    </row>
    <row r="259" spans="1:43" ht="49.95" customHeight="1">
      <c r="A259" s="650">
        <f t="shared" si="8"/>
        <v>220</v>
      </c>
      <c r="B259" s="664"/>
      <c r="C259" s="665"/>
      <c r="D259" s="665"/>
      <c r="E259" s="665"/>
      <c r="F259" s="665"/>
      <c r="G259" s="665"/>
      <c r="H259" s="665"/>
      <c r="I259" s="665"/>
      <c r="J259" s="665"/>
      <c r="K259" s="665"/>
      <c r="L259" s="663"/>
      <c r="M259" s="663"/>
      <c r="N259" s="663"/>
      <c r="O259" s="663"/>
      <c r="P259" s="663"/>
      <c r="Q259" s="652"/>
      <c r="R259" s="652"/>
      <c r="S259" s="652"/>
      <c r="T259" s="652"/>
      <c r="U259" s="652"/>
      <c r="V259" s="648"/>
      <c r="W259" s="651"/>
      <c r="X259" s="651"/>
      <c r="Y259" s="651"/>
      <c r="Z259" s="651"/>
      <c r="AA259" s="651"/>
      <c r="AB259" s="651"/>
      <c r="AC259" s="236" t="str">
        <f>IFERROR(VLOOKUP(Z259,【参考】数式用!$A$4:$B$57,2,FALSE),"")</f>
        <v/>
      </c>
      <c r="AD259" s="137"/>
      <c r="AE259" s="138"/>
      <c r="AF259" s="237">
        <f t="shared" si="7"/>
        <v>0</v>
      </c>
      <c r="AG259" s="66" t="str">
        <f>IF(B259="","",IF(AQ259="総合事業","数式を削除して手入力",IFERROR(INDEX(【参考】数式用!$AD$3:$AF$452,MATCH(Q259&amp;V259,【参考】数式用!$AC$3:$AC$452,0),MATCH(VLOOKUP(Z259,【参考】数式用!$AG$2:$AH$56,2,FALSE),【参考】数式用!$AD$2:$AF$2,0)),10)))</f>
        <v/>
      </c>
      <c r="AP259" s="501" t="str">
        <f>IF($L$16="", "", VLOOKUP(Z259,【参考】数式用!$A$2:$O$57,14,FALSE))</f>
        <v/>
      </c>
      <c r="AQ259" s="282" t="e">
        <f>VLOOKUP(Z259,【参考】数式用!$A$2:$O$57,15,FALSE)</f>
        <v>#N/A</v>
      </c>
    </row>
    <row r="260" spans="1:43" ht="49.95" customHeight="1">
      <c r="A260" s="650">
        <f t="shared" si="8"/>
        <v>221</v>
      </c>
      <c r="B260" s="664"/>
      <c r="C260" s="665"/>
      <c r="D260" s="665"/>
      <c r="E260" s="665"/>
      <c r="F260" s="665"/>
      <c r="G260" s="665"/>
      <c r="H260" s="665"/>
      <c r="I260" s="665"/>
      <c r="J260" s="665"/>
      <c r="K260" s="665"/>
      <c r="L260" s="663"/>
      <c r="M260" s="663"/>
      <c r="N260" s="663"/>
      <c r="O260" s="663"/>
      <c r="P260" s="663"/>
      <c r="Q260" s="652"/>
      <c r="R260" s="652"/>
      <c r="S260" s="652"/>
      <c r="T260" s="652"/>
      <c r="U260" s="652"/>
      <c r="V260" s="648"/>
      <c r="W260" s="651"/>
      <c r="X260" s="651"/>
      <c r="Y260" s="651"/>
      <c r="Z260" s="651"/>
      <c r="AA260" s="651"/>
      <c r="AB260" s="651"/>
      <c r="AC260" s="236" t="str">
        <f>IFERROR(VLOOKUP(Z260,【参考】数式用!$A$4:$B$57,2,FALSE),"")</f>
        <v/>
      </c>
      <c r="AD260" s="137"/>
      <c r="AE260" s="138"/>
      <c r="AF260" s="237">
        <f t="shared" si="7"/>
        <v>0</v>
      </c>
      <c r="AG260" s="66" t="str">
        <f>IF(B260="","",IF(AQ260="総合事業","数式を削除して手入力",IFERROR(INDEX(【参考】数式用!$AD$3:$AF$452,MATCH(Q260&amp;V260,【参考】数式用!$AC$3:$AC$452,0),MATCH(VLOOKUP(Z260,【参考】数式用!$AG$2:$AH$56,2,FALSE),【参考】数式用!$AD$2:$AF$2,0)),10)))</f>
        <v/>
      </c>
      <c r="AP260" s="501" t="str">
        <f>IF($L$16="", "", VLOOKUP(Z260,【参考】数式用!$A$2:$O$57,14,FALSE))</f>
        <v/>
      </c>
      <c r="AQ260" s="282" t="e">
        <f>VLOOKUP(Z260,【参考】数式用!$A$2:$O$57,15,FALSE)</f>
        <v>#N/A</v>
      </c>
    </row>
    <row r="261" spans="1:43" ht="49.95" customHeight="1">
      <c r="A261" s="650">
        <f t="shared" si="8"/>
        <v>222</v>
      </c>
      <c r="B261" s="664"/>
      <c r="C261" s="665"/>
      <c r="D261" s="665"/>
      <c r="E261" s="665"/>
      <c r="F261" s="665"/>
      <c r="G261" s="665"/>
      <c r="H261" s="665"/>
      <c r="I261" s="665"/>
      <c r="J261" s="665"/>
      <c r="K261" s="665"/>
      <c r="L261" s="663"/>
      <c r="M261" s="663"/>
      <c r="N261" s="663"/>
      <c r="O261" s="663"/>
      <c r="P261" s="663"/>
      <c r="Q261" s="652"/>
      <c r="R261" s="652"/>
      <c r="S261" s="652"/>
      <c r="T261" s="652"/>
      <c r="U261" s="652"/>
      <c r="V261" s="648"/>
      <c r="W261" s="651"/>
      <c r="X261" s="651"/>
      <c r="Y261" s="651"/>
      <c r="Z261" s="651"/>
      <c r="AA261" s="651"/>
      <c r="AB261" s="651"/>
      <c r="AC261" s="236" t="str">
        <f>IFERROR(VLOOKUP(Z261,【参考】数式用!$A$4:$B$57,2,FALSE),"")</f>
        <v/>
      </c>
      <c r="AD261" s="137"/>
      <c r="AE261" s="138"/>
      <c r="AF261" s="237">
        <f t="shared" si="7"/>
        <v>0</v>
      </c>
      <c r="AG261" s="66" t="str">
        <f>IF(B261="","",IF(AQ261="総合事業","数式を削除して手入力",IFERROR(INDEX(【参考】数式用!$AD$3:$AF$452,MATCH(Q261&amp;V261,【参考】数式用!$AC$3:$AC$452,0),MATCH(VLOOKUP(Z261,【参考】数式用!$AG$2:$AH$56,2,FALSE),【参考】数式用!$AD$2:$AF$2,0)),10)))</f>
        <v/>
      </c>
      <c r="AP261" s="501" t="str">
        <f>IF($L$16="", "", VLOOKUP(Z261,【参考】数式用!$A$2:$O$57,14,FALSE))</f>
        <v/>
      </c>
      <c r="AQ261" s="282" t="e">
        <f>VLOOKUP(Z261,【参考】数式用!$A$2:$O$57,15,FALSE)</f>
        <v>#N/A</v>
      </c>
    </row>
    <row r="262" spans="1:43" ht="49.95" customHeight="1">
      <c r="A262" s="650">
        <f t="shared" si="8"/>
        <v>223</v>
      </c>
      <c r="B262" s="664"/>
      <c r="C262" s="665"/>
      <c r="D262" s="665"/>
      <c r="E262" s="665"/>
      <c r="F262" s="665"/>
      <c r="G262" s="665"/>
      <c r="H262" s="665"/>
      <c r="I262" s="665"/>
      <c r="J262" s="665"/>
      <c r="K262" s="665"/>
      <c r="L262" s="663"/>
      <c r="M262" s="663"/>
      <c r="N262" s="663"/>
      <c r="O262" s="663"/>
      <c r="P262" s="663"/>
      <c r="Q262" s="652"/>
      <c r="R262" s="652"/>
      <c r="S262" s="652"/>
      <c r="T262" s="652"/>
      <c r="U262" s="652"/>
      <c r="V262" s="648"/>
      <c r="W262" s="651"/>
      <c r="X262" s="651"/>
      <c r="Y262" s="651"/>
      <c r="Z262" s="651"/>
      <c r="AA262" s="651"/>
      <c r="AB262" s="651"/>
      <c r="AC262" s="236" t="str">
        <f>IFERROR(VLOOKUP(Z262,【参考】数式用!$A$4:$B$57,2,FALSE),"")</f>
        <v/>
      </c>
      <c r="AD262" s="137"/>
      <c r="AE262" s="138"/>
      <c r="AF262" s="237">
        <f t="shared" si="7"/>
        <v>0</v>
      </c>
      <c r="AG262" s="66" t="str">
        <f>IF(B262="","",IF(AQ262="総合事業","数式を削除して手入力",IFERROR(INDEX(【参考】数式用!$AD$3:$AF$452,MATCH(Q262&amp;V262,【参考】数式用!$AC$3:$AC$452,0),MATCH(VLOOKUP(Z262,【参考】数式用!$AG$2:$AH$56,2,FALSE),【参考】数式用!$AD$2:$AF$2,0)),10)))</f>
        <v/>
      </c>
      <c r="AP262" s="501" t="str">
        <f>IF($L$16="", "", VLOOKUP(Z262,【参考】数式用!$A$2:$O$57,14,FALSE))</f>
        <v/>
      </c>
      <c r="AQ262" s="282" t="e">
        <f>VLOOKUP(Z262,【参考】数式用!$A$2:$O$57,15,FALSE)</f>
        <v>#N/A</v>
      </c>
    </row>
    <row r="263" spans="1:43" ht="49.95" customHeight="1">
      <c r="A263" s="650">
        <f t="shared" si="8"/>
        <v>224</v>
      </c>
      <c r="B263" s="664"/>
      <c r="C263" s="665"/>
      <c r="D263" s="665"/>
      <c r="E263" s="665"/>
      <c r="F263" s="665"/>
      <c r="G263" s="665"/>
      <c r="H263" s="665"/>
      <c r="I263" s="665"/>
      <c r="J263" s="665"/>
      <c r="K263" s="665"/>
      <c r="L263" s="663"/>
      <c r="M263" s="663"/>
      <c r="N263" s="663"/>
      <c r="O263" s="663"/>
      <c r="P263" s="663"/>
      <c r="Q263" s="652"/>
      <c r="R263" s="652"/>
      <c r="S263" s="652"/>
      <c r="T263" s="652"/>
      <c r="U263" s="652"/>
      <c r="V263" s="648"/>
      <c r="W263" s="651"/>
      <c r="X263" s="651"/>
      <c r="Y263" s="651"/>
      <c r="Z263" s="651"/>
      <c r="AA263" s="651"/>
      <c r="AB263" s="651"/>
      <c r="AC263" s="236" t="str">
        <f>IFERROR(VLOOKUP(Z263,【参考】数式用!$A$4:$B$57,2,FALSE),"")</f>
        <v/>
      </c>
      <c r="AD263" s="137"/>
      <c r="AE263" s="138"/>
      <c r="AF263" s="237">
        <f t="shared" si="7"/>
        <v>0</v>
      </c>
      <c r="AG263" s="66" t="str">
        <f>IF(B263="","",IF(AQ263="総合事業","数式を削除して手入力",IFERROR(INDEX(【参考】数式用!$AD$3:$AF$452,MATCH(Q263&amp;V263,【参考】数式用!$AC$3:$AC$452,0),MATCH(VLOOKUP(Z263,【参考】数式用!$AG$2:$AH$56,2,FALSE),【参考】数式用!$AD$2:$AF$2,0)),10)))</f>
        <v/>
      </c>
      <c r="AP263" s="501" t="str">
        <f>IF($L$16="", "", VLOOKUP(Z263,【参考】数式用!$A$2:$O$57,14,FALSE))</f>
        <v/>
      </c>
      <c r="AQ263" s="282" t="e">
        <f>VLOOKUP(Z263,【参考】数式用!$A$2:$O$57,15,FALSE)</f>
        <v>#N/A</v>
      </c>
    </row>
    <row r="264" spans="1:43" ht="49.95" customHeight="1">
      <c r="A264" s="650">
        <f t="shared" si="8"/>
        <v>225</v>
      </c>
      <c r="B264" s="664"/>
      <c r="C264" s="665"/>
      <c r="D264" s="665"/>
      <c r="E264" s="665"/>
      <c r="F264" s="665"/>
      <c r="G264" s="665"/>
      <c r="H264" s="665"/>
      <c r="I264" s="665"/>
      <c r="J264" s="665"/>
      <c r="K264" s="665"/>
      <c r="L264" s="663"/>
      <c r="M264" s="663"/>
      <c r="N264" s="663"/>
      <c r="O264" s="663"/>
      <c r="P264" s="663"/>
      <c r="Q264" s="652"/>
      <c r="R264" s="652"/>
      <c r="S264" s="652"/>
      <c r="T264" s="652"/>
      <c r="U264" s="652"/>
      <c r="V264" s="648"/>
      <c r="W264" s="651"/>
      <c r="X264" s="651"/>
      <c r="Y264" s="651"/>
      <c r="Z264" s="651"/>
      <c r="AA264" s="651"/>
      <c r="AB264" s="651"/>
      <c r="AC264" s="236" t="str">
        <f>IFERROR(VLOOKUP(Z264,【参考】数式用!$A$4:$B$57,2,FALSE),"")</f>
        <v/>
      </c>
      <c r="AD264" s="137"/>
      <c r="AE264" s="138"/>
      <c r="AF264" s="237">
        <f t="shared" si="7"/>
        <v>0</v>
      </c>
      <c r="AG264" s="66" t="str">
        <f>IF(B264="","",IF(AQ264="総合事業","数式を削除して手入力",IFERROR(INDEX(【参考】数式用!$AD$3:$AF$452,MATCH(Q264&amp;V264,【参考】数式用!$AC$3:$AC$452,0),MATCH(VLOOKUP(Z264,【参考】数式用!$AG$2:$AH$56,2,FALSE),【参考】数式用!$AD$2:$AF$2,0)),10)))</f>
        <v/>
      </c>
      <c r="AP264" s="501" t="str">
        <f>IF($L$16="", "", VLOOKUP(Z264,【参考】数式用!$A$2:$O$57,14,FALSE))</f>
        <v/>
      </c>
      <c r="AQ264" s="282" t="e">
        <f>VLOOKUP(Z264,【参考】数式用!$A$2:$O$57,15,FALSE)</f>
        <v>#N/A</v>
      </c>
    </row>
    <row r="265" spans="1:43" ht="49.95" customHeight="1">
      <c r="A265" s="650">
        <f t="shared" si="8"/>
        <v>226</v>
      </c>
      <c r="B265" s="664"/>
      <c r="C265" s="665"/>
      <c r="D265" s="665"/>
      <c r="E265" s="665"/>
      <c r="F265" s="665"/>
      <c r="G265" s="665"/>
      <c r="H265" s="665"/>
      <c r="I265" s="665"/>
      <c r="J265" s="665"/>
      <c r="K265" s="665"/>
      <c r="L265" s="663"/>
      <c r="M265" s="663"/>
      <c r="N265" s="663"/>
      <c r="O265" s="663"/>
      <c r="P265" s="663"/>
      <c r="Q265" s="652"/>
      <c r="R265" s="652"/>
      <c r="S265" s="652"/>
      <c r="T265" s="652"/>
      <c r="U265" s="652"/>
      <c r="V265" s="648"/>
      <c r="W265" s="651"/>
      <c r="X265" s="651"/>
      <c r="Y265" s="651"/>
      <c r="Z265" s="651"/>
      <c r="AA265" s="651"/>
      <c r="AB265" s="651"/>
      <c r="AC265" s="236" t="str">
        <f>IFERROR(VLOOKUP(Z265,【参考】数式用!$A$4:$B$57,2,FALSE),"")</f>
        <v/>
      </c>
      <c r="AD265" s="137"/>
      <c r="AE265" s="138"/>
      <c r="AF265" s="237">
        <f t="shared" si="7"/>
        <v>0</v>
      </c>
      <c r="AG265" s="66" t="str">
        <f>IF(B265="","",IF(AQ265="総合事業","数式を削除して手入力",IFERROR(INDEX(【参考】数式用!$AD$3:$AF$452,MATCH(Q265&amp;V265,【参考】数式用!$AC$3:$AC$452,0),MATCH(VLOOKUP(Z265,【参考】数式用!$AG$2:$AH$56,2,FALSE),【参考】数式用!$AD$2:$AF$2,0)),10)))</f>
        <v/>
      </c>
      <c r="AP265" s="501" t="str">
        <f>IF($L$16="", "", VLOOKUP(Z265,【参考】数式用!$A$2:$O$57,14,FALSE))</f>
        <v/>
      </c>
      <c r="AQ265" s="282" t="e">
        <f>VLOOKUP(Z265,【参考】数式用!$A$2:$O$57,15,FALSE)</f>
        <v>#N/A</v>
      </c>
    </row>
    <row r="266" spans="1:43" ht="49.95" customHeight="1">
      <c r="A266" s="650">
        <f t="shared" si="8"/>
        <v>227</v>
      </c>
      <c r="B266" s="664"/>
      <c r="C266" s="665"/>
      <c r="D266" s="665"/>
      <c r="E266" s="665"/>
      <c r="F266" s="665"/>
      <c r="G266" s="665"/>
      <c r="H266" s="665"/>
      <c r="I266" s="665"/>
      <c r="J266" s="665"/>
      <c r="K266" s="665"/>
      <c r="L266" s="663"/>
      <c r="M266" s="663"/>
      <c r="N266" s="663"/>
      <c r="O266" s="663"/>
      <c r="P266" s="663"/>
      <c r="Q266" s="652"/>
      <c r="R266" s="652"/>
      <c r="S266" s="652"/>
      <c r="T266" s="652"/>
      <c r="U266" s="652"/>
      <c r="V266" s="648"/>
      <c r="W266" s="651"/>
      <c r="X266" s="651"/>
      <c r="Y266" s="651"/>
      <c r="Z266" s="651"/>
      <c r="AA266" s="651"/>
      <c r="AB266" s="651"/>
      <c r="AC266" s="236" t="str">
        <f>IFERROR(VLOOKUP(Z266,【参考】数式用!$A$4:$B$57,2,FALSE),"")</f>
        <v/>
      </c>
      <c r="AD266" s="137"/>
      <c r="AE266" s="138"/>
      <c r="AF266" s="237">
        <f t="shared" si="7"/>
        <v>0</v>
      </c>
      <c r="AG266" s="66" t="str">
        <f>IF(B266="","",IF(AQ266="総合事業","数式を削除して手入力",IFERROR(INDEX(【参考】数式用!$AD$3:$AF$452,MATCH(Q266&amp;V266,【参考】数式用!$AC$3:$AC$452,0),MATCH(VLOOKUP(Z266,【参考】数式用!$AG$2:$AH$56,2,FALSE),【参考】数式用!$AD$2:$AF$2,0)),10)))</f>
        <v/>
      </c>
      <c r="AP266" s="501" t="str">
        <f>IF($L$16="", "", VLOOKUP(Z266,【参考】数式用!$A$2:$O$57,14,FALSE))</f>
        <v/>
      </c>
      <c r="AQ266" s="282" t="e">
        <f>VLOOKUP(Z266,【参考】数式用!$A$2:$O$57,15,FALSE)</f>
        <v>#N/A</v>
      </c>
    </row>
    <row r="267" spans="1:43" ht="49.95" customHeight="1">
      <c r="A267" s="650">
        <f t="shared" si="8"/>
        <v>228</v>
      </c>
      <c r="B267" s="664"/>
      <c r="C267" s="665"/>
      <c r="D267" s="665"/>
      <c r="E267" s="665"/>
      <c r="F267" s="665"/>
      <c r="G267" s="665"/>
      <c r="H267" s="665"/>
      <c r="I267" s="665"/>
      <c r="J267" s="665"/>
      <c r="K267" s="665"/>
      <c r="L267" s="663"/>
      <c r="M267" s="663"/>
      <c r="N267" s="663"/>
      <c r="O267" s="663"/>
      <c r="P267" s="663"/>
      <c r="Q267" s="652"/>
      <c r="R267" s="652"/>
      <c r="S267" s="652"/>
      <c r="T267" s="652"/>
      <c r="U267" s="652"/>
      <c r="V267" s="648"/>
      <c r="W267" s="651"/>
      <c r="X267" s="651"/>
      <c r="Y267" s="651"/>
      <c r="Z267" s="651"/>
      <c r="AA267" s="651"/>
      <c r="AB267" s="651"/>
      <c r="AC267" s="236" t="str">
        <f>IFERROR(VLOOKUP(Z267,【参考】数式用!$A$4:$B$57,2,FALSE),"")</f>
        <v/>
      </c>
      <c r="AD267" s="137"/>
      <c r="AE267" s="138"/>
      <c r="AF267" s="237">
        <f t="shared" si="7"/>
        <v>0</v>
      </c>
      <c r="AG267" s="66" t="str">
        <f>IF(B267="","",IF(AQ267="総合事業","数式を削除して手入力",IFERROR(INDEX(【参考】数式用!$AD$3:$AF$452,MATCH(Q267&amp;V267,【参考】数式用!$AC$3:$AC$452,0),MATCH(VLOOKUP(Z267,【参考】数式用!$AG$2:$AH$56,2,FALSE),【参考】数式用!$AD$2:$AF$2,0)),10)))</f>
        <v/>
      </c>
      <c r="AP267" s="501" t="str">
        <f>IF($L$16="", "", VLOOKUP(Z267,【参考】数式用!$A$2:$O$57,14,FALSE))</f>
        <v/>
      </c>
      <c r="AQ267" s="282" t="e">
        <f>VLOOKUP(Z267,【参考】数式用!$A$2:$O$57,15,FALSE)</f>
        <v>#N/A</v>
      </c>
    </row>
    <row r="268" spans="1:43" ht="49.95" customHeight="1">
      <c r="A268" s="650">
        <f t="shared" si="8"/>
        <v>229</v>
      </c>
      <c r="B268" s="664"/>
      <c r="C268" s="665"/>
      <c r="D268" s="665"/>
      <c r="E268" s="665"/>
      <c r="F268" s="665"/>
      <c r="G268" s="665"/>
      <c r="H268" s="665"/>
      <c r="I268" s="665"/>
      <c r="J268" s="665"/>
      <c r="K268" s="665"/>
      <c r="L268" s="663"/>
      <c r="M268" s="663"/>
      <c r="N268" s="663"/>
      <c r="O268" s="663"/>
      <c r="P268" s="663"/>
      <c r="Q268" s="652"/>
      <c r="R268" s="652"/>
      <c r="S268" s="652"/>
      <c r="T268" s="652"/>
      <c r="U268" s="652"/>
      <c r="V268" s="648"/>
      <c r="W268" s="651"/>
      <c r="X268" s="651"/>
      <c r="Y268" s="651"/>
      <c r="Z268" s="651"/>
      <c r="AA268" s="651"/>
      <c r="AB268" s="651"/>
      <c r="AC268" s="236" t="str">
        <f>IFERROR(VLOOKUP(Z268,【参考】数式用!$A$4:$B$57,2,FALSE),"")</f>
        <v/>
      </c>
      <c r="AD268" s="137"/>
      <c r="AE268" s="138"/>
      <c r="AF268" s="237">
        <f t="shared" ref="AF268:AF331" si="9">AD268-AE268</f>
        <v>0</v>
      </c>
      <c r="AG268" s="66" t="str">
        <f>IF(B268="","",IF(AQ268="総合事業","数式を削除して手入力",IFERROR(INDEX(【参考】数式用!$AD$3:$AF$452,MATCH(Q268&amp;V268,【参考】数式用!$AC$3:$AC$452,0),MATCH(VLOOKUP(Z268,【参考】数式用!$AG$2:$AH$56,2,FALSE),【参考】数式用!$AD$2:$AF$2,0)),10)))</f>
        <v/>
      </c>
      <c r="AP268" s="501" t="str">
        <f>IF($L$16="", "", VLOOKUP(Z268,【参考】数式用!$A$2:$O$57,14,FALSE))</f>
        <v/>
      </c>
      <c r="AQ268" s="282" t="e">
        <f>VLOOKUP(Z268,【参考】数式用!$A$2:$O$57,15,FALSE)</f>
        <v>#N/A</v>
      </c>
    </row>
    <row r="269" spans="1:43" ht="49.95" customHeight="1">
      <c r="A269" s="650">
        <f t="shared" si="8"/>
        <v>230</v>
      </c>
      <c r="B269" s="664"/>
      <c r="C269" s="665"/>
      <c r="D269" s="665"/>
      <c r="E269" s="665"/>
      <c r="F269" s="665"/>
      <c r="G269" s="665"/>
      <c r="H269" s="665"/>
      <c r="I269" s="665"/>
      <c r="J269" s="665"/>
      <c r="K269" s="665"/>
      <c r="L269" s="663"/>
      <c r="M269" s="663"/>
      <c r="N269" s="663"/>
      <c r="O269" s="663"/>
      <c r="P269" s="663"/>
      <c r="Q269" s="652"/>
      <c r="R269" s="652"/>
      <c r="S269" s="652"/>
      <c r="T269" s="652"/>
      <c r="U269" s="652"/>
      <c r="V269" s="648"/>
      <c r="W269" s="651"/>
      <c r="X269" s="651"/>
      <c r="Y269" s="651"/>
      <c r="Z269" s="651"/>
      <c r="AA269" s="651"/>
      <c r="AB269" s="651"/>
      <c r="AC269" s="236" t="str">
        <f>IFERROR(VLOOKUP(Z269,【参考】数式用!$A$4:$B$57,2,FALSE),"")</f>
        <v/>
      </c>
      <c r="AD269" s="137"/>
      <c r="AE269" s="138"/>
      <c r="AF269" s="237">
        <f t="shared" si="9"/>
        <v>0</v>
      </c>
      <c r="AG269" s="66" t="str">
        <f>IF(B269="","",IF(AQ269="総合事業","数式を削除して手入力",IFERROR(INDEX(【参考】数式用!$AD$3:$AF$452,MATCH(Q269&amp;V269,【参考】数式用!$AC$3:$AC$452,0),MATCH(VLOOKUP(Z269,【参考】数式用!$AG$2:$AH$56,2,FALSE),【参考】数式用!$AD$2:$AF$2,0)),10)))</f>
        <v/>
      </c>
      <c r="AP269" s="501" t="str">
        <f>IF($L$16="", "", VLOOKUP(Z269,【参考】数式用!$A$2:$O$57,14,FALSE))</f>
        <v/>
      </c>
      <c r="AQ269" s="282" t="e">
        <f>VLOOKUP(Z269,【参考】数式用!$A$2:$O$57,15,FALSE)</f>
        <v>#N/A</v>
      </c>
    </row>
    <row r="270" spans="1:43" ht="49.95" customHeight="1">
      <c r="A270" s="650">
        <f t="shared" si="8"/>
        <v>231</v>
      </c>
      <c r="B270" s="664"/>
      <c r="C270" s="665"/>
      <c r="D270" s="665"/>
      <c r="E270" s="665"/>
      <c r="F270" s="665"/>
      <c r="G270" s="665"/>
      <c r="H270" s="665"/>
      <c r="I270" s="665"/>
      <c r="J270" s="665"/>
      <c r="K270" s="665"/>
      <c r="L270" s="663"/>
      <c r="M270" s="663"/>
      <c r="N270" s="663"/>
      <c r="O270" s="663"/>
      <c r="P270" s="663"/>
      <c r="Q270" s="652"/>
      <c r="R270" s="652"/>
      <c r="S270" s="652"/>
      <c r="T270" s="652"/>
      <c r="U270" s="652"/>
      <c r="V270" s="648"/>
      <c r="W270" s="651"/>
      <c r="X270" s="651"/>
      <c r="Y270" s="651"/>
      <c r="Z270" s="651"/>
      <c r="AA270" s="651"/>
      <c r="AB270" s="651"/>
      <c r="AC270" s="236" t="str">
        <f>IFERROR(VLOOKUP(Z270,【参考】数式用!$A$4:$B$57,2,FALSE),"")</f>
        <v/>
      </c>
      <c r="AD270" s="137"/>
      <c r="AE270" s="138"/>
      <c r="AF270" s="237">
        <f t="shared" si="9"/>
        <v>0</v>
      </c>
      <c r="AG270" s="66" t="str">
        <f>IF(B270="","",IF(AQ270="総合事業","数式を削除して手入力",IFERROR(INDEX(【参考】数式用!$AD$3:$AF$452,MATCH(Q270&amp;V270,【参考】数式用!$AC$3:$AC$452,0),MATCH(VLOOKUP(Z270,【参考】数式用!$AG$2:$AH$56,2,FALSE),【参考】数式用!$AD$2:$AF$2,0)),10)))</f>
        <v/>
      </c>
      <c r="AP270" s="501" t="str">
        <f>IF($L$16="", "", VLOOKUP(Z270,【参考】数式用!$A$2:$O$57,14,FALSE))</f>
        <v/>
      </c>
      <c r="AQ270" s="282" t="e">
        <f>VLOOKUP(Z270,【参考】数式用!$A$2:$O$57,15,FALSE)</f>
        <v>#N/A</v>
      </c>
    </row>
    <row r="271" spans="1:43" ht="49.95" customHeight="1">
      <c r="A271" s="650">
        <f t="shared" si="8"/>
        <v>232</v>
      </c>
      <c r="B271" s="664"/>
      <c r="C271" s="665"/>
      <c r="D271" s="665"/>
      <c r="E271" s="665"/>
      <c r="F271" s="665"/>
      <c r="G271" s="665"/>
      <c r="H271" s="665"/>
      <c r="I271" s="665"/>
      <c r="J271" s="665"/>
      <c r="K271" s="665"/>
      <c r="L271" s="663"/>
      <c r="M271" s="663"/>
      <c r="N271" s="663"/>
      <c r="O271" s="663"/>
      <c r="P271" s="663"/>
      <c r="Q271" s="652"/>
      <c r="R271" s="652"/>
      <c r="S271" s="652"/>
      <c r="T271" s="652"/>
      <c r="U271" s="652"/>
      <c r="V271" s="648"/>
      <c r="W271" s="651"/>
      <c r="X271" s="651"/>
      <c r="Y271" s="651"/>
      <c r="Z271" s="651"/>
      <c r="AA271" s="651"/>
      <c r="AB271" s="651"/>
      <c r="AC271" s="236" t="str">
        <f>IFERROR(VLOOKUP(Z271,【参考】数式用!$A$4:$B$57,2,FALSE),"")</f>
        <v/>
      </c>
      <c r="AD271" s="137"/>
      <c r="AE271" s="138"/>
      <c r="AF271" s="237">
        <f t="shared" si="9"/>
        <v>0</v>
      </c>
      <c r="AG271" s="66" t="str">
        <f>IF(B271="","",IF(AQ271="総合事業","数式を削除して手入力",IFERROR(INDEX(【参考】数式用!$AD$3:$AF$452,MATCH(Q271&amp;V271,【参考】数式用!$AC$3:$AC$452,0),MATCH(VLOOKUP(Z271,【参考】数式用!$AG$2:$AH$56,2,FALSE),【参考】数式用!$AD$2:$AF$2,0)),10)))</f>
        <v/>
      </c>
      <c r="AP271" s="501" t="str">
        <f>IF($L$16="", "", VLOOKUP(Z271,【参考】数式用!$A$2:$O$57,14,FALSE))</f>
        <v/>
      </c>
      <c r="AQ271" s="282" t="e">
        <f>VLOOKUP(Z271,【参考】数式用!$A$2:$O$57,15,FALSE)</f>
        <v>#N/A</v>
      </c>
    </row>
    <row r="272" spans="1:43" ht="49.95" customHeight="1">
      <c r="A272" s="650">
        <f t="shared" si="8"/>
        <v>233</v>
      </c>
      <c r="B272" s="664"/>
      <c r="C272" s="665"/>
      <c r="D272" s="665"/>
      <c r="E272" s="665"/>
      <c r="F272" s="665"/>
      <c r="G272" s="665"/>
      <c r="H272" s="665"/>
      <c r="I272" s="665"/>
      <c r="J272" s="665"/>
      <c r="K272" s="665"/>
      <c r="L272" s="663"/>
      <c r="M272" s="663"/>
      <c r="N272" s="663"/>
      <c r="O272" s="663"/>
      <c r="P272" s="663"/>
      <c r="Q272" s="652"/>
      <c r="R272" s="652"/>
      <c r="S272" s="652"/>
      <c r="T272" s="652"/>
      <c r="U272" s="652"/>
      <c r="V272" s="648"/>
      <c r="W272" s="651"/>
      <c r="X272" s="651"/>
      <c r="Y272" s="651"/>
      <c r="Z272" s="651"/>
      <c r="AA272" s="651"/>
      <c r="AB272" s="651"/>
      <c r="AC272" s="236" t="str">
        <f>IFERROR(VLOOKUP(Z272,【参考】数式用!$A$4:$B$57,2,FALSE),"")</f>
        <v/>
      </c>
      <c r="AD272" s="137"/>
      <c r="AE272" s="138"/>
      <c r="AF272" s="237">
        <f t="shared" si="9"/>
        <v>0</v>
      </c>
      <c r="AG272" s="66" t="str">
        <f>IF(B272="","",IF(AQ272="総合事業","数式を削除して手入力",IFERROR(INDEX(【参考】数式用!$AD$3:$AF$452,MATCH(Q272&amp;V272,【参考】数式用!$AC$3:$AC$452,0),MATCH(VLOOKUP(Z272,【参考】数式用!$AG$2:$AH$56,2,FALSE),【参考】数式用!$AD$2:$AF$2,0)),10)))</f>
        <v/>
      </c>
      <c r="AP272" s="501" t="str">
        <f>IF($L$16="", "", VLOOKUP(Z272,【参考】数式用!$A$2:$O$57,14,FALSE))</f>
        <v/>
      </c>
      <c r="AQ272" s="282" t="e">
        <f>VLOOKUP(Z272,【参考】数式用!$A$2:$O$57,15,FALSE)</f>
        <v>#N/A</v>
      </c>
    </row>
    <row r="273" spans="1:43" ht="49.95" customHeight="1">
      <c r="A273" s="650">
        <f t="shared" si="8"/>
        <v>234</v>
      </c>
      <c r="B273" s="664"/>
      <c r="C273" s="665"/>
      <c r="D273" s="665"/>
      <c r="E273" s="665"/>
      <c r="F273" s="665"/>
      <c r="G273" s="665"/>
      <c r="H273" s="665"/>
      <c r="I273" s="665"/>
      <c r="J273" s="665"/>
      <c r="K273" s="665"/>
      <c r="L273" s="663"/>
      <c r="M273" s="663"/>
      <c r="N273" s="663"/>
      <c r="O273" s="663"/>
      <c r="P273" s="663"/>
      <c r="Q273" s="652"/>
      <c r="R273" s="652"/>
      <c r="S273" s="652"/>
      <c r="T273" s="652"/>
      <c r="U273" s="652"/>
      <c r="V273" s="648"/>
      <c r="W273" s="651"/>
      <c r="X273" s="651"/>
      <c r="Y273" s="651"/>
      <c r="Z273" s="651"/>
      <c r="AA273" s="651"/>
      <c r="AB273" s="651"/>
      <c r="AC273" s="236" t="str">
        <f>IFERROR(VLOOKUP(Z273,【参考】数式用!$A$4:$B$57,2,FALSE),"")</f>
        <v/>
      </c>
      <c r="AD273" s="137"/>
      <c r="AE273" s="138"/>
      <c r="AF273" s="237">
        <f t="shared" si="9"/>
        <v>0</v>
      </c>
      <c r="AG273" s="66" t="str">
        <f>IF(B273="","",IF(AQ273="総合事業","数式を削除して手入力",IFERROR(INDEX(【参考】数式用!$AD$3:$AF$452,MATCH(Q273&amp;V273,【参考】数式用!$AC$3:$AC$452,0),MATCH(VLOOKUP(Z273,【参考】数式用!$AG$2:$AH$56,2,FALSE),【参考】数式用!$AD$2:$AF$2,0)),10)))</f>
        <v/>
      </c>
      <c r="AP273" s="501" t="str">
        <f>IF($L$16="", "", VLOOKUP(Z273,【参考】数式用!$A$2:$O$57,14,FALSE))</f>
        <v/>
      </c>
      <c r="AQ273" s="282" t="e">
        <f>VLOOKUP(Z273,【参考】数式用!$A$2:$O$57,15,FALSE)</f>
        <v>#N/A</v>
      </c>
    </row>
    <row r="274" spans="1:43" ht="49.95" customHeight="1">
      <c r="A274" s="650">
        <f t="shared" si="8"/>
        <v>235</v>
      </c>
      <c r="B274" s="664"/>
      <c r="C274" s="665"/>
      <c r="D274" s="665"/>
      <c r="E274" s="665"/>
      <c r="F274" s="665"/>
      <c r="G274" s="665"/>
      <c r="H274" s="665"/>
      <c r="I274" s="665"/>
      <c r="J274" s="665"/>
      <c r="K274" s="665"/>
      <c r="L274" s="663"/>
      <c r="M274" s="663"/>
      <c r="N274" s="663"/>
      <c r="O274" s="663"/>
      <c r="P274" s="663"/>
      <c r="Q274" s="652"/>
      <c r="R274" s="652"/>
      <c r="S274" s="652"/>
      <c r="T274" s="652"/>
      <c r="U274" s="652"/>
      <c r="V274" s="648"/>
      <c r="W274" s="651"/>
      <c r="X274" s="651"/>
      <c r="Y274" s="651"/>
      <c r="Z274" s="651"/>
      <c r="AA274" s="651"/>
      <c r="AB274" s="651"/>
      <c r="AC274" s="236" t="str">
        <f>IFERROR(VLOOKUP(Z274,【参考】数式用!$A$4:$B$57,2,FALSE),"")</f>
        <v/>
      </c>
      <c r="AD274" s="137"/>
      <c r="AE274" s="138"/>
      <c r="AF274" s="237">
        <f t="shared" si="9"/>
        <v>0</v>
      </c>
      <c r="AG274" s="66" t="str">
        <f>IF(B274="","",IF(AQ274="総合事業","数式を削除して手入力",IFERROR(INDEX(【参考】数式用!$AD$3:$AF$452,MATCH(Q274&amp;V274,【参考】数式用!$AC$3:$AC$452,0),MATCH(VLOOKUP(Z274,【参考】数式用!$AG$2:$AH$56,2,FALSE),【参考】数式用!$AD$2:$AF$2,0)),10)))</f>
        <v/>
      </c>
      <c r="AP274" s="501" t="str">
        <f>IF($L$16="", "", VLOOKUP(Z274,【参考】数式用!$A$2:$O$57,14,FALSE))</f>
        <v/>
      </c>
      <c r="AQ274" s="282" t="e">
        <f>VLOOKUP(Z274,【参考】数式用!$A$2:$O$57,15,FALSE)</f>
        <v>#N/A</v>
      </c>
    </row>
    <row r="275" spans="1:43" ht="49.95" customHeight="1">
      <c r="A275" s="650">
        <f t="shared" si="8"/>
        <v>236</v>
      </c>
      <c r="B275" s="664"/>
      <c r="C275" s="665"/>
      <c r="D275" s="665"/>
      <c r="E275" s="665"/>
      <c r="F275" s="665"/>
      <c r="G275" s="665"/>
      <c r="H275" s="665"/>
      <c r="I275" s="665"/>
      <c r="J275" s="665"/>
      <c r="K275" s="665"/>
      <c r="L275" s="663"/>
      <c r="M275" s="663"/>
      <c r="N275" s="663"/>
      <c r="O275" s="663"/>
      <c r="P275" s="663"/>
      <c r="Q275" s="652"/>
      <c r="R275" s="652"/>
      <c r="S275" s="652"/>
      <c r="T275" s="652"/>
      <c r="U275" s="652"/>
      <c r="V275" s="648"/>
      <c r="W275" s="651"/>
      <c r="X275" s="651"/>
      <c r="Y275" s="651"/>
      <c r="Z275" s="651"/>
      <c r="AA275" s="651"/>
      <c r="AB275" s="651"/>
      <c r="AC275" s="236" t="str">
        <f>IFERROR(VLOOKUP(Z275,【参考】数式用!$A$4:$B$57,2,FALSE),"")</f>
        <v/>
      </c>
      <c r="AD275" s="137"/>
      <c r="AE275" s="138"/>
      <c r="AF275" s="237">
        <f t="shared" si="9"/>
        <v>0</v>
      </c>
      <c r="AG275" s="66" t="str">
        <f>IF(B275="","",IF(AQ275="総合事業","数式を削除して手入力",IFERROR(INDEX(【参考】数式用!$AD$3:$AF$452,MATCH(Q275&amp;V275,【参考】数式用!$AC$3:$AC$452,0),MATCH(VLOOKUP(Z275,【参考】数式用!$AG$2:$AH$56,2,FALSE),【参考】数式用!$AD$2:$AF$2,0)),10)))</f>
        <v/>
      </c>
      <c r="AP275" s="501" t="str">
        <f>IF($L$16="", "", VLOOKUP(Z275,【参考】数式用!$A$2:$O$57,14,FALSE))</f>
        <v/>
      </c>
      <c r="AQ275" s="282" t="e">
        <f>VLOOKUP(Z275,【参考】数式用!$A$2:$O$57,15,FALSE)</f>
        <v>#N/A</v>
      </c>
    </row>
    <row r="276" spans="1:43" ht="49.95" customHeight="1">
      <c r="A276" s="650">
        <f t="shared" si="8"/>
        <v>237</v>
      </c>
      <c r="B276" s="664"/>
      <c r="C276" s="665"/>
      <c r="D276" s="665"/>
      <c r="E276" s="665"/>
      <c r="F276" s="665"/>
      <c r="G276" s="665"/>
      <c r="H276" s="665"/>
      <c r="I276" s="665"/>
      <c r="J276" s="665"/>
      <c r="K276" s="665"/>
      <c r="L276" s="663"/>
      <c r="M276" s="663"/>
      <c r="N276" s="663"/>
      <c r="O276" s="663"/>
      <c r="P276" s="663"/>
      <c r="Q276" s="652"/>
      <c r="R276" s="652"/>
      <c r="S276" s="652"/>
      <c r="T276" s="652"/>
      <c r="U276" s="652"/>
      <c r="V276" s="648"/>
      <c r="W276" s="651"/>
      <c r="X276" s="651"/>
      <c r="Y276" s="651"/>
      <c r="Z276" s="651"/>
      <c r="AA276" s="651"/>
      <c r="AB276" s="651"/>
      <c r="AC276" s="236" t="str">
        <f>IFERROR(VLOOKUP(Z276,【参考】数式用!$A$4:$B$57,2,FALSE),"")</f>
        <v/>
      </c>
      <c r="AD276" s="137"/>
      <c r="AE276" s="138"/>
      <c r="AF276" s="237">
        <f t="shared" si="9"/>
        <v>0</v>
      </c>
      <c r="AG276" s="66" t="str">
        <f>IF(B276="","",IF(AQ276="総合事業","数式を削除して手入力",IFERROR(INDEX(【参考】数式用!$AD$3:$AF$452,MATCH(Q276&amp;V276,【参考】数式用!$AC$3:$AC$452,0),MATCH(VLOOKUP(Z276,【参考】数式用!$AG$2:$AH$56,2,FALSE),【参考】数式用!$AD$2:$AF$2,0)),10)))</f>
        <v/>
      </c>
      <c r="AP276" s="501" t="str">
        <f>IF($L$16="", "", VLOOKUP(Z276,【参考】数式用!$A$2:$O$57,14,FALSE))</f>
        <v/>
      </c>
      <c r="AQ276" s="282" t="e">
        <f>VLOOKUP(Z276,【参考】数式用!$A$2:$O$57,15,FALSE)</f>
        <v>#N/A</v>
      </c>
    </row>
    <row r="277" spans="1:43" ht="49.95" customHeight="1">
      <c r="A277" s="650">
        <f t="shared" si="8"/>
        <v>238</v>
      </c>
      <c r="B277" s="664"/>
      <c r="C277" s="665"/>
      <c r="D277" s="665"/>
      <c r="E277" s="665"/>
      <c r="F277" s="665"/>
      <c r="G277" s="665"/>
      <c r="H277" s="665"/>
      <c r="I277" s="665"/>
      <c r="J277" s="665"/>
      <c r="K277" s="665"/>
      <c r="L277" s="663"/>
      <c r="M277" s="663"/>
      <c r="N277" s="663"/>
      <c r="O277" s="663"/>
      <c r="P277" s="663"/>
      <c r="Q277" s="652"/>
      <c r="R277" s="652"/>
      <c r="S277" s="652"/>
      <c r="T277" s="652"/>
      <c r="U277" s="652"/>
      <c r="V277" s="648"/>
      <c r="W277" s="651"/>
      <c r="X277" s="651"/>
      <c r="Y277" s="651"/>
      <c r="Z277" s="651"/>
      <c r="AA277" s="651"/>
      <c r="AB277" s="651"/>
      <c r="AC277" s="236" t="str">
        <f>IFERROR(VLOOKUP(Z277,【参考】数式用!$A$4:$B$57,2,FALSE),"")</f>
        <v/>
      </c>
      <c r="AD277" s="137"/>
      <c r="AE277" s="138"/>
      <c r="AF277" s="237">
        <f t="shared" si="9"/>
        <v>0</v>
      </c>
      <c r="AG277" s="66" t="str">
        <f>IF(B277="","",IF(AQ277="総合事業","数式を削除して手入力",IFERROR(INDEX(【参考】数式用!$AD$3:$AF$452,MATCH(Q277&amp;V277,【参考】数式用!$AC$3:$AC$452,0),MATCH(VLOOKUP(Z277,【参考】数式用!$AG$2:$AH$56,2,FALSE),【参考】数式用!$AD$2:$AF$2,0)),10)))</f>
        <v/>
      </c>
      <c r="AP277" s="501" t="str">
        <f>IF($L$16="", "", VLOOKUP(Z277,【参考】数式用!$A$2:$O$57,14,FALSE))</f>
        <v/>
      </c>
      <c r="AQ277" s="282" t="e">
        <f>VLOOKUP(Z277,【参考】数式用!$A$2:$O$57,15,FALSE)</f>
        <v>#N/A</v>
      </c>
    </row>
    <row r="278" spans="1:43" ht="49.95" customHeight="1">
      <c r="A278" s="650">
        <f t="shared" si="8"/>
        <v>239</v>
      </c>
      <c r="B278" s="664"/>
      <c r="C278" s="665"/>
      <c r="D278" s="665"/>
      <c r="E278" s="665"/>
      <c r="F278" s="665"/>
      <c r="G278" s="665"/>
      <c r="H278" s="665"/>
      <c r="I278" s="665"/>
      <c r="J278" s="665"/>
      <c r="K278" s="665"/>
      <c r="L278" s="663"/>
      <c r="M278" s="663"/>
      <c r="N278" s="663"/>
      <c r="O278" s="663"/>
      <c r="P278" s="663"/>
      <c r="Q278" s="652"/>
      <c r="R278" s="652"/>
      <c r="S278" s="652"/>
      <c r="T278" s="652"/>
      <c r="U278" s="652"/>
      <c r="V278" s="648"/>
      <c r="W278" s="651"/>
      <c r="X278" s="651"/>
      <c r="Y278" s="651"/>
      <c r="Z278" s="651"/>
      <c r="AA278" s="651"/>
      <c r="AB278" s="651"/>
      <c r="AC278" s="236" t="str">
        <f>IFERROR(VLOOKUP(Z278,【参考】数式用!$A$4:$B$57,2,FALSE),"")</f>
        <v/>
      </c>
      <c r="AD278" s="137"/>
      <c r="AE278" s="138"/>
      <c r="AF278" s="237">
        <f t="shared" si="9"/>
        <v>0</v>
      </c>
      <c r="AG278" s="66" t="str">
        <f>IF(B278="","",IF(AQ278="総合事業","数式を削除して手入力",IFERROR(INDEX(【参考】数式用!$AD$3:$AF$452,MATCH(Q278&amp;V278,【参考】数式用!$AC$3:$AC$452,0),MATCH(VLOOKUP(Z278,【参考】数式用!$AG$2:$AH$56,2,FALSE),【参考】数式用!$AD$2:$AF$2,0)),10)))</f>
        <v/>
      </c>
      <c r="AP278" s="501" t="str">
        <f>IF($L$16="", "", VLOOKUP(Z278,【参考】数式用!$A$2:$O$57,14,FALSE))</f>
        <v/>
      </c>
      <c r="AQ278" s="282" t="e">
        <f>VLOOKUP(Z278,【参考】数式用!$A$2:$O$57,15,FALSE)</f>
        <v>#N/A</v>
      </c>
    </row>
    <row r="279" spans="1:43" ht="49.95" customHeight="1">
      <c r="A279" s="650">
        <f t="shared" si="8"/>
        <v>240</v>
      </c>
      <c r="B279" s="664"/>
      <c r="C279" s="665"/>
      <c r="D279" s="665"/>
      <c r="E279" s="665"/>
      <c r="F279" s="665"/>
      <c r="G279" s="665"/>
      <c r="H279" s="665"/>
      <c r="I279" s="665"/>
      <c r="J279" s="665"/>
      <c r="K279" s="665"/>
      <c r="L279" s="663"/>
      <c r="M279" s="663"/>
      <c r="N279" s="663"/>
      <c r="O279" s="663"/>
      <c r="P279" s="663"/>
      <c r="Q279" s="652"/>
      <c r="R279" s="652"/>
      <c r="S279" s="652"/>
      <c r="T279" s="652"/>
      <c r="U279" s="652"/>
      <c r="V279" s="648"/>
      <c r="W279" s="651"/>
      <c r="X279" s="651"/>
      <c r="Y279" s="651"/>
      <c r="Z279" s="651"/>
      <c r="AA279" s="651"/>
      <c r="AB279" s="651"/>
      <c r="AC279" s="236" t="str">
        <f>IFERROR(VLOOKUP(Z279,【参考】数式用!$A$4:$B$57,2,FALSE),"")</f>
        <v/>
      </c>
      <c r="AD279" s="137"/>
      <c r="AE279" s="138"/>
      <c r="AF279" s="237">
        <f t="shared" si="9"/>
        <v>0</v>
      </c>
      <c r="AG279" s="66" t="str">
        <f>IF(B279="","",IF(AQ279="総合事業","数式を削除して手入力",IFERROR(INDEX(【参考】数式用!$AD$3:$AF$452,MATCH(Q279&amp;V279,【参考】数式用!$AC$3:$AC$452,0),MATCH(VLOOKUP(Z279,【参考】数式用!$AG$2:$AH$56,2,FALSE),【参考】数式用!$AD$2:$AF$2,0)),10)))</f>
        <v/>
      </c>
      <c r="AP279" s="501" t="str">
        <f>IF($L$16="", "", VLOOKUP(Z279,【参考】数式用!$A$2:$O$57,14,FALSE))</f>
        <v/>
      </c>
      <c r="AQ279" s="282" t="e">
        <f>VLOOKUP(Z279,【参考】数式用!$A$2:$O$57,15,FALSE)</f>
        <v>#N/A</v>
      </c>
    </row>
    <row r="280" spans="1:43" ht="49.95" customHeight="1">
      <c r="A280" s="650">
        <f t="shared" si="8"/>
        <v>241</v>
      </c>
      <c r="B280" s="664"/>
      <c r="C280" s="665"/>
      <c r="D280" s="665"/>
      <c r="E280" s="665"/>
      <c r="F280" s="665"/>
      <c r="G280" s="665"/>
      <c r="H280" s="665"/>
      <c r="I280" s="665"/>
      <c r="J280" s="665"/>
      <c r="K280" s="665"/>
      <c r="L280" s="663"/>
      <c r="M280" s="663"/>
      <c r="N280" s="663"/>
      <c r="O280" s="663"/>
      <c r="P280" s="663"/>
      <c r="Q280" s="652"/>
      <c r="R280" s="652"/>
      <c r="S280" s="652"/>
      <c r="T280" s="652"/>
      <c r="U280" s="652"/>
      <c r="V280" s="648"/>
      <c r="W280" s="651"/>
      <c r="X280" s="651"/>
      <c r="Y280" s="651"/>
      <c r="Z280" s="651"/>
      <c r="AA280" s="651"/>
      <c r="AB280" s="651"/>
      <c r="AC280" s="236" t="str">
        <f>IFERROR(VLOOKUP(Z280,【参考】数式用!$A$4:$B$57,2,FALSE),"")</f>
        <v/>
      </c>
      <c r="AD280" s="137"/>
      <c r="AE280" s="138"/>
      <c r="AF280" s="237">
        <f t="shared" si="9"/>
        <v>0</v>
      </c>
      <c r="AG280" s="66" t="str">
        <f>IF(B280="","",IF(AQ280="総合事業","数式を削除して手入力",IFERROR(INDEX(【参考】数式用!$AD$3:$AF$452,MATCH(Q280&amp;V280,【参考】数式用!$AC$3:$AC$452,0),MATCH(VLOOKUP(Z280,【参考】数式用!$AG$2:$AH$56,2,FALSE),【参考】数式用!$AD$2:$AF$2,0)),10)))</f>
        <v/>
      </c>
      <c r="AP280" s="501" t="str">
        <f>IF($L$16="", "", VLOOKUP(Z280,【参考】数式用!$A$2:$O$57,14,FALSE))</f>
        <v/>
      </c>
      <c r="AQ280" s="282" t="e">
        <f>VLOOKUP(Z280,【参考】数式用!$A$2:$O$57,15,FALSE)</f>
        <v>#N/A</v>
      </c>
    </row>
    <row r="281" spans="1:43" ht="49.95" customHeight="1">
      <c r="A281" s="650">
        <f t="shared" si="8"/>
        <v>242</v>
      </c>
      <c r="B281" s="664"/>
      <c r="C281" s="665"/>
      <c r="D281" s="665"/>
      <c r="E281" s="665"/>
      <c r="F281" s="665"/>
      <c r="G281" s="665"/>
      <c r="H281" s="665"/>
      <c r="I281" s="665"/>
      <c r="J281" s="665"/>
      <c r="K281" s="665"/>
      <c r="L281" s="663"/>
      <c r="M281" s="663"/>
      <c r="N281" s="663"/>
      <c r="O281" s="663"/>
      <c r="P281" s="663"/>
      <c r="Q281" s="652"/>
      <c r="R281" s="652"/>
      <c r="S281" s="652"/>
      <c r="T281" s="652"/>
      <c r="U281" s="652"/>
      <c r="V281" s="648"/>
      <c r="W281" s="651"/>
      <c r="X281" s="651"/>
      <c r="Y281" s="651"/>
      <c r="Z281" s="651"/>
      <c r="AA281" s="651"/>
      <c r="AB281" s="651"/>
      <c r="AC281" s="236" t="str">
        <f>IFERROR(VLOOKUP(Z281,【参考】数式用!$A$4:$B$57,2,FALSE),"")</f>
        <v/>
      </c>
      <c r="AD281" s="137"/>
      <c r="AE281" s="138"/>
      <c r="AF281" s="237">
        <f t="shared" si="9"/>
        <v>0</v>
      </c>
      <c r="AG281" s="66" t="str">
        <f>IF(B281="","",IF(AQ281="総合事業","数式を削除して手入力",IFERROR(INDEX(【参考】数式用!$AD$3:$AF$452,MATCH(Q281&amp;V281,【参考】数式用!$AC$3:$AC$452,0),MATCH(VLOOKUP(Z281,【参考】数式用!$AG$2:$AH$56,2,FALSE),【参考】数式用!$AD$2:$AF$2,0)),10)))</f>
        <v/>
      </c>
      <c r="AP281" s="501" t="str">
        <f>IF($L$16="", "", VLOOKUP(Z281,【参考】数式用!$A$2:$O$57,14,FALSE))</f>
        <v/>
      </c>
      <c r="AQ281" s="282" t="e">
        <f>VLOOKUP(Z281,【参考】数式用!$A$2:$O$57,15,FALSE)</f>
        <v>#N/A</v>
      </c>
    </row>
    <row r="282" spans="1:43" ht="49.95" customHeight="1">
      <c r="A282" s="650">
        <f t="shared" si="8"/>
        <v>243</v>
      </c>
      <c r="B282" s="664"/>
      <c r="C282" s="665"/>
      <c r="D282" s="665"/>
      <c r="E282" s="665"/>
      <c r="F282" s="665"/>
      <c r="G282" s="665"/>
      <c r="H282" s="665"/>
      <c r="I282" s="665"/>
      <c r="J282" s="665"/>
      <c r="K282" s="665"/>
      <c r="L282" s="663"/>
      <c r="M282" s="663"/>
      <c r="N282" s="663"/>
      <c r="O282" s="663"/>
      <c r="P282" s="663"/>
      <c r="Q282" s="652"/>
      <c r="R282" s="652"/>
      <c r="S282" s="652"/>
      <c r="T282" s="652"/>
      <c r="U282" s="652"/>
      <c r="V282" s="648"/>
      <c r="W282" s="651"/>
      <c r="X282" s="651"/>
      <c r="Y282" s="651"/>
      <c r="Z282" s="651"/>
      <c r="AA282" s="651"/>
      <c r="AB282" s="651"/>
      <c r="AC282" s="236" t="str">
        <f>IFERROR(VLOOKUP(Z282,【参考】数式用!$A$4:$B$57,2,FALSE),"")</f>
        <v/>
      </c>
      <c r="AD282" s="137"/>
      <c r="AE282" s="138"/>
      <c r="AF282" s="237">
        <f t="shared" si="9"/>
        <v>0</v>
      </c>
      <c r="AG282" s="66" t="str">
        <f>IF(B282="","",IF(AQ282="総合事業","数式を削除して手入力",IFERROR(INDEX(【参考】数式用!$AD$3:$AF$452,MATCH(Q282&amp;V282,【参考】数式用!$AC$3:$AC$452,0),MATCH(VLOOKUP(Z282,【参考】数式用!$AG$2:$AH$56,2,FALSE),【参考】数式用!$AD$2:$AF$2,0)),10)))</f>
        <v/>
      </c>
      <c r="AP282" s="501" t="str">
        <f>IF($L$16="", "", VLOOKUP(Z282,【参考】数式用!$A$2:$O$57,14,FALSE))</f>
        <v/>
      </c>
      <c r="AQ282" s="282" t="e">
        <f>VLOOKUP(Z282,【参考】数式用!$A$2:$O$57,15,FALSE)</f>
        <v>#N/A</v>
      </c>
    </row>
    <row r="283" spans="1:43" ht="49.95" customHeight="1">
      <c r="A283" s="650">
        <f t="shared" si="8"/>
        <v>244</v>
      </c>
      <c r="B283" s="664"/>
      <c r="C283" s="665"/>
      <c r="D283" s="665"/>
      <c r="E283" s="665"/>
      <c r="F283" s="665"/>
      <c r="G283" s="665"/>
      <c r="H283" s="665"/>
      <c r="I283" s="665"/>
      <c r="J283" s="665"/>
      <c r="K283" s="665"/>
      <c r="L283" s="663"/>
      <c r="M283" s="663"/>
      <c r="N283" s="663"/>
      <c r="O283" s="663"/>
      <c r="P283" s="663"/>
      <c r="Q283" s="652"/>
      <c r="R283" s="652"/>
      <c r="S283" s="652"/>
      <c r="T283" s="652"/>
      <c r="U283" s="652"/>
      <c r="V283" s="648"/>
      <c r="W283" s="651"/>
      <c r="X283" s="651"/>
      <c r="Y283" s="651"/>
      <c r="Z283" s="651"/>
      <c r="AA283" s="651"/>
      <c r="AB283" s="651"/>
      <c r="AC283" s="236" t="str">
        <f>IFERROR(VLOOKUP(Z283,【参考】数式用!$A$4:$B$57,2,FALSE),"")</f>
        <v/>
      </c>
      <c r="AD283" s="137"/>
      <c r="AE283" s="138"/>
      <c r="AF283" s="237">
        <f t="shared" si="9"/>
        <v>0</v>
      </c>
      <c r="AG283" s="66" t="str">
        <f>IF(B283="","",IF(AQ283="総合事業","数式を削除して手入力",IFERROR(INDEX(【参考】数式用!$AD$3:$AF$452,MATCH(Q283&amp;V283,【参考】数式用!$AC$3:$AC$452,0),MATCH(VLOOKUP(Z283,【参考】数式用!$AG$2:$AH$56,2,FALSE),【参考】数式用!$AD$2:$AF$2,0)),10)))</f>
        <v/>
      </c>
      <c r="AP283" s="501" t="str">
        <f>IF($L$16="", "", VLOOKUP(Z283,【参考】数式用!$A$2:$O$57,14,FALSE))</f>
        <v/>
      </c>
      <c r="AQ283" s="282" t="e">
        <f>VLOOKUP(Z283,【参考】数式用!$A$2:$O$57,15,FALSE)</f>
        <v>#N/A</v>
      </c>
    </row>
    <row r="284" spans="1:43" ht="49.95" customHeight="1">
      <c r="A284" s="650">
        <f t="shared" si="8"/>
        <v>245</v>
      </c>
      <c r="B284" s="664"/>
      <c r="C284" s="665"/>
      <c r="D284" s="665"/>
      <c r="E284" s="665"/>
      <c r="F284" s="665"/>
      <c r="G284" s="665"/>
      <c r="H284" s="665"/>
      <c r="I284" s="665"/>
      <c r="J284" s="665"/>
      <c r="K284" s="665"/>
      <c r="L284" s="663"/>
      <c r="M284" s="663"/>
      <c r="N284" s="663"/>
      <c r="O284" s="663"/>
      <c r="P284" s="663"/>
      <c r="Q284" s="652"/>
      <c r="R284" s="652"/>
      <c r="S284" s="652"/>
      <c r="T284" s="652"/>
      <c r="U284" s="652"/>
      <c r="V284" s="648"/>
      <c r="W284" s="651"/>
      <c r="X284" s="651"/>
      <c r="Y284" s="651"/>
      <c r="Z284" s="651"/>
      <c r="AA284" s="651"/>
      <c r="AB284" s="651"/>
      <c r="AC284" s="236" t="str">
        <f>IFERROR(VLOOKUP(Z284,【参考】数式用!$A$4:$B$57,2,FALSE),"")</f>
        <v/>
      </c>
      <c r="AD284" s="137"/>
      <c r="AE284" s="138"/>
      <c r="AF284" s="237">
        <f t="shared" si="9"/>
        <v>0</v>
      </c>
      <c r="AG284" s="66" t="str">
        <f>IF(B284="","",IF(AQ284="総合事業","数式を削除して手入力",IFERROR(INDEX(【参考】数式用!$AD$3:$AF$452,MATCH(Q284&amp;V284,【参考】数式用!$AC$3:$AC$452,0),MATCH(VLOOKUP(Z284,【参考】数式用!$AG$2:$AH$56,2,FALSE),【参考】数式用!$AD$2:$AF$2,0)),10)))</f>
        <v/>
      </c>
      <c r="AP284" s="501" t="str">
        <f>IF($L$16="", "", VLOOKUP(Z284,【参考】数式用!$A$2:$O$57,14,FALSE))</f>
        <v/>
      </c>
      <c r="AQ284" s="282" t="e">
        <f>VLOOKUP(Z284,【参考】数式用!$A$2:$O$57,15,FALSE)</f>
        <v>#N/A</v>
      </c>
    </row>
    <row r="285" spans="1:43" ht="49.95" customHeight="1">
      <c r="A285" s="650">
        <f t="shared" si="8"/>
        <v>246</v>
      </c>
      <c r="B285" s="664"/>
      <c r="C285" s="665"/>
      <c r="D285" s="665"/>
      <c r="E285" s="665"/>
      <c r="F285" s="665"/>
      <c r="G285" s="665"/>
      <c r="H285" s="665"/>
      <c r="I285" s="665"/>
      <c r="J285" s="665"/>
      <c r="K285" s="665"/>
      <c r="L285" s="663"/>
      <c r="M285" s="663"/>
      <c r="N285" s="663"/>
      <c r="O285" s="663"/>
      <c r="P285" s="663"/>
      <c r="Q285" s="652"/>
      <c r="R285" s="652"/>
      <c r="S285" s="652"/>
      <c r="T285" s="652"/>
      <c r="U285" s="652"/>
      <c r="V285" s="648"/>
      <c r="W285" s="651"/>
      <c r="X285" s="651"/>
      <c r="Y285" s="651"/>
      <c r="Z285" s="651"/>
      <c r="AA285" s="651"/>
      <c r="AB285" s="651"/>
      <c r="AC285" s="236" t="str">
        <f>IFERROR(VLOOKUP(Z285,【参考】数式用!$A$4:$B$57,2,FALSE),"")</f>
        <v/>
      </c>
      <c r="AD285" s="137"/>
      <c r="AE285" s="138"/>
      <c r="AF285" s="237">
        <f t="shared" si="9"/>
        <v>0</v>
      </c>
      <c r="AG285" s="66" t="str">
        <f>IF(B285="","",IF(AQ285="総合事業","数式を削除して手入力",IFERROR(INDEX(【参考】数式用!$AD$3:$AF$452,MATCH(Q285&amp;V285,【参考】数式用!$AC$3:$AC$452,0),MATCH(VLOOKUP(Z285,【参考】数式用!$AG$2:$AH$56,2,FALSE),【参考】数式用!$AD$2:$AF$2,0)),10)))</f>
        <v/>
      </c>
      <c r="AP285" s="501" t="str">
        <f>IF($L$16="", "", VLOOKUP(Z285,【参考】数式用!$A$2:$O$57,14,FALSE))</f>
        <v/>
      </c>
      <c r="AQ285" s="282" t="e">
        <f>VLOOKUP(Z285,【参考】数式用!$A$2:$O$57,15,FALSE)</f>
        <v>#N/A</v>
      </c>
    </row>
    <row r="286" spans="1:43" ht="49.95" customHeight="1">
      <c r="A286" s="650">
        <f t="shared" si="8"/>
        <v>247</v>
      </c>
      <c r="B286" s="664"/>
      <c r="C286" s="665"/>
      <c r="D286" s="665"/>
      <c r="E286" s="665"/>
      <c r="F286" s="665"/>
      <c r="G286" s="665"/>
      <c r="H286" s="665"/>
      <c r="I286" s="665"/>
      <c r="J286" s="665"/>
      <c r="K286" s="665"/>
      <c r="L286" s="663"/>
      <c r="M286" s="663"/>
      <c r="N286" s="663"/>
      <c r="O286" s="663"/>
      <c r="P286" s="663"/>
      <c r="Q286" s="652"/>
      <c r="R286" s="652"/>
      <c r="S286" s="652"/>
      <c r="T286" s="652"/>
      <c r="U286" s="652"/>
      <c r="V286" s="648"/>
      <c r="W286" s="651"/>
      <c r="X286" s="651"/>
      <c r="Y286" s="651"/>
      <c r="Z286" s="651"/>
      <c r="AA286" s="651"/>
      <c r="AB286" s="651"/>
      <c r="AC286" s="236" t="str">
        <f>IFERROR(VLOOKUP(Z286,【参考】数式用!$A$4:$B$57,2,FALSE),"")</f>
        <v/>
      </c>
      <c r="AD286" s="137"/>
      <c r="AE286" s="138"/>
      <c r="AF286" s="237">
        <f t="shared" si="9"/>
        <v>0</v>
      </c>
      <c r="AG286" s="66" t="str">
        <f>IF(B286="","",IF(AQ286="総合事業","数式を削除して手入力",IFERROR(INDEX(【参考】数式用!$AD$3:$AF$452,MATCH(Q286&amp;V286,【参考】数式用!$AC$3:$AC$452,0),MATCH(VLOOKUP(Z286,【参考】数式用!$AG$2:$AH$56,2,FALSE),【参考】数式用!$AD$2:$AF$2,0)),10)))</f>
        <v/>
      </c>
      <c r="AP286" s="501" t="str">
        <f>IF($L$16="", "", VLOOKUP(Z286,【参考】数式用!$A$2:$O$57,14,FALSE))</f>
        <v/>
      </c>
      <c r="AQ286" s="282" t="e">
        <f>VLOOKUP(Z286,【参考】数式用!$A$2:$O$57,15,FALSE)</f>
        <v>#N/A</v>
      </c>
    </row>
    <row r="287" spans="1:43" ht="49.95" customHeight="1">
      <c r="A287" s="650">
        <f t="shared" si="8"/>
        <v>248</v>
      </c>
      <c r="B287" s="664"/>
      <c r="C287" s="665"/>
      <c r="D287" s="665"/>
      <c r="E287" s="665"/>
      <c r="F287" s="665"/>
      <c r="G287" s="665"/>
      <c r="H287" s="665"/>
      <c r="I287" s="665"/>
      <c r="J287" s="665"/>
      <c r="K287" s="665"/>
      <c r="L287" s="663"/>
      <c r="M287" s="663"/>
      <c r="N287" s="663"/>
      <c r="O287" s="663"/>
      <c r="P287" s="663"/>
      <c r="Q287" s="652"/>
      <c r="R287" s="652"/>
      <c r="S287" s="652"/>
      <c r="T287" s="652"/>
      <c r="U287" s="652"/>
      <c r="V287" s="648"/>
      <c r="W287" s="651"/>
      <c r="X287" s="651"/>
      <c r="Y287" s="651"/>
      <c r="Z287" s="651"/>
      <c r="AA287" s="651"/>
      <c r="AB287" s="651"/>
      <c r="AC287" s="236" t="str">
        <f>IFERROR(VLOOKUP(Z287,【参考】数式用!$A$4:$B$57,2,FALSE),"")</f>
        <v/>
      </c>
      <c r="AD287" s="137"/>
      <c r="AE287" s="138"/>
      <c r="AF287" s="237">
        <f t="shared" si="9"/>
        <v>0</v>
      </c>
      <c r="AG287" s="66" t="str">
        <f>IF(B287="","",IF(AQ287="総合事業","数式を削除して手入力",IFERROR(INDEX(【参考】数式用!$AD$3:$AF$452,MATCH(Q287&amp;V287,【参考】数式用!$AC$3:$AC$452,0),MATCH(VLOOKUP(Z287,【参考】数式用!$AG$2:$AH$56,2,FALSE),【参考】数式用!$AD$2:$AF$2,0)),10)))</f>
        <v/>
      </c>
      <c r="AP287" s="501" t="str">
        <f>IF($L$16="", "", VLOOKUP(Z287,【参考】数式用!$A$2:$O$57,14,FALSE))</f>
        <v/>
      </c>
      <c r="AQ287" s="282" t="e">
        <f>VLOOKUP(Z287,【参考】数式用!$A$2:$O$57,15,FALSE)</f>
        <v>#N/A</v>
      </c>
    </row>
    <row r="288" spans="1:43" ht="49.95" customHeight="1">
      <c r="A288" s="650">
        <f t="shared" si="8"/>
        <v>249</v>
      </c>
      <c r="B288" s="664"/>
      <c r="C288" s="665"/>
      <c r="D288" s="665"/>
      <c r="E288" s="665"/>
      <c r="F288" s="665"/>
      <c r="G288" s="665"/>
      <c r="H288" s="665"/>
      <c r="I288" s="665"/>
      <c r="J288" s="665"/>
      <c r="K288" s="665"/>
      <c r="L288" s="663"/>
      <c r="M288" s="663"/>
      <c r="N288" s="663"/>
      <c r="O288" s="663"/>
      <c r="P288" s="663"/>
      <c r="Q288" s="652"/>
      <c r="R288" s="652"/>
      <c r="S288" s="652"/>
      <c r="T288" s="652"/>
      <c r="U288" s="652"/>
      <c r="V288" s="648"/>
      <c r="W288" s="651"/>
      <c r="X288" s="651"/>
      <c r="Y288" s="651"/>
      <c r="Z288" s="651"/>
      <c r="AA288" s="651"/>
      <c r="AB288" s="651"/>
      <c r="AC288" s="236" t="str">
        <f>IFERROR(VLOOKUP(Z288,【参考】数式用!$A$4:$B$57,2,FALSE),"")</f>
        <v/>
      </c>
      <c r="AD288" s="137"/>
      <c r="AE288" s="138"/>
      <c r="AF288" s="237">
        <f t="shared" si="9"/>
        <v>0</v>
      </c>
      <c r="AG288" s="66" t="str">
        <f>IF(B288="","",IF(AQ288="総合事業","数式を削除して手入力",IFERROR(INDEX(【参考】数式用!$AD$3:$AF$452,MATCH(Q288&amp;V288,【参考】数式用!$AC$3:$AC$452,0),MATCH(VLOOKUP(Z288,【参考】数式用!$AG$2:$AH$56,2,FALSE),【参考】数式用!$AD$2:$AF$2,0)),10)))</f>
        <v/>
      </c>
      <c r="AP288" s="501" t="str">
        <f>IF($L$16="", "", VLOOKUP(Z288,【参考】数式用!$A$2:$O$57,14,FALSE))</f>
        <v/>
      </c>
      <c r="AQ288" s="282" t="e">
        <f>VLOOKUP(Z288,【参考】数式用!$A$2:$O$57,15,FALSE)</f>
        <v>#N/A</v>
      </c>
    </row>
    <row r="289" spans="1:43" ht="49.95" customHeight="1">
      <c r="A289" s="650">
        <f t="shared" si="8"/>
        <v>250</v>
      </c>
      <c r="B289" s="664"/>
      <c r="C289" s="665"/>
      <c r="D289" s="665"/>
      <c r="E289" s="665"/>
      <c r="F289" s="665"/>
      <c r="G289" s="665"/>
      <c r="H289" s="665"/>
      <c r="I289" s="665"/>
      <c r="J289" s="665"/>
      <c r="K289" s="665"/>
      <c r="L289" s="663"/>
      <c r="M289" s="663"/>
      <c r="N289" s="663"/>
      <c r="O289" s="663"/>
      <c r="P289" s="663"/>
      <c r="Q289" s="652"/>
      <c r="R289" s="652"/>
      <c r="S289" s="652"/>
      <c r="T289" s="652"/>
      <c r="U289" s="652"/>
      <c r="V289" s="648"/>
      <c r="W289" s="651"/>
      <c r="X289" s="651"/>
      <c r="Y289" s="651"/>
      <c r="Z289" s="651"/>
      <c r="AA289" s="651"/>
      <c r="AB289" s="651"/>
      <c r="AC289" s="236" t="str">
        <f>IFERROR(VLOOKUP(Z289,【参考】数式用!$A$4:$B$57,2,FALSE),"")</f>
        <v/>
      </c>
      <c r="AD289" s="137"/>
      <c r="AE289" s="138"/>
      <c r="AF289" s="237">
        <f t="shared" si="9"/>
        <v>0</v>
      </c>
      <c r="AG289" s="66" t="str">
        <f>IF(B289="","",IF(AQ289="総合事業","数式を削除して手入力",IFERROR(INDEX(【参考】数式用!$AD$3:$AF$452,MATCH(Q289&amp;V289,【参考】数式用!$AC$3:$AC$452,0),MATCH(VLOOKUP(Z289,【参考】数式用!$AG$2:$AH$56,2,FALSE),【参考】数式用!$AD$2:$AF$2,0)),10)))</f>
        <v/>
      </c>
      <c r="AP289" s="501" t="str">
        <f>IF($L$16="", "", VLOOKUP(Z289,【参考】数式用!$A$2:$O$57,14,FALSE))</f>
        <v/>
      </c>
      <c r="AQ289" s="282" t="e">
        <f>VLOOKUP(Z289,【参考】数式用!$A$2:$O$57,15,FALSE)</f>
        <v>#N/A</v>
      </c>
    </row>
    <row r="290" spans="1:43" ht="49.95" customHeight="1">
      <c r="A290" s="650">
        <f t="shared" si="8"/>
        <v>251</v>
      </c>
      <c r="B290" s="664"/>
      <c r="C290" s="665"/>
      <c r="D290" s="665"/>
      <c r="E290" s="665"/>
      <c r="F290" s="665"/>
      <c r="G290" s="665"/>
      <c r="H290" s="665"/>
      <c r="I290" s="665"/>
      <c r="J290" s="665"/>
      <c r="K290" s="665"/>
      <c r="L290" s="663"/>
      <c r="M290" s="663"/>
      <c r="N290" s="663"/>
      <c r="O290" s="663"/>
      <c r="P290" s="663"/>
      <c r="Q290" s="652"/>
      <c r="R290" s="652"/>
      <c r="S290" s="652"/>
      <c r="T290" s="652"/>
      <c r="U290" s="652"/>
      <c r="V290" s="648"/>
      <c r="W290" s="651"/>
      <c r="X290" s="651"/>
      <c r="Y290" s="651"/>
      <c r="Z290" s="651"/>
      <c r="AA290" s="651"/>
      <c r="AB290" s="651"/>
      <c r="AC290" s="236" t="str">
        <f>IFERROR(VLOOKUP(Z290,【参考】数式用!$A$4:$B$57,2,FALSE),"")</f>
        <v/>
      </c>
      <c r="AD290" s="137"/>
      <c r="AE290" s="138"/>
      <c r="AF290" s="237">
        <f t="shared" si="9"/>
        <v>0</v>
      </c>
      <c r="AG290" s="66" t="str">
        <f>IF(B290="","",IF(AQ290="総合事業","数式を削除して手入力",IFERROR(INDEX(【参考】数式用!$AD$3:$AF$452,MATCH(Q290&amp;V290,【参考】数式用!$AC$3:$AC$452,0),MATCH(VLOOKUP(Z290,【参考】数式用!$AG$2:$AH$56,2,FALSE),【参考】数式用!$AD$2:$AF$2,0)),10)))</f>
        <v/>
      </c>
      <c r="AP290" s="501" t="str">
        <f>IF($L$16="", "", VLOOKUP(Z290,【参考】数式用!$A$2:$O$57,14,FALSE))</f>
        <v/>
      </c>
      <c r="AQ290" s="282" t="e">
        <f>VLOOKUP(Z290,【参考】数式用!$A$2:$O$57,15,FALSE)</f>
        <v>#N/A</v>
      </c>
    </row>
    <row r="291" spans="1:43" ht="49.95" customHeight="1">
      <c r="A291" s="650">
        <f t="shared" si="8"/>
        <v>252</v>
      </c>
      <c r="B291" s="664"/>
      <c r="C291" s="665"/>
      <c r="D291" s="665"/>
      <c r="E291" s="665"/>
      <c r="F291" s="665"/>
      <c r="G291" s="665"/>
      <c r="H291" s="665"/>
      <c r="I291" s="665"/>
      <c r="J291" s="665"/>
      <c r="K291" s="665"/>
      <c r="L291" s="663"/>
      <c r="M291" s="663"/>
      <c r="N291" s="663"/>
      <c r="O291" s="663"/>
      <c r="P291" s="663"/>
      <c r="Q291" s="652"/>
      <c r="R291" s="652"/>
      <c r="S291" s="652"/>
      <c r="T291" s="652"/>
      <c r="U291" s="652"/>
      <c r="V291" s="648"/>
      <c r="W291" s="651"/>
      <c r="X291" s="651"/>
      <c r="Y291" s="651"/>
      <c r="Z291" s="651"/>
      <c r="AA291" s="651"/>
      <c r="AB291" s="651"/>
      <c r="AC291" s="236" t="str">
        <f>IFERROR(VLOOKUP(Z291,【参考】数式用!$A$4:$B$57,2,FALSE),"")</f>
        <v/>
      </c>
      <c r="AD291" s="137"/>
      <c r="AE291" s="138"/>
      <c r="AF291" s="237">
        <f t="shared" si="9"/>
        <v>0</v>
      </c>
      <c r="AG291" s="66" t="str">
        <f>IF(B291="","",IF(AQ291="総合事業","数式を削除して手入力",IFERROR(INDEX(【参考】数式用!$AD$3:$AF$452,MATCH(Q291&amp;V291,【参考】数式用!$AC$3:$AC$452,0),MATCH(VLOOKUP(Z291,【参考】数式用!$AG$2:$AH$56,2,FALSE),【参考】数式用!$AD$2:$AF$2,0)),10)))</f>
        <v/>
      </c>
      <c r="AP291" s="501" t="str">
        <f>IF($L$16="", "", VLOOKUP(Z291,【参考】数式用!$A$2:$O$57,14,FALSE))</f>
        <v/>
      </c>
      <c r="AQ291" s="282" t="e">
        <f>VLOOKUP(Z291,【参考】数式用!$A$2:$O$57,15,FALSE)</f>
        <v>#N/A</v>
      </c>
    </row>
    <row r="292" spans="1:43" ht="49.95" customHeight="1">
      <c r="A292" s="650">
        <f t="shared" si="8"/>
        <v>253</v>
      </c>
      <c r="B292" s="664"/>
      <c r="C292" s="665"/>
      <c r="D292" s="665"/>
      <c r="E292" s="665"/>
      <c r="F292" s="665"/>
      <c r="G292" s="665"/>
      <c r="H292" s="665"/>
      <c r="I292" s="665"/>
      <c r="J292" s="665"/>
      <c r="K292" s="665"/>
      <c r="L292" s="663"/>
      <c r="M292" s="663"/>
      <c r="N292" s="663"/>
      <c r="O292" s="663"/>
      <c r="P292" s="663"/>
      <c r="Q292" s="652"/>
      <c r="R292" s="652"/>
      <c r="S292" s="652"/>
      <c r="T292" s="652"/>
      <c r="U292" s="652"/>
      <c r="V292" s="648"/>
      <c r="W292" s="651"/>
      <c r="X292" s="651"/>
      <c r="Y292" s="651"/>
      <c r="Z292" s="651"/>
      <c r="AA292" s="651"/>
      <c r="AB292" s="651"/>
      <c r="AC292" s="236" t="str">
        <f>IFERROR(VLOOKUP(Z292,【参考】数式用!$A$4:$B$57,2,FALSE),"")</f>
        <v/>
      </c>
      <c r="AD292" s="137"/>
      <c r="AE292" s="138"/>
      <c r="AF292" s="237">
        <f t="shared" si="9"/>
        <v>0</v>
      </c>
      <c r="AG292" s="66" t="str">
        <f>IF(B292="","",IF(AQ292="総合事業","数式を削除して手入力",IFERROR(INDEX(【参考】数式用!$AD$3:$AF$452,MATCH(Q292&amp;V292,【参考】数式用!$AC$3:$AC$452,0),MATCH(VLOOKUP(Z292,【参考】数式用!$AG$2:$AH$56,2,FALSE),【参考】数式用!$AD$2:$AF$2,0)),10)))</f>
        <v/>
      </c>
      <c r="AP292" s="501" t="str">
        <f>IF($L$16="", "", VLOOKUP(Z292,【参考】数式用!$A$2:$O$57,14,FALSE))</f>
        <v/>
      </c>
      <c r="AQ292" s="282" t="e">
        <f>VLOOKUP(Z292,【参考】数式用!$A$2:$O$57,15,FALSE)</f>
        <v>#N/A</v>
      </c>
    </row>
    <row r="293" spans="1:43" ht="49.95" customHeight="1">
      <c r="A293" s="650">
        <f t="shared" si="8"/>
        <v>254</v>
      </c>
      <c r="B293" s="664"/>
      <c r="C293" s="665"/>
      <c r="D293" s="665"/>
      <c r="E293" s="665"/>
      <c r="F293" s="665"/>
      <c r="G293" s="665"/>
      <c r="H293" s="665"/>
      <c r="I293" s="665"/>
      <c r="J293" s="665"/>
      <c r="K293" s="665"/>
      <c r="L293" s="663"/>
      <c r="M293" s="663"/>
      <c r="N293" s="663"/>
      <c r="O293" s="663"/>
      <c r="P293" s="663"/>
      <c r="Q293" s="652"/>
      <c r="R293" s="652"/>
      <c r="S293" s="652"/>
      <c r="T293" s="652"/>
      <c r="U293" s="652"/>
      <c r="V293" s="648"/>
      <c r="W293" s="651"/>
      <c r="X293" s="651"/>
      <c r="Y293" s="651"/>
      <c r="Z293" s="651"/>
      <c r="AA293" s="651"/>
      <c r="AB293" s="651"/>
      <c r="AC293" s="236" t="str">
        <f>IFERROR(VLOOKUP(Z293,【参考】数式用!$A$4:$B$57,2,FALSE),"")</f>
        <v/>
      </c>
      <c r="AD293" s="137"/>
      <c r="AE293" s="138"/>
      <c r="AF293" s="237">
        <f t="shared" si="9"/>
        <v>0</v>
      </c>
      <c r="AG293" s="66" t="str">
        <f>IF(B293="","",IF(AQ293="総合事業","数式を削除して手入力",IFERROR(INDEX(【参考】数式用!$AD$3:$AF$452,MATCH(Q293&amp;V293,【参考】数式用!$AC$3:$AC$452,0),MATCH(VLOOKUP(Z293,【参考】数式用!$AG$2:$AH$56,2,FALSE),【参考】数式用!$AD$2:$AF$2,0)),10)))</f>
        <v/>
      </c>
      <c r="AP293" s="501" t="str">
        <f>IF($L$16="", "", VLOOKUP(Z293,【参考】数式用!$A$2:$O$57,14,FALSE))</f>
        <v/>
      </c>
      <c r="AQ293" s="282" t="e">
        <f>VLOOKUP(Z293,【参考】数式用!$A$2:$O$57,15,FALSE)</f>
        <v>#N/A</v>
      </c>
    </row>
    <row r="294" spans="1:43" ht="49.95" customHeight="1">
      <c r="A294" s="650">
        <f t="shared" si="8"/>
        <v>255</v>
      </c>
      <c r="B294" s="664"/>
      <c r="C294" s="665"/>
      <c r="D294" s="665"/>
      <c r="E294" s="665"/>
      <c r="F294" s="665"/>
      <c r="G294" s="665"/>
      <c r="H294" s="665"/>
      <c r="I294" s="665"/>
      <c r="J294" s="665"/>
      <c r="K294" s="665"/>
      <c r="L294" s="663"/>
      <c r="M294" s="663"/>
      <c r="N294" s="663"/>
      <c r="O294" s="663"/>
      <c r="P294" s="663"/>
      <c r="Q294" s="652"/>
      <c r="R294" s="652"/>
      <c r="S294" s="652"/>
      <c r="T294" s="652"/>
      <c r="U294" s="652"/>
      <c r="V294" s="648"/>
      <c r="W294" s="651"/>
      <c r="X294" s="651"/>
      <c r="Y294" s="651"/>
      <c r="Z294" s="651"/>
      <c r="AA294" s="651"/>
      <c r="AB294" s="651"/>
      <c r="AC294" s="236" t="str">
        <f>IFERROR(VLOOKUP(Z294,【参考】数式用!$A$4:$B$57,2,FALSE),"")</f>
        <v/>
      </c>
      <c r="AD294" s="137"/>
      <c r="AE294" s="138"/>
      <c r="AF294" s="237">
        <f t="shared" si="9"/>
        <v>0</v>
      </c>
      <c r="AG294" s="66" t="str">
        <f>IF(B294="","",IF(AQ294="総合事業","数式を削除して手入力",IFERROR(INDEX(【参考】数式用!$AD$3:$AF$452,MATCH(Q294&amp;V294,【参考】数式用!$AC$3:$AC$452,0),MATCH(VLOOKUP(Z294,【参考】数式用!$AG$2:$AH$56,2,FALSE),【参考】数式用!$AD$2:$AF$2,0)),10)))</f>
        <v/>
      </c>
      <c r="AP294" s="501" t="str">
        <f>IF($L$16="", "", VLOOKUP(Z294,【参考】数式用!$A$2:$O$57,14,FALSE))</f>
        <v/>
      </c>
      <c r="AQ294" s="282" t="e">
        <f>VLOOKUP(Z294,【参考】数式用!$A$2:$O$57,15,FALSE)</f>
        <v>#N/A</v>
      </c>
    </row>
    <row r="295" spans="1:43" ht="49.95" customHeight="1">
      <c r="A295" s="650">
        <f t="shared" si="8"/>
        <v>256</v>
      </c>
      <c r="B295" s="664"/>
      <c r="C295" s="665"/>
      <c r="D295" s="665"/>
      <c r="E295" s="665"/>
      <c r="F295" s="665"/>
      <c r="G295" s="665"/>
      <c r="H295" s="665"/>
      <c r="I295" s="665"/>
      <c r="J295" s="665"/>
      <c r="K295" s="665"/>
      <c r="L295" s="663"/>
      <c r="M295" s="663"/>
      <c r="N295" s="663"/>
      <c r="O295" s="663"/>
      <c r="P295" s="663"/>
      <c r="Q295" s="652"/>
      <c r="R295" s="652"/>
      <c r="S295" s="652"/>
      <c r="T295" s="652"/>
      <c r="U295" s="652"/>
      <c r="V295" s="648"/>
      <c r="W295" s="651"/>
      <c r="X295" s="651"/>
      <c r="Y295" s="651"/>
      <c r="Z295" s="651"/>
      <c r="AA295" s="651"/>
      <c r="AB295" s="651"/>
      <c r="AC295" s="236" t="str">
        <f>IFERROR(VLOOKUP(Z295,【参考】数式用!$A$4:$B$57,2,FALSE),"")</f>
        <v/>
      </c>
      <c r="AD295" s="137"/>
      <c r="AE295" s="138"/>
      <c r="AF295" s="237">
        <f t="shared" si="9"/>
        <v>0</v>
      </c>
      <c r="AG295" s="66" t="str">
        <f>IF(B295="","",IF(AQ295="総合事業","数式を削除して手入力",IFERROR(INDEX(【参考】数式用!$AD$3:$AF$452,MATCH(Q295&amp;V295,【参考】数式用!$AC$3:$AC$452,0),MATCH(VLOOKUP(Z295,【参考】数式用!$AG$2:$AH$56,2,FALSE),【参考】数式用!$AD$2:$AF$2,0)),10)))</f>
        <v/>
      </c>
      <c r="AP295" s="501" t="str">
        <f>IF($L$16="", "", VLOOKUP(Z295,【参考】数式用!$A$2:$O$57,14,FALSE))</f>
        <v/>
      </c>
      <c r="AQ295" s="282" t="e">
        <f>VLOOKUP(Z295,【参考】数式用!$A$2:$O$57,15,FALSE)</f>
        <v>#N/A</v>
      </c>
    </row>
    <row r="296" spans="1:43" ht="49.95" customHeight="1">
      <c r="A296" s="650">
        <f t="shared" si="8"/>
        <v>257</v>
      </c>
      <c r="B296" s="664"/>
      <c r="C296" s="665"/>
      <c r="D296" s="665"/>
      <c r="E296" s="665"/>
      <c r="F296" s="665"/>
      <c r="G296" s="665"/>
      <c r="H296" s="665"/>
      <c r="I296" s="665"/>
      <c r="J296" s="665"/>
      <c r="K296" s="665"/>
      <c r="L296" s="663"/>
      <c r="M296" s="663"/>
      <c r="N296" s="663"/>
      <c r="O296" s="663"/>
      <c r="P296" s="663"/>
      <c r="Q296" s="652"/>
      <c r="R296" s="652"/>
      <c r="S296" s="652"/>
      <c r="T296" s="652"/>
      <c r="U296" s="652"/>
      <c r="V296" s="648"/>
      <c r="W296" s="651"/>
      <c r="X296" s="651"/>
      <c r="Y296" s="651"/>
      <c r="Z296" s="651"/>
      <c r="AA296" s="651"/>
      <c r="AB296" s="651"/>
      <c r="AC296" s="236" t="str">
        <f>IFERROR(VLOOKUP(Z296,【参考】数式用!$A$4:$B$57,2,FALSE),"")</f>
        <v/>
      </c>
      <c r="AD296" s="137"/>
      <c r="AE296" s="138"/>
      <c r="AF296" s="237">
        <f t="shared" si="9"/>
        <v>0</v>
      </c>
      <c r="AG296" s="66" t="str">
        <f>IF(B296="","",IF(AQ296="総合事業","数式を削除して手入力",IFERROR(INDEX(【参考】数式用!$AD$3:$AF$452,MATCH(Q296&amp;V296,【参考】数式用!$AC$3:$AC$452,0),MATCH(VLOOKUP(Z296,【参考】数式用!$AG$2:$AH$56,2,FALSE),【参考】数式用!$AD$2:$AF$2,0)),10)))</f>
        <v/>
      </c>
      <c r="AP296" s="501" t="str">
        <f>IF($L$16="", "", VLOOKUP(Z296,【参考】数式用!$A$2:$O$57,14,FALSE))</f>
        <v/>
      </c>
      <c r="AQ296" s="282" t="e">
        <f>VLOOKUP(Z296,【参考】数式用!$A$2:$O$57,15,FALSE)</f>
        <v>#N/A</v>
      </c>
    </row>
    <row r="297" spans="1:43" ht="49.95" customHeight="1">
      <c r="A297" s="650">
        <f t="shared" si="8"/>
        <v>258</v>
      </c>
      <c r="B297" s="664"/>
      <c r="C297" s="665"/>
      <c r="D297" s="665"/>
      <c r="E297" s="665"/>
      <c r="F297" s="665"/>
      <c r="G297" s="665"/>
      <c r="H297" s="665"/>
      <c r="I297" s="665"/>
      <c r="J297" s="665"/>
      <c r="K297" s="665"/>
      <c r="L297" s="663"/>
      <c r="M297" s="663"/>
      <c r="N297" s="663"/>
      <c r="O297" s="663"/>
      <c r="P297" s="663"/>
      <c r="Q297" s="652"/>
      <c r="R297" s="652"/>
      <c r="S297" s="652"/>
      <c r="T297" s="652"/>
      <c r="U297" s="652"/>
      <c r="V297" s="648"/>
      <c r="W297" s="651"/>
      <c r="X297" s="651"/>
      <c r="Y297" s="651"/>
      <c r="Z297" s="651"/>
      <c r="AA297" s="651"/>
      <c r="AB297" s="651"/>
      <c r="AC297" s="236" t="str">
        <f>IFERROR(VLOOKUP(Z297,【参考】数式用!$A$4:$B$57,2,FALSE),"")</f>
        <v/>
      </c>
      <c r="AD297" s="137"/>
      <c r="AE297" s="138"/>
      <c r="AF297" s="237">
        <f t="shared" si="9"/>
        <v>0</v>
      </c>
      <c r="AG297" s="66" t="str">
        <f>IF(B297="","",IF(AQ297="総合事業","数式を削除して手入力",IFERROR(INDEX(【参考】数式用!$AD$3:$AF$452,MATCH(Q297&amp;V297,【参考】数式用!$AC$3:$AC$452,0),MATCH(VLOOKUP(Z297,【参考】数式用!$AG$2:$AH$56,2,FALSE),【参考】数式用!$AD$2:$AF$2,0)),10)))</f>
        <v/>
      </c>
      <c r="AP297" s="501" t="str">
        <f>IF($L$16="", "", VLOOKUP(Z297,【参考】数式用!$A$2:$O$57,14,FALSE))</f>
        <v/>
      </c>
      <c r="AQ297" s="282" t="e">
        <f>VLOOKUP(Z297,【参考】数式用!$A$2:$O$57,15,FALSE)</f>
        <v>#N/A</v>
      </c>
    </row>
    <row r="298" spans="1:43" ht="49.95" customHeight="1">
      <c r="A298" s="650">
        <f t="shared" ref="A298:A361" si="10">A297+1</f>
        <v>259</v>
      </c>
      <c r="B298" s="664"/>
      <c r="C298" s="665"/>
      <c r="D298" s="665"/>
      <c r="E298" s="665"/>
      <c r="F298" s="665"/>
      <c r="G298" s="665"/>
      <c r="H298" s="665"/>
      <c r="I298" s="665"/>
      <c r="J298" s="665"/>
      <c r="K298" s="665"/>
      <c r="L298" s="663"/>
      <c r="M298" s="663"/>
      <c r="N298" s="663"/>
      <c r="O298" s="663"/>
      <c r="P298" s="663"/>
      <c r="Q298" s="652"/>
      <c r="R298" s="652"/>
      <c r="S298" s="652"/>
      <c r="T298" s="652"/>
      <c r="U298" s="652"/>
      <c r="V298" s="648"/>
      <c r="W298" s="651"/>
      <c r="X298" s="651"/>
      <c r="Y298" s="651"/>
      <c r="Z298" s="651"/>
      <c r="AA298" s="651"/>
      <c r="AB298" s="651"/>
      <c r="AC298" s="236" t="str">
        <f>IFERROR(VLOOKUP(Z298,【参考】数式用!$A$4:$B$57,2,FALSE),"")</f>
        <v/>
      </c>
      <c r="AD298" s="137"/>
      <c r="AE298" s="138"/>
      <c r="AF298" s="237">
        <f t="shared" si="9"/>
        <v>0</v>
      </c>
      <c r="AG298" s="66" t="str">
        <f>IF(B298="","",IF(AQ298="総合事業","数式を削除して手入力",IFERROR(INDEX(【参考】数式用!$AD$3:$AF$452,MATCH(Q298&amp;V298,【参考】数式用!$AC$3:$AC$452,0),MATCH(VLOOKUP(Z298,【参考】数式用!$AG$2:$AH$56,2,FALSE),【参考】数式用!$AD$2:$AF$2,0)),10)))</f>
        <v/>
      </c>
      <c r="AP298" s="501" t="str">
        <f>IF($L$16="", "", VLOOKUP(Z298,【参考】数式用!$A$2:$O$57,14,FALSE))</f>
        <v/>
      </c>
      <c r="AQ298" s="282" t="e">
        <f>VLOOKUP(Z298,【参考】数式用!$A$2:$O$57,15,FALSE)</f>
        <v>#N/A</v>
      </c>
    </row>
    <row r="299" spans="1:43" ht="49.95" customHeight="1">
      <c r="A299" s="650">
        <f t="shared" si="10"/>
        <v>260</v>
      </c>
      <c r="B299" s="664"/>
      <c r="C299" s="665"/>
      <c r="D299" s="665"/>
      <c r="E299" s="665"/>
      <c r="F299" s="665"/>
      <c r="G299" s="665"/>
      <c r="H299" s="665"/>
      <c r="I299" s="665"/>
      <c r="J299" s="665"/>
      <c r="K299" s="665"/>
      <c r="L299" s="663"/>
      <c r="M299" s="663"/>
      <c r="N299" s="663"/>
      <c r="O299" s="663"/>
      <c r="P299" s="663"/>
      <c r="Q299" s="652"/>
      <c r="R299" s="652"/>
      <c r="S299" s="652"/>
      <c r="T299" s="652"/>
      <c r="U299" s="652"/>
      <c r="V299" s="648"/>
      <c r="W299" s="651"/>
      <c r="X299" s="651"/>
      <c r="Y299" s="651"/>
      <c r="Z299" s="651"/>
      <c r="AA299" s="651"/>
      <c r="AB299" s="651"/>
      <c r="AC299" s="236" t="str">
        <f>IFERROR(VLOOKUP(Z299,【参考】数式用!$A$4:$B$57,2,FALSE),"")</f>
        <v/>
      </c>
      <c r="AD299" s="137"/>
      <c r="AE299" s="138"/>
      <c r="AF299" s="237">
        <f t="shared" si="9"/>
        <v>0</v>
      </c>
      <c r="AG299" s="66" t="str">
        <f>IF(B299="","",IF(AQ299="総合事業","数式を削除して手入力",IFERROR(INDEX(【参考】数式用!$AD$3:$AF$452,MATCH(Q299&amp;V299,【参考】数式用!$AC$3:$AC$452,0),MATCH(VLOOKUP(Z299,【参考】数式用!$AG$2:$AH$56,2,FALSE),【参考】数式用!$AD$2:$AF$2,0)),10)))</f>
        <v/>
      </c>
      <c r="AP299" s="501" t="str">
        <f>IF($L$16="", "", VLOOKUP(Z299,【参考】数式用!$A$2:$O$57,14,FALSE))</f>
        <v/>
      </c>
      <c r="AQ299" s="282" t="e">
        <f>VLOOKUP(Z299,【参考】数式用!$A$2:$O$57,15,FALSE)</f>
        <v>#N/A</v>
      </c>
    </row>
    <row r="300" spans="1:43" ht="49.95" customHeight="1">
      <c r="A300" s="650">
        <f t="shared" si="10"/>
        <v>261</v>
      </c>
      <c r="B300" s="664"/>
      <c r="C300" s="665"/>
      <c r="D300" s="665"/>
      <c r="E300" s="665"/>
      <c r="F300" s="665"/>
      <c r="G300" s="665"/>
      <c r="H300" s="665"/>
      <c r="I300" s="665"/>
      <c r="J300" s="665"/>
      <c r="K300" s="665"/>
      <c r="L300" s="663"/>
      <c r="M300" s="663"/>
      <c r="N300" s="663"/>
      <c r="O300" s="663"/>
      <c r="P300" s="663"/>
      <c r="Q300" s="652"/>
      <c r="R300" s="652"/>
      <c r="S300" s="652"/>
      <c r="T300" s="652"/>
      <c r="U300" s="652"/>
      <c r="V300" s="648"/>
      <c r="W300" s="651"/>
      <c r="X300" s="651"/>
      <c r="Y300" s="651"/>
      <c r="Z300" s="651"/>
      <c r="AA300" s="651"/>
      <c r="AB300" s="651"/>
      <c r="AC300" s="236" t="str">
        <f>IFERROR(VLOOKUP(Z300,【参考】数式用!$A$4:$B$57,2,FALSE),"")</f>
        <v/>
      </c>
      <c r="AD300" s="137"/>
      <c r="AE300" s="138"/>
      <c r="AF300" s="237">
        <f t="shared" si="9"/>
        <v>0</v>
      </c>
      <c r="AG300" s="66" t="str">
        <f>IF(B300="","",IF(AQ300="総合事業","数式を削除して手入力",IFERROR(INDEX(【参考】数式用!$AD$3:$AF$452,MATCH(Q300&amp;V300,【参考】数式用!$AC$3:$AC$452,0),MATCH(VLOOKUP(Z300,【参考】数式用!$AG$2:$AH$56,2,FALSE),【参考】数式用!$AD$2:$AF$2,0)),10)))</f>
        <v/>
      </c>
      <c r="AP300" s="501" t="str">
        <f>IF($L$16="", "", VLOOKUP(Z300,【参考】数式用!$A$2:$O$57,14,FALSE))</f>
        <v/>
      </c>
      <c r="AQ300" s="282" t="e">
        <f>VLOOKUP(Z300,【参考】数式用!$A$2:$O$57,15,FALSE)</f>
        <v>#N/A</v>
      </c>
    </row>
    <row r="301" spans="1:43" ht="49.95" customHeight="1">
      <c r="A301" s="650">
        <f t="shared" si="10"/>
        <v>262</v>
      </c>
      <c r="B301" s="664"/>
      <c r="C301" s="665"/>
      <c r="D301" s="665"/>
      <c r="E301" s="665"/>
      <c r="F301" s="665"/>
      <c r="G301" s="665"/>
      <c r="H301" s="665"/>
      <c r="I301" s="665"/>
      <c r="J301" s="665"/>
      <c r="K301" s="665"/>
      <c r="L301" s="663"/>
      <c r="M301" s="663"/>
      <c r="N301" s="663"/>
      <c r="O301" s="663"/>
      <c r="P301" s="663"/>
      <c r="Q301" s="652"/>
      <c r="R301" s="652"/>
      <c r="S301" s="652"/>
      <c r="T301" s="652"/>
      <c r="U301" s="652"/>
      <c r="V301" s="648"/>
      <c r="W301" s="651"/>
      <c r="X301" s="651"/>
      <c r="Y301" s="651"/>
      <c r="Z301" s="651"/>
      <c r="AA301" s="651"/>
      <c r="AB301" s="651"/>
      <c r="AC301" s="236" t="str">
        <f>IFERROR(VLOOKUP(Z301,【参考】数式用!$A$4:$B$57,2,FALSE),"")</f>
        <v/>
      </c>
      <c r="AD301" s="137"/>
      <c r="AE301" s="138"/>
      <c r="AF301" s="237">
        <f t="shared" si="9"/>
        <v>0</v>
      </c>
      <c r="AG301" s="66" t="str">
        <f>IF(B301="","",IF(AQ301="総合事業","数式を削除して手入力",IFERROR(INDEX(【参考】数式用!$AD$3:$AF$452,MATCH(Q301&amp;V301,【参考】数式用!$AC$3:$AC$452,0),MATCH(VLOOKUP(Z301,【参考】数式用!$AG$2:$AH$56,2,FALSE),【参考】数式用!$AD$2:$AF$2,0)),10)))</f>
        <v/>
      </c>
      <c r="AP301" s="501" t="str">
        <f>IF($L$16="", "", VLOOKUP(Z301,【参考】数式用!$A$2:$O$57,14,FALSE))</f>
        <v/>
      </c>
      <c r="AQ301" s="282" t="e">
        <f>VLOOKUP(Z301,【参考】数式用!$A$2:$O$57,15,FALSE)</f>
        <v>#N/A</v>
      </c>
    </row>
    <row r="302" spans="1:43" ht="49.95" customHeight="1">
      <c r="A302" s="650">
        <f t="shared" si="10"/>
        <v>263</v>
      </c>
      <c r="B302" s="664"/>
      <c r="C302" s="665"/>
      <c r="D302" s="665"/>
      <c r="E302" s="665"/>
      <c r="F302" s="665"/>
      <c r="G302" s="665"/>
      <c r="H302" s="665"/>
      <c r="I302" s="665"/>
      <c r="J302" s="665"/>
      <c r="K302" s="665"/>
      <c r="L302" s="663"/>
      <c r="M302" s="663"/>
      <c r="N302" s="663"/>
      <c r="O302" s="663"/>
      <c r="P302" s="663"/>
      <c r="Q302" s="652"/>
      <c r="R302" s="652"/>
      <c r="S302" s="652"/>
      <c r="T302" s="652"/>
      <c r="U302" s="652"/>
      <c r="V302" s="648"/>
      <c r="W302" s="651"/>
      <c r="X302" s="651"/>
      <c r="Y302" s="651"/>
      <c r="Z302" s="651"/>
      <c r="AA302" s="651"/>
      <c r="AB302" s="651"/>
      <c r="AC302" s="236" t="str">
        <f>IFERROR(VLOOKUP(Z302,【参考】数式用!$A$4:$B$57,2,FALSE),"")</f>
        <v/>
      </c>
      <c r="AD302" s="137"/>
      <c r="AE302" s="138"/>
      <c r="AF302" s="237">
        <f t="shared" si="9"/>
        <v>0</v>
      </c>
      <c r="AG302" s="66" t="str">
        <f>IF(B302="","",IF(AQ302="総合事業","数式を削除して手入力",IFERROR(INDEX(【参考】数式用!$AD$3:$AF$452,MATCH(Q302&amp;V302,【参考】数式用!$AC$3:$AC$452,0),MATCH(VLOOKUP(Z302,【参考】数式用!$AG$2:$AH$56,2,FALSE),【参考】数式用!$AD$2:$AF$2,0)),10)))</f>
        <v/>
      </c>
      <c r="AP302" s="501" t="str">
        <f>IF($L$16="", "", VLOOKUP(Z302,【参考】数式用!$A$2:$O$57,14,FALSE))</f>
        <v/>
      </c>
      <c r="AQ302" s="282" t="e">
        <f>VLOOKUP(Z302,【参考】数式用!$A$2:$O$57,15,FALSE)</f>
        <v>#N/A</v>
      </c>
    </row>
    <row r="303" spans="1:43" ht="49.95" customHeight="1">
      <c r="A303" s="650">
        <f t="shared" si="10"/>
        <v>264</v>
      </c>
      <c r="B303" s="664"/>
      <c r="C303" s="665"/>
      <c r="D303" s="665"/>
      <c r="E303" s="665"/>
      <c r="F303" s="665"/>
      <c r="G303" s="665"/>
      <c r="H303" s="665"/>
      <c r="I303" s="665"/>
      <c r="J303" s="665"/>
      <c r="K303" s="665"/>
      <c r="L303" s="663"/>
      <c r="M303" s="663"/>
      <c r="N303" s="663"/>
      <c r="O303" s="663"/>
      <c r="P303" s="663"/>
      <c r="Q303" s="652"/>
      <c r="R303" s="652"/>
      <c r="S303" s="652"/>
      <c r="T303" s="652"/>
      <c r="U303" s="652"/>
      <c r="V303" s="648"/>
      <c r="W303" s="651"/>
      <c r="X303" s="651"/>
      <c r="Y303" s="651"/>
      <c r="Z303" s="651"/>
      <c r="AA303" s="651"/>
      <c r="AB303" s="651"/>
      <c r="AC303" s="236" t="str">
        <f>IFERROR(VLOOKUP(Z303,【参考】数式用!$A$4:$B$57,2,FALSE),"")</f>
        <v/>
      </c>
      <c r="AD303" s="137"/>
      <c r="AE303" s="138"/>
      <c r="AF303" s="237">
        <f t="shared" si="9"/>
        <v>0</v>
      </c>
      <c r="AG303" s="66" t="str">
        <f>IF(B303="","",IF(AQ303="総合事業","数式を削除して手入力",IFERROR(INDEX(【参考】数式用!$AD$3:$AF$452,MATCH(Q303&amp;V303,【参考】数式用!$AC$3:$AC$452,0),MATCH(VLOOKUP(Z303,【参考】数式用!$AG$2:$AH$56,2,FALSE),【参考】数式用!$AD$2:$AF$2,0)),10)))</f>
        <v/>
      </c>
      <c r="AP303" s="501" t="str">
        <f>IF($L$16="", "", VLOOKUP(Z303,【参考】数式用!$A$2:$O$57,14,FALSE))</f>
        <v/>
      </c>
      <c r="AQ303" s="282" t="e">
        <f>VLOOKUP(Z303,【参考】数式用!$A$2:$O$57,15,FALSE)</f>
        <v>#N/A</v>
      </c>
    </row>
    <row r="304" spans="1:43" ht="49.95" customHeight="1">
      <c r="A304" s="650">
        <f t="shared" si="10"/>
        <v>265</v>
      </c>
      <c r="B304" s="664"/>
      <c r="C304" s="665"/>
      <c r="D304" s="665"/>
      <c r="E304" s="665"/>
      <c r="F304" s="665"/>
      <c r="G304" s="665"/>
      <c r="H304" s="665"/>
      <c r="I304" s="665"/>
      <c r="J304" s="665"/>
      <c r="K304" s="665"/>
      <c r="L304" s="663"/>
      <c r="M304" s="663"/>
      <c r="N304" s="663"/>
      <c r="O304" s="663"/>
      <c r="P304" s="663"/>
      <c r="Q304" s="652"/>
      <c r="R304" s="652"/>
      <c r="S304" s="652"/>
      <c r="T304" s="652"/>
      <c r="U304" s="652"/>
      <c r="V304" s="648"/>
      <c r="W304" s="651"/>
      <c r="X304" s="651"/>
      <c r="Y304" s="651"/>
      <c r="Z304" s="651"/>
      <c r="AA304" s="651"/>
      <c r="AB304" s="651"/>
      <c r="AC304" s="236" t="str">
        <f>IFERROR(VLOOKUP(Z304,【参考】数式用!$A$4:$B$57,2,FALSE),"")</f>
        <v/>
      </c>
      <c r="AD304" s="137"/>
      <c r="AE304" s="138"/>
      <c r="AF304" s="237">
        <f t="shared" si="9"/>
        <v>0</v>
      </c>
      <c r="AG304" s="66" t="str">
        <f>IF(B304="","",IF(AQ304="総合事業","数式を削除して手入力",IFERROR(INDEX(【参考】数式用!$AD$3:$AF$452,MATCH(Q304&amp;V304,【参考】数式用!$AC$3:$AC$452,0),MATCH(VLOOKUP(Z304,【参考】数式用!$AG$2:$AH$56,2,FALSE),【参考】数式用!$AD$2:$AF$2,0)),10)))</f>
        <v/>
      </c>
      <c r="AP304" s="501" t="str">
        <f>IF($L$16="", "", VLOOKUP(Z304,【参考】数式用!$A$2:$O$57,14,FALSE))</f>
        <v/>
      </c>
      <c r="AQ304" s="282" t="e">
        <f>VLOOKUP(Z304,【参考】数式用!$A$2:$O$57,15,FALSE)</f>
        <v>#N/A</v>
      </c>
    </row>
    <row r="305" spans="1:43" ht="49.95" customHeight="1">
      <c r="A305" s="650">
        <f t="shared" si="10"/>
        <v>266</v>
      </c>
      <c r="B305" s="664"/>
      <c r="C305" s="665"/>
      <c r="D305" s="665"/>
      <c r="E305" s="665"/>
      <c r="F305" s="665"/>
      <c r="G305" s="665"/>
      <c r="H305" s="665"/>
      <c r="I305" s="665"/>
      <c r="J305" s="665"/>
      <c r="K305" s="665"/>
      <c r="L305" s="663"/>
      <c r="M305" s="663"/>
      <c r="N305" s="663"/>
      <c r="O305" s="663"/>
      <c r="P305" s="663"/>
      <c r="Q305" s="652"/>
      <c r="R305" s="652"/>
      <c r="S305" s="652"/>
      <c r="T305" s="652"/>
      <c r="U305" s="652"/>
      <c r="V305" s="648"/>
      <c r="W305" s="651"/>
      <c r="X305" s="651"/>
      <c r="Y305" s="651"/>
      <c r="Z305" s="651"/>
      <c r="AA305" s="651"/>
      <c r="AB305" s="651"/>
      <c r="AC305" s="236" t="str">
        <f>IFERROR(VLOOKUP(Z305,【参考】数式用!$A$4:$B$57,2,FALSE),"")</f>
        <v/>
      </c>
      <c r="AD305" s="137"/>
      <c r="AE305" s="138"/>
      <c r="AF305" s="237">
        <f t="shared" si="9"/>
        <v>0</v>
      </c>
      <c r="AG305" s="66" t="str">
        <f>IF(B305="","",IF(AQ305="総合事業","数式を削除して手入力",IFERROR(INDEX(【参考】数式用!$AD$3:$AF$452,MATCH(Q305&amp;V305,【参考】数式用!$AC$3:$AC$452,0),MATCH(VLOOKUP(Z305,【参考】数式用!$AG$2:$AH$56,2,FALSE),【参考】数式用!$AD$2:$AF$2,0)),10)))</f>
        <v/>
      </c>
      <c r="AP305" s="501" t="str">
        <f>IF($L$16="", "", VLOOKUP(Z305,【参考】数式用!$A$2:$O$57,14,FALSE))</f>
        <v/>
      </c>
      <c r="AQ305" s="282" t="e">
        <f>VLOOKUP(Z305,【参考】数式用!$A$2:$O$57,15,FALSE)</f>
        <v>#N/A</v>
      </c>
    </row>
    <row r="306" spans="1:43" ht="49.95" customHeight="1">
      <c r="A306" s="650">
        <f t="shared" si="10"/>
        <v>267</v>
      </c>
      <c r="B306" s="664"/>
      <c r="C306" s="665"/>
      <c r="D306" s="665"/>
      <c r="E306" s="665"/>
      <c r="F306" s="665"/>
      <c r="G306" s="665"/>
      <c r="H306" s="665"/>
      <c r="I306" s="665"/>
      <c r="J306" s="665"/>
      <c r="K306" s="665"/>
      <c r="L306" s="663"/>
      <c r="M306" s="663"/>
      <c r="N306" s="663"/>
      <c r="O306" s="663"/>
      <c r="P306" s="663"/>
      <c r="Q306" s="652"/>
      <c r="R306" s="652"/>
      <c r="S306" s="652"/>
      <c r="T306" s="652"/>
      <c r="U306" s="652"/>
      <c r="V306" s="648"/>
      <c r="W306" s="651"/>
      <c r="X306" s="651"/>
      <c r="Y306" s="651"/>
      <c r="Z306" s="651"/>
      <c r="AA306" s="651"/>
      <c r="AB306" s="651"/>
      <c r="AC306" s="236" t="str">
        <f>IFERROR(VLOOKUP(Z306,【参考】数式用!$A$4:$B$57,2,FALSE),"")</f>
        <v/>
      </c>
      <c r="AD306" s="137"/>
      <c r="AE306" s="138"/>
      <c r="AF306" s="237">
        <f t="shared" si="9"/>
        <v>0</v>
      </c>
      <c r="AG306" s="66" t="str">
        <f>IF(B306="","",IF(AQ306="総合事業","数式を削除して手入力",IFERROR(INDEX(【参考】数式用!$AD$3:$AF$452,MATCH(Q306&amp;V306,【参考】数式用!$AC$3:$AC$452,0),MATCH(VLOOKUP(Z306,【参考】数式用!$AG$2:$AH$56,2,FALSE),【参考】数式用!$AD$2:$AF$2,0)),10)))</f>
        <v/>
      </c>
      <c r="AP306" s="501" t="str">
        <f>IF($L$16="", "", VLOOKUP(Z306,【参考】数式用!$A$2:$O$57,14,FALSE))</f>
        <v/>
      </c>
      <c r="AQ306" s="282" t="e">
        <f>VLOOKUP(Z306,【参考】数式用!$A$2:$O$57,15,FALSE)</f>
        <v>#N/A</v>
      </c>
    </row>
    <row r="307" spans="1:43" ht="49.95" customHeight="1">
      <c r="A307" s="650">
        <f t="shared" si="10"/>
        <v>268</v>
      </c>
      <c r="B307" s="664"/>
      <c r="C307" s="665"/>
      <c r="D307" s="665"/>
      <c r="E307" s="665"/>
      <c r="F307" s="665"/>
      <c r="G307" s="665"/>
      <c r="H307" s="665"/>
      <c r="I307" s="665"/>
      <c r="J307" s="665"/>
      <c r="K307" s="665"/>
      <c r="L307" s="663"/>
      <c r="M307" s="663"/>
      <c r="N307" s="663"/>
      <c r="O307" s="663"/>
      <c r="P307" s="663"/>
      <c r="Q307" s="652"/>
      <c r="R307" s="652"/>
      <c r="S307" s="652"/>
      <c r="T307" s="652"/>
      <c r="U307" s="652"/>
      <c r="V307" s="648"/>
      <c r="W307" s="651"/>
      <c r="X307" s="651"/>
      <c r="Y307" s="651"/>
      <c r="Z307" s="651"/>
      <c r="AA307" s="651"/>
      <c r="AB307" s="651"/>
      <c r="AC307" s="236" t="str">
        <f>IFERROR(VLOOKUP(Z307,【参考】数式用!$A$4:$B$57,2,FALSE),"")</f>
        <v/>
      </c>
      <c r="AD307" s="137"/>
      <c r="AE307" s="138"/>
      <c r="AF307" s="237">
        <f t="shared" si="9"/>
        <v>0</v>
      </c>
      <c r="AG307" s="66" t="str">
        <f>IF(B307="","",IF(AQ307="総合事業","数式を削除して手入力",IFERROR(INDEX(【参考】数式用!$AD$3:$AF$452,MATCH(Q307&amp;V307,【参考】数式用!$AC$3:$AC$452,0),MATCH(VLOOKUP(Z307,【参考】数式用!$AG$2:$AH$56,2,FALSE),【参考】数式用!$AD$2:$AF$2,0)),10)))</f>
        <v/>
      </c>
      <c r="AP307" s="501" t="str">
        <f>IF($L$16="", "", VLOOKUP(Z307,【参考】数式用!$A$2:$O$57,14,FALSE))</f>
        <v/>
      </c>
      <c r="AQ307" s="282" t="e">
        <f>VLOOKUP(Z307,【参考】数式用!$A$2:$O$57,15,FALSE)</f>
        <v>#N/A</v>
      </c>
    </row>
    <row r="308" spans="1:43" ht="49.95" customHeight="1">
      <c r="A308" s="650">
        <f t="shared" si="10"/>
        <v>269</v>
      </c>
      <c r="B308" s="664"/>
      <c r="C308" s="665"/>
      <c r="D308" s="665"/>
      <c r="E308" s="665"/>
      <c r="F308" s="665"/>
      <c r="G308" s="665"/>
      <c r="H308" s="665"/>
      <c r="I308" s="665"/>
      <c r="J308" s="665"/>
      <c r="K308" s="665"/>
      <c r="L308" s="663"/>
      <c r="M308" s="663"/>
      <c r="N308" s="663"/>
      <c r="O308" s="663"/>
      <c r="P308" s="663"/>
      <c r="Q308" s="652"/>
      <c r="R308" s="652"/>
      <c r="S308" s="652"/>
      <c r="T308" s="652"/>
      <c r="U308" s="652"/>
      <c r="V308" s="648"/>
      <c r="W308" s="651"/>
      <c r="X308" s="651"/>
      <c r="Y308" s="651"/>
      <c r="Z308" s="651"/>
      <c r="AA308" s="651"/>
      <c r="AB308" s="651"/>
      <c r="AC308" s="236" t="str">
        <f>IFERROR(VLOOKUP(Z308,【参考】数式用!$A$4:$B$57,2,FALSE),"")</f>
        <v/>
      </c>
      <c r="AD308" s="137"/>
      <c r="AE308" s="138"/>
      <c r="AF308" s="237">
        <f t="shared" si="9"/>
        <v>0</v>
      </c>
      <c r="AG308" s="66" t="str">
        <f>IF(B308="","",IF(AQ308="総合事業","数式を削除して手入力",IFERROR(INDEX(【参考】数式用!$AD$3:$AF$452,MATCH(Q308&amp;V308,【参考】数式用!$AC$3:$AC$452,0),MATCH(VLOOKUP(Z308,【参考】数式用!$AG$2:$AH$56,2,FALSE),【参考】数式用!$AD$2:$AF$2,0)),10)))</f>
        <v/>
      </c>
      <c r="AP308" s="501" t="str">
        <f>IF($L$16="", "", VLOOKUP(Z308,【参考】数式用!$A$2:$O$57,14,FALSE))</f>
        <v/>
      </c>
      <c r="AQ308" s="282" t="e">
        <f>VLOOKUP(Z308,【参考】数式用!$A$2:$O$57,15,FALSE)</f>
        <v>#N/A</v>
      </c>
    </row>
    <row r="309" spans="1:43" ht="49.95" customHeight="1">
      <c r="A309" s="650">
        <f t="shared" si="10"/>
        <v>270</v>
      </c>
      <c r="B309" s="664"/>
      <c r="C309" s="665"/>
      <c r="D309" s="665"/>
      <c r="E309" s="665"/>
      <c r="F309" s="665"/>
      <c r="G309" s="665"/>
      <c r="H309" s="665"/>
      <c r="I309" s="665"/>
      <c r="J309" s="665"/>
      <c r="K309" s="665"/>
      <c r="L309" s="663"/>
      <c r="M309" s="663"/>
      <c r="N309" s="663"/>
      <c r="O309" s="663"/>
      <c r="P309" s="663"/>
      <c r="Q309" s="652"/>
      <c r="R309" s="652"/>
      <c r="S309" s="652"/>
      <c r="T309" s="652"/>
      <c r="U309" s="652"/>
      <c r="V309" s="648"/>
      <c r="W309" s="651"/>
      <c r="X309" s="651"/>
      <c r="Y309" s="651"/>
      <c r="Z309" s="651"/>
      <c r="AA309" s="651"/>
      <c r="AB309" s="651"/>
      <c r="AC309" s="236" t="str">
        <f>IFERROR(VLOOKUP(Z309,【参考】数式用!$A$4:$B$57,2,FALSE),"")</f>
        <v/>
      </c>
      <c r="AD309" s="137"/>
      <c r="AE309" s="138"/>
      <c r="AF309" s="237">
        <f t="shared" si="9"/>
        <v>0</v>
      </c>
      <c r="AG309" s="66" t="str">
        <f>IF(B309="","",IF(AQ309="総合事業","数式を削除して手入力",IFERROR(INDEX(【参考】数式用!$AD$3:$AF$452,MATCH(Q309&amp;V309,【参考】数式用!$AC$3:$AC$452,0),MATCH(VLOOKUP(Z309,【参考】数式用!$AG$2:$AH$56,2,FALSE),【参考】数式用!$AD$2:$AF$2,0)),10)))</f>
        <v/>
      </c>
      <c r="AP309" s="501" t="str">
        <f>IF($L$16="", "", VLOOKUP(Z309,【参考】数式用!$A$2:$O$57,14,FALSE))</f>
        <v/>
      </c>
      <c r="AQ309" s="282" t="e">
        <f>VLOOKUP(Z309,【参考】数式用!$A$2:$O$57,15,FALSE)</f>
        <v>#N/A</v>
      </c>
    </row>
    <row r="310" spans="1:43" ht="49.95" customHeight="1">
      <c r="A310" s="650">
        <f t="shared" si="10"/>
        <v>271</v>
      </c>
      <c r="B310" s="664"/>
      <c r="C310" s="665"/>
      <c r="D310" s="665"/>
      <c r="E310" s="665"/>
      <c r="F310" s="665"/>
      <c r="G310" s="665"/>
      <c r="H310" s="665"/>
      <c r="I310" s="665"/>
      <c r="J310" s="665"/>
      <c r="K310" s="665"/>
      <c r="L310" s="663"/>
      <c r="M310" s="663"/>
      <c r="N310" s="663"/>
      <c r="O310" s="663"/>
      <c r="P310" s="663"/>
      <c r="Q310" s="652"/>
      <c r="R310" s="652"/>
      <c r="S310" s="652"/>
      <c r="T310" s="652"/>
      <c r="U310" s="652"/>
      <c r="V310" s="648"/>
      <c r="W310" s="651"/>
      <c r="X310" s="651"/>
      <c r="Y310" s="651"/>
      <c r="Z310" s="651"/>
      <c r="AA310" s="651"/>
      <c r="AB310" s="651"/>
      <c r="AC310" s="236" t="str">
        <f>IFERROR(VLOOKUP(Z310,【参考】数式用!$A$4:$B$57,2,FALSE),"")</f>
        <v/>
      </c>
      <c r="AD310" s="137"/>
      <c r="AE310" s="138"/>
      <c r="AF310" s="237">
        <f t="shared" si="9"/>
        <v>0</v>
      </c>
      <c r="AG310" s="66" t="str">
        <f>IF(B310="","",IF(AQ310="総合事業","数式を削除して手入力",IFERROR(INDEX(【参考】数式用!$AD$3:$AF$452,MATCH(Q310&amp;V310,【参考】数式用!$AC$3:$AC$452,0),MATCH(VLOOKUP(Z310,【参考】数式用!$AG$2:$AH$56,2,FALSE),【参考】数式用!$AD$2:$AF$2,0)),10)))</f>
        <v/>
      </c>
      <c r="AP310" s="501" t="str">
        <f>IF($L$16="", "", VLOOKUP(Z310,【参考】数式用!$A$2:$O$57,14,FALSE))</f>
        <v/>
      </c>
      <c r="AQ310" s="282" t="e">
        <f>VLOOKUP(Z310,【参考】数式用!$A$2:$O$57,15,FALSE)</f>
        <v>#N/A</v>
      </c>
    </row>
    <row r="311" spans="1:43" ht="49.95" customHeight="1">
      <c r="A311" s="650">
        <f t="shared" si="10"/>
        <v>272</v>
      </c>
      <c r="B311" s="664"/>
      <c r="C311" s="665"/>
      <c r="D311" s="665"/>
      <c r="E311" s="665"/>
      <c r="F311" s="665"/>
      <c r="G311" s="665"/>
      <c r="H311" s="665"/>
      <c r="I311" s="665"/>
      <c r="J311" s="665"/>
      <c r="K311" s="665"/>
      <c r="L311" s="663"/>
      <c r="M311" s="663"/>
      <c r="N311" s="663"/>
      <c r="O311" s="663"/>
      <c r="P311" s="663"/>
      <c r="Q311" s="652"/>
      <c r="R311" s="652"/>
      <c r="S311" s="652"/>
      <c r="T311" s="652"/>
      <c r="U311" s="652"/>
      <c r="V311" s="648"/>
      <c r="W311" s="651"/>
      <c r="X311" s="651"/>
      <c r="Y311" s="651"/>
      <c r="Z311" s="651"/>
      <c r="AA311" s="651"/>
      <c r="AB311" s="651"/>
      <c r="AC311" s="236" t="str">
        <f>IFERROR(VLOOKUP(Z311,【参考】数式用!$A$4:$B$57,2,FALSE),"")</f>
        <v/>
      </c>
      <c r="AD311" s="137"/>
      <c r="AE311" s="138"/>
      <c r="AF311" s="237">
        <f t="shared" si="9"/>
        <v>0</v>
      </c>
      <c r="AG311" s="66" t="str">
        <f>IF(B311="","",IF(AQ311="総合事業","数式を削除して手入力",IFERROR(INDEX(【参考】数式用!$AD$3:$AF$452,MATCH(Q311&amp;V311,【参考】数式用!$AC$3:$AC$452,0),MATCH(VLOOKUP(Z311,【参考】数式用!$AG$2:$AH$56,2,FALSE),【参考】数式用!$AD$2:$AF$2,0)),10)))</f>
        <v/>
      </c>
      <c r="AP311" s="501" t="str">
        <f>IF($L$16="", "", VLOOKUP(Z311,【参考】数式用!$A$2:$O$57,14,FALSE))</f>
        <v/>
      </c>
      <c r="AQ311" s="282" t="e">
        <f>VLOOKUP(Z311,【参考】数式用!$A$2:$O$57,15,FALSE)</f>
        <v>#N/A</v>
      </c>
    </row>
    <row r="312" spans="1:43" ht="49.95" customHeight="1">
      <c r="A312" s="650">
        <f t="shared" si="10"/>
        <v>273</v>
      </c>
      <c r="B312" s="664"/>
      <c r="C312" s="665"/>
      <c r="D312" s="665"/>
      <c r="E312" s="665"/>
      <c r="F312" s="665"/>
      <c r="G312" s="665"/>
      <c r="H312" s="665"/>
      <c r="I312" s="665"/>
      <c r="J312" s="665"/>
      <c r="K312" s="665"/>
      <c r="L312" s="663"/>
      <c r="M312" s="663"/>
      <c r="N312" s="663"/>
      <c r="O312" s="663"/>
      <c r="P312" s="663"/>
      <c r="Q312" s="652"/>
      <c r="R312" s="652"/>
      <c r="S312" s="652"/>
      <c r="T312" s="652"/>
      <c r="U312" s="652"/>
      <c r="V312" s="648"/>
      <c r="W312" s="651"/>
      <c r="X312" s="651"/>
      <c r="Y312" s="651"/>
      <c r="Z312" s="651"/>
      <c r="AA312" s="651"/>
      <c r="AB312" s="651"/>
      <c r="AC312" s="236" t="str">
        <f>IFERROR(VLOOKUP(Z312,【参考】数式用!$A$4:$B$57,2,FALSE),"")</f>
        <v/>
      </c>
      <c r="AD312" s="137"/>
      <c r="AE312" s="138"/>
      <c r="AF312" s="237">
        <f t="shared" si="9"/>
        <v>0</v>
      </c>
      <c r="AG312" s="66" t="str">
        <f>IF(B312="","",IF(AQ312="総合事業","数式を削除して手入力",IFERROR(INDEX(【参考】数式用!$AD$3:$AF$452,MATCH(Q312&amp;V312,【参考】数式用!$AC$3:$AC$452,0),MATCH(VLOOKUP(Z312,【参考】数式用!$AG$2:$AH$56,2,FALSE),【参考】数式用!$AD$2:$AF$2,0)),10)))</f>
        <v/>
      </c>
      <c r="AP312" s="501" t="str">
        <f>IF($L$16="", "", VLOOKUP(Z312,【参考】数式用!$A$2:$O$57,14,FALSE))</f>
        <v/>
      </c>
      <c r="AQ312" s="282" t="e">
        <f>VLOOKUP(Z312,【参考】数式用!$A$2:$O$57,15,FALSE)</f>
        <v>#N/A</v>
      </c>
    </row>
    <row r="313" spans="1:43" ht="49.95" customHeight="1">
      <c r="A313" s="650">
        <f t="shared" si="10"/>
        <v>274</v>
      </c>
      <c r="B313" s="664"/>
      <c r="C313" s="665"/>
      <c r="D313" s="665"/>
      <c r="E313" s="665"/>
      <c r="F313" s="665"/>
      <c r="G313" s="665"/>
      <c r="H313" s="665"/>
      <c r="I313" s="665"/>
      <c r="J313" s="665"/>
      <c r="K313" s="665"/>
      <c r="L313" s="663"/>
      <c r="M313" s="663"/>
      <c r="N313" s="663"/>
      <c r="O313" s="663"/>
      <c r="P313" s="663"/>
      <c r="Q313" s="652"/>
      <c r="R313" s="652"/>
      <c r="S313" s="652"/>
      <c r="T313" s="652"/>
      <c r="U313" s="652"/>
      <c r="V313" s="648"/>
      <c r="W313" s="651"/>
      <c r="X313" s="651"/>
      <c r="Y313" s="651"/>
      <c r="Z313" s="651"/>
      <c r="AA313" s="651"/>
      <c r="AB313" s="651"/>
      <c r="AC313" s="236" t="str">
        <f>IFERROR(VLOOKUP(Z313,【参考】数式用!$A$4:$B$57,2,FALSE),"")</f>
        <v/>
      </c>
      <c r="AD313" s="137"/>
      <c r="AE313" s="138"/>
      <c r="AF313" s="237">
        <f t="shared" si="9"/>
        <v>0</v>
      </c>
      <c r="AG313" s="66" t="str">
        <f>IF(B313="","",IF(AQ313="総合事業","数式を削除して手入力",IFERROR(INDEX(【参考】数式用!$AD$3:$AF$452,MATCH(Q313&amp;V313,【参考】数式用!$AC$3:$AC$452,0),MATCH(VLOOKUP(Z313,【参考】数式用!$AG$2:$AH$56,2,FALSE),【参考】数式用!$AD$2:$AF$2,0)),10)))</f>
        <v/>
      </c>
      <c r="AP313" s="501" t="str">
        <f>IF($L$16="", "", VLOOKUP(Z313,【参考】数式用!$A$2:$O$57,14,FALSE))</f>
        <v/>
      </c>
      <c r="AQ313" s="282" t="e">
        <f>VLOOKUP(Z313,【参考】数式用!$A$2:$O$57,15,FALSE)</f>
        <v>#N/A</v>
      </c>
    </row>
    <row r="314" spans="1:43" ht="49.95" customHeight="1">
      <c r="A314" s="650">
        <f t="shared" si="10"/>
        <v>275</v>
      </c>
      <c r="B314" s="664"/>
      <c r="C314" s="665"/>
      <c r="D314" s="665"/>
      <c r="E314" s="665"/>
      <c r="F314" s="665"/>
      <c r="G314" s="665"/>
      <c r="H314" s="665"/>
      <c r="I314" s="665"/>
      <c r="J314" s="665"/>
      <c r="K314" s="665"/>
      <c r="L314" s="663"/>
      <c r="M314" s="663"/>
      <c r="N314" s="663"/>
      <c r="O314" s="663"/>
      <c r="P314" s="663"/>
      <c r="Q314" s="652"/>
      <c r="R314" s="652"/>
      <c r="S314" s="652"/>
      <c r="T314" s="652"/>
      <c r="U314" s="652"/>
      <c r="V314" s="648"/>
      <c r="W314" s="651"/>
      <c r="X314" s="651"/>
      <c r="Y314" s="651"/>
      <c r="Z314" s="651"/>
      <c r="AA314" s="651"/>
      <c r="AB314" s="651"/>
      <c r="AC314" s="236" t="str">
        <f>IFERROR(VLOOKUP(Z314,【参考】数式用!$A$4:$B$57,2,FALSE),"")</f>
        <v/>
      </c>
      <c r="AD314" s="137"/>
      <c r="AE314" s="138"/>
      <c r="AF314" s="237">
        <f t="shared" si="9"/>
        <v>0</v>
      </c>
      <c r="AG314" s="66" t="str">
        <f>IF(B314="","",IF(AQ314="総合事業","数式を削除して手入力",IFERROR(INDEX(【参考】数式用!$AD$3:$AF$452,MATCH(Q314&amp;V314,【参考】数式用!$AC$3:$AC$452,0),MATCH(VLOOKUP(Z314,【参考】数式用!$AG$2:$AH$56,2,FALSE),【参考】数式用!$AD$2:$AF$2,0)),10)))</f>
        <v/>
      </c>
      <c r="AP314" s="501" t="str">
        <f>IF($L$16="", "", VLOOKUP(Z314,【参考】数式用!$A$2:$O$57,14,FALSE))</f>
        <v/>
      </c>
      <c r="AQ314" s="282" t="e">
        <f>VLOOKUP(Z314,【参考】数式用!$A$2:$O$57,15,FALSE)</f>
        <v>#N/A</v>
      </c>
    </row>
    <row r="315" spans="1:43" ht="49.95" customHeight="1">
      <c r="A315" s="650">
        <f t="shared" si="10"/>
        <v>276</v>
      </c>
      <c r="B315" s="664"/>
      <c r="C315" s="665"/>
      <c r="D315" s="665"/>
      <c r="E315" s="665"/>
      <c r="F315" s="665"/>
      <c r="G315" s="665"/>
      <c r="H315" s="665"/>
      <c r="I315" s="665"/>
      <c r="J315" s="665"/>
      <c r="K315" s="665"/>
      <c r="L315" s="663"/>
      <c r="M315" s="663"/>
      <c r="N315" s="663"/>
      <c r="O315" s="663"/>
      <c r="P315" s="663"/>
      <c r="Q315" s="652"/>
      <c r="R315" s="652"/>
      <c r="S315" s="652"/>
      <c r="T315" s="652"/>
      <c r="U315" s="652"/>
      <c r="V315" s="648"/>
      <c r="W315" s="651"/>
      <c r="X315" s="651"/>
      <c r="Y315" s="651"/>
      <c r="Z315" s="651"/>
      <c r="AA315" s="651"/>
      <c r="AB315" s="651"/>
      <c r="AC315" s="236" t="str">
        <f>IFERROR(VLOOKUP(Z315,【参考】数式用!$A$4:$B$57,2,FALSE),"")</f>
        <v/>
      </c>
      <c r="AD315" s="137"/>
      <c r="AE315" s="138"/>
      <c r="AF315" s="237">
        <f t="shared" si="9"/>
        <v>0</v>
      </c>
      <c r="AG315" s="66" t="str">
        <f>IF(B315="","",IF(AQ315="総合事業","数式を削除して手入力",IFERROR(INDEX(【参考】数式用!$AD$3:$AF$452,MATCH(Q315&amp;V315,【参考】数式用!$AC$3:$AC$452,0),MATCH(VLOOKUP(Z315,【参考】数式用!$AG$2:$AH$56,2,FALSE),【参考】数式用!$AD$2:$AF$2,0)),10)))</f>
        <v/>
      </c>
      <c r="AP315" s="501" t="str">
        <f>IF($L$16="", "", VLOOKUP(Z315,【参考】数式用!$A$2:$O$57,14,FALSE))</f>
        <v/>
      </c>
      <c r="AQ315" s="282" t="e">
        <f>VLOOKUP(Z315,【参考】数式用!$A$2:$O$57,15,FALSE)</f>
        <v>#N/A</v>
      </c>
    </row>
    <row r="316" spans="1:43" ht="49.95" customHeight="1">
      <c r="A316" s="650">
        <f t="shared" si="10"/>
        <v>277</v>
      </c>
      <c r="B316" s="664"/>
      <c r="C316" s="665"/>
      <c r="D316" s="665"/>
      <c r="E316" s="665"/>
      <c r="F316" s="665"/>
      <c r="G316" s="665"/>
      <c r="H316" s="665"/>
      <c r="I316" s="665"/>
      <c r="J316" s="665"/>
      <c r="K316" s="665"/>
      <c r="L316" s="663"/>
      <c r="M316" s="663"/>
      <c r="N316" s="663"/>
      <c r="O316" s="663"/>
      <c r="P316" s="663"/>
      <c r="Q316" s="652"/>
      <c r="R316" s="652"/>
      <c r="S316" s="652"/>
      <c r="T316" s="652"/>
      <c r="U316" s="652"/>
      <c r="V316" s="648"/>
      <c r="W316" s="651"/>
      <c r="X316" s="651"/>
      <c r="Y316" s="651"/>
      <c r="Z316" s="651"/>
      <c r="AA316" s="651"/>
      <c r="AB316" s="651"/>
      <c r="AC316" s="236" t="str">
        <f>IFERROR(VLOOKUP(Z316,【参考】数式用!$A$4:$B$57,2,FALSE),"")</f>
        <v/>
      </c>
      <c r="AD316" s="137"/>
      <c r="AE316" s="138"/>
      <c r="AF316" s="237">
        <f t="shared" si="9"/>
        <v>0</v>
      </c>
      <c r="AG316" s="66" t="str">
        <f>IF(B316="","",IF(AQ316="総合事業","数式を削除して手入力",IFERROR(INDEX(【参考】数式用!$AD$3:$AF$452,MATCH(Q316&amp;V316,【参考】数式用!$AC$3:$AC$452,0),MATCH(VLOOKUP(Z316,【参考】数式用!$AG$2:$AH$56,2,FALSE),【参考】数式用!$AD$2:$AF$2,0)),10)))</f>
        <v/>
      </c>
      <c r="AP316" s="501" t="str">
        <f>IF($L$16="", "", VLOOKUP(Z316,【参考】数式用!$A$2:$O$57,14,FALSE))</f>
        <v/>
      </c>
      <c r="AQ316" s="282" t="e">
        <f>VLOOKUP(Z316,【参考】数式用!$A$2:$O$57,15,FALSE)</f>
        <v>#N/A</v>
      </c>
    </row>
    <row r="317" spans="1:43" ht="49.95" customHeight="1">
      <c r="A317" s="650">
        <f t="shared" si="10"/>
        <v>278</v>
      </c>
      <c r="B317" s="664"/>
      <c r="C317" s="665"/>
      <c r="D317" s="665"/>
      <c r="E317" s="665"/>
      <c r="F317" s="665"/>
      <c r="G317" s="665"/>
      <c r="H317" s="665"/>
      <c r="I317" s="665"/>
      <c r="J317" s="665"/>
      <c r="K317" s="665"/>
      <c r="L317" s="663"/>
      <c r="M317" s="663"/>
      <c r="N317" s="663"/>
      <c r="O317" s="663"/>
      <c r="P317" s="663"/>
      <c r="Q317" s="652"/>
      <c r="R317" s="652"/>
      <c r="S317" s="652"/>
      <c r="T317" s="652"/>
      <c r="U317" s="652"/>
      <c r="V317" s="648"/>
      <c r="W317" s="651"/>
      <c r="X317" s="651"/>
      <c r="Y317" s="651"/>
      <c r="Z317" s="651"/>
      <c r="AA317" s="651"/>
      <c r="AB317" s="651"/>
      <c r="AC317" s="236" t="str">
        <f>IFERROR(VLOOKUP(Z317,【参考】数式用!$A$4:$B$57,2,FALSE),"")</f>
        <v/>
      </c>
      <c r="AD317" s="137"/>
      <c r="AE317" s="138"/>
      <c r="AF317" s="237">
        <f t="shared" si="9"/>
        <v>0</v>
      </c>
      <c r="AG317" s="66" t="str">
        <f>IF(B317="","",IF(AQ317="総合事業","数式を削除して手入力",IFERROR(INDEX(【参考】数式用!$AD$3:$AF$452,MATCH(Q317&amp;V317,【参考】数式用!$AC$3:$AC$452,0),MATCH(VLOOKUP(Z317,【参考】数式用!$AG$2:$AH$56,2,FALSE),【参考】数式用!$AD$2:$AF$2,0)),10)))</f>
        <v/>
      </c>
      <c r="AP317" s="501" t="str">
        <f>IF($L$16="", "", VLOOKUP(Z317,【参考】数式用!$A$2:$O$57,14,FALSE))</f>
        <v/>
      </c>
      <c r="AQ317" s="282" t="e">
        <f>VLOOKUP(Z317,【参考】数式用!$A$2:$O$57,15,FALSE)</f>
        <v>#N/A</v>
      </c>
    </row>
    <row r="318" spans="1:43" ht="49.95" customHeight="1">
      <c r="A318" s="650">
        <f t="shared" si="10"/>
        <v>279</v>
      </c>
      <c r="B318" s="664"/>
      <c r="C318" s="665"/>
      <c r="D318" s="665"/>
      <c r="E318" s="665"/>
      <c r="F318" s="665"/>
      <c r="G318" s="665"/>
      <c r="H318" s="665"/>
      <c r="I318" s="665"/>
      <c r="J318" s="665"/>
      <c r="K318" s="665"/>
      <c r="L318" s="663"/>
      <c r="M318" s="663"/>
      <c r="N318" s="663"/>
      <c r="O318" s="663"/>
      <c r="P318" s="663"/>
      <c r="Q318" s="652"/>
      <c r="R318" s="652"/>
      <c r="S318" s="652"/>
      <c r="T318" s="652"/>
      <c r="U318" s="652"/>
      <c r="V318" s="648"/>
      <c r="W318" s="651"/>
      <c r="X318" s="651"/>
      <c r="Y318" s="651"/>
      <c r="Z318" s="651"/>
      <c r="AA318" s="651"/>
      <c r="AB318" s="651"/>
      <c r="AC318" s="236" t="str">
        <f>IFERROR(VLOOKUP(Z318,【参考】数式用!$A$4:$B$57,2,FALSE),"")</f>
        <v/>
      </c>
      <c r="AD318" s="137"/>
      <c r="AE318" s="138"/>
      <c r="AF318" s="237">
        <f t="shared" si="9"/>
        <v>0</v>
      </c>
      <c r="AG318" s="66" t="str">
        <f>IF(B318="","",IF(AQ318="総合事業","数式を削除して手入力",IFERROR(INDEX(【参考】数式用!$AD$3:$AF$452,MATCH(Q318&amp;V318,【参考】数式用!$AC$3:$AC$452,0),MATCH(VLOOKUP(Z318,【参考】数式用!$AG$2:$AH$56,2,FALSE),【参考】数式用!$AD$2:$AF$2,0)),10)))</f>
        <v/>
      </c>
      <c r="AP318" s="501" t="str">
        <f>IF($L$16="", "", VLOOKUP(Z318,【参考】数式用!$A$2:$O$57,14,FALSE))</f>
        <v/>
      </c>
      <c r="AQ318" s="282" t="e">
        <f>VLOOKUP(Z318,【参考】数式用!$A$2:$O$57,15,FALSE)</f>
        <v>#N/A</v>
      </c>
    </row>
    <row r="319" spans="1:43" ht="49.95" customHeight="1">
      <c r="A319" s="650">
        <f t="shared" si="10"/>
        <v>280</v>
      </c>
      <c r="B319" s="664"/>
      <c r="C319" s="665"/>
      <c r="D319" s="665"/>
      <c r="E319" s="665"/>
      <c r="F319" s="665"/>
      <c r="G319" s="665"/>
      <c r="H319" s="665"/>
      <c r="I319" s="665"/>
      <c r="J319" s="665"/>
      <c r="K319" s="665"/>
      <c r="L319" s="663"/>
      <c r="M319" s="663"/>
      <c r="N319" s="663"/>
      <c r="O319" s="663"/>
      <c r="P319" s="663"/>
      <c r="Q319" s="652"/>
      <c r="R319" s="652"/>
      <c r="S319" s="652"/>
      <c r="T319" s="652"/>
      <c r="U319" s="652"/>
      <c r="V319" s="648"/>
      <c r="W319" s="651"/>
      <c r="X319" s="651"/>
      <c r="Y319" s="651"/>
      <c r="Z319" s="651"/>
      <c r="AA319" s="651"/>
      <c r="AB319" s="651"/>
      <c r="AC319" s="236" t="str">
        <f>IFERROR(VLOOKUP(Z319,【参考】数式用!$A$4:$B$57,2,FALSE),"")</f>
        <v/>
      </c>
      <c r="AD319" s="137"/>
      <c r="AE319" s="138"/>
      <c r="AF319" s="237">
        <f t="shared" si="9"/>
        <v>0</v>
      </c>
      <c r="AG319" s="66" t="str">
        <f>IF(B319="","",IF(AQ319="総合事業","数式を削除して手入力",IFERROR(INDEX(【参考】数式用!$AD$3:$AF$452,MATCH(Q319&amp;V319,【参考】数式用!$AC$3:$AC$452,0),MATCH(VLOOKUP(Z319,【参考】数式用!$AG$2:$AH$56,2,FALSE),【参考】数式用!$AD$2:$AF$2,0)),10)))</f>
        <v/>
      </c>
      <c r="AP319" s="501" t="str">
        <f>IF($L$16="", "", VLOOKUP(Z319,【参考】数式用!$A$2:$O$57,14,FALSE))</f>
        <v/>
      </c>
      <c r="AQ319" s="282" t="e">
        <f>VLOOKUP(Z319,【参考】数式用!$A$2:$O$57,15,FALSE)</f>
        <v>#N/A</v>
      </c>
    </row>
    <row r="320" spans="1:43" ht="49.95" customHeight="1">
      <c r="A320" s="650">
        <f t="shared" si="10"/>
        <v>281</v>
      </c>
      <c r="B320" s="664"/>
      <c r="C320" s="665"/>
      <c r="D320" s="665"/>
      <c r="E320" s="665"/>
      <c r="F320" s="665"/>
      <c r="G320" s="665"/>
      <c r="H320" s="665"/>
      <c r="I320" s="665"/>
      <c r="J320" s="665"/>
      <c r="K320" s="665"/>
      <c r="L320" s="663"/>
      <c r="M320" s="663"/>
      <c r="N320" s="663"/>
      <c r="O320" s="663"/>
      <c r="P320" s="663"/>
      <c r="Q320" s="652"/>
      <c r="R320" s="652"/>
      <c r="S320" s="652"/>
      <c r="T320" s="652"/>
      <c r="U320" s="652"/>
      <c r="V320" s="648"/>
      <c r="W320" s="651"/>
      <c r="X320" s="651"/>
      <c r="Y320" s="651"/>
      <c r="Z320" s="651"/>
      <c r="AA320" s="651"/>
      <c r="AB320" s="651"/>
      <c r="AC320" s="236" t="str">
        <f>IFERROR(VLOOKUP(Z320,【参考】数式用!$A$4:$B$57,2,FALSE),"")</f>
        <v/>
      </c>
      <c r="AD320" s="137"/>
      <c r="AE320" s="138"/>
      <c r="AF320" s="237">
        <f t="shared" si="9"/>
        <v>0</v>
      </c>
      <c r="AG320" s="66" t="str">
        <f>IF(B320="","",IF(AQ320="総合事業","数式を削除して手入力",IFERROR(INDEX(【参考】数式用!$AD$3:$AF$452,MATCH(Q320&amp;V320,【参考】数式用!$AC$3:$AC$452,0),MATCH(VLOOKUP(Z320,【参考】数式用!$AG$2:$AH$56,2,FALSE),【参考】数式用!$AD$2:$AF$2,0)),10)))</f>
        <v/>
      </c>
      <c r="AP320" s="501" t="str">
        <f>IF($L$16="", "", VLOOKUP(Z320,【参考】数式用!$A$2:$O$57,14,FALSE))</f>
        <v/>
      </c>
      <c r="AQ320" s="282" t="e">
        <f>VLOOKUP(Z320,【参考】数式用!$A$2:$O$57,15,FALSE)</f>
        <v>#N/A</v>
      </c>
    </row>
    <row r="321" spans="1:43" ht="49.95" customHeight="1">
      <c r="A321" s="650">
        <f t="shared" si="10"/>
        <v>282</v>
      </c>
      <c r="B321" s="664"/>
      <c r="C321" s="665"/>
      <c r="D321" s="665"/>
      <c r="E321" s="665"/>
      <c r="F321" s="665"/>
      <c r="G321" s="665"/>
      <c r="H321" s="665"/>
      <c r="I321" s="665"/>
      <c r="J321" s="665"/>
      <c r="K321" s="665"/>
      <c r="L321" s="663"/>
      <c r="M321" s="663"/>
      <c r="N321" s="663"/>
      <c r="O321" s="663"/>
      <c r="P321" s="663"/>
      <c r="Q321" s="652"/>
      <c r="R321" s="652"/>
      <c r="S321" s="652"/>
      <c r="T321" s="652"/>
      <c r="U321" s="652"/>
      <c r="V321" s="648"/>
      <c r="W321" s="651"/>
      <c r="X321" s="651"/>
      <c r="Y321" s="651"/>
      <c r="Z321" s="651"/>
      <c r="AA321" s="651"/>
      <c r="AB321" s="651"/>
      <c r="AC321" s="236" t="str">
        <f>IFERROR(VLOOKUP(Z321,【参考】数式用!$A$4:$B$57,2,FALSE),"")</f>
        <v/>
      </c>
      <c r="AD321" s="137"/>
      <c r="AE321" s="138"/>
      <c r="AF321" s="237">
        <f t="shared" si="9"/>
        <v>0</v>
      </c>
      <c r="AG321" s="66" t="str">
        <f>IF(B321="","",IF(AQ321="総合事業","数式を削除して手入力",IFERROR(INDEX(【参考】数式用!$AD$3:$AF$452,MATCH(Q321&amp;V321,【参考】数式用!$AC$3:$AC$452,0),MATCH(VLOOKUP(Z321,【参考】数式用!$AG$2:$AH$56,2,FALSE),【参考】数式用!$AD$2:$AF$2,0)),10)))</f>
        <v/>
      </c>
      <c r="AP321" s="501" t="str">
        <f>IF($L$16="", "", VLOOKUP(Z321,【参考】数式用!$A$2:$O$57,14,FALSE))</f>
        <v/>
      </c>
      <c r="AQ321" s="282" t="e">
        <f>VLOOKUP(Z321,【参考】数式用!$A$2:$O$57,15,FALSE)</f>
        <v>#N/A</v>
      </c>
    </row>
    <row r="322" spans="1:43" ht="49.95" customHeight="1">
      <c r="A322" s="650">
        <f t="shared" si="10"/>
        <v>283</v>
      </c>
      <c r="B322" s="664"/>
      <c r="C322" s="665"/>
      <c r="D322" s="665"/>
      <c r="E322" s="665"/>
      <c r="F322" s="665"/>
      <c r="G322" s="665"/>
      <c r="H322" s="665"/>
      <c r="I322" s="665"/>
      <c r="J322" s="665"/>
      <c r="K322" s="665"/>
      <c r="L322" s="663"/>
      <c r="M322" s="663"/>
      <c r="N322" s="663"/>
      <c r="O322" s="663"/>
      <c r="P322" s="663"/>
      <c r="Q322" s="652"/>
      <c r="R322" s="652"/>
      <c r="S322" s="652"/>
      <c r="T322" s="652"/>
      <c r="U322" s="652"/>
      <c r="V322" s="648"/>
      <c r="W322" s="651"/>
      <c r="X322" s="651"/>
      <c r="Y322" s="651"/>
      <c r="Z322" s="651"/>
      <c r="AA322" s="651"/>
      <c r="AB322" s="651"/>
      <c r="AC322" s="236" t="str">
        <f>IFERROR(VLOOKUP(Z322,【参考】数式用!$A$4:$B$57,2,FALSE),"")</f>
        <v/>
      </c>
      <c r="AD322" s="137"/>
      <c r="AE322" s="138"/>
      <c r="AF322" s="237">
        <f t="shared" si="9"/>
        <v>0</v>
      </c>
      <c r="AG322" s="66" t="str">
        <f>IF(B322="","",IF(AQ322="総合事業","数式を削除して手入力",IFERROR(INDEX(【参考】数式用!$AD$3:$AF$452,MATCH(Q322&amp;V322,【参考】数式用!$AC$3:$AC$452,0),MATCH(VLOOKUP(Z322,【参考】数式用!$AG$2:$AH$56,2,FALSE),【参考】数式用!$AD$2:$AF$2,0)),10)))</f>
        <v/>
      </c>
      <c r="AP322" s="501" t="str">
        <f>IF($L$16="", "", VLOOKUP(Z322,【参考】数式用!$A$2:$O$57,14,FALSE))</f>
        <v/>
      </c>
      <c r="AQ322" s="282" t="e">
        <f>VLOOKUP(Z322,【参考】数式用!$A$2:$O$57,15,FALSE)</f>
        <v>#N/A</v>
      </c>
    </row>
    <row r="323" spans="1:43" ht="49.95" customHeight="1">
      <c r="A323" s="650">
        <f t="shared" si="10"/>
        <v>284</v>
      </c>
      <c r="B323" s="664"/>
      <c r="C323" s="665"/>
      <c r="D323" s="665"/>
      <c r="E323" s="665"/>
      <c r="F323" s="665"/>
      <c r="G323" s="665"/>
      <c r="H323" s="665"/>
      <c r="I323" s="665"/>
      <c r="J323" s="665"/>
      <c r="K323" s="665"/>
      <c r="L323" s="663"/>
      <c r="M323" s="663"/>
      <c r="N323" s="663"/>
      <c r="O323" s="663"/>
      <c r="P323" s="663"/>
      <c r="Q323" s="652"/>
      <c r="R323" s="652"/>
      <c r="S323" s="652"/>
      <c r="T323" s="652"/>
      <c r="U323" s="652"/>
      <c r="V323" s="648"/>
      <c r="W323" s="651"/>
      <c r="X323" s="651"/>
      <c r="Y323" s="651"/>
      <c r="Z323" s="651"/>
      <c r="AA323" s="651"/>
      <c r="AB323" s="651"/>
      <c r="AC323" s="236" t="str">
        <f>IFERROR(VLOOKUP(Z323,【参考】数式用!$A$4:$B$57,2,FALSE),"")</f>
        <v/>
      </c>
      <c r="AD323" s="137"/>
      <c r="AE323" s="138"/>
      <c r="AF323" s="237">
        <f t="shared" si="9"/>
        <v>0</v>
      </c>
      <c r="AG323" s="66" t="str">
        <f>IF(B323="","",IF(AQ323="総合事業","数式を削除して手入力",IFERROR(INDEX(【参考】数式用!$AD$3:$AF$452,MATCH(Q323&amp;V323,【参考】数式用!$AC$3:$AC$452,0),MATCH(VLOOKUP(Z323,【参考】数式用!$AG$2:$AH$56,2,FALSE),【参考】数式用!$AD$2:$AF$2,0)),10)))</f>
        <v/>
      </c>
      <c r="AP323" s="501" t="str">
        <f>IF($L$16="", "", VLOOKUP(Z323,【参考】数式用!$A$2:$O$57,14,FALSE))</f>
        <v/>
      </c>
      <c r="AQ323" s="282" t="e">
        <f>VLOOKUP(Z323,【参考】数式用!$A$2:$O$57,15,FALSE)</f>
        <v>#N/A</v>
      </c>
    </row>
    <row r="324" spans="1:43" ht="49.95" customHeight="1">
      <c r="A324" s="650">
        <f t="shared" si="10"/>
        <v>285</v>
      </c>
      <c r="B324" s="664"/>
      <c r="C324" s="665"/>
      <c r="D324" s="665"/>
      <c r="E324" s="665"/>
      <c r="F324" s="665"/>
      <c r="G324" s="665"/>
      <c r="H324" s="665"/>
      <c r="I324" s="665"/>
      <c r="J324" s="665"/>
      <c r="K324" s="665"/>
      <c r="L324" s="663"/>
      <c r="M324" s="663"/>
      <c r="N324" s="663"/>
      <c r="O324" s="663"/>
      <c r="P324" s="663"/>
      <c r="Q324" s="652"/>
      <c r="R324" s="652"/>
      <c r="S324" s="652"/>
      <c r="T324" s="652"/>
      <c r="U324" s="652"/>
      <c r="V324" s="648"/>
      <c r="W324" s="651"/>
      <c r="X324" s="651"/>
      <c r="Y324" s="651"/>
      <c r="Z324" s="651"/>
      <c r="AA324" s="651"/>
      <c r="AB324" s="651"/>
      <c r="AC324" s="236" t="str">
        <f>IFERROR(VLOOKUP(Z324,【参考】数式用!$A$4:$B$57,2,FALSE),"")</f>
        <v/>
      </c>
      <c r="AD324" s="137"/>
      <c r="AE324" s="138"/>
      <c r="AF324" s="237">
        <f t="shared" si="9"/>
        <v>0</v>
      </c>
      <c r="AG324" s="66" t="str">
        <f>IF(B324="","",IF(AQ324="総合事業","数式を削除して手入力",IFERROR(INDEX(【参考】数式用!$AD$3:$AF$452,MATCH(Q324&amp;V324,【参考】数式用!$AC$3:$AC$452,0),MATCH(VLOOKUP(Z324,【参考】数式用!$AG$2:$AH$56,2,FALSE),【参考】数式用!$AD$2:$AF$2,0)),10)))</f>
        <v/>
      </c>
      <c r="AP324" s="501" t="str">
        <f>IF($L$16="", "", VLOOKUP(Z324,【参考】数式用!$A$2:$O$57,14,FALSE))</f>
        <v/>
      </c>
      <c r="AQ324" s="282" t="e">
        <f>VLOOKUP(Z324,【参考】数式用!$A$2:$O$57,15,FALSE)</f>
        <v>#N/A</v>
      </c>
    </row>
    <row r="325" spans="1:43" ht="49.95" customHeight="1">
      <c r="A325" s="650">
        <f t="shared" si="10"/>
        <v>286</v>
      </c>
      <c r="B325" s="664"/>
      <c r="C325" s="665"/>
      <c r="D325" s="665"/>
      <c r="E325" s="665"/>
      <c r="F325" s="665"/>
      <c r="G325" s="665"/>
      <c r="H325" s="665"/>
      <c r="I325" s="665"/>
      <c r="J325" s="665"/>
      <c r="K325" s="665"/>
      <c r="L325" s="663"/>
      <c r="M325" s="663"/>
      <c r="N325" s="663"/>
      <c r="O325" s="663"/>
      <c r="P325" s="663"/>
      <c r="Q325" s="652"/>
      <c r="R325" s="652"/>
      <c r="S325" s="652"/>
      <c r="T325" s="652"/>
      <c r="U325" s="652"/>
      <c r="V325" s="648"/>
      <c r="W325" s="651"/>
      <c r="X325" s="651"/>
      <c r="Y325" s="651"/>
      <c r="Z325" s="651"/>
      <c r="AA325" s="651"/>
      <c r="AB325" s="651"/>
      <c r="AC325" s="236" t="str">
        <f>IFERROR(VLOOKUP(Z325,【参考】数式用!$A$4:$B$57,2,FALSE),"")</f>
        <v/>
      </c>
      <c r="AD325" s="137"/>
      <c r="AE325" s="138"/>
      <c r="AF325" s="237">
        <f t="shared" si="9"/>
        <v>0</v>
      </c>
      <c r="AG325" s="66" t="str">
        <f>IF(B325="","",IF(AQ325="総合事業","数式を削除して手入力",IFERROR(INDEX(【参考】数式用!$AD$3:$AF$452,MATCH(Q325&amp;V325,【参考】数式用!$AC$3:$AC$452,0),MATCH(VLOOKUP(Z325,【参考】数式用!$AG$2:$AH$56,2,FALSE),【参考】数式用!$AD$2:$AF$2,0)),10)))</f>
        <v/>
      </c>
      <c r="AP325" s="501" t="str">
        <f>IF($L$16="", "", VLOOKUP(Z325,【参考】数式用!$A$2:$O$57,14,FALSE))</f>
        <v/>
      </c>
      <c r="AQ325" s="282" t="e">
        <f>VLOOKUP(Z325,【参考】数式用!$A$2:$O$57,15,FALSE)</f>
        <v>#N/A</v>
      </c>
    </row>
    <row r="326" spans="1:43" ht="49.95" customHeight="1">
      <c r="A326" s="650">
        <f t="shared" si="10"/>
        <v>287</v>
      </c>
      <c r="B326" s="664"/>
      <c r="C326" s="665"/>
      <c r="D326" s="665"/>
      <c r="E326" s="665"/>
      <c r="F326" s="665"/>
      <c r="G326" s="665"/>
      <c r="H326" s="665"/>
      <c r="I326" s="665"/>
      <c r="J326" s="665"/>
      <c r="K326" s="665"/>
      <c r="L326" s="663"/>
      <c r="M326" s="663"/>
      <c r="N326" s="663"/>
      <c r="O326" s="663"/>
      <c r="P326" s="663"/>
      <c r="Q326" s="652"/>
      <c r="R326" s="652"/>
      <c r="S326" s="652"/>
      <c r="T326" s="652"/>
      <c r="U326" s="652"/>
      <c r="V326" s="648"/>
      <c r="W326" s="651"/>
      <c r="X326" s="651"/>
      <c r="Y326" s="651"/>
      <c r="Z326" s="651"/>
      <c r="AA326" s="651"/>
      <c r="AB326" s="651"/>
      <c r="AC326" s="236" t="str">
        <f>IFERROR(VLOOKUP(Z326,【参考】数式用!$A$4:$B$57,2,FALSE),"")</f>
        <v/>
      </c>
      <c r="AD326" s="137"/>
      <c r="AE326" s="138"/>
      <c r="AF326" s="237">
        <f t="shared" si="9"/>
        <v>0</v>
      </c>
      <c r="AG326" s="66" t="str">
        <f>IF(B326="","",IF(AQ326="総合事業","数式を削除して手入力",IFERROR(INDEX(【参考】数式用!$AD$3:$AF$452,MATCH(Q326&amp;V326,【参考】数式用!$AC$3:$AC$452,0),MATCH(VLOOKUP(Z326,【参考】数式用!$AG$2:$AH$56,2,FALSE),【参考】数式用!$AD$2:$AF$2,0)),10)))</f>
        <v/>
      </c>
      <c r="AP326" s="501" t="str">
        <f>IF($L$16="", "", VLOOKUP(Z326,【参考】数式用!$A$2:$O$57,14,FALSE))</f>
        <v/>
      </c>
      <c r="AQ326" s="282" t="e">
        <f>VLOOKUP(Z326,【参考】数式用!$A$2:$O$57,15,FALSE)</f>
        <v>#N/A</v>
      </c>
    </row>
    <row r="327" spans="1:43" ht="49.95" customHeight="1">
      <c r="A327" s="650">
        <f t="shared" si="10"/>
        <v>288</v>
      </c>
      <c r="B327" s="664"/>
      <c r="C327" s="665"/>
      <c r="D327" s="665"/>
      <c r="E327" s="665"/>
      <c r="F327" s="665"/>
      <c r="G327" s="665"/>
      <c r="H327" s="665"/>
      <c r="I327" s="665"/>
      <c r="J327" s="665"/>
      <c r="K327" s="665"/>
      <c r="L327" s="663"/>
      <c r="M327" s="663"/>
      <c r="N327" s="663"/>
      <c r="O327" s="663"/>
      <c r="P327" s="663"/>
      <c r="Q327" s="652"/>
      <c r="R327" s="652"/>
      <c r="S327" s="652"/>
      <c r="T327" s="652"/>
      <c r="U327" s="652"/>
      <c r="V327" s="648"/>
      <c r="W327" s="651"/>
      <c r="X327" s="651"/>
      <c r="Y327" s="651"/>
      <c r="Z327" s="651"/>
      <c r="AA327" s="651"/>
      <c r="AB327" s="651"/>
      <c r="AC327" s="236" t="str">
        <f>IFERROR(VLOOKUP(Z327,【参考】数式用!$A$4:$B$57,2,FALSE),"")</f>
        <v/>
      </c>
      <c r="AD327" s="137"/>
      <c r="AE327" s="138"/>
      <c r="AF327" s="237">
        <f t="shared" si="9"/>
        <v>0</v>
      </c>
      <c r="AG327" s="66" t="str">
        <f>IF(B327="","",IF(AQ327="総合事業","数式を削除して手入力",IFERROR(INDEX(【参考】数式用!$AD$3:$AF$452,MATCH(Q327&amp;V327,【参考】数式用!$AC$3:$AC$452,0),MATCH(VLOOKUP(Z327,【参考】数式用!$AG$2:$AH$56,2,FALSE),【参考】数式用!$AD$2:$AF$2,0)),10)))</f>
        <v/>
      </c>
      <c r="AP327" s="501" t="str">
        <f>IF($L$16="", "", VLOOKUP(Z327,【参考】数式用!$A$2:$O$57,14,FALSE))</f>
        <v/>
      </c>
      <c r="AQ327" s="282" t="e">
        <f>VLOOKUP(Z327,【参考】数式用!$A$2:$O$57,15,FALSE)</f>
        <v>#N/A</v>
      </c>
    </row>
    <row r="328" spans="1:43" ht="49.95" customHeight="1">
      <c r="A328" s="650">
        <f t="shared" si="10"/>
        <v>289</v>
      </c>
      <c r="B328" s="664"/>
      <c r="C328" s="665"/>
      <c r="D328" s="665"/>
      <c r="E328" s="665"/>
      <c r="F328" s="665"/>
      <c r="G328" s="665"/>
      <c r="H328" s="665"/>
      <c r="I328" s="665"/>
      <c r="J328" s="665"/>
      <c r="K328" s="665"/>
      <c r="L328" s="663"/>
      <c r="M328" s="663"/>
      <c r="N328" s="663"/>
      <c r="O328" s="663"/>
      <c r="P328" s="663"/>
      <c r="Q328" s="652"/>
      <c r="R328" s="652"/>
      <c r="S328" s="652"/>
      <c r="T328" s="652"/>
      <c r="U328" s="652"/>
      <c r="V328" s="648"/>
      <c r="W328" s="651"/>
      <c r="X328" s="651"/>
      <c r="Y328" s="651"/>
      <c r="Z328" s="651"/>
      <c r="AA328" s="651"/>
      <c r="AB328" s="651"/>
      <c r="AC328" s="236" t="str">
        <f>IFERROR(VLOOKUP(Z328,【参考】数式用!$A$4:$B$57,2,FALSE),"")</f>
        <v/>
      </c>
      <c r="AD328" s="137"/>
      <c r="AE328" s="138"/>
      <c r="AF328" s="237">
        <f t="shared" si="9"/>
        <v>0</v>
      </c>
      <c r="AG328" s="66" t="str">
        <f>IF(B328="","",IF(AQ328="総合事業","数式を削除して手入力",IFERROR(INDEX(【参考】数式用!$AD$3:$AF$452,MATCH(Q328&amp;V328,【参考】数式用!$AC$3:$AC$452,0),MATCH(VLOOKUP(Z328,【参考】数式用!$AG$2:$AH$56,2,FALSE),【参考】数式用!$AD$2:$AF$2,0)),10)))</f>
        <v/>
      </c>
      <c r="AP328" s="501" t="str">
        <f>IF($L$16="", "", VLOOKUP(Z328,【参考】数式用!$A$2:$O$57,14,FALSE))</f>
        <v/>
      </c>
      <c r="AQ328" s="282" t="e">
        <f>VLOOKUP(Z328,【参考】数式用!$A$2:$O$57,15,FALSE)</f>
        <v>#N/A</v>
      </c>
    </row>
    <row r="329" spans="1:43" ht="49.95" customHeight="1">
      <c r="A329" s="650">
        <f t="shared" si="10"/>
        <v>290</v>
      </c>
      <c r="B329" s="664"/>
      <c r="C329" s="665"/>
      <c r="D329" s="665"/>
      <c r="E329" s="665"/>
      <c r="F329" s="665"/>
      <c r="G329" s="665"/>
      <c r="H329" s="665"/>
      <c r="I329" s="665"/>
      <c r="J329" s="665"/>
      <c r="K329" s="665"/>
      <c r="L329" s="663"/>
      <c r="M329" s="663"/>
      <c r="N329" s="663"/>
      <c r="O329" s="663"/>
      <c r="P329" s="663"/>
      <c r="Q329" s="652"/>
      <c r="R329" s="652"/>
      <c r="S329" s="652"/>
      <c r="T329" s="652"/>
      <c r="U329" s="652"/>
      <c r="V329" s="648"/>
      <c r="W329" s="651"/>
      <c r="X329" s="651"/>
      <c r="Y329" s="651"/>
      <c r="Z329" s="651"/>
      <c r="AA329" s="651"/>
      <c r="AB329" s="651"/>
      <c r="AC329" s="236" t="str">
        <f>IFERROR(VLOOKUP(Z329,【参考】数式用!$A$4:$B$57,2,FALSE),"")</f>
        <v/>
      </c>
      <c r="AD329" s="137"/>
      <c r="AE329" s="138"/>
      <c r="AF329" s="237">
        <f t="shared" si="9"/>
        <v>0</v>
      </c>
      <c r="AG329" s="66" t="str">
        <f>IF(B329="","",IF(AQ329="総合事業","数式を削除して手入力",IFERROR(INDEX(【参考】数式用!$AD$3:$AF$452,MATCH(Q329&amp;V329,【参考】数式用!$AC$3:$AC$452,0),MATCH(VLOOKUP(Z329,【参考】数式用!$AG$2:$AH$56,2,FALSE),【参考】数式用!$AD$2:$AF$2,0)),10)))</f>
        <v/>
      </c>
      <c r="AP329" s="501" t="str">
        <f>IF($L$16="", "", VLOOKUP(Z329,【参考】数式用!$A$2:$O$57,14,FALSE))</f>
        <v/>
      </c>
      <c r="AQ329" s="282" t="e">
        <f>VLOOKUP(Z329,【参考】数式用!$A$2:$O$57,15,FALSE)</f>
        <v>#N/A</v>
      </c>
    </row>
    <row r="330" spans="1:43" ht="49.95" customHeight="1">
      <c r="A330" s="650">
        <f t="shared" si="10"/>
        <v>291</v>
      </c>
      <c r="B330" s="664"/>
      <c r="C330" s="665"/>
      <c r="D330" s="665"/>
      <c r="E330" s="665"/>
      <c r="F330" s="665"/>
      <c r="G330" s="665"/>
      <c r="H330" s="665"/>
      <c r="I330" s="665"/>
      <c r="J330" s="665"/>
      <c r="K330" s="665"/>
      <c r="L330" s="663"/>
      <c r="M330" s="663"/>
      <c r="N330" s="663"/>
      <c r="O330" s="663"/>
      <c r="P330" s="663"/>
      <c r="Q330" s="652"/>
      <c r="R330" s="652"/>
      <c r="S330" s="652"/>
      <c r="T330" s="652"/>
      <c r="U330" s="652"/>
      <c r="V330" s="648"/>
      <c r="W330" s="651"/>
      <c r="X330" s="651"/>
      <c r="Y330" s="651"/>
      <c r="Z330" s="651"/>
      <c r="AA330" s="651"/>
      <c r="AB330" s="651"/>
      <c r="AC330" s="236" t="str">
        <f>IFERROR(VLOOKUP(Z330,【参考】数式用!$A$4:$B$57,2,FALSE),"")</f>
        <v/>
      </c>
      <c r="AD330" s="137"/>
      <c r="AE330" s="138"/>
      <c r="AF330" s="237">
        <f t="shared" si="9"/>
        <v>0</v>
      </c>
      <c r="AG330" s="66" t="str">
        <f>IF(B330="","",IF(AQ330="総合事業","数式を削除して手入力",IFERROR(INDEX(【参考】数式用!$AD$3:$AF$452,MATCH(Q330&amp;V330,【参考】数式用!$AC$3:$AC$452,0),MATCH(VLOOKUP(Z330,【参考】数式用!$AG$2:$AH$56,2,FALSE),【参考】数式用!$AD$2:$AF$2,0)),10)))</f>
        <v/>
      </c>
      <c r="AP330" s="501" t="str">
        <f>IF($L$16="", "", VLOOKUP(Z330,【参考】数式用!$A$2:$O$57,14,FALSE))</f>
        <v/>
      </c>
      <c r="AQ330" s="282" t="e">
        <f>VLOOKUP(Z330,【参考】数式用!$A$2:$O$57,15,FALSE)</f>
        <v>#N/A</v>
      </c>
    </row>
    <row r="331" spans="1:43" ht="49.95" customHeight="1">
      <c r="A331" s="650">
        <f t="shared" si="10"/>
        <v>292</v>
      </c>
      <c r="B331" s="664"/>
      <c r="C331" s="665"/>
      <c r="D331" s="665"/>
      <c r="E331" s="665"/>
      <c r="F331" s="665"/>
      <c r="G331" s="665"/>
      <c r="H331" s="665"/>
      <c r="I331" s="665"/>
      <c r="J331" s="665"/>
      <c r="K331" s="665"/>
      <c r="L331" s="663"/>
      <c r="M331" s="663"/>
      <c r="N331" s="663"/>
      <c r="O331" s="663"/>
      <c r="P331" s="663"/>
      <c r="Q331" s="652"/>
      <c r="R331" s="652"/>
      <c r="S331" s="652"/>
      <c r="T331" s="652"/>
      <c r="U331" s="652"/>
      <c r="V331" s="648"/>
      <c r="W331" s="651"/>
      <c r="X331" s="651"/>
      <c r="Y331" s="651"/>
      <c r="Z331" s="651"/>
      <c r="AA331" s="651"/>
      <c r="AB331" s="651"/>
      <c r="AC331" s="236" t="str">
        <f>IFERROR(VLOOKUP(Z331,【参考】数式用!$A$4:$B$57,2,FALSE),"")</f>
        <v/>
      </c>
      <c r="AD331" s="137"/>
      <c r="AE331" s="138"/>
      <c r="AF331" s="237">
        <f t="shared" si="9"/>
        <v>0</v>
      </c>
      <c r="AG331" s="66" t="str">
        <f>IF(B331="","",IF(AQ331="総合事業","数式を削除して手入力",IFERROR(INDEX(【参考】数式用!$AD$3:$AF$452,MATCH(Q331&amp;V331,【参考】数式用!$AC$3:$AC$452,0),MATCH(VLOOKUP(Z331,【参考】数式用!$AG$2:$AH$56,2,FALSE),【参考】数式用!$AD$2:$AF$2,0)),10)))</f>
        <v/>
      </c>
      <c r="AP331" s="501" t="str">
        <f>IF($L$16="", "", VLOOKUP(Z331,【参考】数式用!$A$2:$O$57,14,FALSE))</f>
        <v/>
      </c>
      <c r="AQ331" s="282" t="e">
        <f>VLOOKUP(Z331,【参考】数式用!$A$2:$O$57,15,FALSE)</f>
        <v>#N/A</v>
      </c>
    </row>
    <row r="332" spans="1:43" ht="49.95" customHeight="1">
      <c r="A332" s="650">
        <f t="shared" si="10"/>
        <v>293</v>
      </c>
      <c r="B332" s="664"/>
      <c r="C332" s="665"/>
      <c r="D332" s="665"/>
      <c r="E332" s="665"/>
      <c r="F332" s="665"/>
      <c r="G332" s="665"/>
      <c r="H332" s="665"/>
      <c r="I332" s="665"/>
      <c r="J332" s="665"/>
      <c r="K332" s="665"/>
      <c r="L332" s="663"/>
      <c r="M332" s="663"/>
      <c r="N332" s="663"/>
      <c r="O332" s="663"/>
      <c r="P332" s="663"/>
      <c r="Q332" s="652"/>
      <c r="R332" s="652"/>
      <c r="S332" s="652"/>
      <c r="T332" s="652"/>
      <c r="U332" s="652"/>
      <c r="V332" s="648"/>
      <c r="W332" s="651"/>
      <c r="X332" s="651"/>
      <c r="Y332" s="651"/>
      <c r="Z332" s="651"/>
      <c r="AA332" s="651"/>
      <c r="AB332" s="651"/>
      <c r="AC332" s="236" t="str">
        <f>IFERROR(VLOOKUP(Z332,【参考】数式用!$A$4:$B$57,2,FALSE),"")</f>
        <v/>
      </c>
      <c r="AD332" s="137"/>
      <c r="AE332" s="138"/>
      <c r="AF332" s="237">
        <f t="shared" ref="AF332:AF395" si="11">AD332-AE332</f>
        <v>0</v>
      </c>
      <c r="AG332" s="66" t="str">
        <f>IF(B332="","",IF(AQ332="総合事業","数式を削除して手入力",IFERROR(INDEX(【参考】数式用!$AD$3:$AF$452,MATCH(Q332&amp;V332,【参考】数式用!$AC$3:$AC$452,0),MATCH(VLOOKUP(Z332,【参考】数式用!$AG$2:$AH$56,2,FALSE),【参考】数式用!$AD$2:$AF$2,0)),10)))</f>
        <v/>
      </c>
      <c r="AP332" s="501" t="str">
        <f>IF($L$16="", "", VLOOKUP(Z332,【参考】数式用!$A$2:$O$57,14,FALSE))</f>
        <v/>
      </c>
      <c r="AQ332" s="282" t="e">
        <f>VLOOKUP(Z332,【参考】数式用!$A$2:$O$57,15,FALSE)</f>
        <v>#N/A</v>
      </c>
    </row>
    <row r="333" spans="1:43" ht="49.95" customHeight="1">
      <c r="A333" s="650">
        <f t="shared" si="10"/>
        <v>294</v>
      </c>
      <c r="B333" s="664"/>
      <c r="C333" s="665"/>
      <c r="D333" s="665"/>
      <c r="E333" s="665"/>
      <c r="F333" s="665"/>
      <c r="G333" s="665"/>
      <c r="H333" s="665"/>
      <c r="I333" s="665"/>
      <c r="J333" s="665"/>
      <c r="K333" s="665"/>
      <c r="L333" s="663"/>
      <c r="M333" s="663"/>
      <c r="N333" s="663"/>
      <c r="O333" s="663"/>
      <c r="P333" s="663"/>
      <c r="Q333" s="652"/>
      <c r="R333" s="652"/>
      <c r="S333" s="652"/>
      <c r="T333" s="652"/>
      <c r="U333" s="652"/>
      <c r="V333" s="648"/>
      <c r="W333" s="651"/>
      <c r="X333" s="651"/>
      <c r="Y333" s="651"/>
      <c r="Z333" s="651"/>
      <c r="AA333" s="651"/>
      <c r="AB333" s="651"/>
      <c r="AC333" s="236" t="str">
        <f>IFERROR(VLOOKUP(Z333,【参考】数式用!$A$4:$B$57,2,FALSE),"")</f>
        <v/>
      </c>
      <c r="AD333" s="137"/>
      <c r="AE333" s="138"/>
      <c r="AF333" s="237">
        <f t="shared" si="11"/>
        <v>0</v>
      </c>
      <c r="AG333" s="66" t="str">
        <f>IF(B333="","",IF(AQ333="総合事業","数式を削除して手入力",IFERROR(INDEX(【参考】数式用!$AD$3:$AF$452,MATCH(Q333&amp;V333,【参考】数式用!$AC$3:$AC$452,0),MATCH(VLOOKUP(Z333,【参考】数式用!$AG$2:$AH$56,2,FALSE),【参考】数式用!$AD$2:$AF$2,0)),10)))</f>
        <v/>
      </c>
      <c r="AP333" s="501" t="str">
        <f>IF($L$16="", "", VLOOKUP(Z333,【参考】数式用!$A$2:$O$57,14,FALSE))</f>
        <v/>
      </c>
      <c r="AQ333" s="282" t="e">
        <f>VLOOKUP(Z333,【参考】数式用!$A$2:$O$57,15,FALSE)</f>
        <v>#N/A</v>
      </c>
    </row>
    <row r="334" spans="1:43" ht="49.95" customHeight="1">
      <c r="A334" s="650">
        <f t="shared" si="10"/>
        <v>295</v>
      </c>
      <c r="B334" s="664"/>
      <c r="C334" s="665"/>
      <c r="D334" s="665"/>
      <c r="E334" s="665"/>
      <c r="F334" s="665"/>
      <c r="G334" s="665"/>
      <c r="H334" s="665"/>
      <c r="I334" s="665"/>
      <c r="J334" s="665"/>
      <c r="K334" s="665"/>
      <c r="L334" s="663"/>
      <c r="M334" s="663"/>
      <c r="N334" s="663"/>
      <c r="O334" s="663"/>
      <c r="P334" s="663"/>
      <c r="Q334" s="652"/>
      <c r="R334" s="652"/>
      <c r="S334" s="652"/>
      <c r="T334" s="652"/>
      <c r="U334" s="652"/>
      <c r="V334" s="648"/>
      <c r="W334" s="651"/>
      <c r="X334" s="651"/>
      <c r="Y334" s="651"/>
      <c r="Z334" s="651"/>
      <c r="AA334" s="651"/>
      <c r="AB334" s="651"/>
      <c r="AC334" s="236" t="str">
        <f>IFERROR(VLOOKUP(Z334,【参考】数式用!$A$4:$B$57,2,FALSE),"")</f>
        <v/>
      </c>
      <c r="AD334" s="137"/>
      <c r="AE334" s="138"/>
      <c r="AF334" s="237">
        <f t="shared" si="11"/>
        <v>0</v>
      </c>
      <c r="AG334" s="66" t="str">
        <f>IF(B334="","",IF(AQ334="総合事業","数式を削除して手入力",IFERROR(INDEX(【参考】数式用!$AD$3:$AF$452,MATCH(Q334&amp;V334,【参考】数式用!$AC$3:$AC$452,0),MATCH(VLOOKUP(Z334,【参考】数式用!$AG$2:$AH$56,2,FALSE),【参考】数式用!$AD$2:$AF$2,0)),10)))</f>
        <v/>
      </c>
      <c r="AP334" s="501" t="str">
        <f>IF($L$16="", "", VLOOKUP(Z334,【参考】数式用!$A$2:$O$57,14,FALSE))</f>
        <v/>
      </c>
      <c r="AQ334" s="282" t="e">
        <f>VLOOKUP(Z334,【参考】数式用!$A$2:$O$57,15,FALSE)</f>
        <v>#N/A</v>
      </c>
    </row>
    <row r="335" spans="1:43" ht="49.95" customHeight="1">
      <c r="A335" s="650">
        <f t="shared" si="10"/>
        <v>296</v>
      </c>
      <c r="B335" s="664"/>
      <c r="C335" s="665"/>
      <c r="D335" s="665"/>
      <c r="E335" s="665"/>
      <c r="F335" s="665"/>
      <c r="G335" s="665"/>
      <c r="H335" s="665"/>
      <c r="I335" s="665"/>
      <c r="J335" s="665"/>
      <c r="K335" s="665"/>
      <c r="L335" s="663"/>
      <c r="M335" s="663"/>
      <c r="N335" s="663"/>
      <c r="O335" s="663"/>
      <c r="P335" s="663"/>
      <c r="Q335" s="652"/>
      <c r="R335" s="652"/>
      <c r="S335" s="652"/>
      <c r="T335" s="652"/>
      <c r="U335" s="652"/>
      <c r="V335" s="648"/>
      <c r="W335" s="651"/>
      <c r="X335" s="651"/>
      <c r="Y335" s="651"/>
      <c r="Z335" s="651"/>
      <c r="AA335" s="651"/>
      <c r="AB335" s="651"/>
      <c r="AC335" s="236" t="str">
        <f>IFERROR(VLOOKUP(Z335,【参考】数式用!$A$4:$B$57,2,FALSE),"")</f>
        <v/>
      </c>
      <c r="AD335" s="137"/>
      <c r="AE335" s="138"/>
      <c r="AF335" s="237">
        <f t="shared" si="11"/>
        <v>0</v>
      </c>
      <c r="AG335" s="66" t="str">
        <f>IF(B335="","",IF(AQ335="総合事業","数式を削除して手入力",IFERROR(INDEX(【参考】数式用!$AD$3:$AF$452,MATCH(Q335&amp;V335,【参考】数式用!$AC$3:$AC$452,0),MATCH(VLOOKUP(Z335,【参考】数式用!$AG$2:$AH$56,2,FALSE),【参考】数式用!$AD$2:$AF$2,0)),10)))</f>
        <v/>
      </c>
      <c r="AP335" s="501" t="str">
        <f>IF($L$16="", "", VLOOKUP(Z335,【参考】数式用!$A$2:$O$57,14,FALSE))</f>
        <v/>
      </c>
      <c r="AQ335" s="282" t="e">
        <f>VLOOKUP(Z335,【参考】数式用!$A$2:$O$57,15,FALSE)</f>
        <v>#N/A</v>
      </c>
    </row>
    <row r="336" spans="1:43" ht="49.95" customHeight="1">
      <c r="A336" s="650">
        <f t="shared" si="10"/>
        <v>297</v>
      </c>
      <c r="B336" s="664"/>
      <c r="C336" s="665"/>
      <c r="D336" s="665"/>
      <c r="E336" s="665"/>
      <c r="F336" s="665"/>
      <c r="G336" s="665"/>
      <c r="H336" s="665"/>
      <c r="I336" s="665"/>
      <c r="J336" s="665"/>
      <c r="K336" s="665"/>
      <c r="L336" s="663"/>
      <c r="M336" s="663"/>
      <c r="N336" s="663"/>
      <c r="O336" s="663"/>
      <c r="P336" s="663"/>
      <c r="Q336" s="652"/>
      <c r="R336" s="652"/>
      <c r="S336" s="652"/>
      <c r="T336" s="652"/>
      <c r="U336" s="652"/>
      <c r="V336" s="648"/>
      <c r="W336" s="651"/>
      <c r="X336" s="651"/>
      <c r="Y336" s="651"/>
      <c r="Z336" s="651"/>
      <c r="AA336" s="651"/>
      <c r="AB336" s="651"/>
      <c r="AC336" s="236" t="str">
        <f>IFERROR(VLOOKUP(Z336,【参考】数式用!$A$4:$B$57,2,FALSE),"")</f>
        <v/>
      </c>
      <c r="AD336" s="137"/>
      <c r="AE336" s="138"/>
      <c r="AF336" s="237">
        <f t="shared" si="11"/>
        <v>0</v>
      </c>
      <c r="AG336" s="66" t="str">
        <f>IF(B336="","",IF(AQ336="総合事業","数式を削除して手入力",IFERROR(INDEX(【参考】数式用!$AD$3:$AF$452,MATCH(Q336&amp;V336,【参考】数式用!$AC$3:$AC$452,0),MATCH(VLOOKUP(Z336,【参考】数式用!$AG$2:$AH$56,2,FALSE),【参考】数式用!$AD$2:$AF$2,0)),10)))</f>
        <v/>
      </c>
      <c r="AP336" s="501" t="str">
        <f>IF($L$16="", "", VLOOKUP(Z336,【参考】数式用!$A$2:$O$57,14,FALSE))</f>
        <v/>
      </c>
      <c r="AQ336" s="282" t="e">
        <f>VLOOKUP(Z336,【参考】数式用!$A$2:$O$57,15,FALSE)</f>
        <v>#N/A</v>
      </c>
    </row>
    <row r="337" spans="1:43" ht="49.95" customHeight="1">
      <c r="A337" s="650">
        <f t="shared" si="10"/>
        <v>298</v>
      </c>
      <c r="B337" s="664"/>
      <c r="C337" s="665"/>
      <c r="D337" s="665"/>
      <c r="E337" s="665"/>
      <c r="F337" s="665"/>
      <c r="G337" s="665"/>
      <c r="H337" s="665"/>
      <c r="I337" s="665"/>
      <c r="J337" s="665"/>
      <c r="K337" s="665"/>
      <c r="L337" s="663"/>
      <c r="M337" s="663"/>
      <c r="N337" s="663"/>
      <c r="O337" s="663"/>
      <c r="P337" s="663"/>
      <c r="Q337" s="652"/>
      <c r="R337" s="652"/>
      <c r="S337" s="652"/>
      <c r="T337" s="652"/>
      <c r="U337" s="652"/>
      <c r="V337" s="648"/>
      <c r="W337" s="651"/>
      <c r="X337" s="651"/>
      <c r="Y337" s="651"/>
      <c r="Z337" s="651"/>
      <c r="AA337" s="651"/>
      <c r="AB337" s="651"/>
      <c r="AC337" s="236" t="str">
        <f>IFERROR(VLOOKUP(Z337,【参考】数式用!$A$4:$B$57,2,FALSE),"")</f>
        <v/>
      </c>
      <c r="AD337" s="137"/>
      <c r="AE337" s="138"/>
      <c r="AF337" s="237">
        <f t="shared" si="11"/>
        <v>0</v>
      </c>
      <c r="AG337" s="66" t="str">
        <f>IF(B337="","",IF(AQ337="総合事業","数式を削除して手入力",IFERROR(INDEX(【参考】数式用!$AD$3:$AF$452,MATCH(Q337&amp;V337,【参考】数式用!$AC$3:$AC$452,0),MATCH(VLOOKUP(Z337,【参考】数式用!$AG$2:$AH$56,2,FALSE),【参考】数式用!$AD$2:$AF$2,0)),10)))</f>
        <v/>
      </c>
      <c r="AP337" s="501" t="str">
        <f>IF($L$16="", "", VLOOKUP(Z337,【参考】数式用!$A$2:$O$57,14,FALSE))</f>
        <v/>
      </c>
      <c r="AQ337" s="282" t="e">
        <f>VLOOKUP(Z337,【参考】数式用!$A$2:$O$57,15,FALSE)</f>
        <v>#N/A</v>
      </c>
    </row>
    <row r="338" spans="1:43" ht="49.95" customHeight="1">
      <c r="A338" s="650">
        <f t="shared" si="10"/>
        <v>299</v>
      </c>
      <c r="B338" s="664"/>
      <c r="C338" s="665"/>
      <c r="D338" s="665"/>
      <c r="E338" s="665"/>
      <c r="F338" s="665"/>
      <c r="G338" s="665"/>
      <c r="H338" s="665"/>
      <c r="I338" s="665"/>
      <c r="J338" s="665"/>
      <c r="K338" s="665"/>
      <c r="L338" s="663"/>
      <c r="M338" s="663"/>
      <c r="N338" s="663"/>
      <c r="O338" s="663"/>
      <c r="P338" s="663"/>
      <c r="Q338" s="652"/>
      <c r="R338" s="652"/>
      <c r="S338" s="652"/>
      <c r="T338" s="652"/>
      <c r="U338" s="652"/>
      <c r="V338" s="648"/>
      <c r="W338" s="651"/>
      <c r="X338" s="651"/>
      <c r="Y338" s="651"/>
      <c r="Z338" s="651"/>
      <c r="AA338" s="651"/>
      <c r="AB338" s="651"/>
      <c r="AC338" s="236" t="str">
        <f>IFERROR(VLOOKUP(Z338,【参考】数式用!$A$4:$B$57,2,FALSE),"")</f>
        <v/>
      </c>
      <c r="AD338" s="137"/>
      <c r="AE338" s="138"/>
      <c r="AF338" s="237">
        <f t="shared" si="11"/>
        <v>0</v>
      </c>
      <c r="AG338" s="66" t="str">
        <f>IF(B338="","",IF(AQ338="総合事業","数式を削除して手入力",IFERROR(INDEX(【参考】数式用!$AD$3:$AF$452,MATCH(Q338&amp;V338,【参考】数式用!$AC$3:$AC$452,0),MATCH(VLOOKUP(Z338,【参考】数式用!$AG$2:$AH$56,2,FALSE),【参考】数式用!$AD$2:$AF$2,0)),10)))</f>
        <v/>
      </c>
      <c r="AP338" s="501" t="str">
        <f>IF($L$16="", "", VLOOKUP(Z338,【参考】数式用!$A$2:$O$57,14,FALSE))</f>
        <v/>
      </c>
      <c r="AQ338" s="282" t="e">
        <f>VLOOKUP(Z338,【参考】数式用!$A$2:$O$57,15,FALSE)</f>
        <v>#N/A</v>
      </c>
    </row>
    <row r="339" spans="1:43" ht="49.95" customHeight="1">
      <c r="A339" s="650">
        <f t="shared" si="10"/>
        <v>300</v>
      </c>
      <c r="B339" s="664"/>
      <c r="C339" s="665"/>
      <c r="D339" s="665"/>
      <c r="E339" s="665"/>
      <c r="F339" s="665"/>
      <c r="G339" s="665"/>
      <c r="H339" s="665"/>
      <c r="I339" s="665"/>
      <c r="J339" s="665"/>
      <c r="K339" s="665"/>
      <c r="L339" s="663"/>
      <c r="M339" s="663"/>
      <c r="N339" s="663"/>
      <c r="O339" s="663"/>
      <c r="P339" s="663"/>
      <c r="Q339" s="652"/>
      <c r="R339" s="652"/>
      <c r="S339" s="652"/>
      <c r="T339" s="652"/>
      <c r="U339" s="652"/>
      <c r="V339" s="648"/>
      <c r="W339" s="651"/>
      <c r="X339" s="651"/>
      <c r="Y339" s="651"/>
      <c r="Z339" s="651"/>
      <c r="AA339" s="651"/>
      <c r="AB339" s="651"/>
      <c r="AC339" s="236" t="str">
        <f>IFERROR(VLOOKUP(Z339,【参考】数式用!$A$4:$B$57,2,FALSE),"")</f>
        <v/>
      </c>
      <c r="AD339" s="137"/>
      <c r="AE339" s="138"/>
      <c r="AF339" s="237">
        <f t="shared" si="11"/>
        <v>0</v>
      </c>
      <c r="AG339" s="66" t="str">
        <f>IF(B339="","",IF(AQ339="総合事業","数式を削除して手入力",IFERROR(INDEX(【参考】数式用!$AD$3:$AF$452,MATCH(Q339&amp;V339,【参考】数式用!$AC$3:$AC$452,0),MATCH(VLOOKUP(Z339,【参考】数式用!$AG$2:$AH$56,2,FALSE),【参考】数式用!$AD$2:$AF$2,0)),10)))</f>
        <v/>
      </c>
      <c r="AP339" s="501" t="str">
        <f>IF($L$16="", "", VLOOKUP(Z339,【参考】数式用!$A$2:$O$57,14,FALSE))</f>
        <v/>
      </c>
      <c r="AQ339" s="282" t="e">
        <f>VLOOKUP(Z339,【参考】数式用!$A$2:$O$57,15,FALSE)</f>
        <v>#N/A</v>
      </c>
    </row>
    <row r="340" spans="1:43" ht="49.95" customHeight="1">
      <c r="A340" s="650">
        <f t="shared" si="10"/>
        <v>301</v>
      </c>
      <c r="B340" s="664"/>
      <c r="C340" s="665"/>
      <c r="D340" s="665"/>
      <c r="E340" s="665"/>
      <c r="F340" s="665"/>
      <c r="G340" s="665"/>
      <c r="H340" s="665"/>
      <c r="I340" s="665"/>
      <c r="J340" s="665"/>
      <c r="K340" s="665"/>
      <c r="L340" s="663"/>
      <c r="M340" s="663"/>
      <c r="N340" s="663"/>
      <c r="O340" s="663"/>
      <c r="P340" s="663"/>
      <c r="Q340" s="652"/>
      <c r="R340" s="652"/>
      <c r="S340" s="652"/>
      <c r="T340" s="652"/>
      <c r="U340" s="652"/>
      <c r="V340" s="648"/>
      <c r="W340" s="651"/>
      <c r="X340" s="651"/>
      <c r="Y340" s="651"/>
      <c r="Z340" s="651"/>
      <c r="AA340" s="651"/>
      <c r="AB340" s="651"/>
      <c r="AC340" s="236" t="str">
        <f>IFERROR(VLOOKUP(Z340,【参考】数式用!$A$4:$B$57,2,FALSE),"")</f>
        <v/>
      </c>
      <c r="AD340" s="137"/>
      <c r="AE340" s="138"/>
      <c r="AF340" s="237">
        <f t="shared" si="11"/>
        <v>0</v>
      </c>
      <c r="AG340" s="66" t="str">
        <f>IF(B340="","",IF(AQ340="総合事業","数式を削除して手入力",IFERROR(INDEX(【参考】数式用!$AD$3:$AF$452,MATCH(Q340&amp;V340,【参考】数式用!$AC$3:$AC$452,0),MATCH(VLOOKUP(Z340,【参考】数式用!$AG$2:$AH$56,2,FALSE),【参考】数式用!$AD$2:$AF$2,0)),10)))</f>
        <v/>
      </c>
      <c r="AP340" s="501" t="str">
        <f>IF($L$16="", "", VLOOKUP(Z340,【参考】数式用!$A$2:$O$57,14,FALSE))</f>
        <v/>
      </c>
      <c r="AQ340" s="282" t="e">
        <f>VLOOKUP(Z340,【参考】数式用!$A$2:$O$57,15,FALSE)</f>
        <v>#N/A</v>
      </c>
    </row>
    <row r="341" spans="1:43" ht="49.95" customHeight="1">
      <c r="A341" s="650">
        <f t="shared" si="10"/>
        <v>302</v>
      </c>
      <c r="B341" s="664"/>
      <c r="C341" s="665"/>
      <c r="D341" s="665"/>
      <c r="E341" s="665"/>
      <c r="F341" s="665"/>
      <c r="G341" s="665"/>
      <c r="H341" s="665"/>
      <c r="I341" s="665"/>
      <c r="J341" s="665"/>
      <c r="K341" s="665"/>
      <c r="L341" s="663"/>
      <c r="M341" s="663"/>
      <c r="N341" s="663"/>
      <c r="O341" s="663"/>
      <c r="P341" s="663"/>
      <c r="Q341" s="652"/>
      <c r="R341" s="652"/>
      <c r="S341" s="652"/>
      <c r="T341" s="652"/>
      <c r="U341" s="652"/>
      <c r="V341" s="648"/>
      <c r="W341" s="651"/>
      <c r="X341" s="651"/>
      <c r="Y341" s="651"/>
      <c r="Z341" s="651"/>
      <c r="AA341" s="651"/>
      <c r="AB341" s="651"/>
      <c r="AC341" s="236" t="str">
        <f>IFERROR(VLOOKUP(Z341,【参考】数式用!$A$4:$B$57,2,FALSE),"")</f>
        <v/>
      </c>
      <c r="AD341" s="137"/>
      <c r="AE341" s="138"/>
      <c r="AF341" s="237">
        <f t="shared" si="11"/>
        <v>0</v>
      </c>
      <c r="AG341" s="66" t="str">
        <f>IF(B341="","",IF(AQ341="総合事業","数式を削除して手入力",IFERROR(INDEX(【参考】数式用!$AD$3:$AF$452,MATCH(Q341&amp;V341,【参考】数式用!$AC$3:$AC$452,0),MATCH(VLOOKUP(Z341,【参考】数式用!$AG$2:$AH$56,2,FALSE),【参考】数式用!$AD$2:$AF$2,0)),10)))</f>
        <v/>
      </c>
      <c r="AP341" s="501" t="str">
        <f>IF($L$16="", "", VLOOKUP(Z341,【参考】数式用!$A$2:$O$57,14,FALSE))</f>
        <v/>
      </c>
      <c r="AQ341" s="282" t="e">
        <f>VLOOKUP(Z341,【参考】数式用!$A$2:$O$57,15,FALSE)</f>
        <v>#N/A</v>
      </c>
    </row>
    <row r="342" spans="1:43" ht="49.95" customHeight="1">
      <c r="A342" s="650">
        <f t="shared" si="10"/>
        <v>303</v>
      </c>
      <c r="B342" s="664"/>
      <c r="C342" s="665"/>
      <c r="D342" s="665"/>
      <c r="E342" s="665"/>
      <c r="F342" s="665"/>
      <c r="G342" s="665"/>
      <c r="H342" s="665"/>
      <c r="I342" s="665"/>
      <c r="J342" s="665"/>
      <c r="K342" s="665"/>
      <c r="L342" s="663"/>
      <c r="M342" s="663"/>
      <c r="N342" s="663"/>
      <c r="O342" s="663"/>
      <c r="P342" s="663"/>
      <c r="Q342" s="652"/>
      <c r="R342" s="652"/>
      <c r="S342" s="652"/>
      <c r="T342" s="652"/>
      <c r="U342" s="652"/>
      <c r="V342" s="648"/>
      <c r="W342" s="651"/>
      <c r="X342" s="651"/>
      <c r="Y342" s="651"/>
      <c r="Z342" s="651"/>
      <c r="AA342" s="651"/>
      <c r="AB342" s="651"/>
      <c r="AC342" s="236" t="str">
        <f>IFERROR(VLOOKUP(Z342,【参考】数式用!$A$4:$B$57,2,FALSE),"")</f>
        <v/>
      </c>
      <c r="AD342" s="137"/>
      <c r="AE342" s="138"/>
      <c r="AF342" s="237">
        <f t="shared" si="11"/>
        <v>0</v>
      </c>
      <c r="AG342" s="66" t="str">
        <f>IF(B342="","",IF(AQ342="総合事業","数式を削除して手入力",IFERROR(INDEX(【参考】数式用!$AD$3:$AF$452,MATCH(Q342&amp;V342,【参考】数式用!$AC$3:$AC$452,0),MATCH(VLOOKUP(Z342,【参考】数式用!$AG$2:$AH$56,2,FALSE),【参考】数式用!$AD$2:$AF$2,0)),10)))</f>
        <v/>
      </c>
      <c r="AP342" s="501" t="str">
        <f>IF($L$16="", "", VLOOKUP(Z342,【参考】数式用!$A$2:$O$57,14,FALSE))</f>
        <v/>
      </c>
      <c r="AQ342" s="282" t="e">
        <f>VLOOKUP(Z342,【参考】数式用!$A$2:$O$57,15,FALSE)</f>
        <v>#N/A</v>
      </c>
    </row>
    <row r="343" spans="1:43" ht="49.95" customHeight="1">
      <c r="A343" s="650">
        <f t="shared" si="10"/>
        <v>304</v>
      </c>
      <c r="B343" s="664"/>
      <c r="C343" s="665"/>
      <c r="D343" s="665"/>
      <c r="E343" s="665"/>
      <c r="F343" s="665"/>
      <c r="G343" s="665"/>
      <c r="H343" s="665"/>
      <c r="I343" s="665"/>
      <c r="J343" s="665"/>
      <c r="K343" s="665"/>
      <c r="L343" s="663"/>
      <c r="M343" s="663"/>
      <c r="N343" s="663"/>
      <c r="O343" s="663"/>
      <c r="P343" s="663"/>
      <c r="Q343" s="652"/>
      <c r="R343" s="652"/>
      <c r="S343" s="652"/>
      <c r="T343" s="652"/>
      <c r="U343" s="652"/>
      <c r="V343" s="648"/>
      <c r="W343" s="651"/>
      <c r="X343" s="651"/>
      <c r="Y343" s="651"/>
      <c r="Z343" s="651"/>
      <c r="AA343" s="651"/>
      <c r="AB343" s="651"/>
      <c r="AC343" s="236" t="str">
        <f>IFERROR(VLOOKUP(Z343,【参考】数式用!$A$4:$B$57,2,FALSE),"")</f>
        <v/>
      </c>
      <c r="AD343" s="137"/>
      <c r="AE343" s="138"/>
      <c r="AF343" s="237">
        <f t="shared" si="11"/>
        <v>0</v>
      </c>
      <c r="AG343" s="66" t="str">
        <f>IF(B343="","",IF(AQ343="総合事業","数式を削除して手入力",IFERROR(INDEX(【参考】数式用!$AD$3:$AF$452,MATCH(Q343&amp;V343,【参考】数式用!$AC$3:$AC$452,0),MATCH(VLOOKUP(Z343,【参考】数式用!$AG$2:$AH$56,2,FALSE),【参考】数式用!$AD$2:$AF$2,0)),10)))</f>
        <v/>
      </c>
      <c r="AP343" s="501" t="str">
        <f>IF($L$16="", "", VLOOKUP(Z343,【参考】数式用!$A$2:$O$57,14,FALSE))</f>
        <v/>
      </c>
      <c r="AQ343" s="282" t="e">
        <f>VLOOKUP(Z343,【参考】数式用!$A$2:$O$57,15,FALSE)</f>
        <v>#N/A</v>
      </c>
    </row>
    <row r="344" spans="1:43" ht="49.95" customHeight="1">
      <c r="A344" s="650">
        <f t="shared" si="10"/>
        <v>305</v>
      </c>
      <c r="B344" s="664"/>
      <c r="C344" s="665"/>
      <c r="D344" s="665"/>
      <c r="E344" s="665"/>
      <c r="F344" s="665"/>
      <c r="G344" s="665"/>
      <c r="H344" s="665"/>
      <c r="I344" s="665"/>
      <c r="J344" s="665"/>
      <c r="K344" s="665"/>
      <c r="L344" s="663"/>
      <c r="M344" s="663"/>
      <c r="N344" s="663"/>
      <c r="O344" s="663"/>
      <c r="P344" s="663"/>
      <c r="Q344" s="652"/>
      <c r="R344" s="652"/>
      <c r="S344" s="652"/>
      <c r="T344" s="652"/>
      <c r="U344" s="652"/>
      <c r="V344" s="648"/>
      <c r="W344" s="651"/>
      <c r="X344" s="651"/>
      <c r="Y344" s="651"/>
      <c r="Z344" s="651"/>
      <c r="AA344" s="651"/>
      <c r="AB344" s="651"/>
      <c r="AC344" s="236" t="str">
        <f>IFERROR(VLOOKUP(Z344,【参考】数式用!$A$4:$B$57,2,FALSE),"")</f>
        <v/>
      </c>
      <c r="AD344" s="137"/>
      <c r="AE344" s="138"/>
      <c r="AF344" s="237">
        <f t="shared" si="11"/>
        <v>0</v>
      </c>
      <c r="AG344" s="66" t="str">
        <f>IF(B344="","",IF(AQ344="総合事業","数式を削除して手入力",IFERROR(INDEX(【参考】数式用!$AD$3:$AF$452,MATCH(Q344&amp;V344,【参考】数式用!$AC$3:$AC$452,0),MATCH(VLOOKUP(Z344,【参考】数式用!$AG$2:$AH$56,2,FALSE),【参考】数式用!$AD$2:$AF$2,0)),10)))</f>
        <v/>
      </c>
      <c r="AP344" s="501" t="str">
        <f>IF($L$16="", "", VLOOKUP(Z344,【参考】数式用!$A$2:$O$57,14,FALSE))</f>
        <v/>
      </c>
      <c r="AQ344" s="282" t="e">
        <f>VLOOKUP(Z344,【参考】数式用!$A$2:$O$57,15,FALSE)</f>
        <v>#N/A</v>
      </c>
    </row>
    <row r="345" spans="1:43" ht="49.95" customHeight="1">
      <c r="A345" s="650">
        <f t="shared" si="10"/>
        <v>306</v>
      </c>
      <c r="B345" s="664"/>
      <c r="C345" s="665"/>
      <c r="D345" s="665"/>
      <c r="E345" s="665"/>
      <c r="F345" s="665"/>
      <c r="G345" s="665"/>
      <c r="H345" s="665"/>
      <c r="I345" s="665"/>
      <c r="J345" s="665"/>
      <c r="K345" s="665"/>
      <c r="L345" s="663"/>
      <c r="M345" s="663"/>
      <c r="N345" s="663"/>
      <c r="O345" s="663"/>
      <c r="P345" s="663"/>
      <c r="Q345" s="652"/>
      <c r="R345" s="652"/>
      <c r="S345" s="652"/>
      <c r="T345" s="652"/>
      <c r="U345" s="652"/>
      <c r="V345" s="648"/>
      <c r="W345" s="651"/>
      <c r="X345" s="651"/>
      <c r="Y345" s="651"/>
      <c r="Z345" s="651"/>
      <c r="AA345" s="651"/>
      <c r="AB345" s="651"/>
      <c r="AC345" s="236" t="str">
        <f>IFERROR(VLOOKUP(Z345,【参考】数式用!$A$4:$B$57,2,FALSE),"")</f>
        <v/>
      </c>
      <c r="AD345" s="137"/>
      <c r="AE345" s="138"/>
      <c r="AF345" s="237">
        <f t="shared" si="11"/>
        <v>0</v>
      </c>
      <c r="AG345" s="66" t="str">
        <f>IF(B345="","",IF(AQ345="総合事業","数式を削除して手入力",IFERROR(INDEX(【参考】数式用!$AD$3:$AF$452,MATCH(Q345&amp;V345,【参考】数式用!$AC$3:$AC$452,0),MATCH(VLOOKUP(Z345,【参考】数式用!$AG$2:$AH$56,2,FALSE),【参考】数式用!$AD$2:$AF$2,0)),10)))</f>
        <v/>
      </c>
      <c r="AP345" s="501" t="str">
        <f>IF($L$16="", "", VLOOKUP(Z345,【参考】数式用!$A$2:$O$57,14,FALSE))</f>
        <v/>
      </c>
      <c r="AQ345" s="282" t="e">
        <f>VLOOKUP(Z345,【参考】数式用!$A$2:$O$57,15,FALSE)</f>
        <v>#N/A</v>
      </c>
    </row>
    <row r="346" spans="1:43" ht="49.95" customHeight="1">
      <c r="A346" s="650">
        <f t="shared" si="10"/>
        <v>307</v>
      </c>
      <c r="B346" s="664"/>
      <c r="C346" s="665"/>
      <c r="D346" s="665"/>
      <c r="E346" s="665"/>
      <c r="F346" s="665"/>
      <c r="G346" s="665"/>
      <c r="H346" s="665"/>
      <c r="I346" s="665"/>
      <c r="J346" s="665"/>
      <c r="K346" s="665"/>
      <c r="L346" s="663"/>
      <c r="M346" s="663"/>
      <c r="N346" s="663"/>
      <c r="O346" s="663"/>
      <c r="P346" s="663"/>
      <c r="Q346" s="652"/>
      <c r="R346" s="652"/>
      <c r="S346" s="652"/>
      <c r="T346" s="652"/>
      <c r="U346" s="652"/>
      <c r="V346" s="648"/>
      <c r="W346" s="651"/>
      <c r="X346" s="651"/>
      <c r="Y346" s="651"/>
      <c r="Z346" s="651"/>
      <c r="AA346" s="651"/>
      <c r="AB346" s="651"/>
      <c r="AC346" s="236" t="str">
        <f>IFERROR(VLOOKUP(Z346,【参考】数式用!$A$4:$B$57,2,FALSE),"")</f>
        <v/>
      </c>
      <c r="AD346" s="137"/>
      <c r="AE346" s="138"/>
      <c r="AF346" s="237">
        <f t="shared" si="11"/>
        <v>0</v>
      </c>
      <c r="AG346" s="66" t="str">
        <f>IF(B346="","",IF(AQ346="総合事業","数式を削除して手入力",IFERROR(INDEX(【参考】数式用!$AD$3:$AF$452,MATCH(Q346&amp;V346,【参考】数式用!$AC$3:$AC$452,0),MATCH(VLOOKUP(Z346,【参考】数式用!$AG$2:$AH$56,2,FALSE),【参考】数式用!$AD$2:$AF$2,0)),10)))</f>
        <v/>
      </c>
      <c r="AP346" s="501" t="str">
        <f>IF($L$16="", "", VLOOKUP(Z346,【参考】数式用!$A$2:$O$57,14,FALSE))</f>
        <v/>
      </c>
      <c r="AQ346" s="282" t="e">
        <f>VLOOKUP(Z346,【参考】数式用!$A$2:$O$57,15,FALSE)</f>
        <v>#N/A</v>
      </c>
    </row>
    <row r="347" spans="1:43" ht="49.95" customHeight="1">
      <c r="A347" s="650">
        <f t="shared" si="10"/>
        <v>308</v>
      </c>
      <c r="B347" s="664"/>
      <c r="C347" s="665"/>
      <c r="D347" s="665"/>
      <c r="E347" s="665"/>
      <c r="F347" s="665"/>
      <c r="G347" s="665"/>
      <c r="H347" s="665"/>
      <c r="I347" s="665"/>
      <c r="J347" s="665"/>
      <c r="K347" s="665"/>
      <c r="L347" s="663"/>
      <c r="M347" s="663"/>
      <c r="N347" s="663"/>
      <c r="O347" s="663"/>
      <c r="P347" s="663"/>
      <c r="Q347" s="652"/>
      <c r="R347" s="652"/>
      <c r="S347" s="652"/>
      <c r="T347" s="652"/>
      <c r="U347" s="652"/>
      <c r="V347" s="648"/>
      <c r="W347" s="651"/>
      <c r="X347" s="651"/>
      <c r="Y347" s="651"/>
      <c r="Z347" s="651"/>
      <c r="AA347" s="651"/>
      <c r="AB347" s="651"/>
      <c r="AC347" s="236" t="str">
        <f>IFERROR(VLOOKUP(Z347,【参考】数式用!$A$4:$B$57,2,FALSE),"")</f>
        <v/>
      </c>
      <c r="AD347" s="137"/>
      <c r="AE347" s="138"/>
      <c r="AF347" s="237">
        <f t="shared" si="11"/>
        <v>0</v>
      </c>
      <c r="AG347" s="66" t="str">
        <f>IF(B347="","",IF(AQ347="総合事業","数式を削除して手入力",IFERROR(INDEX(【参考】数式用!$AD$3:$AF$452,MATCH(Q347&amp;V347,【参考】数式用!$AC$3:$AC$452,0),MATCH(VLOOKUP(Z347,【参考】数式用!$AG$2:$AH$56,2,FALSE),【参考】数式用!$AD$2:$AF$2,0)),10)))</f>
        <v/>
      </c>
      <c r="AP347" s="501" t="str">
        <f>IF($L$16="", "", VLOOKUP(Z347,【参考】数式用!$A$2:$O$57,14,FALSE))</f>
        <v/>
      </c>
      <c r="AQ347" s="282" t="e">
        <f>VLOOKUP(Z347,【参考】数式用!$A$2:$O$57,15,FALSE)</f>
        <v>#N/A</v>
      </c>
    </row>
    <row r="348" spans="1:43" ht="49.95" customHeight="1">
      <c r="A348" s="650">
        <f t="shared" si="10"/>
        <v>309</v>
      </c>
      <c r="B348" s="664"/>
      <c r="C348" s="665"/>
      <c r="D348" s="665"/>
      <c r="E348" s="665"/>
      <c r="F348" s="665"/>
      <c r="G348" s="665"/>
      <c r="H348" s="665"/>
      <c r="I348" s="665"/>
      <c r="J348" s="665"/>
      <c r="K348" s="665"/>
      <c r="L348" s="663"/>
      <c r="M348" s="663"/>
      <c r="N348" s="663"/>
      <c r="O348" s="663"/>
      <c r="P348" s="663"/>
      <c r="Q348" s="652"/>
      <c r="R348" s="652"/>
      <c r="S348" s="652"/>
      <c r="T348" s="652"/>
      <c r="U348" s="652"/>
      <c r="V348" s="648"/>
      <c r="W348" s="651"/>
      <c r="X348" s="651"/>
      <c r="Y348" s="651"/>
      <c r="Z348" s="651"/>
      <c r="AA348" s="651"/>
      <c r="AB348" s="651"/>
      <c r="AC348" s="236" t="str">
        <f>IFERROR(VLOOKUP(Z348,【参考】数式用!$A$4:$B$57,2,FALSE),"")</f>
        <v/>
      </c>
      <c r="AD348" s="137"/>
      <c r="AE348" s="138"/>
      <c r="AF348" s="237">
        <f t="shared" si="11"/>
        <v>0</v>
      </c>
      <c r="AG348" s="66" t="str">
        <f>IF(B348="","",IF(AQ348="総合事業","数式を削除して手入力",IFERROR(INDEX(【参考】数式用!$AD$3:$AF$452,MATCH(Q348&amp;V348,【参考】数式用!$AC$3:$AC$452,0),MATCH(VLOOKUP(Z348,【参考】数式用!$AG$2:$AH$56,2,FALSE),【参考】数式用!$AD$2:$AF$2,0)),10)))</f>
        <v/>
      </c>
      <c r="AP348" s="501" t="str">
        <f>IF($L$16="", "", VLOOKUP(Z348,【参考】数式用!$A$2:$O$57,14,FALSE))</f>
        <v/>
      </c>
      <c r="AQ348" s="282" t="e">
        <f>VLOOKUP(Z348,【参考】数式用!$A$2:$O$57,15,FALSE)</f>
        <v>#N/A</v>
      </c>
    </row>
    <row r="349" spans="1:43" ht="49.95" customHeight="1">
      <c r="A349" s="650">
        <f t="shared" si="10"/>
        <v>310</v>
      </c>
      <c r="B349" s="664"/>
      <c r="C349" s="665"/>
      <c r="D349" s="665"/>
      <c r="E349" s="665"/>
      <c r="F349" s="665"/>
      <c r="G349" s="665"/>
      <c r="H349" s="665"/>
      <c r="I349" s="665"/>
      <c r="J349" s="665"/>
      <c r="K349" s="665"/>
      <c r="L349" s="663"/>
      <c r="M349" s="663"/>
      <c r="N349" s="663"/>
      <c r="O349" s="663"/>
      <c r="P349" s="663"/>
      <c r="Q349" s="652"/>
      <c r="R349" s="652"/>
      <c r="S349" s="652"/>
      <c r="T349" s="652"/>
      <c r="U349" s="652"/>
      <c r="V349" s="648"/>
      <c r="W349" s="651"/>
      <c r="X349" s="651"/>
      <c r="Y349" s="651"/>
      <c r="Z349" s="651"/>
      <c r="AA349" s="651"/>
      <c r="AB349" s="651"/>
      <c r="AC349" s="236" t="str">
        <f>IFERROR(VLOOKUP(Z349,【参考】数式用!$A$4:$B$57,2,FALSE),"")</f>
        <v/>
      </c>
      <c r="AD349" s="137"/>
      <c r="AE349" s="138"/>
      <c r="AF349" s="237">
        <f t="shared" si="11"/>
        <v>0</v>
      </c>
      <c r="AG349" s="66" t="str">
        <f>IF(B349="","",IF(AQ349="総合事業","数式を削除して手入力",IFERROR(INDEX(【参考】数式用!$AD$3:$AF$452,MATCH(Q349&amp;V349,【参考】数式用!$AC$3:$AC$452,0),MATCH(VLOOKUP(Z349,【参考】数式用!$AG$2:$AH$56,2,FALSE),【参考】数式用!$AD$2:$AF$2,0)),10)))</f>
        <v/>
      </c>
      <c r="AP349" s="501" t="str">
        <f>IF($L$16="", "", VLOOKUP(Z349,【参考】数式用!$A$2:$O$57,14,FALSE))</f>
        <v/>
      </c>
      <c r="AQ349" s="282" t="e">
        <f>VLOOKUP(Z349,【参考】数式用!$A$2:$O$57,15,FALSE)</f>
        <v>#N/A</v>
      </c>
    </row>
    <row r="350" spans="1:43" ht="49.95" customHeight="1">
      <c r="A350" s="650">
        <f t="shared" si="10"/>
        <v>311</v>
      </c>
      <c r="B350" s="664"/>
      <c r="C350" s="665"/>
      <c r="D350" s="665"/>
      <c r="E350" s="665"/>
      <c r="F350" s="665"/>
      <c r="G350" s="665"/>
      <c r="H350" s="665"/>
      <c r="I350" s="665"/>
      <c r="J350" s="665"/>
      <c r="K350" s="665"/>
      <c r="L350" s="663"/>
      <c r="M350" s="663"/>
      <c r="N350" s="663"/>
      <c r="O350" s="663"/>
      <c r="P350" s="663"/>
      <c r="Q350" s="652"/>
      <c r="R350" s="652"/>
      <c r="S350" s="652"/>
      <c r="T350" s="652"/>
      <c r="U350" s="652"/>
      <c r="V350" s="648"/>
      <c r="W350" s="651"/>
      <c r="X350" s="651"/>
      <c r="Y350" s="651"/>
      <c r="Z350" s="651"/>
      <c r="AA350" s="651"/>
      <c r="AB350" s="651"/>
      <c r="AC350" s="236" t="str">
        <f>IFERROR(VLOOKUP(Z350,【参考】数式用!$A$4:$B$57,2,FALSE),"")</f>
        <v/>
      </c>
      <c r="AD350" s="137"/>
      <c r="AE350" s="138"/>
      <c r="AF350" s="237">
        <f t="shared" si="11"/>
        <v>0</v>
      </c>
      <c r="AG350" s="66" t="str">
        <f>IF(B350="","",IF(AQ350="総合事業","数式を削除して手入力",IFERROR(INDEX(【参考】数式用!$AD$3:$AF$452,MATCH(Q350&amp;V350,【参考】数式用!$AC$3:$AC$452,0),MATCH(VLOOKUP(Z350,【参考】数式用!$AG$2:$AH$56,2,FALSE),【参考】数式用!$AD$2:$AF$2,0)),10)))</f>
        <v/>
      </c>
      <c r="AP350" s="501" t="str">
        <f>IF($L$16="", "", VLOOKUP(Z350,【参考】数式用!$A$2:$O$57,14,FALSE))</f>
        <v/>
      </c>
      <c r="AQ350" s="282" t="e">
        <f>VLOOKUP(Z350,【参考】数式用!$A$2:$O$57,15,FALSE)</f>
        <v>#N/A</v>
      </c>
    </row>
    <row r="351" spans="1:43" ht="49.95" customHeight="1">
      <c r="A351" s="650">
        <f t="shared" si="10"/>
        <v>312</v>
      </c>
      <c r="B351" s="664"/>
      <c r="C351" s="665"/>
      <c r="D351" s="665"/>
      <c r="E351" s="665"/>
      <c r="F351" s="665"/>
      <c r="G351" s="665"/>
      <c r="H351" s="665"/>
      <c r="I351" s="665"/>
      <c r="J351" s="665"/>
      <c r="K351" s="665"/>
      <c r="L351" s="663"/>
      <c r="M351" s="663"/>
      <c r="N351" s="663"/>
      <c r="O351" s="663"/>
      <c r="P351" s="663"/>
      <c r="Q351" s="652"/>
      <c r="R351" s="652"/>
      <c r="S351" s="652"/>
      <c r="T351" s="652"/>
      <c r="U351" s="652"/>
      <c r="V351" s="648"/>
      <c r="W351" s="651"/>
      <c r="X351" s="651"/>
      <c r="Y351" s="651"/>
      <c r="Z351" s="651"/>
      <c r="AA351" s="651"/>
      <c r="AB351" s="651"/>
      <c r="AC351" s="236" t="str">
        <f>IFERROR(VLOOKUP(Z351,【参考】数式用!$A$4:$B$57,2,FALSE),"")</f>
        <v/>
      </c>
      <c r="AD351" s="137"/>
      <c r="AE351" s="138"/>
      <c r="AF351" s="237">
        <f t="shared" si="11"/>
        <v>0</v>
      </c>
      <c r="AG351" s="66" t="str">
        <f>IF(B351="","",IF(AQ351="総合事業","数式を削除して手入力",IFERROR(INDEX(【参考】数式用!$AD$3:$AF$452,MATCH(Q351&amp;V351,【参考】数式用!$AC$3:$AC$452,0),MATCH(VLOOKUP(Z351,【参考】数式用!$AG$2:$AH$56,2,FALSE),【参考】数式用!$AD$2:$AF$2,0)),10)))</f>
        <v/>
      </c>
      <c r="AP351" s="501" t="str">
        <f>IF($L$16="", "", VLOOKUP(Z351,【参考】数式用!$A$2:$O$57,14,FALSE))</f>
        <v/>
      </c>
      <c r="AQ351" s="282" t="e">
        <f>VLOOKUP(Z351,【参考】数式用!$A$2:$O$57,15,FALSE)</f>
        <v>#N/A</v>
      </c>
    </row>
    <row r="352" spans="1:43" ht="49.95" customHeight="1">
      <c r="A352" s="650">
        <f t="shared" si="10"/>
        <v>313</v>
      </c>
      <c r="B352" s="664"/>
      <c r="C352" s="665"/>
      <c r="D352" s="665"/>
      <c r="E352" s="665"/>
      <c r="F352" s="665"/>
      <c r="G352" s="665"/>
      <c r="H352" s="665"/>
      <c r="I352" s="665"/>
      <c r="J352" s="665"/>
      <c r="K352" s="665"/>
      <c r="L352" s="663"/>
      <c r="M352" s="663"/>
      <c r="N352" s="663"/>
      <c r="O352" s="663"/>
      <c r="P352" s="663"/>
      <c r="Q352" s="652"/>
      <c r="R352" s="652"/>
      <c r="S352" s="652"/>
      <c r="T352" s="652"/>
      <c r="U352" s="652"/>
      <c r="V352" s="648"/>
      <c r="W352" s="651"/>
      <c r="X352" s="651"/>
      <c r="Y352" s="651"/>
      <c r="Z352" s="651"/>
      <c r="AA352" s="651"/>
      <c r="AB352" s="651"/>
      <c r="AC352" s="236" t="str">
        <f>IFERROR(VLOOKUP(Z352,【参考】数式用!$A$4:$B$57,2,FALSE),"")</f>
        <v/>
      </c>
      <c r="AD352" s="137"/>
      <c r="AE352" s="138"/>
      <c r="AF352" s="237">
        <f t="shared" si="11"/>
        <v>0</v>
      </c>
      <c r="AG352" s="66" t="str">
        <f>IF(B352="","",IF(AQ352="総合事業","数式を削除して手入力",IFERROR(INDEX(【参考】数式用!$AD$3:$AF$452,MATCH(Q352&amp;V352,【参考】数式用!$AC$3:$AC$452,0),MATCH(VLOOKUP(Z352,【参考】数式用!$AG$2:$AH$56,2,FALSE),【参考】数式用!$AD$2:$AF$2,0)),10)))</f>
        <v/>
      </c>
      <c r="AP352" s="501" t="str">
        <f>IF($L$16="", "", VLOOKUP(Z352,【参考】数式用!$A$2:$O$57,14,FALSE))</f>
        <v/>
      </c>
      <c r="AQ352" s="282" t="e">
        <f>VLOOKUP(Z352,【参考】数式用!$A$2:$O$57,15,FALSE)</f>
        <v>#N/A</v>
      </c>
    </row>
    <row r="353" spans="1:43" ht="49.95" customHeight="1">
      <c r="A353" s="650">
        <f t="shared" si="10"/>
        <v>314</v>
      </c>
      <c r="B353" s="664"/>
      <c r="C353" s="665"/>
      <c r="D353" s="665"/>
      <c r="E353" s="665"/>
      <c r="F353" s="665"/>
      <c r="G353" s="665"/>
      <c r="H353" s="665"/>
      <c r="I353" s="665"/>
      <c r="J353" s="665"/>
      <c r="K353" s="665"/>
      <c r="L353" s="663"/>
      <c r="M353" s="663"/>
      <c r="N353" s="663"/>
      <c r="O353" s="663"/>
      <c r="P353" s="663"/>
      <c r="Q353" s="652"/>
      <c r="R353" s="652"/>
      <c r="S353" s="652"/>
      <c r="T353" s="652"/>
      <c r="U353" s="652"/>
      <c r="V353" s="648"/>
      <c r="W353" s="651"/>
      <c r="X353" s="651"/>
      <c r="Y353" s="651"/>
      <c r="Z353" s="651"/>
      <c r="AA353" s="651"/>
      <c r="AB353" s="651"/>
      <c r="AC353" s="236" t="str">
        <f>IFERROR(VLOOKUP(Z353,【参考】数式用!$A$4:$B$57,2,FALSE),"")</f>
        <v/>
      </c>
      <c r="AD353" s="137"/>
      <c r="AE353" s="138"/>
      <c r="AF353" s="237">
        <f t="shared" si="11"/>
        <v>0</v>
      </c>
      <c r="AG353" s="66" t="str">
        <f>IF(B353="","",IF(AQ353="総合事業","数式を削除して手入力",IFERROR(INDEX(【参考】数式用!$AD$3:$AF$452,MATCH(Q353&amp;V353,【参考】数式用!$AC$3:$AC$452,0),MATCH(VLOOKUP(Z353,【参考】数式用!$AG$2:$AH$56,2,FALSE),【参考】数式用!$AD$2:$AF$2,0)),10)))</f>
        <v/>
      </c>
      <c r="AP353" s="501" t="str">
        <f>IF($L$16="", "", VLOOKUP(Z353,【参考】数式用!$A$2:$O$57,14,FALSE))</f>
        <v/>
      </c>
      <c r="AQ353" s="282" t="e">
        <f>VLOOKUP(Z353,【参考】数式用!$A$2:$O$57,15,FALSE)</f>
        <v>#N/A</v>
      </c>
    </row>
    <row r="354" spans="1:43" ht="49.95" customHeight="1">
      <c r="A354" s="650">
        <f t="shared" si="10"/>
        <v>315</v>
      </c>
      <c r="B354" s="664"/>
      <c r="C354" s="665"/>
      <c r="D354" s="665"/>
      <c r="E354" s="665"/>
      <c r="F354" s="665"/>
      <c r="G354" s="665"/>
      <c r="H354" s="665"/>
      <c r="I354" s="665"/>
      <c r="J354" s="665"/>
      <c r="K354" s="665"/>
      <c r="L354" s="663"/>
      <c r="M354" s="663"/>
      <c r="N354" s="663"/>
      <c r="O354" s="663"/>
      <c r="P354" s="663"/>
      <c r="Q354" s="652"/>
      <c r="R354" s="652"/>
      <c r="S354" s="652"/>
      <c r="T354" s="652"/>
      <c r="U354" s="652"/>
      <c r="V354" s="648"/>
      <c r="W354" s="651"/>
      <c r="X354" s="651"/>
      <c r="Y354" s="651"/>
      <c r="Z354" s="651"/>
      <c r="AA354" s="651"/>
      <c r="AB354" s="651"/>
      <c r="AC354" s="236" t="str">
        <f>IFERROR(VLOOKUP(Z354,【参考】数式用!$A$4:$B$57,2,FALSE),"")</f>
        <v/>
      </c>
      <c r="AD354" s="137"/>
      <c r="AE354" s="138"/>
      <c r="AF354" s="237">
        <f t="shared" si="11"/>
        <v>0</v>
      </c>
      <c r="AG354" s="66" t="str">
        <f>IF(B354="","",IF(AQ354="総合事業","数式を削除して手入力",IFERROR(INDEX(【参考】数式用!$AD$3:$AF$452,MATCH(Q354&amp;V354,【参考】数式用!$AC$3:$AC$452,0),MATCH(VLOOKUP(Z354,【参考】数式用!$AG$2:$AH$56,2,FALSE),【参考】数式用!$AD$2:$AF$2,0)),10)))</f>
        <v/>
      </c>
      <c r="AP354" s="501" t="str">
        <f>IF($L$16="", "", VLOOKUP(Z354,【参考】数式用!$A$2:$O$57,14,FALSE))</f>
        <v/>
      </c>
      <c r="AQ354" s="282" t="e">
        <f>VLOOKUP(Z354,【参考】数式用!$A$2:$O$57,15,FALSE)</f>
        <v>#N/A</v>
      </c>
    </row>
    <row r="355" spans="1:43" ht="49.95" customHeight="1">
      <c r="A355" s="650">
        <f t="shared" si="10"/>
        <v>316</v>
      </c>
      <c r="B355" s="664"/>
      <c r="C355" s="665"/>
      <c r="D355" s="665"/>
      <c r="E355" s="665"/>
      <c r="F355" s="665"/>
      <c r="G355" s="665"/>
      <c r="H355" s="665"/>
      <c r="I355" s="665"/>
      <c r="J355" s="665"/>
      <c r="K355" s="665"/>
      <c r="L355" s="663"/>
      <c r="M355" s="663"/>
      <c r="N355" s="663"/>
      <c r="O355" s="663"/>
      <c r="P355" s="663"/>
      <c r="Q355" s="652"/>
      <c r="R355" s="652"/>
      <c r="S355" s="652"/>
      <c r="T355" s="652"/>
      <c r="U355" s="652"/>
      <c r="V355" s="648"/>
      <c r="W355" s="651"/>
      <c r="X355" s="651"/>
      <c r="Y355" s="651"/>
      <c r="Z355" s="651"/>
      <c r="AA355" s="651"/>
      <c r="AB355" s="651"/>
      <c r="AC355" s="236" t="str">
        <f>IFERROR(VLOOKUP(Z355,【参考】数式用!$A$4:$B$57,2,FALSE),"")</f>
        <v/>
      </c>
      <c r="AD355" s="137"/>
      <c r="AE355" s="138"/>
      <c r="AF355" s="237">
        <f t="shared" si="11"/>
        <v>0</v>
      </c>
      <c r="AG355" s="66" t="str">
        <f>IF(B355="","",IF(AQ355="総合事業","数式を削除して手入力",IFERROR(INDEX(【参考】数式用!$AD$3:$AF$452,MATCH(Q355&amp;V355,【参考】数式用!$AC$3:$AC$452,0),MATCH(VLOOKUP(Z355,【参考】数式用!$AG$2:$AH$56,2,FALSE),【参考】数式用!$AD$2:$AF$2,0)),10)))</f>
        <v/>
      </c>
      <c r="AP355" s="501" t="str">
        <f>IF($L$16="", "", VLOOKUP(Z355,【参考】数式用!$A$2:$O$57,14,FALSE))</f>
        <v/>
      </c>
      <c r="AQ355" s="282" t="e">
        <f>VLOOKUP(Z355,【参考】数式用!$A$2:$O$57,15,FALSE)</f>
        <v>#N/A</v>
      </c>
    </row>
    <row r="356" spans="1:43" ht="49.95" customHeight="1">
      <c r="A356" s="650">
        <f t="shared" si="10"/>
        <v>317</v>
      </c>
      <c r="B356" s="664"/>
      <c r="C356" s="665"/>
      <c r="D356" s="665"/>
      <c r="E356" s="665"/>
      <c r="F356" s="665"/>
      <c r="G356" s="665"/>
      <c r="H356" s="665"/>
      <c r="I356" s="665"/>
      <c r="J356" s="665"/>
      <c r="K356" s="665"/>
      <c r="L356" s="663"/>
      <c r="M356" s="663"/>
      <c r="N356" s="663"/>
      <c r="O356" s="663"/>
      <c r="P356" s="663"/>
      <c r="Q356" s="652"/>
      <c r="R356" s="652"/>
      <c r="S356" s="652"/>
      <c r="T356" s="652"/>
      <c r="U356" s="652"/>
      <c r="V356" s="648"/>
      <c r="W356" s="651"/>
      <c r="X356" s="651"/>
      <c r="Y356" s="651"/>
      <c r="Z356" s="651"/>
      <c r="AA356" s="651"/>
      <c r="AB356" s="651"/>
      <c r="AC356" s="236" t="str">
        <f>IFERROR(VLOOKUP(Z356,【参考】数式用!$A$4:$B$57,2,FALSE),"")</f>
        <v/>
      </c>
      <c r="AD356" s="137"/>
      <c r="AE356" s="138"/>
      <c r="AF356" s="237">
        <f t="shared" si="11"/>
        <v>0</v>
      </c>
      <c r="AG356" s="66" t="str">
        <f>IF(B356="","",IF(AQ356="総合事業","数式を削除して手入力",IFERROR(INDEX(【参考】数式用!$AD$3:$AF$452,MATCH(Q356&amp;V356,【参考】数式用!$AC$3:$AC$452,0),MATCH(VLOOKUP(Z356,【参考】数式用!$AG$2:$AH$56,2,FALSE),【参考】数式用!$AD$2:$AF$2,0)),10)))</f>
        <v/>
      </c>
      <c r="AP356" s="501" t="str">
        <f>IF($L$16="", "", VLOOKUP(Z356,【参考】数式用!$A$2:$O$57,14,FALSE))</f>
        <v/>
      </c>
      <c r="AQ356" s="282" t="e">
        <f>VLOOKUP(Z356,【参考】数式用!$A$2:$O$57,15,FALSE)</f>
        <v>#N/A</v>
      </c>
    </row>
    <row r="357" spans="1:43" ht="49.95" customHeight="1">
      <c r="A357" s="650">
        <f t="shared" si="10"/>
        <v>318</v>
      </c>
      <c r="B357" s="664"/>
      <c r="C357" s="665"/>
      <c r="D357" s="665"/>
      <c r="E357" s="665"/>
      <c r="F357" s="665"/>
      <c r="G357" s="665"/>
      <c r="H357" s="665"/>
      <c r="I357" s="665"/>
      <c r="J357" s="665"/>
      <c r="K357" s="665"/>
      <c r="L357" s="663"/>
      <c r="M357" s="663"/>
      <c r="N357" s="663"/>
      <c r="O357" s="663"/>
      <c r="P357" s="663"/>
      <c r="Q357" s="652"/>
      <c r="R357" s="652"/>
      <c r="S357" s="652"/>
      <c r="T357" s="652"/>
      <c r="U357" s="652"/>
      <c r="V357" s="648"/>
      <c r="W357" s="651"/>
      <c r="X357" s="651"/>
      <c r="Y357" s="651"/>
      <c r="Z357" s="651"/>
      <c r="AA357" s="651"/>
      <c r="AB357" s="651"/>
      <c r="AC357" s="236" t="str">
        <f>IFERROR(VLOOKUP(Z357,【参考】数式用!$A$4:$B$57,2,FALSE),"")</f>
        <v/>
      </c>
      <c r="AD357" s="137"/>
      <c r="AE357" s="138"/>
      <c r="AF357" s="237">
        <f t="shared" si="11"/>
        <v>0</v>
      </c>
      <c r="AG357" s="66" t="str">
        <f>IF(B357="","",IF(AQ357="総合事業","数式を削除して手入力",IFERROR(INDEX(【参考】数式用!$AD$3:$AF$452,MATCH(Q357&amp;V357,【参考】数式用!$AC$3:$AC$452,0),MATCH(VLOOKUP(Z357,【参考】数式用!$AG$2:$AH$56,2,FALSE),【参考】数式用!$AD$2:$AF$2,0)),10)))</f>
        <v/>
      </c>
      <c r="AP357" s="501" t="str">
        <f>IF($L$16="", "", VLOOKUP(Z357,【参考】数式用!$A$2:$O$57,14,FALSE))</f>
        <v/>
      </c>
      <c r="AQ357" s="282" t="e">
        <f>VLOOKUP(Z357,【参考】数式用!$A$2:$O$57,15,FALSE)</f>
        <v>#N/A</v>
      </c>
    </row>
    <row r="358" spans="1:43" ht="49.95" customHeight="1">
      <c r="A358" s="650">
        <f t="shared" si="10"/>
        <v>319</v>
      </c>
      <c r="B358" s="664"/>
      <c r="C358" s="665"/>
      <c r="D358" s="665"/>
      <c r="E358" s="665"/>
      <c r="F358" s="665"/>
      <c r="G358" s="665"/>
      <c r="H358" s="665"/>
      <c r="I358" s="665"/>
      <c r="J358" s="665"/>
      <c r="K358" s="665"/>
      <c r="L358" s="663"/>
      <c r="M358" s="663"/>
      <c r="N358" s="663"/>
      <c r="O358" s="663"/>
      <c r="P358" s="663"/>
      <c r="Q358" s="652"/>
      <c r="R358" s="652"/>
      <c r="S358" s="652"/>
      <c r="T358" s="652"/>
      <c r="U358" s="652"/>
      <c r="V358" s="648"/>
      <c r="W358" s="651"/>
      <c r="X358" s="651"/>
      <c r="Y358" s="651"/>
      <c r="Z358" s="651"/>
      <c r="AA358" s="651"/>
      <c r="AB358" s="651"/>
      <c r="AC358" s="236" t="str">
        <f>IFERROR(VLOOKUP(Z358,【参考】数式用!$A$4:$B$57,2,FALSE),"")</f>
        <v/>
      </c>
      <c r="AD358" s="137"/>
      <c r="AE358" s="138"/>
      <c r="AF358" s="237">
        <f t="shared" si="11"/>
        <v>0</v>
      </c>
      <c r="AG358" s="66" t="str">
        <f>IF(B358="","",IF(AQ358="総合事業","数式を削除して手入力",IFERROR(INDEX(【参考】数式用!$AD$3:$AF$452,MATCH(Q358&amp;V358,【参考】数式用!$AC$3:$AC$452,0),MATCH(VLOOKUP(Z358,【参考】数式用!$AG$2:$AH$56,2,FALSE),【参考】数式用!$AD$2:$AF$2,0)),10)))</f>
        <v/>
      </c>
      <c r="AP358" s="501" t="str">
        <f>IF($L$16="", "", VLOOKUP(Z358,【参考】数式用!$A$2:$O$57,14,FALSE))</f>
        <v/>
      </c>
      <c r="AQ358" s="282" t="e">
        <f>VLOOKUP(Z358,【参考】数式用!$A$2:$O$57,15,FALSE)</f>
        <v>#N/A</v>
      </c>
    </row>
    <row r="359" spans="1:43" ht="49.95" customHeight="1">
      <c r="A359" s="650">
        <f t="shared" si="10"/>
        <v>320</v>
      </c>
      <c r="B359" s="664"/>
      <c r="C359" s="665"/>
      <c r="D359" s="665"/>
      <c r="E359" s="665"/>
      <c r="F359" s="665"/>
      <c r="G359" s="665"/>
      <c r="H359" s="665"/>
      <c r="I359" s="665"/>
      <c r="J359" s="665"/>
      <c r="K359" s="665"/>
      <c r="L359" s="663"/>
      <c r="M359" s="663"/>
      <c r="N359" s="663"/>
      <c r="O359" s="663"/>
      <c r="P359" s="663"/>
      <c r="Q359" s="652"/>
      <c r="R359" s="652"/>
      <c r="S359" s="652"/>
      <c r="T359" s="652"/>
      <c r="U359" s="652"/>
      <c r="V359" s="648"/>
      <c r="W359" s="651"/>
      <c r="X359" s="651"/>
      <c r="Y359" s="651"/>
      <c r="Z359" s="651"/>
      <c r="AA359" s="651"/>
      <c r="AB359" s="651"/>
      <c r="AC359" s="236" t="str">
        <f>IFERROR(VLOOKUP(Z359,【参考】数式用!$A$4:$B$57,2,FALSE),"")</f>
        <v/>
      </c>
      <c r="AD359" s="137"/>
      <c r="AE359" s="138"/>
      <c r="AF359" s="237">
        <f t="shared" si="11"/>
        <v>0</v>
      </c>
      <c r="AG359" s="66" t="str">
        <f>IF(B359="","",IF(AQ359="総合事業","数式を削除して手入力",IFERROR(INDEX(【参考】数式用!$AD$3:$AF$452,MATCH(Q359&amp;V359,【参考】数式用!$AC$3:$AC$452,0),MATCH(VLOOKUP(Z359,【参考】数式用!$AG$2:$AH$56,2,FALSE),【参考】数式用!$AD$2:$AF$2,0)),10)))</f>
        <v/>
      </c>
      <c r="AP359" s="501" t="str">
        <f>IF($L$16="", "", VLOOKUP(Z359,【参考】数式用!$A$2:$O$57,14,FALSE))</f>
        <v/>
      </c>
      <c r="AQ359" s="282" t="e">
        <f>VLOOKUP(Z359,【参考】数式用!$A$2:$O$57,15,FALSE)</f>
        <v>#N/A</v>
      </c>
    </row>
    <row r="360" spans="1:43" ht="49.95" customHeight="1">
      <c r="A360" s="650">
        <f t="shared" si="10"/>
        <v>321</v>
      </c>
      <c r="B360" s="664"/>
      <c r="C360" s="665"/>
      <c r="D360" s="665"/>
      <c r="E360" s="665"/>
      <c r="F360" s="665"/>
      <c r="G360" s="665"/>
      <c r="H360" s="665"/>
      <c r="I360" s="665"/>
      <c r="J360" s="665"/>
      <c r="K360" s="665"/>
      <c r="L360" s="663"/>
      <c r="M360" s="663"/>
      <c r="N360" s="663"/>
      <c r="O360" s="663"/>
      <c r="P360" s="663"/>
      <c r="Q360" s="652"/>
      <c r="R360" s="652"/>
      <c r="S360" s="652"/>
      <c r="T360" s="652"/>
      <c r="U360" s="652"/>
      <c r="V360" s="648"/>
      <c r="W360" s="651"/>
      <c r="X360" s="651"/>
      <c r="Y360" s="651"/>
      <c r="Z360" s="651"/>
      <c r="AA360" s="651"/>
      <c r="AB360" s="651"/>
      <c r="AC360" s="236" t="str">
        <f>IFERROR(VLOOKUP(Z360,【参考】数式用!$A$4:$B$57,2,FALSE),"")</f>
        <v/>
      </c>
      <c r="AD360" s="137"/>
      <c r="AE360" s="138"/>
      <c r="AF360" s="237">
        <f t="shared" si="11"/>
        <v>0</v>
      </c>
      <c r="AG360" s="66" t="str">
        <f>IF(B360="","",IF(AQ360="総合事業","数式を削除して手入力",IFERROR(INDEX(【参考】数式用!$AD$3:$AF$452,MATCH(Q360&amp;V360,【参考】数式用!$AC$3:$AC$452,0),MATCH(VLOOKUP(Z360,【参考】数式用!$AG$2:$AH$56,2,FALSE),【参考】数式用!$AD$2:$AF$2,0)),10)))</f>
        <v/>
      </c>
      <c r="AP360" s="501" t="str">
        <f>IF($L$16="", "", VLOOKUP(Z360,【参考】数式用!$A$2:$O$57,14,FALSE))</f>
        <v/>
      </c>
      <c r="AQ360" s="282" t="e">
        <f>VLOOKUP(Z360,【参考】数式用!$A$2:$O$57,15,FALSE)</f>
        <v>#N/A</v>
      </c>
    </row>
    <row r="361" spans="1:43" ht="49.95" customHeight="1">
      <c r="A361" s="650">
        <f t="shared" si="10"/>
        <v>322</v>
      </c>
      <c r="B361" s="664"/>
      <c r="C361" s="665"/>
      <c r="D361" s="665"/>
      <c r="E361" s="665"/>
      <c r="F361" s="665"/>
      <c r="G361" s="665"/>
      <c r="H361" s="665"/>
      <c r="I361" s="665"/>
      <c r="J361" s="665"/>
      <c r="K361" s="665"/>
      <c r="L361" s="663"/>
      <c r="M361" s="663"/>
      <c r="N361" s="663"/>
      <c r="O361" s="663"/>
      <c r="P361" s="663"/>
      <c r="Q361" s="652"/>
      <c r="R361" s="652"/>
      <c r="S361" s="652"/>
      <c r="T361" s="652"/>
      <c r="U361" s="652"/>
      <c r="V361" s="648"/>
      <c r="W361" s="651"/>
      <c r="X361" s="651"/>
      <c r="Y361" s="651"/>
      <c r="Z361" s="651"/>
      <c r="AA361" s="651"/>
      <c r="AB361" s="651"/>
      <c r="AC361" s="236" t="str">
        <f>IFERROR(VLOOKUP(Z361,【参考】数式用!$A$4:$B$57,2,FALSE),"")</f>
        <v/>
      </c>
      <c r="AD361" s="137"/>
      <c r="AE361" s="138"/>
      <c r="AF361" s="237">
        <f t="shared" si="11"/>
        <v>0</v>
      </c>
      <c r="AG361" s="66" t="str">
        <f>IF(B361="","",IF(AQ361="総合事業","数式を削除して手入力",IFERROR(INDEX(【参考】数式用!$AD$3:$AF$452,MATCH(Q361&amp;V361,【参考】数式用!$AC$3:$AC$452,0),MATCH(VLOOKUP(Z361,【参考】数式用!$AG$2:$AH$56,2,FALSE),【参考】数式用!$AD$2:$AF$2,0)),10)))</f>
        <v/>
      </c>
      <c r="AP361" s="501" t="str">
        <f>IF($L$16="", "", VLOOKUP(Z361,【参考】数式用!$A$2:$O$57,14,FALSE))</f>
        <v/>
      </c>
      <c r="AQ361" s="282" t="e">
        <f>VLOOKUP(Z361,【参考】数式用!$A$2:$O$57,15,FALSE)</f>
        <v>#N/A</v>
      </c>
    </row>
    <row r="362" spans="1:43" ht="49.95" customHeight="1">
      <c r="A362" s="650">
        <f t="shared" ref="A362:A425" si="12">A361+1</f>
        <v>323</v>
      </c>
      <c r="B362" s="664"/>
      <c r="C362" s="665"/>
      <c r="D362" s="665"/>
      <c r="E362" s="665"/>
      <c r="F362" s="665"/>
      <c r="G362" s="665"/>
      <c r="H362" s="665"/>
      <c r="I362" s="665"/>
      <c r="J362" s="665"/>
      <c r="K362" s="665"/>
      <c r="L362" s="663"/>
      <c r="M362" s="663"/>
      <c r="N362" s="663"/>
      <c r="O362" s="663"/>
      <c r="P362" s="663"/>
      <c r="Q362" s="652"/>
      <c r="R362" s="652"/>
      <c r="S362" s="652"/>
      <c r="T362" s="652"/>
      <c r="U362" s="652"/>
      <c r="V362" s="648"/>
      <c r="W362" s="651"/>
      <c r="X362" s="651"/>
      <c r="Y362" s="651"/>
      <c r="Z362" s="651"/>
      <c r="AA362" s="651"/>
      <c r="AB362" s="651"/>
      <c r="AC362" s="236" t="str">
        <f>IFERROR(VLOOKUP(Z362,【参考】数式用!$A$4:$B$57,2,FALSE),"")</f>
        <v/>
      </c>
      <c r="AD362" s="137"/>
      <c r="AE362" s="138"/>
      <c r="AF362" s="237">
        <f t="shared" si="11"/>
        <v>0</v>
      </c>
      <c r="AG362" s="66" t="str">
        <f>IF(B362="","",IF(AQ362="総合事業","数式を削除して手入力",IFERROR(INDEX(【参考】数式用!$AD$3:$AF$452,MATCH(Q362&amp;V362,【参考】数式用!$AC$3:$AC$452,0),MATCH(VLOOKUP(Z362,【参考】数式用!$AG$2:$AH$56,2,FALSE),【参考】数式用!$AD$2:$AF$2,0)),10)))</f>
        <v/>
      </c>
      <c r="AP362" s="501" t="str">
        <f>IF($L$16="", "", VLOOKUP(Z362,【参考】数式用!$A$2:$O$57,14,FALSE))</f>
        <v/>
      </c>
      <c r="AQ362" s="282" t="e">
        <f>VLOOKUP(Z362,【参考】数式用!$A$2:$O$57,15,FALSE)</f>
        <v>#N/A</v>
      </c>
    </row>
    <row r="363" spans="1:43" ht="49.95" customHeight="1">
      <c r="A363" s="650">
        <f t="shared" si="12"/>
        <v>324</v>
      </c>
      <c r="B363" s="664"/>
      <c r="C363" s="665"/>
      <c r="D363" s="665"/>
      <c r="E363" s="665"/>
      <c r="F363" s="665"/>
      <c r="G363" s="665"/>
      <c r="H363" s="665"/>
      <c r="I363" s="665"/>
      <c r="J363" s="665"/>
      <c r="K363" s="665"/>
      <c r="L363" s="663"/>
      <c r="M363" s="663"/>
      <c r="N363" s="663"/>
      <c r="O363" s="663"/>
      <c r="P363" s="663"/>
      <c r="Q363" s="652"/>
      <c r="R363" s="652"/>
      <c r="S363" s="652"/>
      <c r="T363" s="652"/>
      <c r="U363" s="652"/>
      <c r="V363" s="648"/>
      <c r="W363" s="651"/>
      <c r="X363" s="651"/>
      <c r="Y363" s="651"/>
      <c r="Z363" s="651"/>
      <c r="AA363" s="651"/>
      <c r="AB363" s="651"/>
      <c r="AC363" s="236" t="str">
        <f>IFERROR(VLOOKUP(Z363,【参考】数式用!$A$4:$B$57,2,FALSE),"")</f>
        <v/>
      </c>
      <c r="AD363" s="137"/>
      <c r="AE363" s="138"/>
      <c r="AF363" s="237">
        <f t="shared" si="11"/>
        <v>0</v>
      </c>
      <c r="AG363" s="66" t="str">
        <f>IF(B363="","",IF(AQ363="総合事業","数式を削除して手入力",IFERROR(INDEX(【参考】数式用!$AD$3:$AF$452,MATCH(Q363&amp;V363,【参考】数式用!$AC$3:$AC$452,0),MATCH(VLOOKUP(Z363,【参考】数式用!$AG$2:$AH$56,2,FALSE),【参考】数式用!$AD$2:$AF$2,0)),10)))</f>
        <v/>
      </c>
      <c r="AP363" s="501" t="str">
        <f>IF($L$16="", "", VLOOKUP(Z363,【参考】数式用!$A$2:$O$57,14,FALSE))</f>
        <v/>
      </c>
      <c r="AQ363" s="282" t="e">
        <f>VLOOKUP(Z363,【参考】数式用!$A$2:$O$57,15,FALSE)</f>
        <v>#N/A</v>
      </c>
    </row>
    <row r="364" spans="1:43" ht="49.95" customHeight="1">
      <c r="A364" s="650">
        <f t="shared" si="12"/>
        <v>325</v>
      </c>
      <c r="B364" s="664"/>
      <c r="C364" s="665"/>
      <c r="D364" s="665"/>
      <c r="E364" s="665"/>
      <c r="F364" s="665"/>
      <c r="G364" s="665"/>
      <c r="H364" s="665"/>
      <c r="I364" s="665"/>
      <c r="J364" s="665"/>
      <c r="K364" s="665"/>
      <c r="L364" s="663"/>
      <c r="M364" s="663"/>
      <c r="N364" s="663"/>
      <c r="O364" s="663"/>
      <c r="P364" s="663"/>
      <c r="Q364" s="652"/>
      <c r="R364" s="652"/>
      <c r="S364" s="652"/>
      <c r="T364" s="652"/>
      <c r="U364" s="652"/>
      <c r="V364" s="648"/>
      <c r="W364" s="651"/>
      <c r="X364" s="651"/>
      <c r="Y364" s="651"/>
      <c r="Z364" s="651"/>
      <c r="AA364" s="651"/>
      <c r="AB364" s="651"/>
      <c r="AC364" s="236" t="str">
        <f>IFERROR(VLOOKUP(Z364,【参考】数式用!$A$4:$B$57,2,FALSE),"")</f>
        <v/>
      </c>
      <c r="AD364" s="137"/>
      <c r="AE364" s="138"/>
      <c r="AF364" s="237">
        <f t="shared" si="11"/>
        <v>0</v>
      </c>
      <c r="AG364" s="66" t="str">
        <f>IF(B364="","",IF(AQ364="総合事業","数式を削除して手入力",IFERROR(INDEX(【参考】数式用!$AD$3:$AF$452,MATCH(Q364&amp;V364,【参考】数式用!$AC$3:$AC$452,0),MATCH(VLOOKUP(Z364,【参考】数式用!$AG$2:$AH$56,2,FALSE),【参考】数式用!$AD$2:$AF$2,0)),10)))</f>
        <v/>
      </c>
      <c r="AP364" s="501" t="str">
        <f>IF($L$16="", "", VLOOKUP(Z364,【参考】数式用!$A$2:$O$57,14,FALSE))</f>
        <v/>
      </c>
      <c r="AQ364" s="282" t="e">
        <f>VLOOKUP(Z364,【参考】数式用!$A$2:$O$57,15,FALSE)</f>
        <v>#N/A</v>
      </c>
    </row>
    <row r="365" spans="1:43" ht="49.95" customHeight="1">
      <c r="A365" s="650">
        <f t="shared" si="12"/>
        <v>326</v>
      </c>
      <c r="B365" s="664"/>
      <c r="C365" s="665"/>
      <c r="D365" s="665"/>
      <c r="E365" s="665"/>
      <c r="F365" s="665"/>
      <c r="G365" s="665"/>
      <c r="H365" s="665"/>
      <c r="I365" s="665"/>
      <c r="J365" s="665"/>
      <c r="K365" s="665"/>
      <c r="L365" s="663"/>
      <c r="M365" s="663"/>
      <c r="N365" s="663"/>
      <c r="O365" s="663"/>
      <c r="P365" s="663"/>
      <c r="Q365" s="652"/>
      <c r="R365" s="652"/>
      <c r="S365" s="652"/>
      <c r="T365" s="652"/>
      <c r="U365" s="652"/>
      <c r="V365" s="648"/>
      <c r="W365" s="651"/>
      <c r="X365" s="651"/>
      <c r="Y365" s="651"/>
      <c r="Z365" s="651"/>
      <c r="AA365" s="651"/>
      <c r="AB365" s="651"/>
      <c r="AC365" s="236" t="str">
        <f>IFERROR(VLOOKUP(Z365,【参考】数式用!$A$4:$B$57,2,FALSE),"")</f>
        <v/>
      </c>
      <c r="AD365" s="137"/>
      <c r="AE365" s="138"/>
      <c r="AF365" s="237">
        <f t="shared" si="11"/>
        <v>0</v>
      </c>
      <c r="AG365" s="66" t="str">
        <f>IF(B365="","",IF(AQ365="総合事業","数式を削除して手入力",IFERROR(INDEX(【参考】数式用!$AD$3:$AF$452,MATCH(Q365&amp;V365,【参考】数式用!$AC$3:$AC$452,0),MATCH(VLOOKUP(Z365,【参考】数式用!$AG$2:$AH$56,2,FALSE),【参考】数式用!$AD$2:$AF$2,0)),10)))</f>
        <v/>
      </c>
      <c r="AP365" s="501" t="str">
        <f>IF($L$16="", "", VLOOKUP(Z365,【参考】数式用!$A$2:$O$57,14,FALSE))</f>
        <v/>
      </c>
      <c r="AQ365" s="282" t="e">
        <f>VLOOKUP(Z365,【参考】数式用!$A$2:$O$57,15,FALSE)</f>
        <v>#N/A</v>
      </c>
    </row>
    <row r="366" spans="1:43" ht="49.95" customHeight="1">
      <c r="A366" s="650">
        <f t="shared" si="12"/>
        <v>327</v>
      </c>
      <c r="B366" s="664"/>
      <c r="C366" s="665"/>
      <c r="D366" s="665"/>
      <c r="E366" s="665"/>
      <c r="F366" s="665"/>
      <c r="G366" s="665"/>
      <c r="H366" s="665"/>
      <c r="I366" s="665"/>
      <c r="J366" s="665"/>
      <c r="K366" s="665"/>
      <c r="L366" s="663"/>
      <c r="M366" s="663"/>
      <c r="N366" s="663"/>
      <c r="O366" s="663"/>
      <c r="P366" s="663"/>
      <c r="Q366" s="652"/>
      <c r="R366" s="652"/>
      <c r="S366" s="652"/>
      <c r="T366" s="652"/>
      <c r="U366" s="652"/>
      <c r="V366" s="648"/>
      <c r="W366" s="651"/>
      <c r="X366" s="651"/>
      <c r="Y366" s="651"/>
      <c r="Z366" s="651"/>
      <c r="AA366" s="651"/>
      <c r="AB366" s="651"/>
      <c r="AC366" s="236" t="str">
        <f>IFERROR(VLOOKUP(Z366,【参考】数式用!$A$4:$B$57,2,FALSE),"")</f>
        <v/>
      </c>
      <c r="AD366" s="137"/>
      <c r="AE366" s="138"/>
      <c r="AF366" s="237">
        <f t="shared" si="11"/>
        <v>0</v>
      </c>
      <c r="AG366" s="66" t="str">
        <f>IF(B366="","",IF(AQ366="総合事業","数式を削除して手入力",IFERROR(INDEX(【参考】数式用!$AD$3:$AF$452,MATCH(Q366&amp;V366,【参考】数式用!$AC$3:$AC$452,0),MATCH(VLOOKUP(Z366,【参考】数式用!$AG$2:$AH$56,2,FALSE),【参考】数式用!$AD$2:$AF$2,0)),10)))</f>
        <v/>
      </c>
      <c r="AP366" s="501" t="str">
        <f>IF($L$16="", "", VLOOKUP(Z366,【参考】数式用!$A$2:$O$57,14,FALSE))</f>
        <v/>
      </c>
      <c r="AQ366" s="282" t="e">
        <f>VLOOKUP(Z366,【参考】数式用!$A$2:$O$57,15,FALSE)</f>
        <v>#N/A</v>
      </c>
    </row>
    <row r="367" spans="1:43" ht="49.95" customHeight="1">
      <c r="A367" s="650">
        <f t="shared" si="12"/>
        <v>328</v>
      </c>
      <c r="B367" s="664"/>
      <c r="C367" s="665"/>
      <c r="D367" s="665"/>
      <c r="E367" s="665"/>
      <c r="F367" s="665"/>
      <c r="G367" s="665"/>
      <c r="H367" s="665"/>
      <c r="I367" s="665"/>
      <c r="J367" s="665"/>
      <c r="K367" s="665"/>
      <c r="L367" s="663"/>
      <c r="M367" s="663"/>
      <c r="N367" s="663"/>
      <c r="O367" s="663"/>
      <c r="P367" s="663"/>
      <c r="Q367" s="652"/>
      <c r="R367" s="652"/>
      <c r="S367" s="652"/>
      <c r="T367" s="652"/>
      <c r="U367" s="652"/>
      <c r="V367" s="648"/>
      <c r="W367" s="651"/>
      <c r="X367" s="651"/>
      <c r="Y367" s="651"/>
      <c r="Z367" s="651"/>
      <c r="AA367" s="651"/>
      <c r="AB367" s="651"/>
      <c r="AC367" s="236" t="str">
        <f>IFERROR(VLOOKUP(Z367,【参考】数式用!$A$4:$B$57,2,FALSE),"")</f>
        <v/>
      </c>
      <c r="AD367" s="137"/>
      <c r="AE367" s="138"/>
      <c r="AF367" s="237">
        <f t="shared" si="11"/>
        <v>0</v>
      </c>
      <c r="AG367" s="66" t="str">
        <f>IF(B367="","",IF(AQ367="総合事業","数式を削除して手入力",IFERROR(INDEX(【参考】数式用!$AD$3:$AF$452,MATCH(Q367&amp;V367,【参考】数式用!$AC$3:$AC$452,0),MATCH(VLOOKUP(Z367,【参考】数式用!$AG$2:$AH$56,2,FALSE),【参考】数式用!$AD$2:$AF$2,0)),10)))</f>
        <v/>
      </c>
      <c r="AP367" s="501" t="str">
        <f>IF($L$16="", "", VLOOKUP(Z367,【参考】数式用!$A$2:$O$57,14,FALSE))</f>
        <v/>
      </c>
      <c r="AQ367" s="282" t="e">
        <f>VLOOKUP(Z367,【参考】数式用!$A$2:$O$57,15,FALSE)</f>
        <v>#N/A</v>
      </c>
    </row>
    <row r="368" spans="1:43" ht="49.95" customHeight="1">
      <c r="A368" s="650">
        <f t="shared" si="12"/>
        <v>329</v>
      </c>
      <c r="B368" s="664"/>
      <c r="C368" s="665"/>
      <c r="D368" s="665"/>
      <c r="E368" s="665"/>
      <c r="F368" s="665"/>
      <c r="G368" s="665"/>
      <c r="H368" s="665"/>
      <c r="I368" s="665"/>
      <c r="J368" s="665"/>
      <c r="K368" s="665"/>
      <c r="L368" s="663"/>
      <c r="M368" s="663"/>
      <c r="N368" s="663"/>
      <c r="O368" s="663"/>
      <c r="P368" s="663"/>
      <c r="Q368" s="652"/>
      <c r="R368" s="652"/>
      <c r="S368" s="652"/>
      <c r="T368" s="652"/>
      <c r="U368" s="652"/>
      <c r="V368" s="648"/>
      <c r="W368" s="651"/>
      <c r="X368" s="651"/>
      <c r="Y368" s="651"/>
      <c r="Z368" s="651"/>
      <c r="AA368" s="651"/>
      <c r="AB368" s="651"/>
      <c r="AC368" s="236" t="str">
        <f>IFERROR(VLOOKUP(Z368,【参考】数式用!$A$4:$B$57,2,FALSE),"")</f>
        <v/>
      </c>
      <c r="AD368" s="137"/>
      <c r="AE368" s="138"/>
      <c r="AF368" s="237">
        <f t="shared" si="11"/>
        <v>0</v>
      </c>
      <c r="AG368" s="66" t="str">
        <f>IF(B368="","",IF(AQ368="総合事業","数式を削除して手入力",IFERROR(INDEX(【参考】数式用!$AD$3:$AF$452,MATCH(Q368&amp;V368,【参考】数式用!$AC$3:$AC$452,0),MATCH(VLOOKUP(Z368,【参考】数式用!$AG$2:$AH$56,2,FALSE),【参考】数式用!$AD$2:$AF$2,0)),10)))</f>
        <v/>
      </c>
      <c r="AP368" s="501" t="str">
        <f>IF($L$16="", "", VLOOKUP(Z368,【参考】数式用!$A$2:$O$57,14,FALSE))</f>
        <v/>
      </c>
      <c r="AQ368" s="282" t="e">
        <f>VLOOKUP(Z368,【参考】数式用!$A$2:$O$57,15,FALSE)</f>
        <v>#N/A</v>
      </c>
    </row>
    <row r="369" spans="1:43" ht="49.95" customHeight="1">
      <c r="A369" s="650">
        <f t="shared" si="12"/>
        <v>330</v>
      </c>
      <c r="B369" s="664"/>
      <c r="C369" s="665"/>
      <c r="D369" s="665"/>
      <c r="E369" s="665"/>
      <c r="F369" s="665"/>
      <c r="G369" s="665"/>
      <c r="H369" s="665"/>
      <c r="I369" s="665"/>
      <c r="J369" s="665"/>
      <c r="K369" s="665"/>
      <c r="L369" s="663"/>
      <c r="M369" s="663"/>
      <c r="N369" s="663"/>
      <c r="O369" s="663"/>
      <c r="P369" s="663"/>
      <c r="Q369" s="652"/>
      <c r="R369" s="652"/>
      <c r="S369" s="652"/>
      <c r="T369" s="652"/>
      <c r="U369" s="652"/>
      <c r="V369" s="648"/>
      <c r="W369" s="651"/>
      <c r="X369" s="651"/>
      <c r="Y369" s="651"/>
      <c r="Z369" s="651"/>
      <c r="AA369" s="651"/>
      <c r="AB369" s="651"/>
      <c r="AC369" s="236" t="str">
        <f>IFERROR(VLOOKUP(Z369,【参考】数式用!$A$4:$B$57,2,FALSE),"")</f>
        <v/>
      </c>
      <c r="AD369" s="137"/>
      <c r="AE369" s="138"/>
      <c r="AF369" s="237">
        <f t="shared" si="11"/>
        <v>0</v>
      </c>
      <c r="AG369" s="66" t="str">
        <f>IF(B369="","",IF(AQ369="総合事業","数式を削除して手入力",IFERROR(INDEX(【参考】数式用!$AD$3:$AF$452,MATCH(Q369&amp;V369,【参考】数式用!$AC$3:$AC$452,0),MATCH(VLOOKUP(Z369,【参考】数式用!$AG$2:$AH$56,2,FALSE),【参考】数式用!$AD$2:$AF$2,0)),10)))</f>
        <v/>
      </c>
      <c r="AP369" s="501" t="str">
        <f>IF($L$16="", "", VLOOKUP(Z369,【参考】数式用!$A$2:$O$57,14,FALSE))</f>
        <v/>
      </c>
      <c r="AQ369" s="282" t="e">
        <f>VLOOKUP(Z369,【参考】数式用!$A$2:$O$57,15,FALSE)</f>
        <v>#N/A</v>
      </c>
    </row>
    <row r="370" spans="1:43" ht="49.95" customHeight="1">
      <c r="A370" s="650">
        <f t="shared" si="12"/>
        <v>331</v>
      </c>
      <c r="B370" s="664"/>
      <c r="C370" s="665"/>
      <c r="D370" s="665"/>
      <c r="E370" s="665"/>
      <c r="F370" s="665"/>
      <c r="G370" s="665"/>
      <c r="H370" s="665"/>
      <c r="I370" s="665"/>
      <c r="J370" s="665"/>
      <c r="K370" s="665"/>
      <c r="L370" s="663"/>
      <c r="M370" s="663"/>
      <c r="N370" s="663"/>
      <c r="O370" s="663"/>
      <c r="P370" s="663"/>
      <c r="Q370" s="652"/>
      <c r="R370" s="652"/>
      <c r="S370" s="652"/>
      <c r="T370" s="652"/>
      <c r="U370" s="652"/>
      <c r="V370" s="648"/>
      <c r="W370" s="651"/>
      <c r="X370" s="651"/>
      <c r="Y370" s="651"/>
      <c r="Z370" s="651"/>
      <c r="AA370" s="651"/>
      <c r="AB370" s="651"/>
      <c r="AC370" s="236" t="str">
        <f>IFERROR(VLOOKUP(Z370,【参考】数式用!$A$4:$B$57,2,FALSE),"")</f>
        <v/>
      </c>
      <c r="AD370" s="137"/>
      <c r="AE370" s="138"/>
      <c r="AF370" s="237">
        <f t="shared" si="11"/>
        <v>0</v>
      </c>
      <c r="AG370" s="66" t="str">
        <f>IF(B370="","",IF(AQ370="総合事業","数式を削除して手入力",IFERROR(INDEX(【参考】数式用!$AD$3:$AF$452,MATCH(Q370&amp;V370,【参考】数式用!$AC$3:$AC$452,0),MATCH(VLOOKUP(Z370,【参考】数式用!$AG$2:$AH$56,2,FALSE),【参考】数式用!$AD$2:$AF$2,0)),10)))</f>
        <v/>
      </c>
      <c r="AP370" s="501" t="str">
        <f>IF($L$16="", "", VLOOKUP(Z370,【参考】数式用!$A$2:$O$57,14,FALSE))</f>
        <v/>
      </c>
      <c r="AQ370" s="282" t="e">
        <f>VLOOKUP(Z370,【参考】数式用!$A$2:$O$57,15,FALSE)</f>
        <v>#N/A</v>
      </c>
    </row>
    <row r="371" spans="1:43" ht="49.95" customHeight="1">
      <c r="A371" s="650">
        <f t="shared" si="12"/>
        <v>332</v>
      </c>
      <c r="B371" s="664"/>
      <c r="C371" s="665"/>
      <c r="D371" s="665"/>
      <c r="E371" s="665"/>
      <c r="F371" s="665"/>
      <c r="G371" s="665"/>
      <c r="H371" s="665"/>
      <c r="I371" s="665"/>
      <c r="J371" s="665"/>
      <c r="K371" s="665"/>
      <c r="L371" s="663"/>
      <c r="M371" s="663"/>
      <c r="N371" s="663"/>
      <c r="O371" s="663"/>
      <c r="P371" s="663"/>
      <c r="Q371" s="652"/>
      <c r="R371" s="652"/>
      <c r="S371" s="652"/>
      <c r="T371" s="652"/>
      <c r="U371" s="652"/>
      <c r="V371" s="648"/>
      <c r="W371" s="651"/>
      <c r="X371" s="651"/>
      <c r="Y371" s="651"/>
      <c r="Z371" s="651"/>
      <c r="AA371" s="651"/>
      <c r="AB371" s="651"/>
      <c r="AC371" s="236" t="str">
        <f>IFERROR(VLOOKUP(Z371,【参考】数式用!$A$4:$B$57,2,FALSE),"")</f>
        <v/>
      </c>
      <c r="AD371" s="137"/>
      <c r="AE371" s="138"/>
      <c r="AF371" s="237">
        <f t="shared" si="11"/>
        <v>0</v>
      </c>
      <c r="AG371" s="66" t="str">
        <f>IF(B371="","",IF(AQ371="総合事業","数式を削除して手入力",IFERROR(INDEX(【参考】数式用!$AD$3:$AF$452,MATCH(Q371&amp;V371,【参考】数式用!$AC$3:$AC$452,0),MATCH(VLOOKUP(Z371,【参考】数式用!$AG$2:$AH$56,2,FALSE),【参考】数式用!$AD$2:$AF$2,0)),10)))</f>
        <v/>
      </c>
      <c r="AP371" s="501" t="str">
        <f>IF($L$16="", "", VLOOKUP(Z371,【参考】数式用!$A$2:$O$57,14,FALSE))</f>
        <v/>
      </c>
      <c r="AQ371" s="282" t="e">
        <f>VLOOKUP(Z371,【参考】数式用!$A$2:$O$57,15,FALSE)</f>
        <v>#N/A</v>
      </c>
    </row>
    <row r="372" spans="1:43" ht="49.95" customHeight="1">
      <c r="A372" s="650">
        <f t="shared" si="12"/>
        <v>333</v>
      </c>
      <c r="B372" s="664"/>
      <c r="C372" s="665"/>
      <c r="D372" s="665"/>
      <c r="E372" s="665"/>
      <c r="F372" s="665"/>
      <c r="G372" s="665"/>
      <c r="H372" s="665"/>
      <c r="I372" s="665"/>
      <c r="J372" s="665"/>
      <c r="K372" s="665"/>
      <c r="L372" s="663"/>
      <c r="M372" s="663"/>
      <c r="N372" s="663"/>
      <c r="O372" s="663"/>
      <c r="P372" s="663"/>
      <c r="Q372" s="652"/>
      <c r="R372" s="652"/>
      <c r="S372" s="652"/>
      <c r="T372" s="652"/>
      <c r="U372" s="652"/>
      <c r="V372" s="648"/>
      <c r="W372" s="651"/>
      <c r="X372" s="651"/>
      <c r="Y372" s="651"/>
      <c r="Z372" s="651"/>
      <c r="AA372" s="651"/>
      <c r="AB372" s="651"/>
      <c r="AC372" s="236" t="str">
        <f>IFERROR(VLOOKUP(Z372,【参考】数式用!$A$4:$B$57,2,FALSE),"")</f>
        <v/>
      </c>
      <c r="AD372" s="137"/>
      <c r="AE372" s="138"/>
      <c r="AF372" s="237">
        <f t="shared" si="11"/>
        <v>0</v>
      </c>
      <c r="AG372" s="66" t="str">
        <f>IF(B372="","",IF(AQ372="総合事業","数式を削除して手入力",IFERROR(INDEX(【参考】数式用!$AD$3:$AF$452,MATCH(Q372&amp;V372,【参考】数式用!$AC$3:$AC$452,0),MATCH(VLOOKUP(Z372,【参考】数式用!$AG$2:$AH$56,2,FALSE),【参考】数式用!$AD$2:$AF$2,0)),10)))</f>
        <v/>
      </c>
      <c r="AP372" s="501" t="str">
        <f>IF($L$16="", "", VLOOKUP(Z372,【参考】数式用!$A$2:$O$57,14,FALSE))</f>
        <v/>
      </c>
      <c r="AQ372" s="282" t="e">
        <f>VLOOKUP(Z372,【参考】数式用!$A$2:$O$57,15,FALSE)</f>
        <v>#N/A</v>
      </c>
    </row>
    <row r="373" spans="1:43" ht="49.95" customHeight="1">
      <c r="A373" s="650">
        <f t="shared" si="12"/>
        <v>334</v>
      </c>
      <c r="B373" s="664"/>
      <c r="C373" s="665"/>
      <c r="D373" s="665"/>
      <c r="E373" s="665"/>
      <c r="F373" s="665"/>
      <c r="G373" s="665"/>
      <c r="H373" s="665"/>
      <c r="I373" s="665"/>
      <c r="J373" s="665"/>
      <c r="K373" s="665"/>
      <c r="L373" s="663"/>
      <c r="M373" s="663"/>
      <c r="N373" s="663"/>
      <c r="O373" s="663"/>
      <c r="P373" s="663"/>
      <c r="Q373" s="652"/>
      <c r="R373" s="652"/>
      <c r="S373" s="652"/>
      <c r="T373" s="652"/>
      <c r="U373" s="652"/>
      <c r="V373" s="648"/>
      <c r="W373" s="651"/>
      <c r="X373" s="651"/>
      <c r="Y373" s="651"/>
      <c r="Z373" s="651"/>
      <c r="AA373" s="651"/>
      <c r="AB373" s="651"/>
      <c r="AC373" s="236" t="str">
        <f>IFERROR(VLOOKUP(Z373,【参考】数式用!$A$4:$B$57,2,FALSE),"")</f>
        <v/>
      </c>
      <c r="AD373" s="137"/>
      <c r="AE373" s="138"/>
      <c r="AF373" s="237">
        <f t="shared" si="11"/>
        <v>0</v>
      </c>
      <c r="AG373" s="66" t="str">
        <f>IF(B373="","",IF(AQ373="総合事業","数式を削除して手入力",IFERROR(INDEX(【参考】数式用!$AD$3:$AF$452,MATCH(Q373&amp;V373,【参考】数式用!$AC$3:$AC$452,0),MATCH(VLOOKUP(Z373,【参考】数式用!$AG$2:$AH$56,2,FALSE),【参考】数式用!$AD$2:$AF$2,0)),10)))</f>
        <v/>
      </c>
      <c r="AP373" s="501" t="str">
        <f>IF($L$16="", "", VLOOKUP(Z373,【参考】数式用!$A$2:$O$57,14,FALSE))</f>
        <v/>
      </c>
      <c r="AQ373" s="282" t="e">
        <f>VLOOKUP(Z373,【参考】数式用!$A$2:$O$57,15,FALSE)</f>
        <v>#N/A</v>
      </c>
    </row>
    <row r="374" spans="1:43" ht="49.95" customHeight="1">
      <c r="A374" s="650">
        <f t="shared" si="12"/>
        <v>335</v>
      </c>
      <c r="B374" s="664"/>
      <c r="C374" s="665"/>
      <c r="D374" s="665"/>
      <c r="E374" s="665"/>
      <c r="F374" s="665"/>
      <c r="G374" s="665"/>
      <c r="H374" s="665"/>
      <c r="I374" s="665"/>
      <c r="J374" s="665"/>
      <c r="K374" s="665"/>
      <c r="L374" s="663"/>
      <c r="M374" s="663"/>
      <c r="N374" s="663"/>
      <c r="O374" s="663"/>
      <c r="P374" s="663"/>
      <c r="Q374" s="652"/>
      <c r="R374" s="652"/>
      <c r="S374" s="652"/>
      <c r="T374" s="652"/>
      <c r="U374" s="652"/>
      <c r="V374" s="648"/>
      <c r="W374" s="651"/>
      <c r="X374" s="651"/>
      <c r="Y374" s="651"/>
      <c r="Z374" s="651"/>
      <c r="AA374" s="651"/>
      <c r="AB374" s="651"/>
      <c r="AC374" s="236" t="str">
        <f>IFERROR(VLOOKUP(Z374,【参考】数式用!$A$4:$B$57,2,FALSE),"")</f>
        <v/>
      </c>
      <c r="AD374" s="137"/>
      <c r="AE374" s="138"/>
      <c r="AF374" s="237">
        <f t="shared" si="11"/>
        <v>0</v>
      </c>
      <c r="AG374" s="66" t="str">
        <f>IF(B374="","",IF(AQ374="総合事業","数式を削除して手入力",IFERROR(INDEX(【参考】数式用!$AD$3:$AF$452,MATCH(Q374&amp;V374,【参考】数式用!$AC$3:$AC$452,0),MATCH(VLOOKUP(Z374,【参考】数式用!$AG$2:$AH$56,2,FALSE),【参考】数式用!$AD$2:$AF$2,0)),10)))</f>
        <v/>
      </c>
      <c r="AP374" s="501" t="str">
        <f>IF($L$16="", "", VLOOKUP(Z374,【参考】数式用!$A$2:$O$57,14,FALSE))</f>
        <v/>
      </c>
      <c r="AQ374" s="282" t="e">
        <f>VLOOKUP(Z374,【参考】数式用!$A$2:$O$57,15,FALSE)</f>
        <v>#N/A</v>
      </c>
    </row>
    <row r="375" spans="1:43" ht="49.95" customHeight="1">
      <c r="A375" s="650">
        <f t="shared" si="12"/>
        <v>336</v>
      </c>
      <c r="B375" s="664"/>
      <c r="C375" s="665"/>
      <c r="D375" s="665"/>
      <c r="E375" s="665"/>
      <c r="F375" s="665"/>
      <c r="G375" s="665"/>
      <c r="H375" s="665"/>
      <c r="I375" s="665"/>
      <c r="J375" s="665"/>
      <c r="K375" s="665"/>
      <c r="L375" s="663"/>
      <c r="M375" s="663"/>
      <c r="N375" s="663"/>
      <c r="O375" s="663"/>
      <c r="P375" s="663"/>
      <c r="Q375" s="652"/>
      <c r="R375" s="652"/>
      <c r="S375" s="652"/>
      <c r="T375" s="652"/>
      <c r="U375" s="652"/>
      <c r="V375" s="648"/>
      <c r="W375" s="651"/>
      <c r="X375" s="651"/>
      <c r="Y375" s="651"/>
      <c r="Z375" s="651"/>
      <c r="AA375" s="651"/>
      <c r="AB375" s="651"/>
      <c r="AC375" s="236" t="str">
        <f>IFERROR(VLOOKUP(Z375,【参考】数式用!$A$4:$B$57,2,FALSE),"")</f>
        <v/>
      </c>
      <c r="AD375" s="137"/>
      <c r="AE375" s="138"/>
      <c r="AF375" s="237">
        <f t="shared" si="11"/>
        <v>0</v>
      </c>
      <c r="AG375" s="66" t="str">
        <f>IF(B375="","",IF(AQ375="総合事業","数式を削除して手入力",IFERROR(INDEX(【参考】数式用!$AD$3:$AF$452,MATCH(Q375&amp;V375,【参考】数式用!$AC$3:$AC$452,0),MATCH(VLOOKUP(Z375,【参考】数式用!$AG$2:$AH$56,2,FALSE),【参考】数式用!$AD$2:$AF$2,0)),10)))</f>
        <v/>
      </c>
      <c r="AP375" s="501" t="str">
        <f>IF($L$16="", "", VLOOKUP(Z375,【参考】数式用!$A$2:$O$57,14,FALSE))</f>
        <v/>
      </c>
      <c r="AQ375" s="282" t="e">
        <f>VLOOKUP(Z375,【参考】数式用!$A$2:$O$57,15,FALSE)</f>
        <v>#N/A</v>
      </c>
    </row>
    <row r="376" spans="1:43" ht="49.95" customHeight="1">
      <c r="A376" s="650">
        <f t="shared" si="12"/>
        <v>337</v>
      </c>
      <c r="B376" s="664"/>
      <c r="C376" s="665"/>
      <c r="D376" s="665"/>
      <c r="E376" s="665"/>
      <c r="F376" s="665"/>
      <c r="G376" s="665"/>
      <c r="H376" s="665"/>
      <c r="I376" s="665"/>
      <c r="J376" s="665"/>
      <c r="K376" s="665"/>
      <c r="L376" s="663"/>
      <c r="M376" s="663"/>
      <c r="N376" s="663"/>
      <c r="O376" s="663"/>
      <c r="P376" s="663"/>
      <c r="Q376" s="652"/>
      <c r="R376" s="652"/>
      <c r="S376" s="652"/>
      <c r="T376" s="652"/>
      <c r="U376" s="652"/>
      <c r="V376" s="648"/>
      <c r="W376" s="651"/>
      <c r="X376" s="651"/>
      <c r="Y376" s="651"/>
      <c r="Z376" s="651"/>
      <c r="AA376" s="651"/>
      <c r="AB376" s="651"/>
      <c r="AC376" s="236" t="str">
        <f>IFERROR(VLOOKUP(Z376,【参考】数式用!$A$4:$B$57,2,FALSE),"")</f>
        <v/>
      </c>
      <c r="AD376" s="137"/>
      <c r="AE376" s="138"/>
      <c r="AF376" s="237">
        <f t="shared" si="11"/>
        <v>0</v>
      </c>
      <c r="AG376" s="66" t="str">
        <f>IF(B376="","",IF(AQ376="総合事業","数式を削除して手入力",IFERROR(INDEX(【参考】数式用!$AD$3:$AF$452,MATCH(Q376&amp;V376,【参考】数式用!$AC$3:$AC$452,0),MATCH(VLOOKUP(Z376,【参考】数式用!$AG$2:$AH$56,2,FALSE),【参考】数式用!$AD$2:$AF$2,0)),10)))</f>
        <v/>
      </c>
      <c r="AP376" s="501" t="str">
        <f>IF($L$16="", "", VLOOKUP(Z376,【参考】数式用!$A$2:$O$57,14,FALSE))</f>
        <v/>
      </c>
      <c r="AQ376" s="282" t="e">
        <f>VLOOKUP(Z376,【参考】数式用!$A$2:$O$57,15,FALSE)</f>
        <v>#N/A</v>
      </c>
    </row>
    <row r="377" spans="1:43" ht="49.95" customHeight="1">
      <c r="A377" s="650">
        <f t="shared" si="12"/>
        <v>338</v>
      </c>
      <c r="B377" s="664"/>
      <c r="C377" s="665"/>
      <c r="D377" s="665"/>
      <c r="E377" s="665"/>
      <c r="F377" s="665"/>
      <c r="G377" s="665"/>
      <c r="H377" s="665"/>
      <c r="I377" s="665"/>
      <c r="J377" s="665"/>
      <c r="K377" s="665"/>
      <c r="L377" s="663"/>
      <c r="M377" s="663"/>
      <c r="N377" s="663"/>
      <c r="O377" s="663"/>
      <c r="P377" s="663"/>
      <c r="Q377" s="652"/>
      <c r="R377" s="652"/>
      <c r="S377" s="652"/>
      <c r="T377" s="652"/>
      <c r="U377" s="652"/>
      <c r="V377" s="648"/>
      <c r="W377" s="651"/>
      <c r="X377" s="651"/>
      <c r="Y377" s="651"/>
      <c r="Z377" s="651"/>
      <c r="AA377" s="651"/>
      <c r="AB377" s="651"/>
      <c r="AC377" s="236" t="str">
        <f>IFERROR(VLOOKUP(Z377,【参考】数式用!$A$4:$B$57,2,FALSE),"")</f>
        <v/>
      </c>
      <c r="AD377" s="137"/>
      <c r="AE377" s="138"/>
      <c r="AF377" s="237">
        <f t="shared" si="11"/>
        <v>0</v>
      </c>
      <c r="AG377" s="66" t="str">
        <f>IF(B377="","",IF(AQ377="総合事業","数式を削除して手入力",IFERROR(INDEX(【参考】数式用!$AD$3:$AF$452,MATCH(Q377&amp;V377,【参考】数式用!$AC$3:$AC$452,0),MATCH(VLOOKUP(Z377,【参考】数式用!$AG$2:$AH$56,2,FALSE),【参考】数式用!$AD$2:$AF$2,0)),10)))</f>
        <v/>
      </c>
      <c r="AP377" s="501" t="str">
        <f>IF($L$16="", "", VLOOKUP(Z377,【参考】数式用!$A$2:$O$57,14,FALSE))</f>
        <v/>
      </c>
      <c r="AQ377" s="282" t="e">
        <f>VLOOKUP(Z377,【参考】数式用!$A$2:$O$57,15,FALSE)</f>
        <v>#N/A</v>
      </c>
    </row>
    <row r="378" spans="1:43" ht="49.95" customHeight="1">
      <c r="A378" s="650">
        <f t="shared" si="12"/>
        <v>339</v>
      </c>
      <c r="B378" s="664"/>
      <c r="C378" s="665"/>
      <c r="D378" s="665"/>
      <c r="E378" s="665"/>
      <c r="F378" s="665"/>
      <c r="G378" s="665"/>
      <c r="H378" s="665"/>
      <c r="I378" s="665"/>
      <c r="J378" s="665"/>
      <c r="K378" s="665"/>
      <c r="L378" s="663"/>
      <c r="M378" s="663"/>
      <c r="N378" s="663"/>
      <c r="O378" s="663"/>
      <c r="P378" s="663"/>
      <c r="Q378" s="652"/>
      <c r="R378" s="652"/>
      <c r="S378" s="652"/>
      <c r="T378" s="652"/>
      <c r="U378" s="652"/>
      <c r="V378" s="648"/>
      <c r="W378" s="651"/>
      <c r="X378" s="651"/>
      <c r="Y378" s="651"/>
      <c r="Z378" s="651"/>
      <c r="AA378" s="651"/>
      <c r="AB378" s="651"/>
      <c r="AC378" s="236" t="str">
        <f>IFERROR(VLOOKUP(Z378,【参考】数式用!$A$4:$B$57,2,FALSE),"")</f>
        <v/>
      </c>
      <c r="AD378" s="137"/>
      <c r="AE378" s="138"/>
      <c r="AF378" s="237">
        <f t="shared" si="11"/>
        <v>0</v>
      </c>
      <c r="AG378" s="66" t="str">
        <f>IF(B378="","",IF(AQ378="総合事業","数式を削除して手入力",IFERROR(INDEX(【参考】数式用!$AD$3:$AF$452,MATCH(Q378&amp;V378,【参考】数式用!$AC$3:$AC$452,0),MATCH(VLOOKUP(Z378,【参考】数式用!$AG$2:$AH$56,2,FALSE),【参考】数式用!$AD$2:$AF$2,0)),10)))</f>
        <v/>
      </c>
      <c r="AP378" s="501" t="str">
        <f>IF($L$16="", "", VLOOKUP(Z378,【参考】数式用!$A$2:$O$57,14,FALSE))</f>
        <v/>
      </c>
      <c r="AQ378" s="282" t="e">
        <f>VLOOKUP(Z378,【参考】数式用!$A$2:$O$57,15,FALSE)</f>
        <v>#N/A</v>
      </c>
    </row>
    <row r="379" spans="1:43" ht="49.95" customHeight="1">
      <c r="A379" s="650">
        <f t="shared" si="12"/>
        <v>340</v>
      </c>
      <c r="B379" s="664"/>
      <c r="C379" s="665"/>
      <c r="D379" s="665"/>
      <c r="E379" s="665"/>
      <c r="F379" s="665"/>
      <c r="G379" s="665"/>
      <c r="H379" s="665"/>
      <c r="I379" s="665"/>
      <c r="J379" s="665"/>
      <c r="K379" s="665"/>
      <c r="L379" s="663"/>
      <c r="M379" s="663"/>
      <c r="N379" s="663"/>
      <c r="O379" s="663"/>
      <c r="P379" s="663"/>
      <c r="Q379" s="652"/>
      <c r="R379" s="652"/>
      <c r="S379" s="652"/>
      <c r="T379" s="652"/>
      <c r="U379" s="652"/>
      <c r="V379" s="648"/>
      <c r="W379" s="651"/>
      <c r="X379" s="651"/>
      <c r="Y379" s="651"/>
      <c r="Z379" s="651"/>
      <c r="AA379" s="651"/>
      <c r="AB379" s="651"/>
      <c r="AC379" s="236" t="str">
        <f>IFERROR(VLOOKUP(Z379,【参考】数式用!$A$4:$B$57,2,FALSE),"")</f>
        <v/>
      </c>
      <c r="AD379" s="137"/>
      <c r="AE379" s="138"/>
      <c r="AF379" s="237">
        <f t="shared" si="11"/>
        <v>0</v>
      </c>
      <c r="AG379" s="66" t="str">
        <f>IF(B379="","",IF(AQ379="総合事業","数式を削除して手入力",IFERROR(INDEX(【参考】数式用!$AD$3:$AF$452,MATCH(Q379&amp;V379,【参考】数式用!$AC$3:$AC$452,0),MATCH(VLOOKUP(Z379,【参考】数式用!$AG$2:$AH$56,2,FALSE),【参考】数式用!$AD$2:$AF$2,0)),10)))</f>
        <v/>
      </c>
      <c r="AP379" s="501" t="str">
        <f>IF($L$16="", "", VLOOKUP(Z379,【参考】数式用!$A$2:$O$57,14,FALSE))</f>
        <v/>
      </c>
      <c r="AQ379" s="282" t="e">
        <f>VLOOKUP(Z379,【参考】数式用!$A$2:$O$57,15,FALSE)</f>
        <v>#N/A</v>
      </c>
    </row>
    <row r="380" spans="1:43" ht="49.95" customHeight="1">
      <c r="A380" s="650">
        <f t="shared" si="12"/>
        <v>341</v>
      </c>
      <c r="B380" s="664"/>
      <c r="C380" s="665"/>
      <c r="D380" s="665"/>
      <c r="E380" s="665"/>
      <c r="F380" s="665"/>
      <c r="G380" s="665"/>
      <c r="H380" s="665"/>
      <c r="I380" s="665"/>
      <c r="J380" s="665"/>
      <c r="K380" s="665"/>
      <c r="L380" s="663"/>
      <c r="M380" s="663"/>
      <c r="N380" s="663"/>
      <c r="O380" s="663"/>
      <c r="P380" s="663"/>
      <c r="Q380" s="652"/>
      <c r="R380" s="652"/>
      <c r="S380" s="652"/>
      <c r="T380" s="652"/>
      <c r="U380" s="652"/>
      <c r="V380" s="648"/>
      <c r="W380" s="651"/>
      <c r="X380" s="651"/>
      <c r="Y380" s="651"/>
      <c r="Z380" s="651"/>
      <c r="AA380" s="651"/>
      <c r="AB380" s="651"/>
      <c r="AC380" s="236" t="str">
        <f>IFERROR(VLOOKUP(Z380,【参考】数式用!$A$4:$B$57,2,FALSE),"")</f>
        <v/>
      </c>
      <c r="AD380" s="137"/>
      <c r="AE380" s="138"/>
      <c r="AF380" s="237">
        <f t="shared" si="11"/>
        <v>0</v>
      </c>
      <c r="AG380" s="66" t="str">
        <f>IF(B380="","",IF(AQ380="総合事業","数式を削除して手入力",IFERROR(INDEX(【参考】数式用!$AD$3:$AF$452,MATCH(Q380&amp;V380,【参考】数式用!$AC$3:$AC$452,0),MATCH(VLOOKUP(Z380,【参考】数式用!$AG$2:$AH$56,2,FALSE),【参考】数式用!$AD$2:$AF$2,0)),10)))</f>
        <v/>
      </c>
      <c r="AP380" s="501" t="str">
        <f>IF($L$16="", "", VLOOKUP(Z380,【参考】数式用!$A$2:$O$57,14,FALSE))</f>
        <v/>
      </c>
      <c r="AQ380" s="282" t="e">
        <f>VLOOKUP(Z380,【参考】数式用!$A$2:$O$57,15,FALSE)</f>
        <v>#N/A</v>
      </c>
    </row>
    <row r="381" spans="1:43" ht="49.95" customHeight="1">
      <c r="A381" s="650">
        <f t="shared" si="12"/>
        <v>342</v>
      </c>
      <c r="B381" s="664"/>
      <c r="C381" s="665"/>
      <c r="D381" s="665"/>
      <c r="E381" s="665"/>
      <c r="F381" s="665"/>
      <c r="G381" s="665"/>
      <c r="H381" s="665"/>
      <c r="I381" s="665"/>
      <c r="J381" s="665"/>
      <c r="K381" s="665"/>
      <c r="L381" s="663"/>
      <c r="M381" s="663"/>
      <c r="N381" s="663"/>
      <c r="O381" s="663"/>
      <c r="P381" s="663"/>
      <c r="Q381" s="652"/>
      <c r="R381" s="652"/>
      <c r="S381" s="652"/>
      <c r="T381" s="652"/>
      <c r="U381" s="652"/>
      <c r="V381" s="648"/>
      <c r="W381" s="651"/>
      <c r="X381" s="651"/>
      <c r="Y381" s="651"/>
      <c r="Z381" s="651"/>
      <c r="AA381" s="651"/>
      <c r="AB381" s="651"/>
      <c r="AC381" s="236" t="str">
        <f>IFERROR(VLOOKUP(Z381,【参考】数式用!$A$4:$B$57,2,FALSE),"")</f>
        <v/>
      </c>
      <c r="AD381" s="137"/>
      <c r="AE381" s="138"/>
      <c r="AF381" s="237">
        <f t="shared" si="11"/>
        <v>0</v>
      </c>
      <c r="AG381" s="66" t="str">
        <f>IF(B381="","",IF(AQ381="総合事業","数式を削除して手入力",IFERROR(INDEX(【参考】数式用!$AD$3:$AF$452,MATCH(Q381&amp;V381,【参考】数式用!$AC$3:$AC$452,0),MATCH(VLOOKUP(Z381,【参考】数式用!$AG$2:$AH$56,2,FALSE),【参考】数式用!$AD$2:$AF$2,0)),10)))</f>
        <v/>
      </c>
      <c r="AP381" s="501" t="str">
        <f>IF($L$16="", "", VLOOKUP(Z381,【参考】数式用!$A$2:$O$57,14,FALSE))</f>
        <v/>
      </c>
      <c r="AQ381" s="282" t="e">
        <f>VLOOKUP(Z381,【参考】数式用!$A$2:$O$57,15,FALSE)</f>
        <v>#N/A</v>
      </c>
    </row>
    <row r="382" spans="1:43" ht="49.95" customHeight="1">
      <c r="A382" s="650">
        <f t="shared" si="12"/>
        <v>343</v>
      </c>
      <c r="B382" s="664"/>
      <c r="C382" s="665"/>
      <c r="D382" s="665"/>
      <c r="E382" s="665"/>
      <c r="F382" s="665"/>
      <c r="G382" s="665"/>
      <c r="H382" s="665"/>
      <c r="I382" s="665"/>
      <c r="J382" s="665"/>
      <c r="K382" s="665"/>
      <c r="L382" s="663"/>
      <c r="M382" s="663"/>
      <c r="N382" s="663"/>
      <c r="O382" s="663"/>
      <c r="P382" s="663"/>
      <c r="Q382" s="652"/>
      <c r="R382" s="652"/>
      <c r="S382" s="652"/>
      <c r="T382" s="652"/>
      <c r="U382" s="652"/>
      <c r="V382" s="648"/>
      <c r="W382" s="651"/>
      <c r="X382" s="651"/>
      <c r="Y382" s="651"/>
      <c r="Z382" s="651"/>
      <c r="AA382" s="651"/>
      <c r="AB382" s="651"/>
      <c r="AC382" s="236" t="str">
        <f>IFERROR(VLOOKUP(Z382,【参考】数式用!$A$4:$B$57,2,FALSE),"")</f>
        <v/>
      </c>
      <c r="AD382" s="137"/>
      <c r="AE382" s="138"/>
      <c r="AF382" s="237">
        <f t="shared" si="11"/>
        <v>0</v>
      </c>
      <c r="AG382" s="66" t="str">
        <f>IF(B382="","",IF(AQ382="総合事業","数式を削除して手入力",IFERROR(INDEX(【参考】数式用!$AD$3:$AF$452,MATCH(Q382&amp;V382,【参考】数式用!$AC$3:$AC$452,0),MATCH(VLOOKUP(Z382,【参考】数式用!$AG$2:$AH$56,2,FALSE),【参考】数式用!$AD$2:$AF$2,0)),10)))</f>
        <v/>
      </c>
      <c r="AP382" s="501" t="str">
        <f>IF($L$16="", "", VLOOKUP(Z382,【参考】数式用!$A$2:$O$57,14,FALSE))</f>
        <v/>
      </c>
      <c r="AQ382" s="282" t="e">
        <f>VLOOKUP(Z382,【参考】数式用!$A$2:$O$57,15,FALSE)</f>
        <v>#N/A</v>
      </c>
    </row>
    <row r="383" spans="1:43" ht="49.95" customHeight="1">
      <c r="A383" s="650">
        <f t="shared" si="12"/>
        <v>344</v>
      </c>
      <c r="B383" s="664"/>
      <c r="C383" s="665"/>
      <c r="D383" s="665"/>
      <c r="E383" s="665"/>
      <c r="F383" s="665"/>
      <c r="G383" s="665"/>
      <c r="H383" s="665"/>
      <c r="I383" s="665"/>
      <c r="J383" s="665"/>
      <c r="K383" s="665"/>
      <c r="L383" s="663"/>
      <c r="M383" s="663"/>
      <c r="N383" s="663"/>
      <c r="O383" s="663"/>
      <c r="P383" s="663"/>
      <c r="Q383" s="652"/>
      <c r="R383" s="652"/>
      <c r="S383" s="652"/>
      <c r="T383" s="652"/>
      <c r="U383" s="652"/>
      <c r="V383" s="648"/>
      <c r="W383" s="651"/>
      <c r="X383" s="651"/>
      <c r="Y383" s="651"/>
      <c r="Z383" s="651"/>
      <c r="AA383" s="651"/>
      <c r="AB383" s="651"/>
      <c r="AC383" s="236" t="str">
        <f>IFERROR(VLOOKUP(Z383,【参考】数式用!$A$4:$B$57,2,FALSE),"")</f>
        <v/>
      </c>
      <c r="AD383" s="137"/>
      <c r="AE383" s="138"/>
      <c r="AF383" s="237">
        <f t="shared" si="11"/>
        <v>0</v>
      </c>
      <c r="AG383" s="66" t="str">
        <f>IF(B383="","",IF(AQ383="総合事業","数式を削除して手入力",IFERROR(INDEX(【参考】数式用!$AD$3:$AF$452,MATCH(Q383&amp;V383,【参考】数式用!$AC$3:$AC$452,0),MATCH(VLOOKUP(Z383,【参考】数式用!$AG$2:$AH$56,2,FALSE),【参考】数式用!$AD$2:$AF$2,0)),10)))</f>
        <v/>
      </c>
      <c r="AP383" s="501" t="str">
        <f>IF($L$16="", "", VLOOKUP(Z383,【参考】数式用!$A$2:$O$57,14,FALSE))</f>
        <v/>
      </c>
      <c r="AQ383" s="282" t="e">
        <f>VLOOKUP(Z383,【参考】数式用!$A$2:$O$57,15,FALSE)</f>
        <v>#N/A</v>
      </c>
    </row>
    <row r="384" spans="1:43" ht="49.95" customHeight="1">
      <c r="A384" s="650">
        <f t="shared" si="12"/>
        <v>345</v>
      </c>
      <c r="B384" s="664"/>
      <c r="C384" s="665"/>
      <c r="D384" s="665"/>
      <c r="E384" s="665"/>
      <c r="F384" s="665"/>
      <c r="G384" s="665"/>
      <c r="H384" s="665"/>
      <c r="I384" s="665"/>
      <c r="J384" s="665"/>
      <c r="K384" s="665"/>
      <c r="L384" s="663"/>
      <c r="M384" s="663"/>
      <c r="N384" s="663"/>
      <c r="O384" s="663"/>
      <c r="P384" s="663"/>
      <c r="Q384" s="652"/>
      <c r="R384" s="652"/>
      <c r="S384" s="652"/>
      <c r="T384" s="652"/>
      <c r="U384" s="652"/>
      <c r="V384" s="648"/>
      <c r="W384" s="651"/>
      <c r="X384" s="651"/>
      <c r="Y384" s="651"/>
      <c r="Z384" s="651"/>
      <c r="AA384" s="651"/>
      <c r="AB384" s="651"/>
      <c r="AC384" s="236" t="str">
        <f>IFERROR(VLOOKUP(Z384,【参考】数式用!$A$4:$B$57,2,FALSE),"")</f>
        <v/>
      </c>
      <c r="AD384" s="137"/>
      <c r="AE384" s="138"/>
      <c r="AF384" s="237">
        <f t="shared" si="11"/>
        <v>0</v>
      </c>
      <c r="AG384" s="66" t="str">
        <f>IF(B384="","",IF(AQ384="総合事業","数式を削除して手入力",IFERROR(INDEX(【参考】数式用!$AD$3:$AF$452,MATCH(Q384&amp;V384,【参考】数式用!$AC$3:$AC$452,0),MATCH(VLOOKUP(Z384,【参考】数式用!$AG$2:$AH$56,2,FALSE),【参考】数式用!$AD$2:$AF$2,0)),10)))</f>
        <v/>
      </c>
      <c r="AP384" s="501" t="str">
        <f>IF($L$16="", "", VLOOKUP(Z384,【参考】数式用!$A$2:$O$57,14,FALSE))</f>
        <v/>
      </c>
      <c r="AQ384" s="282" t="e">
        <f>VLOOKUP(Z384,【参考】数式用!$A$2:$O$57,15,FALSE)</f>
        <v>#N/A</v>
      </c>
    </row>
    <row r="385" spans="1:43" ht="49.95" customHeight="1">
      <c r="A385" s="650">
        <f t="shared" si="12"/>
        <v>346</v>
      </c>
      <c r="B385" s="664"/>
      <c r="C385" s="665"/>
      <c r="D385" s="665"/>
      <c r="E385" s="665"/>
      <c r="F385" s="665"/>
      <c r="G385" s="665"/>
      <c r="H385" s="665"/>
      <c r="I385" s="665"/>
      <c r="J385" s="665"/>
      <c r="K385" s="665"/>
      <c r="L385" s="663"/>
      <c r="M385" s="663"/>
      <c r="N385" s="663"/>
      <c r="O385" s="663"/>
      <c r="P385" s="663"/>
      <c r="Q385" s="652"/>
      <c r="R385" s="652"/>
      <c r="S385" s="652"/>
      <c r="T385" s="652"/>
      <c r="U385" s="652"/>
      <c r="V385" s="648"/>
      <c r="W385" s="651"/>
      <c r="X385" s="651"/>
      <c r="Y385" s="651"/>
      <c r="Z385" s="651"/>
      <c r="AA385" s="651"/>
      <c r="AB385" s="651"/>
      <c r="AC385" s="236" t="str">
        <f>IFERROR(VLOOKUP(Z385,【参考】数式用!$A$4:$B$57,2,FALSE),"")</f>
        <v/>
      </c>
      <c r="AD385" s="137"/>
      <c r="AE385" s="138"/>
      <c r="AF385" s="237">
        <f t="shared" si="11"/>
        <v>0</v>
      </c>
      <c r="AG385" s="66" t="str">
        <f>IF(B385="","",IF(AQ385="総合事業","数式を削除して手入力",IFERROR(INDEX(【参考】数式用!$AD$3:$AF$452,MATCH(Q385&amp;V385,【参考】数式用!$AC$3:$AC$452,0),MATCH(VLOOKUP(Z385,【参考】数式用!$AG$2:$AH$56,2,FALSE),【参考】数式用!$AD$2:$AF$2,0)),10)))</f>
        <v/>
      </c>
      <c r="AP385" s="501" t="str">
        <f>IF($L$16="", "", VLOOKUP(Z385,【参考】数式用!$A$2:$O$57,14,FALSE))</f>
        <v/>
      </c>
      <c r="AQ385" s="282" t="e">
        <f>VLOOKUP(Z385,【参考】数式用!$A$2:$O$57,15,FALSE)</f>
        <v>#N/A</v>
      </c>
    </row>
    <row r="386" spans="1:43" ht="49.95" customHeight="1">
      <c r="A386" s="650">
        <f t="shared" si="12"/>
        <v>347</v>
      </c>
      <c r="B386" s="664"/>
      <c r="C386" s="665"/>
      <c r="D386" s="665"/>
      <c r="E386" s="665"/>
      <c r="F386" s="665"/>
      <c r="G386" s="665"/>
      <c r="H386" s="665"/>
      <c r="I386" s="665"/>
      <c r="J386" s="665"/>
      <c r="K386" s="665"/>
      <c r="L386" s="663"/>
      <c r="M386" s="663"/>
      <c r="N386" s="663"/>
      <c r="O386" s="663"/>
      <c r="P386" s="663"/>
      <c r="Q386" s="652"/>
      <c r="R386" s="652"/>
      <c r="S386" s="652"/>
      <c r="T386" s="652"/>
      <c r="U386" s="652"/>
      <c r="V386" s="648"/>
      <c r="W386" s="651"/>
      <c r="X386" s="651"/>
      <c r="Y386" s="651"/>
      <c r="Z386" s="651"/>
      <c r="AA386" s="651"/>
      <c r="AB386" s="651"/>
      <c r="AC386" s="236" t="str">
        <f>IFERROR(VLOOKUP(Z386,【参考】数式用!$A$4:$B$57,2,FALSE),"")</f>
        <v/>
      </c>
      <c r="AD386" s="137"/>
      <c r="AE386" s="138"/>
      <c r="AF386" s="237">
        <f t="shared" si="11"/>
        <v>0</v>
      </c>
      <c r="AG386" s="66" t="str">
        <f>IF(B386="","",IF(AQ386="総合事業","数式を削除して手入力",IFERROR(INDEX(【参考】数式用!$AD$3:$AF$452,MATCH(Q386&amp;V386,【参考】数式用!$AC$3:$AC$452,0),MATCH(VLOOKUP(Z386,【参考】数式用!$AG$2:$AH$56,2,FALSE),【参考】数式用!$AD$2:$AF$2,0)),10)))</f>
        <v/>
      </c>
      <c r="AP386" s="501" t="str">
        <f>IF($L$16="", "", VLOOKUP(Z386,【参考】数式用!$A$2:$O$57,14,FALSE))</f>
        <v/>
      </c>
      <c r="AQ386" s="282" t="e">
        <f>VLOOKUP(Z386,【参考】数式用!$A$2:$O$57,15,FALSE)</f>
        <v>#N/A</v>
      </c>
    </row>
    <row r="387" spans="1:43" ht="49.95" customHeight="1">
      <c r="A387" s="650">
        <f t="shared" si="12"/>
        <v>348</v>
      </c>
      <c r="B387" s="664"/>
      <c r="C387" s="665"/>
      <c r="D387" s="665"/>
      <c r="E387" s="665"/>
      <c r="F387" s="665"/>
      <c r="G387" s="665"/>
      <c r="H387" s="665"/>
      <c r="I387" s="665"/>
      <c r="J387" s="665"/>
      <c r="K387" s="665"/>
      <c r="L387" s="663"/>
      <c r="M387" s="663"/>
      <c r="N387" s="663"/>
      <c r="O387" s="663"/>
      <c r="P387" s="663"/>
      <c r="Q387" s="652"/>
      <c r="R387" s="652"/>
      <c r="S387" s="652"/>
      <c r="T387" s="652"/>
      <c r="U387" s="652"/>
      <c r="V387" s="648"/>
      <c r="W387" s="651"/>
      <c r="X387" s="651"/>
      <c r="Y387" s="651"/>
      <c r="Z387" s="651"/>
      <c r="AA387" s="651"/>
      <c r="AB387" s="651"/>
      <c r="AC387" s="236" t="str">
        <f>IFERROR(VLOOKUP(Z387,【参考】数式用!$A$4:$B$57,2,FALSE),"")</f>
        <v/>
      </c>
      <c r="AD387" s="137"/>
      <c r="AE387" s="138"/>
      <c r="AF387" s="237">
        <f t="shared" si="11"/>
        <v>0</v>
      </c>
      <c r="AG387" s="66" t="str">
        <f>IF(B387="","",IF(AQ387="総合事業","数式を削除して手入力",IFERROR(INDEX(【参考】数式用!$AD$3:$AF$452,MATCH(Q387&amp;V387,【参考】数式用!$AC$3:$AC$452,0),MATCH(VLOOKUP(Z387,【参考】数式用!$AG$2:$AH$56,2,FALSE),【参考】数式用!$AD$2:$AF$2,0)),10)))</f>
        <v/>
      </c>
      <c r="AP387" s="501" t="str">
        <f>IF($L$16="", "", VLOOKUP(Z387,【参考】数式用!$A$2:$O$57,14,FALSE))</f>
        <v/>
      </c>
      <c r="AQ387" s="282" t="e">
        <f>VLOOKUP(Z387,【参考】数式用!$A$2:$O$57,15,FALSE)</f>
        <v>#N/A</v>
      </c>
    </row>
    <row r="388" spans="1:43" ht="49.95" customHeight="1">
      <c r="A388" s="650">
        <f t="shared" si="12"/>
        <v>349</v>
      </c>
      <c r="B388" s="664"/>
      <c r="C388" s="665"/>
      <c r="D388" s="665"/>
      <c r="E388" s="665"/>
      <c r="F388" s="665"/>
      <c r="G388" s="665"/>
      <c r="H388" s="665"/>
      <c r="I388" s="665"/>
      <c r="J388" s="665"/>
      <c r="K388" s="665"/>
      <c r="L388" s="663"/>
      <c r="M388" s="663"/>
      <c r="N388" s="663"/>
      <c r="O388" s="663"/>
      <c r="P388" s="663"/>
      <c r="Q388" s="652"/>
      <c r="R388" s="652"/>
      <c r="S388" s="652"/>
      <c r="T388" s="652"/>
      <c r="U388" s="652"/>
      <c r="V388" s="648"/>
      <c r="W388" s="651"/>
      <c r="X388" s="651"/>
      <c r="Y388" s="651"/>
      <c r="Z388" s="651"/>
      <c r="AA388" s="651"/>
      <c r="AB388" s="651"/>
      <c r="AC388" s="236" t="str">
        <f>IFERROR(VLOOKUP(Z388,【参考】数式用!$A$4:$B$57,2,FALSE),"")</f>
        <v/>
      </c>
      <c r="AD388" s="137"/>
      <c r="AE388" s="138"/>
      <c r="AF388" s="237">
        <f t="shared" si="11"/>
        <v>0</v>
      </c>
      <c r="AG388" s="66" t="str">
        <f>IF(B388="","",IF(AQ388="総合事業","数式を削除して手入力",IFERROR(INDEX(【参考】数式用!$AD$3:$AF$452,MATCH(Q388&amp;V388,【参考】数式用!$AC$3:$AC$452,0),MATCH(VLOOKUP(Z388,【参考】数式用!$AG$2:$AH$56,2,FALSE),【参考】数式用!$AD$2:$AF$2,0)),10)))</f>
        <v/>
      </c>
      <c r="AP388" s="501" t="str">
        <f>IF($L$16="", "", VLOOKUP(Z388,【参考】数式用!$A$2:$O$57,14,FALSE))</f>
        <v/>
      </c>
      <c r="AQ388" s="282" t="e">
        <f>VLOOKUP(Z388,【参考】数式用!$A$2:$O$57,15,FALSE)</f>
        <v>#N/A</v>
      </c>
    </row>
    <row r="389" spans="1:43" ht="49.95" customHeight="1">
      <c r="A389" s="650">
        <f t="shared" si="12"/>
        <v>350</v>
      </c>
      <c r="B389" s="664"/>
      <c r="C389" s="665"/>
      <c r="D389" s="665"/>
      <c r="E389" s="665"/>
      <c r="F389" s="665"/>
      <c r="G389" s="665"/>
      <c r="H389" s="665"/>
      <c r="I389" s="665"/>
      <c r="J389" s="665"/>
      <c r="K389" s="665"/>
      <c r="L389" s="663"/>
      <c r="M389" s="663"/>
      <c r="N389" s="663"/>
      <c r="O389" s="663"/>
      <c r="P389" s="663"/>
      <c r="Q389" s="652"/>
      <c r="R389" s="652"/>
      <c r="S389" s="652"/>
      <c r="T389" s="652"/>
      <c r="U389" s="652"/>
      <c r="V389" s="648"/>
      <c r="W389" s="651"/>
      <c r="X389" s="651"/>
      <c r="Y389" s="651"/>
      <c r="Z389" s="651"/>
      <c r="AA389" s="651"/>
      <c r="AB389" s="651"/>
      <c r="AC389" s="236" t="str">
        <f>IFERROR(VLOOKUP(Z389,【参考】数式用!$A$4:$B$57,2,FALSE),"")</f>
        <v/>
      </c>
      <c r="AD389" s="137"/>
      <c r="AE389" s="138"/>
      <c r="AF389" s="237">
        <f t="shared" si="11"/>
        <v>0</v>
      </c>
      <c r="AG389" s="66" t="str">
        <f>IF(B389="","",IF(AQ389="総合事業","数式を削除して手入力",IFERROR(INDEX(【参考】数式用!$AD$3:$AF$452,MATCH(Q389&amp;V389,【参考】数式用!$AC$3:$AC$452,0),MATCH(VLOOKUP(Z389,【参考】数式用!$AG$2:$AH$56,2,FALSE),【参考】数式用!$AD$2:$AF$2,0)),10)))</f>
        <v/>
      </c>
      <c r="AP389" s="501" t="str">
        <f>IF($L$16="", "", VLOOKUP(Z389,【参考】数式用!$A$2:$O$57,14,FALSE))</f>
        <v/>
      </c>
      <c r="AQ389" s="282" t="e">
        <f>VLOOKUP(Z389,【参考】数式用!$A$2:$O$57,15,FALSE)</f>
        <v>#N/A</v>
      </c>
    </row>
    <row r="390" spans="1:43" ht="49.95" customHeight="1">
      <c r="A390" s="650">
        <f t="shared" si="12"/>
        <v>351</v>
      </c>
      <c r="B390" s="664"/>
      <c r="C390" s="665"/>
      <c r="D390" s="665"/>
      <c r="E390" s="665"/>
      <c r="F390" s="665"/>
      <c r="G390" s="665"/>
      <c r="H390" s="665"/>
      <c r="I390" s="665"/>
      <c r="J390" s="665"/>
      <c r="K390" s="665"/>
      <c r="L390" s="663"/>
      <c r="M390" s="663"/>
      <c r="N390" s="663"/>
      <c r="O390" s="663"/>
      <c r="P390" s="663"/>
      <c r="Q390" s="652"/>
      <c r="R390" s="652"/>
      <c r="S390" s="652"/>
      <c r="T390" s="652"/>
      <c r="U390" s="652"/>
      <c r="V390" s="648"/>
      <c r="W390" s="651"/>
      <c r="X390" s="651"/>
      <c r="Y390" s="651"/>
      <c r="Z390" s="651"/>
      <c r="AA390" s="651"/>
      <c r="AB390" s="651"/>
      <c r="AC390" s="236" t="str">
        <f>IFERROR(VLOOKUP(Z390,【参考】数式用!$A$4:$B$57,2,FALSE),"")</f>
        <v/>
      </c>
      <c r="AD390" s="137"/>
      <c r="AE390" s="138"/>
      <c r="AF390" s="237">
        <f t="shared" si="11"/>
        <v>0</v>
      </c>
      <c r="AG390" s="66" t="str">
        <f>IF(B390="","",IF(AQ390="総合事業","数式を削除して手入力",IFERROR(INDEX(【参考】数式用!$AD$3:$AF$452,MATCH(Q390&amp;V390,【参考】数式用!$AC$3:$AC$452,0),MATCH(VLOOKUP(Z390,【参考】数式用!$AG$2:$AH$56,2,FALSE),【参考】数式用!$AD$2:$AF$2,0)),10)))</f>
        <v/>
      </c>
      <c r="AP390" s="501" t="str">
        <f>IF($L$16="", "", VLOOKUP(Z390,【参考】数式用!$A$2:$O$57,14,FALSE))</f>
        <v/>
      </c>
      <c r="AQ390" s="282" t="e">
        <f>VLOOKUP(Z390,【参考】数式用!$A$2:$O$57,15,FALSE)</f>
        <v>#N/A</v>
      </c>
    </row>
    <row r="391" spans="1:43" ht="49.95" customHeight="1">
      <c r="A391" s="650">
        <f t="shared" si="12"/>
        <v>352</v>
      </c>
      <c r="B391" s="664"/>
      <c r="C391" s="665"/>
      <c r="D391" s="665"/>
      <c r="E391" s="665"/>
      <c r="F391" s="665"/>
      <c r="G391" s="665"/>
      <c r="H391" s="665"/>
      <c r="I391" s="665"/>
      <c r="J391" s="665"/>
      <c r="K391" s="665"/>
      <c r="L391" s="663"/>
      <c r="M391" s="663"/>
      <c r="N391" s="663"/>
      <c r="O391" s="663"/>
      <c r="P391" s="663"/>
      <c r="Q391" s="652"/>
      <c r="R391" s="652"/>
      <c r="S391" s="652"/>
      <c r="T391" s="652"/>
      <c r="U391" s="652"/>
      <c r="V391" s="648"/>
      <c r="W391" s="651"/>
      <c r="X391" s="651"/>
      <c r="Y391" s="651"/>
      <c r="Z391" s="651"/>
      <c r="AA391" s="651"/>
      <c r="AB391" s="651"/>
      <c r="AC391" s="236" t="str">
        <f>IFERROR(VLOOKUP(Z391,【参考】数式用!$A$4:$B$57,2,FALSE),"")</f>
        <v/>
      </c>
      <c r="AD391" s="137"/>
      <c r="AE391" s="138"/>
      <c r="AF391" s="237">
        <f t="shared" si="11"/>
        <v>0</v>
      </c>
      <c r="AG391" s="66" t="str">
        <f>IF(B391="","",IF(AQ391="総合事業","数式を削除して手入力",IFERROR(INDEX(【参考】数式用!$AD$3:$AF$452,MATCH(Q391&amp;V391,【参考】数式用!$AC$3:$AC$452,0),MATCH(VLOOKUP(Z391,【参考】数式用!$AG$2:$AH$56,2,FALSE),【参考】数式用!$AD$2:$AF$2,0)),10)))</f>
        <v/>
      </c>
      <c r="AP391" s="501" t="str">
        <f>IF($L$16="", "", VLOOKUP(Z391,【参考】数式用!$A$2:$O$57,14,FALSE))</f>
        <v/>
      </c>
      <c r="AQ391" s="282" t="e">
        <f>VLOOKUP(Z391,【参考】数式用!$A$2:$O$57,15,FALSE)</f>
        <v>#N/A</v>
      </c>
    </row>
    <row r="392" spans="1:43" ht="49.95" customHeight="1">
      <c r="A392" s="650">
        <f t="shared" si="12"/>
        <v>353</v>
      </c>
      <c r="B392" s="664"/>
      <c r="C392" s="665"/>
      <c r="D392" s="665"/>
      <c r="E392" s="665"/>
      <c r="F392" s="665"/>
      <c r="G392" s="665"/>
      <c r="H392" s="665"/>
      <c r="I392" s="665"/>
      <c r="J392" s="665"/>
      <c r="K392" s="665"/>
      <c r="L392" s="663"/>
      <c r="M392" s="663"/>
      <c r="N392" s="663"/>
      <c r="O392" s="663"/>
      <c r="P392" s="663"/>
      <c r="Q392" s="652"/>
      <c r="R392" s="652"/>
      <c r="S392" s="652"/>
      <c r="T392" s="652"/>
      <c r="U392" s="652"/>
      <c r="V392" s="648"/>
      <c r="W392" s="651"/>
      <c r="X392" s="651"/>
      <c r="Y392" s="651"/>
      <c r="Z392" s="651"/>
      <c r="AA392" s="651"/>
      <c r="AB392" s="651"/>
      <c r="AC392" s="236" t="str">
        <f>IFERROR(VLOOKUP(Z392,【参考】数式用!$A$4:$B$57,2,FALSE),"")</f>
        <v/>
      </c>
      <c r="AD392" s="137"/>
      <c r="AE392" s="138"/>
      <c r="AF392" s="237">
        <f t="shared" si="11"/>
        <v>0</v>
      </c>
      <c r="AG392" s="66" t="str">
        <f>IF(B392="","",IF(AQ392="総合事業","数式を削除して手入力",IFERROR(INDEX(【参考】数式用!$AD$3:$AF$452,MATCH(Q392&amp;V392,【参考】数式用!$AC$3:$AC$452,0),MATCH(VLOOKUP(Z392,【参考】数式用!$AG$2:$AH$56,2,FALSE),【参考】数式用!$AD$2:$AF$2,0)),10)))</f>
        <v/>
      </c>
      <c r="AP392" s="501" t="str">
        <f>IF($L$16="", "", VLOOKUP(Z392,【参考】数式用!$A$2:$O$57,14,FALSE))</f>
        <v/>
      </c>
      <c r="AQ392" s="282" t="e">
        <f>VLOOKUP(Z392,【参考】数式用!$A$2:$O$57,15,FALSE)</f>
        <v>#N/A</v>
      </c>
    </row>
    <row r="393" spans="1:43" ht="49.95" customHeight="1">
      <c r="A393" s="650">
        <f t="shared" si="12"/>
        <v>354</v>
      </c>
      <c r="B393" s="664"/>
      <c r="C393" s="665"/>
      <c r="D393" s="665"/>
      <c r="E393" s="665"/>
      <c r="F393" s="665"/>
      <c r="G393" s="665"/>
      <c r="H393" s="665"/>
      <c r="I393" s="665"/>
      <c r="J393" s="665"/>
      <c r="K393" s="665"/>
      <c r="L393" s="663"/>
      <c r="M393" s="663"/>
      <c r="N393" s="663"/>
      <c r="O393" s="663"/>
      <c r="P393" s="663"/>
      <c r="Q393" s="652"/>
      <c r="R393" s="652"/>
      <c r="S393" s="652"/>
      <c r="T393" s="652"/>
      <c r="U393" s="652"/>
      <c r="V393" s="648"/>
      <c r="W393" s="651"/>
      <c r="X393" s="651"/>
      <c r="Y393" s="651"/>
      <c r="Z393" s="651"/>
      <c r="AA393" s="651"/>
      <c r="AB393" s="651"/>
      <c r="AC393" s="236" t="str">
        <f>IFERROR(VLOOKUP(Z393,【参考】数式用!$A$4:$B$57,2,FALSE),"")</f>
        <v/>
      </c>
      <c r="AD393" s="137"/>
      <c r="AE393" s="138"/>
      <c r="AF393" s="237">
        <f t="shared" si="11"/>
        <v>0</v>
      </c>
      <c r="AG393" s="66" t="str">
        <f>IF(B393="","",IF(AQ393="総合事業","数式を削除して手入力",IFERROR(INDEX(【参考】数式用!$AD$3:$AF$452,MATCH(Q393&amp;V393,【参考】数式用!$AC$3:$AC$452,0),MATCH(VLOOKUP(Z393,【参考】数式用!$AG$2:$AH$56,2,FALSE),【参考】数式用!$AD$2:$AF$2,0)),10)))</f>
        <v/>
      </c>
      <c r="AP393" s="501" t="str">
        <f>IF($L$16="", "", VLOOKUP(Z393,【参考】数式用!$A$2:$O$57,14,FALSE))</f>
        <v/>
      </c>
      <c r="AQ393" s="282" t="e">
        <f>VLOOKUP(Z393,【参考】数式用!$A$2:$O$57,15,FALSE)</f>
        <v>#N/A</v>
      </c>
    </row>
    <row r="394" spans="1:43" ht="49.95" customHeight="1">
      <c r="A394" s="650">
        <f t="shared" si="12"/>
        <v>355</v>
      </c>
      <c r="B394" s="664"/>
      <c r="C394" s="665"/>
      <c r="D394" s="665"/>
      <c r="E394" s="665"/>
      <c r="F394" s="665"/>
      <c r="G394" s="665"/>
      <c r="H394" s="665"/>
      <c r="I394" s="665"/>
      <c r="J394" s="665"/>
      <c r="K394" s="665"/>
      <c r="L394" s="663"/>
      <c r="M394" s="663"/>
      <c r="N394" s="663"/>
      <c r="O394" s="663"/>
      <c r="P394" s="663"/>
      <c r="Q394" s="652"/>
      <c r="R394" s="652"/>
      <c r="S394" s="652"/>
      <c r="T394" s="652"/>
      <c r="U394" s="652"/>
      <c r="V394" s="648"/>
      <c r="W394" s="651"/>
      <c r="X394" s="651"/>
      <c r="Y394" s="651"/>
      <c r="Z394" s="651"/>
      <c r="AA394" s="651"/>
      <c r="AB394" s="651"/>
      <c r="AC394" s="236" t="str">
        <f>IFERROR(VLOOKUP(Z394,【参考】数式用!$A$4:$B$57,2,FALSE),"")</f>
        <v/>
      </c>
      <c r="AD394" s="137"/>
      <c r="AE394" s="138"/>
      <c r="AF394" s="237">
        <f t="shared" si="11"/>
        <v>0</v>
      </c>
      <c r="AG394" s="66" t="str">
        <f>IF(B394="","",IF(AQ394="総合事業","数式を削除して手入力",IFERROR(INDEX(【参考】数式用!$AD$3:$AF$452,MATCH(Q394&amp;V394,【参考】数式用!$AC$3:$AC$452,0),MATCH(VLOOKUP(Z394,【参考】数式用!$AG$2:$AH$56,2,FALSE),【参考】数式用!$AD$2:$AF$2,0)),10)))</f>
        <v/>
      </c>
      <c r="AP394" s="501" t="str">
        <f>IF($L$16="", "", VLOOKUP(Z394,【参考】数式用!$A$2:$O$57,14,FALSE))</f>
        <v/>
      </c>
      <c r="AQ394" s="282" t="e">
        <f>VLOOKUP(Z394,【参考】数式用!$A$2:$O$57,15,FALSE)</f>
        <v>#N/A</v>
      </c>
    </row>
    <row r="395" spans="1:43" ht="49.95" customHeight="1">
      <c r="A395" s="650">
        <f t="shared" si="12"/>
        <v>356</v>
      </c>
      <c r="B395" s="664"/>
      <c r="C395" s="665"/>
      <c r="D395" s="665"/>
      <c r="E395" s="665"/>
      <c r="F395" s="665"/>
      <c r="G395" s="665"/>
      <c r="H395" s="665"/>
      <c r="I395" s="665"/>
      <c r="J395" s="665"/>
      <c r="K395" s="665"/>
      <c r="L395" s="663"/>
      <c r="M395" s="663"/>
      <c r="N395" s="663"/>
      <c r="O395" s="663"/>
      <c r="P395" s="663"/>
      <c r="Q395" s="652"/>
      <c r="R395" s="652"/>
      <c r="S395" s="652"/>
      <c r="T395" s="652"/>
      <c r="U395" s="652"/>
      <c r="V395" s="648"/>
      <c r="W395" s="651"/>
      <c r="X395" s="651"/>
      <c r="Y395" s="651"/>
      <c r="Z395" s="651"/>
      <c r="AA395" s="651"/>
      <c r="AB395" s="651"/>
      <c r="AC395" s="236" t="str">
        <f>IFERROR(VLOOKUP(Z395,【参考】数式用!$A$4:$B$57,2,FALSE),"")</f>
        <v/>
      </c>
      <c r="AD395" s="137"/>
      <c r="AE395" s="138"/>
      <c r="AF395" s="237">
        <f t="shared" si="11"/>
        <v>0</v>
      </c>
      <c r="AG395" s="66" t="str">
        <f>IF(B395="","",IF(AQ395="総合事業","数式を削除して手入力",IFERROR(INDEX(【参考】数式用!$AD$3:$AF$452,MATCH(Q395&amp;V395,【参考】数式用!$AC$3:$AC$452,0),MATCH(VLOOKUP(Z395,【参考】数式用!$AG$2:$AH$56,2,FALSE),【参考】数式用!$AD$2:$AF$2,0)),10)))</f>
        <v/>
      </c>
      <c r="AP395" s="501" t="str">
        <f>IF($L$16="", "", VLOOKUP(Z395,【参考】数式用!$A$2:$O$57,14,FALSE))</f>
        <v/>
      </c>
      <c r="AQ395" s="282" t="e">
        <f>VLOOKUP(Z395,【参考】数式用!$A$2:$O$57,15,FALSE)</f>
        <v>#N/A</v>
      </c>
    </row>
    <row r="396" spans="1:43" ht="49.95" customHeight="1">
      <c r="A396" s="650">
        <f t="shared" si="12"/>
        <v>357</v>
      </c>
      <c r="B396" s="664"/>
      <c r="C396" s="665"/>
      <c r="D396" s="665"/>
      <c r="E396" s="665"/>
      <c r="F396" s="665"/>
      <c r="G396" s="665"/>
      <c r="H396" s="665"/>
      <c r="I396" s="665"/>
      <c r="J396" s="665"/>
      <c r="K396" s="665"/>
      <c r="L396" s="663"/>
      <c r="M396" s="663"/>
      <c r="N396" s="663"/>
      <c r="O396" s="663"/>
      <c r="P396" s="663"/>
      <c r="Q396" s="652"/>
      <c r="R396" s="652"/>
      <c r="S396" s="652"/>
      <c r="T396" s="652"/>
      <c r="U396" s="652"/>
      <c r="V396" s="648"/>
      <c r="W396" s="651"/>
      <c r="X396" s="651"/>
      <c r="Y396" s="651"/>
      <c r="Z396" s="651"/>
      <c r="AA396" s="651"/>
      <c r="AB396" s="651"/>
      <c r="AC396" s="236" t="str">
        <f>IFERROR(VLOOKUP(Z396,【参考】数式用!$A$4:$B$57,2,FALSE),"")</f>
        <v/>
      </c>
      <c r="AD396" s="137"/>
      <c r="AE396" s="138"/>
      <c r="AF396" s="237">
        <f t="shared" ref="AF396:AF459" si="13">AD396-AE396</f>
        <v>0</v>
      </c>
      <c r="AG396" s="66" t="str">
        <f>IF(B396="","",IF(AQ396="総合事業","数式を削除して手入力",IFERROR(INDEX(【参考】数式用!$AD$3:$AF$452,MATCH(Q396&amp;V396,【参考】数式用!$AC$3:$AC$452,0),MATCH(VLOOKUP(Z396,【参考】数式用!$AG$2:$AH$56,2,FALSE),【参考】数式用!$AD$2:$AF$2,0)),10)))</f>
        <v/>
      </c>
      <c r="AP396" s="501" t="str">
        <f>IF($L$16="", "", VLOOKUP(Z396,【参考】数式用!$A$2:$O$57,14,FALSE))</f>
        <v/>
      </c>
      <c r="AQ396" s="282" t="e">
        <f>VLOOKUP(Z396,【参考】数式用!$A$2:$O$57,15,FALSE)</f>
        <v>#N/A</v>
      </c>
    </row>
    <row r="397" spans="1:43" ht="49.95" customHeight="1">
      <c r="A397" s="650">
        <f t="shared" si="12"/>
        <v>358</v>
      </c>
      <c r="B397" s="664"/>
      <c r="C397" s="665"/>
      <c r="D397" s="665"/>
      <c r="E397" s="665"/>
      <c r="F397" s="665"/>
      <c r="G397" s="665"/>
      <c r="H397" s="665"/>
      <c r="I397" s="665"/>
      <c r="J397" s="665"/>
      <c r="K397" s="665"/>
      <c r="L397" s="663"/>
      <c r="M397" s="663"/>
      <c r="N397" s="663"/>
      <c r="O397" s="663"/>
      <c r="P397" s="663"/>
      <c r="Q397" s="652"/>
      <c r="R397" s="652"/>
      <c r="S397" s="652"/>
      <c r="T397" s="652"/>
      <c r="U397" s="652"/>
      <c r="V397" s="648"/>
      <c r="W397" s="651"/>
      <c r="X397" s="651"/>
      <c r="Y397" s="651"/>
      <c r="Z397" s="651"/>
      <c r="AA397" s="651"/>
      <c r="AB397" s="651"/>
      <c r="AC397" s="236" t="str">
        <f>IFERROR(VLOOKUP(Z397,【参考】数式用!$A$4:$B$57,2,FALSE),"")</f>
        <v/>
      </c>
      <c r="AD397" s="137"/>
      <c r="AE397" s="138"/>
      <c r="AF397" s="237">
        <f t="shared" si="13"/>
        <v>0</v>
      </c>
      <c r="AG397" s="66" t="str">
        <f>IF(B397="","",IF(AQ397="総合事業","数式を削除して手入力",IFERROR(INDEX(【参考】数式用!$AD$3:$AF$452,MATCH(Q397&amp;V397,【参考】数式用!$AC$3:$AC$452,0),MATCH(VLOOKUP(Z397,【参考】数式用!$AG$2:$AH$56,2,FALSE),【参考】数式用!$AD$2:$AF$2,0)),10)))</f>
        <v/>
      </c>
      <c r="AP397" s="501" t="str">
        <f>IF($L$16="", "", VLOOKUP(Z397,【参考】数式用!$A$2:$O$57,14,FALSE))</f>
        <v/>
      </c>
      <c r="AQ397" s="282" t="e">
        <f>VLOOKUP(Z397,【参考】数式用!$A$2:$O$57,15,FALSE)</f>
        <v>#N/A</v>
      </c>
    </row>
    <row r="398" spans="1:43" ht="49.95" customHeight="1">
      <c r="A398" s="650">
        <f t="shared" si="12"/>
        <v>359</v>
      </c>
      <c r="B398" s="664"/>
      <c r="C398" s="665"/>
      <c r="D398" s="665"/>
      <c r="E398" s="665"/>
      <c r="F398" s="665"/>
      <c r="G398" s="665"/>
      <c r="H398" s="665"/>
      <c r="I398" s="665"/>
      <c r="J398" s="665"/>
      <c r="K398" s="665"/>
      <c r="L398" s="663"/>
      <c r="M398" s="663"/>
      <c r="N398" s="663"/>
      <c r="O398" s="663"/>
      <c r="P398" s="663"/>
      <c r="Q398" s="652"/>
      <c r="R398" s="652"/>
      <c r="S398" s="652"/>
      <c r="T398" s="652"/>
      <c r="U398" s="652"/>
      <c r="V398" s="648"/>
      <c r="W398" s="651"/>
      <c r="X398" s="651"/>
      <c r="Y398" s="651"/>
      <c r="Z398" s="651"/>
      <c r="AA398" s="651"/>
      <c r="AB398" s="651"/>
      <c r="AC398" s="236" t="str">
        <f>IFERROR(VLOOKUP(Z398,【参考】数式用!$A$4:$B$57,2,FALSE),"")</f>
        <v/>
      </c>
      <c r="AD398" s="137"/>
      <c r="AE398" s="138"/>
      <c r="AF398" s="237">
        <f t="shared" si="13"/>
        <v>0</v>
      </c>
      <c r="AG398" s="66" t="str">
        <f>IF(B398="","",IF(AQ398="総合事業","数式を削除して手入力",IFERROR(INDEX(【参考】数式用!$AD$3:$AF$452,MATCH(Q398&amp;V398,【参考】数式用!$AC$3:$AC$452,0),MATCH(VLOOKUP(Z398,【参考】数式用!$AG$2:$AH$56,2,FALSE),【参考】数式用!$AD$2:$AF$2,0)),10)))</f>
        <v/>
      </c>
      <c r="AP398" s="501" t="str">
        <f>IF($L$16="", "", VLOOKUP(Z398,【参考】数式用!$A$2:$O$57,14,FALSE))</f>
        <v/>
      </c>
      <c r="AQ398" s="282" t="e">
        <f>VLOOKUP(Z398,【参考】数式用!$A$2:$O$57,15,FALSE)</f>
        <v>#N/A</v>
      </c>
    </row>
    <row r="399" spans="1:43" ht="49.95" customHeight="1">
      <c r="A399" s="650">
        <f t="shared" si="12"/>
        <v>360</v>
      </c>
      <c r="B399" s="664"/>
      <c r="C399" s="665"/>
      <c r="D399" s="665"/>
      <c r="E399" s="665"/>
      <c r="F399" s="665"/>
      <c r="G399" s="665"/>
      <c r="H399" s="665"/>
      <c r="I399" s="665"/>
      <c r="J399" s="665"/>
      <c r="K399" s="665"/>
      <c r="L399" s="663"/>
      <c r="M399" s="663"/>
      <c r="N399" s="663"/>
      <c r="O399" s="663"/>
      <c r="P399" s="663"/>
      <c r="Q399" s="652"/>
      <c r="R399" s="652"/>
      <c r="S399" s="652"/>
      <c r="T399" s="652"/>
      <c r="U399" s="652"/>
      <c r="V399" s="648"/>
      <c r="W399" s="651"/>
      <c r="X399" s="651"/>
      <c r="Y399" s="651"/>
      <c r="Z399" s="651"/>
      <c r="AA399" s="651"/>
      <c r="AB399" s="651"/>
      <c r="AC399" s="236" t="str">
        <f>IFERROR(VLOOKUP(Z399,【参考】数式用!$A$4:$B$57,2,FALSE),"")</f>
        <v/>
      </c>
      <c r="AD399" s="137"/>
      <c r="AE399" s="138"/>
      <c r="AF399" s="237">
        <f t="shared" si="13"/>
        <v>0</v>
      </c>
      <c r="AG399" s="66" t="str">
        <f>IF(B399="","",IF(AQ399="総合事業","数式を削除して手入力",IFERROR(INDEX(【参考】数式用!$AD$3:$AF$452,MATCH(Q399&amp;V399,【参考】数式用!$AC$3:$AC$452,0),MATCH(VLOOKUP(Z399,【参考】数式用!$AG$2:$AH$56,2,FALSE),【参考】数式用!$AD$2:$AF$2,0)),10)))</f>
        <v/>
      </c>
      <c r="AP399" s="501" t="str">
        <f>IF($L$16="", "", VLOOKUP(Z399,【参考】数式用!$A$2:$O$57,14,FALSE))</f>
        <v/>
      </c>
      <c r="AQ399" s="282" t="e">
        <f>VLOOKUP(Z399,【参考】数式用!$A$2:$O$57,15,FALSE)</f>
        <v>#N/A</v>
      </c>
    </row>
    <row r="400" spans="1:43" ht="49.95" customHeight="1">
      <c r="A400" s="650">
        <f t="shared" si="12"/>
        <v>361</v>
      </c>
      <c r="B400" s="664"/>
      <c r="C400" s="665"/>
      <c r="D400" s="665"/>
      <c r="E400" s="665"/>
      <c r="F400" s="665"/>
      <c r="G400" s="665"/>
      <c r="H400" s="665"/>
      <c r="I400" s="665"/>
      <c r="J400" s="665"/>
      <c r="K400" s="665"/>
      <c r="L400" s="663"/>
      <c r="M400" s="663"/>
      <c r="N400" s="663"/>
      <c r="O400" s="663"/>
      <c r="P400" s="663"/>
      <c r="Q400" s="652"/>
      <c r="R400" s="652"/>
      <c r="S400" s="652"/>
      <c r="T400" s="652"/>
      <c r="U400" s="652"/>
      <c r="V400" s="648"/>
      <c r="W400" s="651"/>
      <c r="X400" s="651"/>
      <c r="Y400" s="651"/>
      <c r="Z400" s="651"/>
      <c r="AA400" s="651"/>
      <c r="AB400" s="651"/>
      <c r="AC400" s="236" t="str">
        <f>IFERROR(VLOOKUP(Z400,【参考】数式用!$A$4:$B$57,2,FALSE),"")</f>
        <v/>
      </c>
      <c r="AD400" s="137"/>
      <c r="AE400" s="138"/>
      <c r="AF400" s="237">
        <f t="shared" si="13"/>
        <v>0</v>
      </c>
      <c r="AG400" s="66" t="str">
        <f>IF(B400="","",IF(AQ400="総合事業","数式を削除して手入力",IFERROR(INDEX(【参考】数式用!$AD$3:$AF$452,MATCH(Q400&amp;V400,【参考】数式用!$AC$3:$AC$452,0),MATCH(VLOOKUP(Z400,【参考】数式用!$AG$2:$AH$56,2,FALSE),【参考】数式用!$AD$2:$AF$2,0)),10)))</f>
        <v/>
      </c>
      <c r="AP400" s="501" t="str">
        <f>IF($L$16="", "", VLOOKUP(Z400,【参考】数式用!$A$2:$O$57,14,FALSE))</f>
        <v/>
      </c>
      <c r="AQ400" s="282" t="e">
        <f>VLOOKUP(Z400,【参考】数式用!$A$2:$O$57,15,FALSE)</f>
        <v>#N/A</v>
      </c>
    </row>
    <row r="401" spans="1:43" ht="49.95" customHeight="1">
      <c r="A401" s="650">
        <f t="shared" si="12"/>
        <v>362</v>
      </c>
      <c r="B401" s="664"/>
      <c r="C401" s="665"/>
      <c r="D401" s="665"/>
      <c r="E401" s="665"/>
      <c r="F401" s="665"/>
      <c r="G401" s="665"/>
      <c r="H401" s="665"/>
      <c r="I401" s="665"/>
      <c r="J401" s="665"/>
      <c r="K401" s="665"/>
      <c r="L401" s="663"/>
      <c r="M401" s="663"/>
      <c r="N401" s="663"/>
      <c r="O401" s="663"/>
      <c r="P401" s="663"/>
      <c r="Q401" s="652"/>
      <c r="R401" s="652"/>
      <c r="S401" s="652"/>
      <c r="T401" s="652"/>
      <c r="U401" s="652"/>
      <c r="V401" s="648"/>
      <c r="W401" s="651"/>
      <c r="X401" s="651"/>
      <c r="Y401" s="651"/>
      <c r="Z401" s="651"/>
      <c r="AA401" s="651"/>
      <c r="AB401" s="651"/>
      <c r="AC401" s="236" t="str">
        <f>IFERROR(VLOOKUP(Z401,【参考】数式用!$A$4:$B$57,2,FALSE),"")</f>
        <v/>
      </c>
      <c r="AD401" s="137"/>
      <c r="AE401" s="138"/>
      <c r="AF401" s="237">
        <f t="shared" si="13"/>
        <v>0</v>
      </c>
      <c r="AG401" s="66" t="str">
        <f>IF(B401="","",IF(AQ401="総合事業","数式を削除して手入力",IFERROR(INDEX(【参考】数式用!$AD$3:$AF$452,MATCH(Q401&amp;V401,【参考】数式用!$AC$3:$AC$452,0),MATCH(VLOOKUP(Z401,【参考】数式用!$AG$2:$AH$56,2,FALSE),【参考】数式用!$AD$2:$AF$2,0)),10)))</f>
        <v/>
      </c>
      <c r="AP401" s="501" t="str">
        <f>IF($L$16="", "", VLOOKUP(Z401,【参考】数式用!$A$2:$O$57,14,FALSE))</f>
        <v/>
      </c>
      <c r="AQ401" s="282" t="e">
        <f>VLOOKUP(Z401,【参考】数式用!$A$2:$O$57,15,FALSE)</f>
        <v>#N/A</v>
      </c>
    </row>
    <row r="402" spans="1:43" ht="49.95" customHeight="1">
      <c r="A402" s="650">
        <f t="shared" si="12"/>
        <v>363</v>
      </c>
      <c r="B402" s="664"/>
      <c r="C402" s="665"/>
      <c r="D402" s="665"/>
      <c r="E402" s="665"/>
      <c r="F402" s="665"/>
      <c r="G402" s="665"/>
      <c r="H402" s="665"/>
      <c r="I402" s="665"/>
      <c r="J402" s="665"/>
      <c r="K402" s="665"/>
      <c r="L402" s="663"/>
      <c r="M402" s="663"/>
      <c r="N402" s="663"/>
      <c r="O402" s="663"/>
      <c r="P402" s="663"/>
      <c r="Q402" s="652"/>
      <c r="R402" s="652"/>
      <c r="S402" s="652"/>
      <c r="T402" s="652"/>
      <c r="U402" s="652"/>
      <c r="V402" s="648"/>
      <c r="W402" s="651"/>
      <c r="X402" s="651"/>
      <c r="Y402" s="651"/>
      <c r="Z402" s="651"/>
      <c r="AA402" s="651"/>
      <c r="AB402" s="651"/>
      <c r="AC402" s="236" t="str">
        <f>IFERROR(VLOOKUP(Z402,【参考】数式用!$A$4:$B$57,2,FALSE),"")</f>
        <v/>
      </c>
      <c r="AD402" s="137"/>
      <c r="AE402" s="138"/>
      <c r="AF402" s="237">
        <f t="shared" si="13"/>
        <v>0</v>
      </c>
      <c r="AG402" s="66" t="str">
        <f>IF(B402="","",IF(AQ402="総合事業","数式を削除して手入力",IFERROR(INDEX(【参考】数式用!$AD$3:$AF$452,MATCH(Q402&amp;V402,【参考】数式用!$AC$3:$AC$452,0),MATCH(VLOOKUP(Z402,【参考】数式用!$AG$2:$AH$56,2,FALSE),【参考】数式用!$AD$2:$AF$2,0)),10)))</f>
        <v/>
      </c>
      <c r="AP402" s="501" t="str">
        <f>IF($L$16="", "", VLOOKUP(Z402,【参考】数式用!$A$2:$O$57,14,FALSE))</f>
        <v/>
      </c>
      <c r="AQ402" s="282" t="e">
        <f>VLOOKUP(Z402,【参考】数式用!$A$2:$O$57,15,FALSE)</f>
        <v>#N/A</v>
      </c>
    </row>
    <row r="403" spans="1:43" ht="49.95" customHeight="1">
      <c r="A403" s="650">
        <f t="shared" si="12"/>
        <v>364</v>
      </c>
      <c r="B403" s="664"/>
      <c r="C403" s="665"/>
      <c r="D403" s="665"/>
      <c r="E403" s="665"/>
      <c r="F403" s="665"/>
      <c r="G403" s="665"/>
      <c r="H403" s="665"/>
      <c r="I403" s="665"/>
      <c r="J403" s="665"/>
      <c r="K403" s="665"/>
      <c r="L403" s="663"/>
      <c r="M403" s="663"/>
      <c r="N403" s="663"/>
      <c r="O403" s="663"/>
      <c r="P403" s="663"/>
      <c r="Q403" s="652"/>
      <c r="R403" s="652"/>
      <c r="S403" s="652"/>
      <c r="T403" s="652"/>
      <c r="U403" s="652"/>
      <c r="V403" s="648"/>
      <c r="W403" s="651"/>
      <c r="X403" s="651"/>
      <c r="Y403" s="651"/>
      <c r="Z403" s="651"/>
      <c r="AA403" s="651"/>
      <c r="AB403" s="651"/>
      <c r="AC403" s="236" t="str">
        <f>IFERROR(VLOOKUP(Z403,【参考】数式用!$A$4:$B$57,2,FALSE),"")</f>
        <v/>
      </c>
      <c r="AD403" s="137"/>
      <c r="AE403" s="138"/>
      <c r="AF403" s="237">
        <f t="shared" si="13"/>
        <v>0</v>
      </c>
      <c r="AG403" s="66" t="str">
        <f>IF(B403="","",IF(AQ403="総合事業","数式を削除して手入力",IFERROR(INDEX(【参考】数式用!$AD$3:$AF$452,MATCH(Q403&amp;V403,【参考】数式用!$AC$3:$AC$452,0),MATCH(VLOOKUP(Z403,【参考】数式用!$AG$2:$AH$56,2,FALSE),【参考】数式用!$AD$2:$AF$2,0)),10)))</f>
        <v/>
      </c>
      <c r="AP403" s="501" t="str">
        <f>IF($L$16="", "", VLOOKUP(Z403,【参考】数式用!$A$2:$O$57,14,FALSE))</f>
        <v/>
      </c>
      <c r="AQ403" s="282" t="e">
        <f>VLOOKUP(Z403,【参考】数式用!$A$2:$O$57,15,FALSE)</f>
        <v>#N/A</v>
      </c>
    </row>
    <row r="404" spans="1:43" ht="49.95" customHeight="1">
      <c r="A404" s="650">
        <f t="shared" si="12"/>
        <v>365</v>
      </c>
      <c r="B404" s="664"/>
      <c r="C404" s="665"/>
      <c r="D404" s="665"/>
      <c r="E404" s="665"/>
      <c r="F404" s="665"/>
      <c r="G404" s="665"/>
      <c r="H404" s="665"/>
      <c r="I404" s="665"/>
      <c r="J404" s="665"/>
      <c r="K404" s="665"/>
      <c r="L404" s="663"/>
      <c r="M404" s="663"/>
      <c r="N404" s="663"/>
      <c r="O404" s="663"/>
      <c r="P404" s="663"/>
      <c r="Q404" s="652"/>
      <c r="R404" s="652"/>
      <c r="S404" s="652"/>
      <c r="T404" s="652"/>
      <c r="U404" s="652"/>
      <c r="V404" s="648"/>
      <c r="W404" s="651"/>
      <c r="X404" s="651"/>
      <c r="Y404" s="651"/>
      <c r="Z404" s="651"/>
      <c r="AA404" s="651"/>
      <c r="AB404" s="651"/>
      <c r="AC404" s="236" t="str">
        <f>IFERROR(VLOOKUP(Z404,【参考】数式用!$A$4:$B$57,2,FALSE),"")</f>
        <v/>
      </c>
      <c r="AD404" s="137"/>
      <c r="AE404" s="138"/>
      <c r="AF404" s="237">
        <f t="shared" si="13"/>
        <v>0</v>
      </c>
      <c r="AG404" s="66" t="str">
        <f>IF(B404="","",IF(AQ404="総合事業","数式を削除して手入力",IFERROR(INDEX(【参考】数式用!$AD$3:$AF$452,MATCH(Q404&amp;V404,【参考】数式用!$AC$3:$AC$452,0),MATCH(VLOOKUP(Z404,【参考】数式用!$AG$2:$AH$56,2,FALSE),【参考】数式用!$AD$2:$AF$2,0)),10)))</f>
        <v/>
      </c>
      <c r="AP404" s="501" t="str">
        <f>IF($L$16="", "", VLOOKUP(Z404,【参考】数式用!$A$2:$O$57,14,FALSE))</f>
        <v/>
      </c>
      <c r="AQ404" s="282" t="e">
        <f>VLOOKUP(Z404,【参考】数式用!$A$2:$O$57,15,FALSE)</f>
        <v>#N/A</v>
      </c>
    </row>
    <row r="405" spans="1:43" ht="49.95" customHeight="1">
      <c r="A405" s="650">
        <f t="shared" si="12"/>
        <v>366</v>
      </c>
      <c r="B405" s="664"/>
      <c r="C405" s="665"/>
      <c r="D405" s="665"/>
      <c r="E405" s="665"/>
      <c r="F405" s="665"/>
      <c r="G405" s="665"/>
      <c r="H405" s="665"/>
      <c r="I405" s="665"/>
      <c r="J405" s="665"/>
      <c r="K405" s="665"/>
      <c r="L405" s="663"/>
      <c r="M405" s="663"/>
      <c r="N405" s="663"/>
      <c r="O405" s="663"/>
      <c r="P405" s="663"/>
      <c r="Q405" s="652"/>
      <c r="R405" s="652"/>
      <c r="S405" s="652"/>
      <c r="T405" s="652"/>
      <c r="U405" s="652"/>
      <c r="V405" s="648"/>
      <c r="W405" s="651"/>
      <c r="X405" s="651"/>
      <c r="Y405" s="651"/>
      <c r="Z405" s="651"/>
      <c r="AA405" s="651"/>
      <c r="AB405" s="651"/>
      <c r="AC405" s="236" t="str">
        <f>IFERROR(VLOOKUP(Z405,【参考】数式用!$A$4:$B$57,2,FALSE),"")</f>
        <v/>
      </c>
      <c r="AD405" s="137"/>
      <c r="AE405" s="138"/>
      <c r="AF405" s="237">
        <f t="shared" si="13"/>
        <v>0</v>
      </c>
      <c r="AG405" s="66" t="str">
        <f>IF(B405="","",IF(AQ405="総合事業","数式を削除して手入力",IFERROR(INDEX(【参考】数式用!$AD$3:$AF$452,MATCH(Q405&amp;V405,【参考】数式用!$AC$3:$AC$452,0),MATCH(VLOOKUP(Z405,【参考】数式用!$AG$2:$AH$56,2,FALSE),【参考】数式用!$AD$2:$AF$2,0)),10)))</f>
        <v/>
      </c>
      <c r="AP405" s="501" t="str">
        <f>IF($L$16="", "", VLOOKUP(Z405,【参考】数式用!$A$2:$O$57,14,FALSE))</f>
        <v/>
      </c>
      <c r="AQ405" s="282" t="e">
        <f>VLOOKUP(Z405,【参考】数式用!$A$2:$O$57,15,FALSE)</f>
        <v>#N/A</v>
      </c>
    </row>
    <row r="406" spans="1:43" ht="49.95" customHeight="1">
      <c r="A406" s="650">
        <f t="shared" si="12"/>
        <v>367</v>
      </c>
      <c r="B406" s="664"/>
      <c r="C406" s="665"/>
      <c r="D406" s="665"/>
      <c r="E406" s="665"/>
      <c r="F406" s="665"/>
      <c r="G406" s="665"/>
      <c r="H406" s="665"/>
      <c r="I406" s="665"/>
      <c r="J406" s="665"/>
      <c r="K406" s="665"/>
      <c r="L406" s="663"/>
      <c r="M406" s="663"/>
      <c r="N406" s="663"/>
      <c r="O406" s="663"/>
      <c r="P406" s="663"/>
      <c r="Q406" s="652"/>
      <c r="R406" s="652"/>
      <c r="S406" s="652"/>
      <c r="T406" s="652"/>
      <c r="U406" s="652"/>
      <c r="V406" s="648"/>
      <c r="W406" s="651"/>
      <c r="X406" s="651"/>
      <c r="Y406" s="651"/>
      <c r="Z406" s="651"/>
      <c r="AA406" s="651"/>
      <c r="AB406" s="651"/>
      <c r="AC406" s="236" t="str">
        <f>IFERROR(VLOOKUP(Z406,【参考】数式用!$A$4:$B$57,2,FALSE),"")</f>
        <v/>
      </c>
      <c r="AD406" s="137"/>
      <c r="AE406" s="138"/>
      <c r="AF406" s="237">
        <f t="shared" si="13"/>
        <v>0</v>
      </c>
      <c r="AG406" s="66" t="str">
        <f>IF(B406="","",IF(AQ406="総合事業","数式を削除して手入力",IFERROR(INDEX(【参考】数式用!$AD$3:$AF$452,MATCH(Q406&amp;V406,【参考】数式用!$AC$3:$AC$452,0),MATCH(VLOOKUP(Z406,【参考】数式用!$AG$2:$AH$56,2,FALSE),【参考】数式用!$AD$2:$AF$2,0)),10)))</f>
        <v/>
      </c>
      <c r="AP406" s="501" t="str">
        <f>IF($L$16="", "", VLOOKUP(Z406,【参考】数式用!$A$2:$O$57,14,FALSE))</f>
        <v/>
      </c>
      <c r="AQ406" s="282" t="e">
        <f>VLOOKUP(Z406,【参考】数式用!$A$2:$O$57,15,FALSE)</f>
        <v>#N/A</v>
      </c>
    </row>
    <row r="407" spans="1:43" ht="49.95" customHeight="1">
      <c r="A407" s="650">
        <f t="shared" si="12"/>
        <v>368</v>
      </c>
      <c r="B407" s="664"/>
      <c r="C407" s="665"/>
      <c r="D407" s="665"/>
      <c r="E407" s="665"/>
      <c r="F407" s="665"/>
      <c r="G407" s="665"/>
      <c r="H407" s="665"/>
      <c r="I407" s="665"/>
      <c r="J407" s="665"/>
      <c r="K407" s="665"/>
      <c r="L407" s="663"/>
      <c r="M407" s="663"/>
      <c r="N407" s="663"/>
      <c r="O407" s="663"/>
      <c r="P407" s="663"/>
      <c r="Q407" s="652"/>
      <c r="R407" s="652"/>
      <c r="S407" s="652"/>
      <c r="T407" s="652"/>
      <c r="U407" s="652"/>
      <c r="V407" s="648"/>
      <c r="W407" s="651"/>
      <c r="X407" s="651"/>
      <c r="Y407" s="651"/>
      <c r="Z407" s="651"/>
      <c r="AA407" s="651"/>
      <c r="AB407" s="651"/>
      <c r="AC407" s="236" t="str">
        <f>IFERROR(VLOOKUP(Z407,【参考】数式用!$A$4:$B$57,2,FALSE),"")</f>
        <v/>
      </c>
      <c r="AD407" s="137"/>
      <c r="AE407" s="138"/>
      <c r="AF407" s="237">
        <f t="shared" si="13"/>
        <v>0</v>
      </c>
      <c r="AG407" s="66" t="str">
        <f>IF(B407="","",IF(AQ407="総合事業","数式を削除して手入力",IFERROR(INDEX(【参考】数式用!$AD$3:$AF$452,MATCH(Q407&amp;V407,【参考】数式用!$AC$3:$AC$452,0),MATCH(VLOOKUP(Z407,【参考】数式用!$AG$2:$AH$56,2,FALSE),【参考】数式用!$AD$2:$AF$2,0)),10)))</f>
        <v/>
      </c>
      <c r="AP407" s="501" t="str">
        <f>IF($L$16="", "", VLOOKUP(Z407,【参考】数式用!$A$2:$O$57,14,FALSE))</f>
        <v/>
      </c>
      <c r="AQ407" s="282" t="e">
        <f>VLOOKUP(Z407,【参考】数式用!$A$2:$O$57,15,FALSE)</f>
        <v>#N/A</v>
      </c>
    </row>
    <row r="408" spans="1:43" ht="49.95" customHeight="1">
      <c r="A408" s="650">
        <f t="shared" si="12"/>
        <v>369</v>
      </c>
      <c r="B408" s="664"/>
      <c r="C408" s="665"/>
      <c r="D408" s="665"/>
      <c r="E408" s="665"/>
      <c r="F408" s="665"/>
      <c r="G408" s="665"/>
      <c r="H408" s="665"/>
      <c r="I408" s="665"/>
      <c r="J408" s="665"/>
      <c r="K408" s="665"/>
      <c r="L408" s="663"/>
      <c r="M408" s="663"/>
      <c r="N408" s="663"/>
      <c r="O408" s="663"/>
      <c r="P408" s="663"/>
      <c r="Q408" s="652"/>
      <c r="R408" s="652"/>
      <c r="S408" s="652"/>
      <c r="T408" s="652"/>
      <c r="U408" s="652"/>
      <c r="V408" s="648"/>
      <c r="W408" s="651"/>
      <c r="X408" s="651"/>
      <c r="Y408" s="651"/>
      <c r="Z408" s="651"/>
      <c r="AA408" s="651"/>
      <c r="AB408" s="651"/>
      <c r="AC408" s="236" t="str">
        <f>IFERROR(VLOOKUP(Z408,【参考】数式用!$A$4:$B$57,2,FALSE),"")</f>
        <v/>
      </c>
      <c r="AD408" s="137"/>
      <c r="AE408" s="138"/>
      <c r="AF408" s="237">
        <f t="shared" si="13"/>
        <v>0</v>
      </c>
      <c r="AG408" s="66" t="str">
        <f>IF(B408="","",IF(AQ408="総合事業","数式を削除して手入力",IFERROR(INDEX(【参考】数式用!$AD$3:$AF$452,MATCH(Q408&amp;V408,【参考】数式用!$AC$3:$AC$452,0),MATCH(VLOOKUP(Z408,【参考】数式用!$AG$2:$AH$56,2,FALSE),【参考】数式用!$AD$2:$AF$2,0)),10)))</f>
        <v/>
      </c>
      <c r="AP408" s="501" t="str">
        <f>IF($L$16="", "", VLOOKUP(Z408,【参考】数式用!$A$2:$O$57,14,FALSE))</f>
        <v/>
      </c>
      <c r="AQ408" s="282" t="e">
        <f>VLOOKUP(Z408,【参考】数式用!$A$2:$O$57,15,FALSE)</f>
        <v>#N/A</v>
      </c>
    </row>
    <row r="409" spans="1:43" ht="49.95" customHeight="1">
      <c r="A409" s="650">
        <f t="shared" si="12"/>
        <v>370</v>
      </c>
      <c r="B409" s="664"/>
      <c r="C409" s="665"/>
      <c r="D409" s="665"/>
      <c r="E409" s="665"/>
      <c r="F409" s="665"/>
      <c r="G409" s="665"/>
      <c r="H409" s="665"/>
      <c r="I409" s="665"/>
      <c r="J409" s="665"/>
      <c r="K409" s="665"/>
      <c r="L409" s="663"/>
      <c r="M409" s="663"/>
      <c r="N409" s="663"/>
      <c r="O409" s="663"/>
      <c r="P409" s="663"/>
      <c r="Q409" s="652"/>
      <c r="R409" s="652"/>
      <c r="S409" s="652"/>
      <c r="T409" s="652"/>
      <c r="U409" s="652"/>
      <c r="V409" s="648"/>
      <c r="W409" s="651"/>
      <c r="X409" s="651"/>
      <c r="Y409" s="651"/>
      <c r="Z409" s="651"/>
      <c r="AA409" s="651"/>
      <c r="AB409" s="651"/>
      <c r="AC409" s="236" t="str">
        <f>IFERROR(VLOOKUP(Z409,【参考】数式用!$A$4:$B$57,2,FALSE),"")</f>
        <v/>
      </c>
      <c r="AD409" s="137"/>
      <c r="AE409" s="138"/>
      <c r="AF409" s="237">
        <f t="shared" si="13"/>
        <v>0</v>
      </c>
      <c r="AG409" s="66" t="str">
        <f>IF(B409="","",IF(AQ409="総合事業","数式を削除して手入力",IFERROR(INDEX(【参考】数式用!$AD$3:$AF$452,MATCH(Q409&amp;V409,【参考】数式用!$AC$3:$AC$452,0),MATCH(VLOOKUP(Z409,【参考】数式用!$AG$2:$AH$56,2,FALSE),【参考】数式用!$AD$2:$AF$2,0)),10)))</f>
        <v/>
      </c>
      <c r="AP409" s="501" t="str">
        <f>IF($L$16="", "", VLOOKUP(Z409,【参考】数式用!$A$2:$O$57,14,FALSE))</f>
        <v/>
      </c>
      <c r="AQ409" s="282" t="e">
        <f>VLOOKUP(Z409,【参考】数式用!$A$2:$O$57,15,FALSE)</f>
        <v>#N/A</v>
      </c>
    </row>
    <row r="410" spans="1:43" ht="49.95" customHeight="1">
      <c r="A410" s="650">
        <f t="shared" si="12"/>
        <v>371</v>
      </c>
      <c r="B410" s="664"/>
      <c r="C410" s="665"/>
      <c r="D410" s="665"/>
      <c r="E410" s="665"/>
      <c r="F410" s="665"/>
      <c r="G410" s="665"/>
      <c r="H410" s="665"/>
      <c r="I410" s="665"/>
      <c r="J410" s="665"/>
      <c r="K410" s="665"/>
      <c r="L410" s="663"/>
      <c r="M410" s="663"/>
      <c r="N410" s="663"/>
      <c r="O410" s="663"/>
      <c r="P410" s="663"/>
      <c r="Q410" s="652"/>
      <c r="R410" s="652"/>
      <c r="S410" s="652"/>
      <c r="T410" s="652"/>
      <c r="U410" s="652"/>
      <c r="V410" s="648"/>
      <c r="W410" s="651"/>
      <c r="X410" s="651"/>
      <c r="Y410" s="651"/>
      <c r="Z410" s="651"/>
      <c r="AA410" s="651"/>
      <c r="AB410" s="651"/>
      <c r="AC410" s="236" t="str">
        <f>IFERROR(VLOOKUP(Z410,【参考】数式用!$A$4:$B$57,2,FALSE),"")</f>
        <v/>
      </c>
      <c r="AD410" s="137"/>
      <c r="AE410" s="138"/>
      <c r="AF410" s="237">
        <f t="shared" si="13"/>
        <v>0</v>
      </c>
      <c r="AG410" s="66" t="str">
        <f>IF(B410="","",IF(AQ410="総合事業","数式を削除して手入力",IFERROR(INDEX(【参考】数式用!$AD$3:$AF$452,MATCH(Q410&amp;V410,【参考】数式用!$AC$3:$AC$452,0),MATCH(VLOOKUP(Z410,【参考】数式用!$AG$2:$AH$56,2,FALSE),【参考】数式用!$AD$2:$AF$2,0)),10)))</f>
        <v/>
      </c>
      <c r="AP410" s="501" t="str">
        <f>IF($L$16="", "", VLOOKUP(Z410,【参考】数式用!$A$2:$O$57,14,FALSE))</f>
        <v/>
      </c>
      <c r="AQ410" s="282" t="e">
        <f>VLOOKUP(Z410,【参考】数式用!$A$2:$O$57,15,FALSE)</f>
        <v>#N/A</v>
      </c>
    </row>
    <row r="411" spans="1:43" ht="49.95" customHeight="1">
      <c r="A411" s="650">
        <f t="shared" si="12"/>
        <v>372</v>
      </c>
      <c r="B411" s="664"/>
      <c r="C411" s="665"/>
      <c r="D411" s="665"/>
      <c r="E411" s="665"/>
      <c r="F411" s="665"/>
      <c r="G411" s="665"/>
      <c r="H411" s="665"/>
      <c r="I411" s="665"/>
      <c r="J411" s="665"/>
      <c r="K411" s="665"/>
      <c r="L411" s="663"/>
      <c r="M411" s="663"/>
      <c r="N411" s="663"/>
      <c r="O411" s="663"/>
      <c r="P411" s="663"/>
      <c r="Q411" s="652"/>
      <c r="R411" s="652"/>
      <c r="S411" s="652"/>
      <c r="T411" s="652"/>
      <c r="U411" s="652"/>
      <c r="V411" s="648"/>
      <c r="W411" s="651"/>
      <c r="X411" s="651"/>
      <c r="Y411" s="651"/>
      <c r="Z411" s="651"/>
      <c r="AA411" s="651"/>
      <c r="AB411" s="651"/>
      <c r="AC411" s="236" t="str">
        <f>IFERROR(VLOOKUP(Z411,【参考】数式用!$A$4:$B$57,2,FALSE),"")</f>
        <v/>
      </c>
      <c r="AD411" s="137"/>
      <c r="AE411" s="138"/>
      <c r="AF411" s="237">
        <f t="shared" si="13"/>
        <v>0</v>
      </c>
      <c r="AG411" s="66" t="str">
        <f>IF(B411="","",IF(AQ411="総合事業","数式を削除して手入力",IFERROR(INDEX(【参考】数式用!$AD$3:$AF$452,MATCH(Q411&amp;V411,【参考】数式用!$AC$3:$AC$452,0),MATCH(VLOOKUP(Z411,【参考】数式用!$AG$2:$AH$56,2,FALSE),【参考】数式用!$AD$2:$AF$2,0)),10)))</f>
        <v/>
      </c>
      <c r="AP411" s="501" t="str">
        <f>IF($L$16="", "", VLOOKUP(Z411,【参考】数式用!$A$2:$O$57,14,FALSE))</f>
        <v/>
      </c>
      <c r="AQ411" s="282" t="e">
        <f>VLOOKUP(Z411,【参考】数式用!$A$2:$O$57,15,FALSE)</f>
        <v>#N/A</v>
      </c>
    </row>
    <row r="412" spans="1:43" ht="49.95" customHeight="1">
      <c r="A412" s="650">
        <f t="shared" si="12"/>
        <v>373</v>
      </c>
      <c r="B412" s="664"/>
      <c r="C412" s="665"/>
      <c r="D412" s="665"/>
      <c r="E412" s="665"/>
      <c r="F412" s="665"/>
      <c r="G412" s="665"/>
      <c r="H412" s="665"/>
      <c r="I412" s="665"/>
      <c r="J412" s="665"/>
      <c r="K412" s="665"/>
      <c r="L412" s="663"/>
      <c r="M412" s="663"/>
      <c r="N412" s="663"/>
      <c r="O412" s="663"/>
      <c r="P412" s="663"/>
      <c r="Q412" s="652"/>
      <c r="R412" s="652"/>
      <c r="S412" s="652"/>
      <c r="T412" s="652"/>
      <c r="U412" s="652"/>
      <c r="V412" s="648"/>
      <c r="W412" s="651"/>
      <c r="X412" s="651"/>
      <c r="Y412" s="651"/>
      <c r="Z412" s="651"/>
      <c r="AA412" s="651"/>
      <c r="AB412" s="651"/>
      <c r="AC412" s="236" t="str">
        <f>IFERROR(VLOOKUP(Z412,【参考】数式用!$A$4:$B$57,2,FALSE),"")</f>
        <v/>
      </c>
      <c r="AD412" s="137"/>
      <c r="AE412" s="138"/>
      <c r="AF412" s="237">
        <f t="shared" si="13"/>
        <v>0</v>
      </c>
      <c r="AG412" s="66" t="str">
        <f>IF(B412="","",IF(AQ412="総合事業","数式を削除して手入力",IFERROR(INDEX(【参考】数式用!$AD$3:$AF$452,MATCH(Q412&amp;V412,【参考】数式用!$AC$3:$AC$452,0),MATCH(VLOOKUP(Z412,【参考】数式用!$AG$2:$AH$56,2,FALSE),【参考】数式用!$AD$2:$AF$2,0)),10)))</f>
        <v/>
      </c>
      <c r="AP412" s="501" t="str">
        <f>IF($L$16="", "", VLOOKUP(Z412,【参考】数式用!$A$2:$O$57,14,FALSE))</f>
        <v/>
      </c>
      <c r="AQ412" s="282" t="e">
        <f>VLOOKUP(Z412,【参考】数式用!$A$2:$O$57,15,FALSE)</f>
        <v>#N/A</v>
      </c>
    </row>
    <row r="413" spans="1:43" ht="49.95" customHeight="1">
      <c r="A413" s="650">
        <f t="shared" si="12"/>
        <v>374</v>
      </c>
      <c r="B413" s="664"/>
      <c r="C413" s="665"/>
      <c r="D413" s="665"/>
      <c r="E413" s="665"/>
      <c r="F413" s="665"/>
      <c r="G413" s="665"/>
      <c r="H413" s="665"/>
      <c r="I413" s="665"/>
      <c r="J413" s="665"/>
      <c r="K413" s="665"/>
      <c r="L413" s="663"/>
      <c r="M413" s="663"/>
      <c r="N413" s="663"/>
      <c r="O413" s="663"/>
      <c r="P413" s="663"/>
      <c r="Q413" s="652"/>
      <c r="R413" s="652"/>
      <c r="S413" s="652"/>
      <c r="T413" s="652"/>
      <c r="U413" s="652"/>
      <c r="V413" s="648"/>
      <c r="W413" s="651"/>
      <c r="X413" s="651"/>
      <c r="Y413" s="651"/>
      <c r="Z413" s="651"/>
      <c r="AA413" s="651"/>
      <c r="AB413" s="651"/>
      <c r="AC413" s="236" t="str">
        <f>IFERROR(VLOOKUP(Z413,【参考】数式用!$A$4:$B$57,2,FALSE),"")</f>
        <v/>
      </c>
      <c r="AD413" s="137"/>
      <c r="AE413" s="138"/>
      <c r="AF413" s="237">
        <f t="shared" si="13"/>
        <v>0</v>
      </c>
      <c r="AG413" s="66" t="str">
        <f>IF(B413="","",IF(AQ413="総合事業","数式を削除して手入力",IFERROR(INDEX(【参考】数式用!$AD$3:$AF$452,MATCH(Q413&amp;V413,【参考】数式用!$AC$3:$AC$452,0),MATCH(VLOOKUP(Z413,【参考】数式用!$AG$2:$AH$56,2,FALSE),【参考】数式用!$AD$2:$AF$2,0)),10)))</f>
        <v/>
      </c>
      <c r="AP413" s="501" t="str">
        <f>IF($L$16="", "", VLOOKUP(Z413,【参考】数式用!$A$2:$O$57,14,FALSE))</f>
        <v/>
      </c>
      <c r="AQ413" s="282" t="e">
        <f>VLOOKUP(Z413,【参考】数式用!$A$2:$O$57,15,FALSE)</f>
        <v>#N/A</v>
      </c>
    </row>
    <row r="414" spans="1:43" ht="49.95" customHeight="1">
      <c r="A414" s="650">
        <f t="shared" si="12"/>
        <v>375</v>
      </c>
      <c r="B414" s="664"/>
      <c r="C414" s="665"/>
      <c r="D414" s="665"/>
      <c r="E414" s="665"/>
      <c r="F414" s="665"/>
      <c r="G414" s="665"/>
      <c r="H414" s="665"/>
      <c r="I414" s="665"/>
      <c r="J414" s="665"/>
      <c r="K414" s="665"/>
      <c r="L414" s="663"/>
      <c r="M414" s="663"/>
      <c r="N414" s="663"/>
      <c r="O414" s="663"/>
      <c r="P414" s="663"/>
      <c r="Q414" s="652"/>
      <c r="R414" s="652"/>
      <c r="S414" s="652"/>
      <c r="T414" s="652"/>
      <c r="U414" s="652"/>
      <c r="V414" s="648"/>
      <c r="W414" s="651"/>
      <c r="X414" s="651"/>
      <c r="Y414" s="651"/>
      <c r="Z414" s="651"/>
      <c r="AA414" s="651"/>
      <c r="AB414" s="651"/>
      <c r="AC414" s="236" t="str">
        <f>IFERROR(VLOOKUP(Z414,【参考】数式用!$A$4:$B$57,2,FALSE),"")</f>
        <v/>
      </c>
      <c r="AD414" s="137"/>
      <c r="AE414" s="138"/>
      <c r="AF414" s="237">
        <f t="shared" si="13"/>
        <v>0</v>
      </c>
      <c r="AG414" s="66" t="str">
        <f>IF(B414="","",IF(AQ414="総合事業","数式を削除して手入力",IFERROR(INDEX(【参考】数式用!$AD$3:$AF$452,MATCH(Q414&amp;V414,【参考】数式用!$AC$3:$AC$452,0),MATCH(VLOOKUP(Z414,【参考】数式用!$AG$2:$AH$56,2,FALSE),【参考】数式用!$AD$2:$AF$2,0)),10)))</f>
        <v/>
      </c>
      <c r="AP414" s="501" t="str">
        <f>IF($L$16="", "", VLOOKUP(Z414,【参考】数式用!$A$2:$O$57,14,FALSE))</f>
        <v/>
      </c>
      <c r="AQ414" s="282" t="e">
        <f>VLOOKUP(Z414,【参考】数式用!$A$2:$O$57,15,FALSE)</f>
        <v>#N/A</v>
      </c>
    </row>
    <row r="415" spans="1:43" ht="49.95" customHeight="1">
      <c r="A415" s="650">
        <f t="shared" si="12"/>
        <v>376</v>
      </c>
      <c r="B415" s="664"/>
      <c r="C415" s="665"/>
      <c r="D415" s="665"/>
      <c r="E415" s="665"/>
      <c r="F415" s="665"/>
      <c r="G415" s="665"/>
      <c r="H415" s="665"/>
      <c r="I415" s="665"/>
      <c r="J415" s="665"/>
      <c r="K415" s="665"/>
      <c r="L415" s="663"/>
      <c r="M415" s="663"/>
      <c r="N415" s="663"/>
      <c r="O415" s="663"/>
      <c r="P415" s="663"/>
      <c r="Q415" s="652"/>
      <c r="R415" s="652"/>
      <c r="S415" s="652"/>
      <c r="T415" s="652"/>
      <c r="U415" s="652"/>
      <c r="V415" s="648"/>
      <c r="W415" s="651"/>
      <c r="X415" s="651"/>
      <c r="Y415" s="651"/>
      <c r="Z415" s="651"/>
      <c r="AA415" s="651"/>
      <c r="AB415" s="651"/>
      <c r="AC415" s="236" t="str">
        <f>IFERROR(VLOOKUP(Z415,【参考】数式用!$A$4:$B$57,2,FALSE),"")</f>
        <v/>
      </c>
      <c r="AD415" s="137"/>
      <c r="AE415" s="138"/>
      <c r="AF415" s="237">
        <f t="shared" si="13"/>
        <v>0</v>
      </c>
      <c r="AG415" s="66" t="str">
        <f>IF(B415="","",IF(AQ415="総合事業","数式を削除して手入力",IFERROR(INDEX(【参考】数式用!$AD$3:$AF$452,MATCH(Q415&amp;V415,【参考】数式用!$AC$3:$AC$452,0),MATCH(VLOOKUP(Z415,【参考】数式用!$AG$2:$AH$56,2,FALSE),【参考】数式用!$AD$2:$AF$2,0)),10)))</f>
        <v/>
      </c>
      <c r="AP415" s="501" t="str">
        <f>IF($L$16="", "", VLOOKUP(Z415,【参考】数式用!$A$2:$O$57,14,FALSE))</f>
        <v/>
      </c>
      <c r="AQ415" s="282" t="e">
        <f>VLOOKUP(Z415,【参考】数式用!$A$2:$O$57,15,FALSE)</f>
        <v>#N/A</v>
      </c>
    </row>
    <row r="416" spans="1:43" ht="49.95" customHeight="1">
      <c r="A416" s="650">
        <f t="shared" si="12"/>
        <v>377</v>
      </c>
      <c r="B416" s="664"/>
      <c r="C416" s="665"/>
      <c r="D416" s="665"/>
      <c r="E416" s="665"/>
      <c r="F416" s="665"/>
      <c r="G416" s="665"/>
      <c r="H416" s="665"/>
      <c r="I416" s="665"/>
      <c r="J416" s="665"/>
      <c r="K416" s="665"/>
      <c r="L416" s="663"/>
      <c r="M416" s="663"/>
      <c r="N416" s="663"/>
      <c r="O416" s="663"/>
      <c r="P416" s="663"/>
      <c r="Q416" s="652"/>
      <c r="R416" s="652"/>
      <c r="S416" s="652"/>
      <c r="T416" s="652"/>
      <c r="U416" s="652"/>
      <c r="V416" s="648"/>
      <c r="W416" s="651"/>
      <c r="X416" s="651"/>
      <c r="Y416" s="651"/>
      <c r="Z416" s="651"/>
      <c r="AA416" s="651"/>
      <c r="AB416" s="651"/>
      <c r="AC416" s="236" t="str">
        <f>IFERROR(VLOOKUP(Z416,【参考】数式用!$A$4:$B$57,2,FALSE),"")</f>
        <v/>
      </c>
      <c r="AD416" s="137"/>
      <c r="AE416" s="138"/>
      <c r="AF416" s="237">
        <f t="shared" si="13"/>
        <v>0</v>
      </c>
      <c r="AG416" s="66" t="str">
        <f>IF(B416="","",IF(AQ416="総合事業","数式を削除して手入力",IFERROR(INDEX(【参考】数式用!$AD$3:$AF$452,MATCH(Q416&amp;V416,【参考】数式用!$AC$3:$AC$452,0),MATCH(VLOOKUP(Z416,【参考】数式用!$AG$2:$AH$56,2,FALSE),【参考】数式用!$AD$2:$AF$2,0)),10)))</f>
        <v/>
      </c>
      <c r="AP416" s="501" t="str">
        <f>IF($L$16="", "", VLOOKUP(Z416,【参考】数式用!$A$2:$O$57,14,FALSE))</f>
        <v/>
      </c>
      <c r="AQ416" s="282" t="e">
        <f>VLOOKUP(Z416,【参考】数式用!$A$2:$O$57,15,FALSE)</f>
        <v>#N/A</v>
      </c>
    </row>
    <row r="417" spans="1:43" ht="49.95" customHeight="1">
      <c r="A417" s="650">
        <f t="shared" si="12"/>
        <v>378</v>
      </c>
      <c r="B417" s="664"/>
      <c r="C417" s="665"/>
      <c r="D417" s="665"/>
      <c r="E417" s="665"/>
      <c r="F417" s="665"/>
      <c r="G417" s="665"/>
      <c r="H417" s="665"/>
      <c r="I417" s="665"/>
      <c r="J417" s="665"/>
      <c r="K417" s="665"/>
      <c r="L417" s="663"/>
      <c r="M417" s="663"/>
      <c r="N417" s="663"/>
      <c r="O417" s="663"/>
      <c r="P417" s="663"/>
      <c r="Q417" s="652"/>
      <c r="R417" s="652"/>
      <c r="S417" s="652"/>
      <c r="T417" s="652"/>
      <c r="U417" s="652"/>
      <c r="V417" s="648"/>
      <c r="W417" s="651"/>
      <c r="X417" s="651"/>
      <c r="Y417" s="651"/>
      <c r="Z417" s="651"/>
      <c r="AA417" s="651"/>
      <c r="AB417" s="651"/>
      <c r="AC417" s="236" t="str">
        <f>IFERROR(VLOOKUP(Z417,【参考】数式用!$A$4:$B$57,2,FALSE),"")</f>
        <v/>
      </c>
      <c r="AD417" s="137"/>
      <c r="AE417" s="138"/>
      <c r="AF417" s="237">
        <f t="shared" si="13"/>
        <v>0</v>
      </c>
      <c r="AG417" s="66" t="str">
        <f>IF(B417="","",IF(AQ417="総合事業","数式を削除して手入力",IFERROR(INDEX(【参考】数式用!$AD$3:$AF$452,MATCH(Q417&amp;V417,【参考】数式用!$AC$3:$AC$452,0),MATCH(VLOOKUP(Z417,【参考】数式用!$AG$2:$AH$56,2,FALSE),【参考】数式用!$AD$2:$AF$2,0)),10)))</f>
        <v/>
      </c>
      <c r="AP417" s="501" t="str">
        <f>IF($L$16="", "", VLOOKUP(Z417,【参考】数式用!$A$2:$O$57,14,FALSE))</f>
        <v/>
      </c>
      <c r="AQ417" s="282" t="e">
        <f>VLOOKUP(Z417,【参考】数式用!$A$2:$O$57,15,FALSE)</f>
        <v>#N/A</v>
      </c>
    </row>
    <row r="418" spans="1:43" ht="49.95" customHeight="1">
      <c r="A418" s="650">
        <f t="shared" si="12"/>
        <v>379</v>
      </c>
      <c r="B418" s="664"/>
      <c r="C418" s="665"/>
      <c r="D418" s="665"/>
      <c r="E418" s="665"/>
      <c r="F418" s="665"/>
      <c r="G418" s="665"/>
      <c r="H418" s="665"/>
      <c r="I418" s="665"/>
      <c r="J418" s="665"/>
      <c r="K418" s="665"/>
      <c r="L418" s="663"/>
      <c r="M418" s="663"/>
      <c r="N418" s="663"/>
      <c r="O418" s="663"/>
      <c r="P418" s="663"/>
      <c r="Q418" s="652"/>
      <c r="R418" s="652"/>
      <c r="S418" s="652"/>
      <c r="T418" s="652"/>
      <c r="U418" s="652"/>
      <c r="V418" s="648"/>
      <c r="W418" s="651"/>
      <c r="X418" s="651"/>
      <c r="Y418" s="651"/>
      <c r="Z418" s="651"/>
      <c r="AA418" s="651"/>
      <c r="AB418" s="651"/>
      <c r="AC418" s="236" t="str">
        <f>IFERROR(VLOOKUP(Z418,【参考】数式用!$A$4:$B$57,2,FALSE),"")</f>
        <v/>
      </c>
      <c r="AD418" s="137"/>
      <c r="AE418" s="138"/>
      <c r="AF418" s="237">
        <f t="shared" si="13"/>
        <v>0</v>
      </c>
      <c r="AG418" s="66" t="str">
        <f>IF(B418="","",IF(AQ418="総合事業","数式を削除して手入力",IFERROR(INDEX(【参考】数式用!$AD$3:$AF$452,MATCH(Q418&amp;V418,【参考】数式用!$AC$3:$AC$452,0),MATCH(VLOOKUP(Z418,【参考】数式用!$AG$2:$AH$56,2,FALSE),【参考】数式用!$AD$2:$AF$2,0)),10)))</f>
        <v/>
      </c>
      <c r="AP418" s="501" t="str">
        <f>IF($L$16="", "", VLOOKUP(Z418,【参考】数式用!$A$2:$O$57,14,FALSE))</f>
        <v/>
      </c>
      <c r="AQ418" s="282" t="e">
        <f>VLOOKUP(Z418,【参考】数式用!$A$2:$O$57,15,FALSE)</f>
        <v>#N/A</v>
      </c>
    </row>
    <row r="419" spans="1:43" ht="49.95" customHeight="1">
      <c r="A419" s="650">
        <f t="shared" si="12"/>
        <v>380</v>
      </c>
      <c r="B419" s="664"/>
      <c r="C419" s="665"/>
      <c r="D419" s="665"/>
      <c r="E419" s="665"/>
      <c r="F419" s="665"/>
      <c r="G419" s="665"/>
      <c r="H419" s="665"/>
      <c r="I419" s="665"/>
      <c r="J419" s="665"/>
      <c r="K419" s="665"/>
      <c r="L419" s="663"/>
      <c r="M419" s="663"/>
      <c r="N419" s="663"/>
      <c r="O419" s="663"/>
      <c r="P419" s="663"/>
      <c r="Q419" s="652"/>
      <c r="R419" s="652"/>
      <c r="S419" s="652"/>
      <c r="T419" s="652"/>
      <c r="U419" s="652"/>
      <c r="V419" s="648"/>
      <c r="W419" s="651"/>
      <c r="X419" s="651"/>
      <c r="Y419" s="651"/>
      <c r="Z419" s="651"/>
      <c r="AA419" s="651"/>
      <c r="AB419" s="651"/>
      <c r="AC419" s="236" t="str">
        <f>IFERROR(VLOOKUP(Z419,【参考】数式用!$A$4:$B$57,2,FALSE),"")</f>
        <v/>
      </c>
      <c r="AD419" s="137"/>
      <c r="AE419" s="138"/>
      <c r="AF419" s="237">
        <f t="shared" si="13"/>
        <v>0</v>
      </c>
      <c r="AG419" s="66" t="str">
        <f>IF(B419="","",IF(AQ419="総合事業","数式を削除して手入力",IFERROR(INDEX(【参考】数式用!$AD$3:$AF$452,MATCH(Q419&amp;V419,【参考】数式用!$AC$3:$AC$452,0),MATCH(VLOOKUP(Z419,【参考】数式用!$AG$2:$AH$56,2,FALSE),【参考】数式用!$AD$2:$AF$2,0)),10)))</f>
        <v/>
      </c>
      <c r="AP419" s="501" t="str">
        <f>IF($L$16="", "", VLOOKUP(Z419,【参考】数式用!$A$2:$O$57,14,FALSE))</f>
        <v/>
      </c>
      <c r="AQ419" s="282" t="e">
        <f>VLOOKUP(Z419,【参考】数式用!$A$2:$O$57,15,FALSE)</f>
        <v>#N/A</v>
      </c>
    </row>
    <row r="420" spans="1:43" ht="49.95" customHeight="1">
      <c r="A420" s="650">
        <f t="shared" si="12"/>
        <v>381</v>
      </c>
      <c r="B420" s="664"/>
      <c r="C420" s="665"/>
      <c r="D420" s="665"/>
      <c r="E420" s="665"/>
      <c r="F420" s="665"/>
      <c r="G420" s="665"/>
      <c r="H420" s="665"/>
      <c r="I420" s="665"/>
      <c r="J420" s="665"/>
      <c r="K420" s="665"/>
      <c r="L420" s="663"/>
      <c r="M420" s="663"/>
      <c r="N420" s="663"/>
      <c r="O420" s="663"/>
      <c r="P420" s="663"/>
      <c r="Q420" s="652"/>
      <c r="R420" s="652"/>
      <c r="S420" s="652"/>
      <c r="T420" s="652"/>
      <c r="U420" s="652"/>
      <c r="V420" s="648"/>
      <c r="W420" s="651"/>
      <c r="X420" s="651"/>
      <c r="Y420" s="651"/>
      <c r="Z420" s="651"/>
      <c r="AA420" s="651"/>
      <c r="AB420" s="651"/>
      <c r="AC420" s="236" t="str">
        <f>IFERROR(VLOOKUP(Z420,【参考】数式用!$A$4:$B$57,2,FALSE),"")</f>
        <v/>
      </c>
      <c r="AD420" s="137"/>
      <c r="AE420" s="138"/>
      <c r="AF420" s="237">
        <f t="shared" si="13"/>
        <v>0</v>
      </c>
      <c r="AG420" s="66" t="str">
        <f>IF(B420="","",IF(AQ420="総合事業","数式を削除して手入力",IFERROR(INDEX(【参考】数式用!$AD$3:$AF$452,MATCH(Q420&amp;V420,【参考】数式用!$AC$3:$AC$452,0),MATCH(VLOOKUP(Z420,【参考】数式用!$AG$2:$AH$56,2,FALSE),【参考】数式用!$AD$2:$AF$2,0)),10)))</f>
        <v/>
      </c>
      <c r="AP420" s="501" t="str">
        <f>IF($L$16="", "", VLOOKUP(Z420,【参考】数式用!$A$2:$O$57,14,FALSE))</f>
        <v/>
      </c>
      <c r="AQ420" s="282" t="e">
        <f>VLOOKUP(Z420,【参考】数式用!$A$2:$O$57,15,FALSE)</f>
        <v>#N/A</v>
      </c>
    </row>
    <row r="421" spans="1:43" ht="49.95" customHeight="1">
      <c r="A421" s="650">
        <f t="shared" si="12"/>
        <v>382</v>
      </c>
      <c r="B421" s="664"/>
      <c r="C421" s="665"/>
      <c r="D421" s="665"/>
      <c r="E421" s="665"/>
      <c r="F421" s="665"/>
      <c r="G421" s="665"/>
      <c r="H421" s="665"/>
      <c r="I421" s="665"/>
      <c r="J421" s="665"/>
      <c r="K421" s="665"/>
      <c r="L421" s="663"/>
      <c r="M421" s="663"/>
      <c r="N421" s="663"/>
      <c r="O421" s="663"/>
      <c r="P421" s="663"/>
      <c r="Q421" s="652"/>
      <c r="R421" s="652"/>
      <c r="S421" s="652"/>
      <c r="T421" s="652"/>
      <c r="U421" s="652"/>
      <c r="V421" s="648"/>
      <c r="W421" s="651"/>
      <c r="X421" s="651"/>
      <c r="Y421" s="651"/>
      <c r="Z421" s="651"/>
      <c r="AA421" s="651"/>
      <c r="AB421" s="651"/>
      <c r="AC421" s="236" t="str">
        <f>IFERROR(VLOOKUP(Z421,【参考】数式用!$A$4:$B$57,2,FALSE),"")</f>
        <v/>
      </c>
      <c r="AD421" s="137"/>
      <c r="AE421" s="138"/>
      <c r="AF421" s="237">
        <f t="shared" si="13"/>
        <v>0</v>
      </c>
      <c r="AG421" s="66" t="str">
        <f>IF(B421="","",IF(AQ421="総合事業","数式を削除して手入力",IFERROR(INDEX(【参考】数式用!$AD$3:$AF$452,MATCH(Q421&amp;V421,【参考】数式用!$AC$3:$AC$452,0),MATCH(VLOOKUP(Z421,【参考】数式用!$AG$2:$AH$56,2,FALSE),【参考】数式用!$AD$2:$AF$2,0)),10)))</f>
        <v/>
      </c>
      <c r="AP421" s="501" t="str">
        <f>IF($L$16="", "", VLOOKUP(Z421,【参考】数式用!$A$2:$O$57,14,FALSE))</f>
        <v/>
      </c>
      <c r="AQ421" s="282" t="e">
        <f>VLOOKUP(Z421,【参考】数式用!$A$2:$O$57,15,FALSE)</f>
        <v>#N/A</v>
      </c>
    </row>
    <row r="422" spans="1:43" ht="49.95" customHeight="1">
      <c r="A422" s="650">
        <f t="shared" si="12"/>
        <v>383</v>
      </c>
      <c r="B422" s="664"/>
      <c r="C422" s="665"/>
      <c r="D422" s="665"/>
      <c r="E422" s="665"/>
      <c r="F422" s="665"/>
      <c r="G422" s="665"/>
      <c r="H422" s="665"/>
      <c r="I422" s="665"/>
      <c r="J422" s="665"/>
      <c r="K422" s="665"/>
      <c r="L422" s="663"/>
      <c r="M422" s="663"/>
      <c r="N422" s="663"/>
      <c r="O422" s="663"/>
      <c r="P422" s="663"/>
      <c r="Q422" s="652"/>
      <c r="R422" s="652"/>
      <c r="S422" s="652"/>
      <c r="T422" s="652"/>
      <c r="U422" s="652"/>
      <c r="V422" s="648"/>
      <c r="W422" s="651"/>
      <c r="X422" s="651"/>
      <c r="Y422" s="651"/>
      <c r="Z422" s="651"/>
      <c r="AA422" s="651"/>
      <c r="AB422" s="651"/>
      <c r="AC422" s="236" t="str">
        <f>IFERROR(VLOOKUP(Z422,【参考】数式用!$A$4:$B$57,2,FALSE),"")</f>
        <v/>
      </c>
      <c r="AD422" s="137"/>
      <c r="AE422" s="138"/>
      <c r="AF422" s="237">
        <f t="shared" si="13"/>
        <v>0</v>
      </c>
      <c r="AG422" s="66" t="str">
        <f>IF(B422="","",IF(AQ422="総合事業","数式を削除して手入力",IFERROR(INDEX(【参考】数式用!$AD$3:$AF$452,MATCH(Q422&amp;V422,【参考】数式用!$AC$3:$AC$452,0),MATCH(VLOOKUP(Z422,【参考】数式用!$AG$2:$AH$56,2,FALSE),【参考】数式用!$AD$2:$AF$2,0)),10)))</f>
        <v/>
      </c>
      <c r="AP422" s="501" t="str">
        <f>IF($L$16="", "", VLOOKUP(Z422,【参考】数式用!$A$2:$O$57,14,FALSE))</f>
        <v/>
      </c>
      <c r="AQ422" s="282" t="e">
        <f>VLOOKUP(Z422,【参考】数式用!$A$2:$O$57,15,FALSE)</f>
        <v>#N/A</v>
      </c>
    </row>
    <row r="423" spans="1:43" ht="49.95" customHeight="1">
      <c r="A423" s="650">
        <f t="shared" si="12"/>
        <v>384</v>
      </c>
      <c r="B423" s="664"/>
      <c r="C423" s="665"/>
      <c r="D423" s="665"/>
      <c r="E423" s="665"/>
      <c r="F423" s="665"/>
      <c r="G423" s="665"/>
      <c r="H423" s="665"/>
      <c r="I423" s="665"/>
      <c r="J423" s="665"/>
      <c r="K423" s="665"/>
      <c r="L423" s="663"/>
      <c r="M423" s="663"/>
      <c r="N423" s="663"/>
      <c r="O423" s="663"/>
      <c r="P423" s="663"/>
      <c r="Q423" s="652"/>
      <c r="R423" s="652"/>
      <c r="S423" s="652"/>
      <c r="T423" s="652"/>
      <c r="U423" s="652"/>
      <c r="V423" s="648"/>
      <c r="W423" s="651"/>
      <c r="X423" s="651"/>
      <c r="Y423" s="651"/>
      <c r="Z423" s="651"/>
      <c r="AA423" s="651"/>
      <c r="AB423" s="651"/>
      <c r="AC423" s="236" t="str">
        <f>IFERROR(VLOOKUP(Z423,【参考】数式用!$A$4:$B$57,2,FALSE),"")</f>
        <v/>
      </c>
      <c r="AD423" s="137"/>
      <c r="AE423" s="138"/>
      <c r="AF423" s="237">
        <f t="shared" si="13"/>
        <v>0</v>
      </c>
      <c r="AG423" s="66" t="str">
        <f>IF(B423="","",IF(AQ423="総合事業","数式を削除して手入力",IFERROR(INDEX(【参考】数式用!$AD$3:$AF$452,MATCH(Q423&amp;V423,【参考】数式用!$AC$3:$AC$452,0),MATCH(VLOOKUP(Z423,【参考】数式用!$AG$2:$AH$56,2,FALSE),【参考】数式用!$AD$2:$AF$2,0)),10)))</f>
        <v/>
      </c>
      <c r="AP423" s="501" t="str">
        <f>IF($L$16="", "", VLOOKUP(Z423,【参考】数式用!$A$2:$O$57,14,FALSE))</f>
        <v/>
      </c>
      <c r="AQ423" s="282" t="e">
        <f>VLOOKUP(Z423,【参考】数式用!$A$2:$O$57,15,FALSE)</f>
        <v>#N/A</v>
      </c>
    </row>
    <row r="424" spans="1:43" ht="49.95" customHeight="1">
      <c r="A424" s="650">
        <f t="shared" si="12"/>
        <v>385</v>
      </c>
      <c r="B424" s="664"/>
      <c r="C424" s="665"/>
      <c r="D424" s="665"/>
      <c r="E424" s="665"/>
      <c r="F424" s="665"/>
      <c r="G424" s="665"/>
      <c r="H424" s="665"/>
      <c r="I424" s="665"/>
      <c r="J424" s="665"/>
      <c r="K424" s="665"/>
      <c r="L424" s="663"/>
      <c r="M424" s="663"/>
      <c r="N424" s="663"/>
      <c r="O424" s="663"/>
      <c r="P424" s="663"/>
      <c r="Q424" s="652"/>
      <c r="R424" s="652"/>
      <c r="S424" s="652"/>
      <c r="T424" s="652"/>
      <c r="U424" s="652"/>
      <c r="V424" s="648"/>
      <c r="W424" s="651"/>
      <c r="X424" s="651"/>
      <c r="Y424" s="651"/>
      <c r="Z424" s="651"/>
      <c r="AA424" s="651"/>
      <c r="AB424" s="651"/>
      <c r="AC424" s="236" t="str">
        <f>IFERROR(VLOOKUP(Z424,【参考】数式用!$A$4:$B$57,2,FALSE),"")</f>
        <v/>
      </c>
      <c r="AD424" s="137"/>
      <c r="AE424" s="138"/>
      <c r="AF424" s="237">
        <f t="shared" si="13"/>
        <v>0</v>
      </c>
      <c r="AG424" s="66" t="str">
        <f>IF(B424="","",IF(AQ424="総合事業","数式を削除して手入力",IFERROR(INDEX(【参考】数式用!$AD$3:$AF$452,MATCH(Q424&amp;V424,【参考】数式用!$AC$3:$AC$452,0),MATCH(VLOOKUP(Z424,【参考】数式用!$AG$2:$AH$56,2,FALSE),【参考】数式用!$AD$2:$AF$2,0)),10)))</f>
        <v/>
      </c>
      <c r="AP424" s="501" t="str">
        <f>IF($L$16="", "", VLOOKUP(Z424,【参考】数式用!$A$2:$O$57,14,FALSE))</f>
        <v/>
      </c>
      <c r="AQ424" s="282" t="e">
        <f>VLOOKUP(Z424,【参考】数式用!$A$2:$O$57,15,FALSE)</f>
        <v>#N/A</v>
      </c>
    </row>
    <row r="425" spans="1:43" ht="49.95" customHeight="1">
      <c r="A425" s="650">
        <f t="shared" si="12"/>
        <v>386</v>
      </c>
      <c r="B425" s="664"/>
      <c r="C425" s="665"/>
      <c r="D425" s="665"/>
      <c r="E425" s="665"/>
      <c r="F425" s="665"/>
      <c r="G425" s="665"/>
      <c r="H425" s="665"/>
      <c r="I425" s="665"/>
      <c r="J425" s="665"/>
      <c r="K425" s="665"/>
      <c r="L425" s="663"/>
      <c r="M425" s="663"/>
      <c r="N425" s="663"/>
      <c r="O425" s="663"/>
      <c r="P425" s="663"/>
      <c r="Q425" s="652"/>
      <c r="R425" s="652"/>
      <c r="S425" s="652"/>
      <c r="T425" s="652"/>
      <c r="U425" s="652"/>
      <c r="V425" s="648"/>
      <c r="W425" s="651"/>
      <c r="X425" s="651"/>
      <c r="Y425" s="651"/>
      <c r="Z425" s="651"/>
      <c r="AA425" s="651"/>
      <c r="AB425" s="651"/>
      <c r="AC425" s="236" t="str">
        <f>IFERROR(VLOOKUP(Z425,【参考】数式用!$A$4:$B$57,2,FALSE),"")</f>
        <v/>
      </c>
      <c r="AD425" s="137"/>
      <c r="AE425" s="138"/>
      <c r="AF425" s="237">
        <f t="shared" si="13"/>
        <v>0</v>
      </c>
      <c r="AG425" s="66" t="str">
        <f>IF(B425="","",IF(AQ425="総合事業","数式を削除して手入力",IFERROR(INDEX(【参考】数式用!$AD$3:$AF$452,MATCH(Q425&amp;V425,【参考】数式用!$AC$3:$AC$452,0),MATCH(VLOOKUP(Z425,【参考】数式用!$AG$2:$AH$56,2,FALSE),【参考】数式用!$AD$2:$AF$2,0)),10)))</f>
        <v/>
      </c>
      <c r="AP425" s="501" t="str">
        <f>IF($L$16="", "", VLOOKUP(Z425,【参考】数式用!$A$2:$O$57,14,FALSE))</f>
        <v/>
      </c>
      <c r="AQ425" s="282" t="e">
        <f>VLOOKUP(Z425,【参考】数式用!$A$2:$O$57,15,FALSE)</f>
        <v>#N/A</v>
      </c>
    </row>
    <row r="426" spans="1:43" ht="49.95" customHeight="1">
      <c r="A426" s="650">
        <f t="shared" ref="A426:A489" si="14">A425+1</f>
        <v>387</v>
      </c>
      <c r="B426" s="664"/>
      <c r="C426" s="665"/>
      <c r="D426" s="665"/>
      <c r="E426" s="665"/>
      <c r="F426" s="665"/>
      <c r="G426" s="665"/>
      <c r="H426" s="665"/>
      <c r="I426" s="665"/>
      <c r="J426" s="665"/>
      <c r="K426" s="665"/>
      <c r="L426" s="663"/>
      <c r="M426" s="663"/>
      <c r="N426" s="663"/>
      <c r="O426" s="663"/>
      <c r="P426" s="663"/>
      <c r="Q426" s="652"/>
      <c r="R426" s="652"/>
      <c r="S426" s="652"/>
      <c r="T426" s="652"/>
      <c r="U426" s="652"/>
      <c r="V426" s="648"/>
      <c r="W426" s="651"/>
      <c r="X426" s="651"/>
      <c r="Y426" s="651"/>
      <c r="Z426" s="651"/>
      <c r="AA426" s="651"/>
      <c r="AB426" s="651"/>
      <c r="AC426" s="236" t="str">
        <f>IFERROR(VLOOKUP(Z426,【参考】数式用!$A$4:$B$57,2,FALSE),"")</f>
        <v/>
      </c>
      <c r="AD426" s="137"/>
      <c r="AE426" s="138"/>
      <c r="AF426" s="237">
        <f t="shared" si="13"/>
        <v>0</v>
      </c>
      <c r="AG426" s="66" t="str">
        <f>IF(B426="","",IF(AQ426="総合事業","数式を削除して手入力",IFERROR(INDEX(【参考】数式用!$AD$3:$AF$452,MATCH(Q426&amp;V426,【参考】数式用!$AC$3:$AC$452,0),MATCH(VLOOKUP(Z426,【参考】数式用!$AG$2:$AH$56,2,FALSE),【参考】数式用!$AD$2:$AF$2,0)),10)))</f>
        <v/>
      </c>
      <c r="AP426" s="501" t="str">
        <f>IF($L$16="", "", VLOOKUP(Z426,【参考】数式用!$A$2:$O$57,14,FALSE))</f>
        <v/>
      </c>
      <c r="AQ426" s="282" t="e">
        <f>VLOOKUP(Z426,【参考】数式用!$A$2:$O$57,15,FALSE)</f>
        <v>#N/A</v>
      </c>
    </row>
    <row r="427" spans="1:43" ht="49.95" customHeight="1">
      <c r="A427" s="650">
        <f t="shared" si="14"/>
        <v>388</v>
      </c>
      <c r="B427" s="664"/>
      <c r="C427" s="665"/>
      <c r="D427" s="665"/>
      <c r="E427" s="665"/>
      <c r="F427" s="665"/>
      <c r="G427" s="665"/>
      <c r="H427" s="665"/>
      <c r="I427" s="665"/>
      <c r="J427" s="665"/>
      <c r="K427" s="665"/>
      <c r="L427" s="663"/>
      <c r="M427" s="663"/>
      <c r="N427" s="663"/>
      <c r="O427" s="663"/>
      <c r="P427" s="663"/>
      <c r="Q427" s="652"/>
      <c r="R427" s="652"/>
      <c r="S427" s="652"/>
      <c r="T427" s="652"/>
      <c r="U427" s="652"/>
      <c r="V427" s="648"/>
      <c r="W427" s="651"/>
      <c r="X427" s="651"/>
      <c r="Y427" s="651"/>
      <c r="Z427" s="651"/>
      <c r="AA427" s="651"/>
      <c r="AB427" s="651"/>
      <c r="AC427" s="236" t="str">
        <f>IFERROR(VLOOKUP(Z427,【参考】数式用!$A$4:$B$57,2,FALSE),"")</f>
        <v/>
      </c>
      <c r="AD427" s="137"/>
      <c r="AE427" s="138"/>
      <c r="AF427" s="237">
        <f t="shared" si="13"/>
        <v>0</v>
      </c>
      <c r="AG427" s="66" t="str">
        <f>IF(B427="","",IF(AQ427="総合事業","数式を削除して手入力",IFERROR(INDEX(【参考】数式用!$AD$3:$AF$452,MATCH(Q427&amp;V427,【参考】数式用!$AC$3:$AC$452,0),MATCH(VLOOKUP(Z427,【参考】数式用!$AG$2:$AH$56,2,FALSE),【参考】数式用!$AD$2:$AF$2,0)),10)))</f>
        <v/>
      </c>
      <c r="AP427" s="501" t="str">
        <f>IF($L$16="", "", VLOOKUP(Z427,【参考】数式用!$A$2:$O$57,14,FALSE))</f>
        <v/>
      </c>
      <c r="AQ427" s="282" t="e">
        <f>VLOOKUP(Z427,【参考】数式用!$A$2:$O$57,15,FALSE)</f>
        <v>#N/A</v>
      </c>
    </row>
    <row r="428" spans="1:43" ht="49.95" customHeight="1">
      <c r="A428" s="650">
        <f t="shared" si="14"/>
        <v>389</v>
      </c>
      <c r="B428" s="664"/>
      <c r="C428" s="665"/>
      <c r="D428" s="665"/>
      <c r="E428" s="665"/>
      <c r="F428" s="665"/>
      <c r="G428" s="665"/>
      <c r="H428" s="665"/>
      <c r="I428" s="665"/>
      <c r="J428" s="665"/>
      <c r="K428" s="665"/>
      <c r="L428" s="663"/>
      <c r="M428" s="663"/>
      <c r="N428" s="663"/>
      <c r="O428" s="663"/>
      <c r="P428" s="663"/>
      <c r="Q428" s="652"/>
      <c r="R428" s="652"/>
      <c r="S428" s="652"/>
      <c r="T428" s="652"/>
      <c r="U428" s="652"/>
      <c r="V428" s="648"/>
      <c r="W428" s="651"/>
      <c r="X428" s="651"/>
      <c r="Y428" s="651"/>
      <c r="Z428" s="651"/>
      <c r="AA428" s="651"/>
      <c r="AB428" s="651"/>
      <c r="AC428" s="236" t="str">
        <f>IFERROR(VLOOKUP(Z428,【参考】数式用!$A$4:$B$57,2,FALSE),"")</f>
        <v/>
      </c>
      <c r="AD428" s="137"/>
      <c r="AE428" s="138"/>
      <c r="AF428" s="237">
        <f t="shared" si="13"/>
        <v>0</v>
      </c>
      <c r="AG428" s="66" t="str">
        <f>IF(B428="","",IF(AQ428="総合事業","数式を削除して手入力",IFERROR(INDEX(【参考】数式用!$AD$3:$AF$452,MATCH(Q428&amp;V428,【参考】数式用!$AC$3:$AC$452,0),MATCH(VLOOKUP(Z428,【参考】数式用!$AG$2:$AH$56,2,FALSE),【参考】数式用!$AD$2:$AF$2,0)),10)))</f>
        <v/>
      </c>
      <c r="AP428" s="501" t="str">
        <f>IF($L$16="", "", VLOOKUP(Z428,【参考】数式用!$A$2:$O$57,14,FALSE))</f>
        <v/>
      </c>
      <c r="AQ428" s="282" t="e">
        <f>VLOOKUP(Z428,【参考】数式用!$A$2:$O$57,15,FALSE)</f>
        <v>#N/A</v>
      </c>
    </row>
    <row r="429" spans="1:43" ht="49.95" customHeight="1">
      <c r="A429" s="650">
        <f t="shared" si="14"/>
        <v>390</v>
      </c>
      <c r="B429" s="664"/>
      <c r="C429" s="665"/>
      <c r="D429" s="665"/>
      <c r="E429" s="665"/>
      <c r="F429" s="665"/>
      <c r="G429" s="665"/>
      <c r="H429" s="665"/>
      <c r="I429" s="665"/>
      <c r="J429" s="665"/>
      <c r="K429" s="665"/>
      <c r="L429" s="663"/>
      <c r="M429" s="663"/>
      <c r="N429" s="663"/>
      <c r="O429" s="663"/>
      <c r="P429" s="663"/>
      <c r="Q429" s="652"/>
      <c r="R429" s="652"/>
      <c r="S429" s="652"/>
      <c r="T429" s="652"/>
      <c r="U429" s="652"/>
      <c r="V429" s="648"/>
      <c r="W429" s="651"/>
      <c r="X429" s="651"/>
      <c r="Y429" s="651"/>
      <c r="Z429" s="651"/>
      <c r="AA429" s="651"/>
      <c r="AB429" s="651"/>
      <c r="AC429" s="236" t="str">
        <f>IFERROR(VLOOKUP(Z429,【参考】数式用!$A$4:$B$57,2,FALSE),"")</f>
        <v/>
      </c>
      <c r="AD429" s="137"/>
      <c r="AE429" s="138"/>
      <c r="AF429" s="237">
        <f t="shared" si="13"/>
        <v>0</v>
      </c>
      <c r="AG429" s="66" t="str">
        <f>IF(B429="","",IF(AQ429="総合事業","数式を削除して手入力",IFERROR(INDEX(【参考】数式用!$AD$3:$AF$452,MATCH(Q429&amp;V429,【参考】数式用!$AC$3:$AC$452,0),MATCH(VLOOKUP(Z429,【参考】数式用!$AG$2:$AH$56,2,FALSE),【参考】数式用!$AD$2:$AF$2,0)),10)))</f>
        <v/>
      </c>
      <c r="AP429" s="501" t="str">
        <f>IF($L$16="", "", VLOOKUP(Z429,【参考】数式用!$A$2:$O$57,14,FALSE))</f>
        <v/>
      </c>
      <c r="AQ429" s="282" t="e">
        <f>VLOOKUP(Z429,【参考】数式用!$A$2:$O$57,15,FALSE)</f>
        <v>#N/A</v>
      </c>
    </row>
    <row r="430" spans="1:43" ht="49.95" customHeight="1">
      <c r="A430" s="650">
        <f t="shared" si="14"/>
        <v>391</v>
      </c>
      <c r="B430" s="664"/>
      <c r="C430" s="665"/>
      <c r="D430" s="665"/>
      <c r="E430" s="665"/>
      <c r="F430" s="665"/>
      <c r="G430" s="665"/>
      <c r="H430" s="665"/>
      <c r="I430" s="665"/>
      <c r="J430" s="665"/>
      <c r="K430" s="665"/>
      <c r="L430" s="663"/>
      <c r="M430" s="663"/>
      <c r="N430" s="663"/>
      <c r="O430" s="663"/>
      <c r="P430" s="663"/>
      <c r="Q430" s="652"/>
      <c r="R430" s="652"/>
      <c r="S430" s="652"/>
      <c r="T430" s="652"/>
      <c r="U430" s="652"/>
      <c r="V430" s="648"/>
      <c r="W430" s="651"/>
      <c r="X430" s="651"/>
      <c r="Y430" s="651"/>
      <c r="Z430" s="651"/>
      <c r="AA430" s="651"/>
      <c r="AB430" s="651"/>
      <c r="AC430" s="236" t="str">
        <f>IFERROR(VLOOKUP(Z430,【参考】数式用!$A$4:$B$57,2,FALSE),"")</f>
        <v/>
      </c>
      <c r="AD430" s="137"/>
      <c r="AE430" s="138"/>
      <c r="AF430" s="237">
        <f t="shared" si="13"/>
        <v>0</v>
      </c>
      <c r="AG430" s="66" t="str">
        <f>IF(B430="","",IF(AQ430="総合事業","数式を削除して手入力",IFERROR(INDEX(【参考】数式用!$AD$3:$AF$452,MATCH(Q430&amp;V430,【参考】数式用!$AC$3:$AC$452,0),MATCH(VLOOKUP(Z430,【参考】数式用!$AG$2:$AH$56,2,FALSE),【参考】数式用!$AD$2:$AF$2,0)),10)))</f>
        <v/>
      </c>
      <c r="AP430" s="501" t="str">
        <f>IF($L$16="", "", VLOOKUP(Z430,【参考】数式用!$A$2:$O$57,14,FALSE))</f>
        <v/>
      </c>
      <c r="AQ430" s="282" t="e">
        <f>VLOOKUP(Z430,【参考】数式用!$A$2:$O$57,15,FALSE)</f>
        <v>#N/A</v>
      </c>
    </row>
    <row r="431" spans="1:43" ht="49.95" customHeight="1">
      <c r="A431" s="650">
        <f t="shared" si="14"/>
        <v>392</v>
      </c>
      <c r="B431" s="664"/>
      <c r="C431" s="665"/>
      <c r="D431" s="665"/>
      <c r="E431" s="665"/>
      <c r="F431" s="665"/>
      <c r="G431" s="665"/>
      <c r="H431" s="665"/>
      <c r="I431" s="665"/>
      <c r="J431" s="665"/>
      <c r="K431" s="665"/>
      <c r="L431" s="663"/>
      <c r="M431" s="663"/>
      <c r="N431" s="663"/>
      <c r="O431" s="663"/>
      <c r="P431" s="663"/>
      <c r="Q431" s="652"/>
      <c r="R431" s="652"/>
      <c r="S431" s="652"/>
      <c r="T431" s="652"/>
      <c r="U431" s="652"/>
      <c r="V431" s="648"/>
      <c r="W431" s="651"/>
      <c r="X431" s="651"/>
      <c r="Y431" s="651"/>
      <c r="Z431" s="651"/>
      <c r="AA431" s="651"/>
      <c r="AB431" s="651"/>
      <c r="AC431" s="236" t="str">
        <f>IFERROR(VLOOKUP(Z431,【参考】数式用!$A$4:$B$57,2,FALSE),"")</f>
        <v/>
      </c>
      <c r="AD431" s="137"/>
      <c r="AE431" s="138"/>
      <c r="AF431" s="237">
        <f t="shared" si="13"/>
        <v>0</v>
      </c>
      <c r="AG431" s="66" t="str">
        <f>IF(B431="","",IF(AQ431="総合事業","数式を削除して手入力",IFERROR(INDEX(【参考】数式用!$AD$3:$AF$452,MATCH(Q431&amp;V431,【参考】数式用!$AC$3:$AC$452,0),MATCH(VLOOKUP(Z431,【参考】数式用!$AG$2:$AH$56,2,FALSE),【参考】数式用!$AD$2:$AF$2,0)),10)))</f>
        <v/>
      </c>
      <c r="AP431" s="501" t="str">
        <f>IF($L$16="", "", VLOOKUP(Z431,【参考】数式用!$A$2:$O$57,14,FALSE))</f>
        <v/>
      </c>
      <c r="AQ431" s="282" t="e">
        <f>VLOOKUP(Z431,【参考】数式用!$A$2:$O$57,15,FALSE)</f>
        <v>#N/A</v>
      </c>
    </row>
    <row r="432" spans="1:43" ht="49.95" customHeight="1">
      <c r="A432" s="650">
        <f t="shared" si="14"/>
        <v>393</v>
      </c>
      <c r="B432" s="664"/>
      <c r="C432" s="665"/>
      <c r="D432" s="665"/>
      <c r="E432" s="665"/>
      <c r="F432" s="665"/>
      <c r="G432" s="665"/>
      <c r="H432" s="665"/>
      <c r="I432" s="665"/>
      <c r="J432" s="665"/>
      <c r="K432" s="665"/>
      <c r="L432" s="663"/>
      <c r="M432" s="663"/>
      <c r="N432" s="663"/>
      <c r="O432" s="663"/>
      <c r="P432" s="663"/>
      <c r="Q432" s="652"/>
      <c r="R432" s="652"/>
      <c r="S432" s="652"/>
      <c r="T432" s="652"/>
      <c r="U432" s="652"/>
      <c r="V432" s="648"/>
      <c r="W432" s="651"/>
      <c r="X432" s="651"/>
      <c r="Y432" s="651"/>
      <c r="Z432" s="651"/>
      <c r="AA432" s="651"/>
      <c r="AB432" s="651"/>
      <c r="AC432" s="236" t="str">
        <f>IFERROR(VLOOKUP(Z432,【参考】数式用!$A$4:$B$57,2,FALSE),"")</f>
        <v/>
      </c>
      <c r="AD432" s="137"/>
      <c r="AE432" s="138"/>
      <c r="AF432" s="237">
        <f t="shared" si="13"/>
        <v>0</v>
      </c>
      <c r="AG432" s="66" t="str">
        <f>IF(B432="","",IF(AQ432="総合事業","数式を削除して手入力",IFERROR(INDEX(【参考】数式用!$AD$3:$AF$452,MATCH(Q432&amp;V432,【参考】数式用!$AC$3:$AC$452,0),MATCH(VLOOKUP(Z432,【参考】数式用!$AG$2:$AH$56,2,FALSE),【参考】数式用!$AD$2:$AF$2,0)),10)))</f>
        <v/>
      </c>
      <c r="AP432" s="501" t="str">
        <f>IF($L$16="", "", VLOOKUP(Z432,【参考】数式用!$A$2:$O$57,14,FALSE))</f>
        <v/>
      </c>
      <c r="AQ432" s="282" t="e">
        <f>VLOOKUP(Z432,【参考】数式用!$A$2:$O$57,15,FALSE)</f>
        <v>#N/A</v>
      </c>
    </row>
    <row r="433" spans="1:43" ht="49.95" customHeight="1">
      <c r="A433" s="650">
        <f t="shared" si="14"/>
        <v>394</v>
      </c>
      <c r="B433" s="664"/>
      <c r="C433" s="665"/>
      <c r="D433" s="665"/>
      <c r="E433" s="665"/>
      <c r="F433" s="665"/>
      <c r="G433" s="665"/>
      <c r="H433" s="665"/>
      <c r="I433" s="665"/>
      <c r="J433" s="665"/>
      <c r="K433" s="665"/>
      <c r="L433" s="663"/>
      <c r="M433" s="663"/>
      <c r="N433" s="663"/>
      <c r="O433" s="663"/>
      <c r="P433" s="663"/>
      <c r="Q433" s="652"/>
      <c r="R433" s="652"/>
      <c r="S433" s="652"/>
      <c r="T433" s="652"/>
      <c r="U433" s="652"/>
      <c r="V433" s="648"/>
      <c r="W433" s="651"/>
      <c r="X433" s="651"/>
      <c r="Y433" s="651"/>
      <c r="Z433" s="651"/>
      <c r="AA433" s="651"/>
      <c r="AB433" s="651"/>
      <c r="AC433" s="236" t="str">
        <f>IFERROR(VLOOKUP(Z433,【参考】数式用!$A$4:$B$57,2,FALSE),"")</f>
        <v/>
      </c>
      <c r="AD433" s="137"/>
      <c r="AE433" s="138"/>
      <c r="AF433" s="237">
        <f t="shared" si="13"/>
        <v>0</v>
      </c>
      <c r="AG433" s="66" t="str">
        <f>IF(B433="","",IF(AQ433="総合事業","数式を削除して手入力",IFERROR(INDEX(【参考】数式用!$AD$3:$AF$452,MATCH(Q433&amp;V433,【参考】数式用!$AC$3:$AC$452,0),MATCH(VLOOKUP(Z433,【参考】数式用!$AG$2:$AH$56,2,FALSE),【参考】数式用!$AD$2:$AF$2,0)),10)))</f>
        <v/>
      </c>
      <c r="AP433" s="501" t="str">
        <f>IF($L$16="", "", VLOOKUP(Z433,【参考】数式用!$A$2:$O$57,14,FALSE))</f>
        <v/>
      </c>
      <c r="AQ433" s="282" t="e">
        <f>VLOOKUP(Z433,【参考】数式用!$A$2:$O$57,15,FALSE)</f>
        <v>#N/A</v>
      </c>
    </row>
    <row r="434" spans="1:43" ht="49.95" customHeight="1">
      <c r="A434" s="650">
        <f t="shared" si="14"/>
        <v>395</v>
      </c>
      <c r="B434" s="664"/>
      <c r="C434" s="665"/>
      <c r="D434" s="665"/>
      <c r="E434" s="665"/>
      <c r="F434" s="665"/>
      <c r="G434" s="665"/>
      <c r="H434" s="665"/>
      <c r="I434" s="665"/>
      <c r="J434" s="665"/>
      <c r="K434" s="665"/>
      <c r="L434" s="663"/>
      <c r="M434" s="663"/>
      <c r="N434" s="663"/>
      <c r="O434" s="663"/>
      <c r="P434" s="663"/>
      <c r="Q434" s="652"/>
      <c r="R434" s="652"/>
      <c r="S434" s="652"/>
      <c r="T434" s="652"/>
      <c r="U434" s="652"/>
      <c r="V434" s="648"/>
      <c r="W434" s="651"/>
      <c r="X434" s="651"/>
      <c r="Y434" s="651"/>
      <c r="Z434" s="651"/>
      <c r="AA434" s="651"/>
      <c r="AB434" s="651"/>
      <c r="AC434" s="236" t="str">
        <f>IFERROR(VLOOKUP(Z434,【参考】数式用!$A$4:$B$57,2,FALSE),"")</f>
        <v/>
      </c>
      <c r="AD434" s="137"/>
      <c r="AE434" s="138"/>
      <c r="AF434" s="237">
        <f t="shared" si="13"/>
        <v>0</v>
      </c>
      <c r="AG434" s="66" t="str">
        <f>IF(B434="","",IF(AQ434="総合事業","数式を削除して手入力",IFERROR(INDEX(【参考】数式用!$AD$3:$AF$452,MATCH(Q434&amp;V434,【参考】数式用!$AC$3:$AC$452,0),MATCH(VLOOKUP(Z434,【参考】数式用!$AG$2:$AH$56,2,FALSE),【参考】数式用!$AD$2:$AF$2,0)),10)))</f>
        <v/>
      </c>
      <c r="AP434" s="501" t="str">
        <f>IF($L$16="", "", VLOOKUP(Z434,【参考】数式用!$A$2:$O$57,14,FALSE))</f>
        <v/>
      </c>
      <c r="AQ434" s="282" t="e">
        <f>VLOOKUP(Z434,【参考】数式用!$A$2:$O$57,15,FALSE)</f>
        <v>#N/A</v>
      </c>
    </row>
    <row r="435" spans="1:43" ht="49.95" customHeight="1">
      <c r="A435" s="650">
        <f t="shared" si="14"/>
        <v>396</v>
      </c>
      <c r="B435" s="664"/>
      <c r="C435" s="665"/>
      <c r="D435" s="665"/>
      <c r="E435" s="665"/>
      <c r="F435" s="665"/>
      <c r="G435" s="665"/>
      <c r="H435" s="665"/>
      <c r="I435" s="665"/>
      <c r="J435" s="665"/>
      <c r="K435" s="665"/>
      <c r="L435" s="663"/>
      <c r="M435" s="663"/>
      <c r="N435" s="663"/>
      <c r="O435" s="663"/>
      <c r="P435" s="663"/>
      <c r="Q435" s="652"/>
      <c r="R435" s="652"/>
      <c r="S435" s="652"/>
      <c r="T435" s="652"/>
      <c r="U435" s="652"/>
      <c r="V435" s="648"/>
      <c r="W435" s="651"/>
      <c r="X435" s="651"/>
      <c r="Y435" s="651"/>
      <c r="Z435" s="651"/>
      <c r="AA435" s="651"/>
      <c r="AB435" s="651"/>
      <c r="AC435" s="236" t="str">
        <f>IFERROR(VLOOKUP(Z435,【参考】数式用!$A$4:$B$57,2,FALSE),"")</f>
        <v/>
      </c>
      <c r="AD435" s="137"/>
      <c r="AE435" s="138"/>
      <c r="AF435" s="237">
        <f t="shared" si="13"/>
        <v>0</v>
      </c>
      <c r="AG435" s="66" t="str">
        <f>IF(B435="","",IF(AQ435="総合事業","数式を削除して手入力",IFERROR(INDEX(【参考】数式用!$AD$3:$AF$452,MATCH(Q435&amp;V435,【参考】数式用!$AC$3:$AC$452,0),MATCH(VLOOKUP(Z435,【参考】数式用!$AG$2:$AH$56,2,FALSE),【参考】数式用!$AD$2:$AF$2,0)),10)))</f>
        <v/>
      </c>
      <c r="AP435" s="501" t="str">
        <f>IF($L$16="", "", VLOOKUP(Z435,【参考】数式用!$A$2:$O$57,14,FALSE))</f>
        <v/>
      </c>
      <c r="AQ435" s="282" t="e">
        <f>VLOOKUP(Z435,【参考】数式用!$A$2:$O$57,15,FALSE)</f>
        <v>#N/A</v>
      </c>
    </row>
    <row r="436" spans="1:43" ht="49.95" customHeight="1">
      <c r="A436" s="650">
        <f t="shared" si="14"/>
        <v>397</v>
      </c>
      <c r="B436" s="664"/>
      <c r="C436" s="665"/>
      <c r="D436" s="665"/>
      <c r="E436" s="665"/>
      <c r="F436" s="665"/>
      <c r="G436" s="665"/>
      <c r="H436" s="665"/>
      <c r="I436" s="665"/>
      <c r="J436" s="665"/>
      <c r="K436" s="665"/>
      <c r="L436" s="663"/>
      <c r="M436" s="663"/>
      <c r="N436" s="663"/>
      <c r="O436" s="663"/>
      <c r="P436" s="663"/>
      <c r="Q436" s="652"/>
      <c r="R436" s="652"/>
      <c r="S436" s="652"/>
      <c r="T436" s="652"/>
      <c r="U436" s="652"/>
      <c r="V436" s="648"/>
      <c r="W436" s="651"/>
      <c r="X436" s="651"/>
      <c r="Y436" s="651"/>
      <c r="Z436" s="651"/>
      <c r="AA436" s="651"/>
      <c r="AB436" s="651"/>
      <c r="AC436" s="236" t="str">
        <f>IFERROR(VLOOKUP(Z436,【参考】数式用!$A$4:$B$57,2,FALSE),"")</f>
        <v/>
      </c>
      <c r="AD436" s="137"/>
      <c r="AE436" s="138"/>
      <c r="AF436" s="237">
        <f t="shared" si="13"/>
        <v>0</v>
      </c>
      <c r="AG436" s="66" t="str">
        <f>IF(B436="","",IF(AQ436="総合事業","数式を削除して手入力",IFERROR(INDEX(【参考】数式用!$AD$3:$AF$452,MATCH(Q436&amp;V436,【参考】数式用!$AC$3:$AC$452,0),MATCH(VLOOKUP(Z436,【参考】数式用!$AG$2:$AH$56,2,FALSE),【参考】数式用!$AD$2:$AF$2,0)),10)))</f>
        <v/>
      </c>
      <c r="AP436" s="501" t="str">
        <f>IF($L$16="", "", VLOOKUP(Z436,【参考】数式用!$A$2:$O$57,14,FALSE))</f>
        <v/>
      </c>
      <c r="AQ436" s="282" t="e">
        <f>VLOOKUP(Z436,【参考】数式用!$A$2:$O$57,15,FALSE)</f>
        <v>#N/A</v>
      </c>
    </row>
    <row r="437" spans="1:43" ht="49.95" customHeight="1">
      <c r="A437" s="650">
        <f t="shared" si="14"/>
        <v>398</v>
      </c>
      <c r="B437" s="664"/>
      <c r="C437" s="665"/>
      <c r="D437" s="665"/>
      <c r="E437" s="665"/>
      <c r="F437" s="665"/>
      <c r="G437" s="665"/>
      <c r="H437" s="665"/>
      <c r="I437" s="665"/>
      <c r="J437" s="665"/>
      <c r="K437" s="665"/>
      <c r="L437" s="663"/>
      <c r="M437" s="663"/>
      <c r="N437" s="663"/>
      <c r="O437" s="663"/>
      <c r="P437" s="663"/>
      <c r="Q437" s="652"/>
      <c r="R437" s="652"/>
      <c r="S437" s="652"/>
      <c r="T437" s="652"/>
      <c r="U437" s="652"/>
      <c r="V437" s="648"/>
      <c r="W437" s="651"/>
      <c r="X437" s="651"/>
      <c r="Y437" s="651"/>
      <c r="Z437" s="651"/>
      <c r="AA437" s="651"/>
      <c r="AB437" s="651"/>
      <c r="AC437" s="236" t="str">
        <f>IFERROR(VLOOKUP(Z437,【参考】数式用!$A$4:$B$57,2,FALSE),"")</f>
        <v/>
      </c>
      <c r="AD437" s="137"/>
      <c r="AE437" s="138"/>
      <c r="AF437" s="237">
        <f t="shared" si="13"/>
        <v>0</v>
      </c>
      <c r="AG437" s="66" t="str">
        <f>IF(B437="","",IF(AQ437="総合事業","数式を削除して手入力",IFERROR(INDEX(【参考】数式用!$AD$3:$AF$452,MATCH(Q437&amp;V437,【参考】数式用!$AC$3:$AC$452,0),MATCH(VLOOKUP(Z437,【参考】数式用!$AG$2:$AH$56,2,FALSE),【参考】数式用!$AD$2:$AF$2,0)),10)))</f>
        <v/>
      </c>
      <c r="AP437" s="501" t="str">
        <f>IF($L$16="", "", VLOOKUP(Z437,【参考】数式用!$A$2:$O$57,14,FALSE))</f>
        <v/>
      </c>
      <c r="AQ437" s="282" t="e">
        <f>VLOOKUP(Z437,【参考】数式用!$A$2:$O$57,15,FALSE)</f>
        <v>#N/A</v>
      </c>
    </row>
    <row r="438" spans="1:43" ht="49.95" customHeight="1">
      <c r="A438" s="650">
        <f t="shared" si="14"/>
        <v>399</v>
      </c>
      <c r="B438" s="664"/>
      <c r="C438" s="665"/>
      <c r="D438" s="665"/>
      <c r="E438" s="665"/>
      <c r="F438" s="665"/>
      <c r="G438" s="665"/>
      <c r="H438" s="665"/>
      <c r="I438" s="665"/>
      <c r="J438" s="665"/>
      <c r="K438" s="665"/>
      <c r="L438" s="663"/>
      <c r="M438" s="663"/>
      <c r="N438" s="663"/>
      <c r="O438" s="663"/>
      <c r="P438" s="663"/>
      <c r="Q438" s="652"/>
      <c r="R438" s="652"/>
      <c r="S438" s="652"/>
      <c r="T438" s="652"/>
      <c r="U438" s="652"/>
      <c r="V438" s="648"/>
      <c r="W438" s="651"/>
      <c r="X438" s="651"/>
      <c r="Y438" s="651"/>
      <c r="Z438" s="651"/>
      <c r="AA438" s="651"/>
      <c r="AB438" s="651"/>
      <c r="AC438" s="236" t="str">
        <f>IFERROR(VLOOKUP(Z438,【参考】数式用!$A$4:$B$57,2,FALSE),"")</f>
        <v/>
      </c>
      <c r="AD438" s="137"/>
      <c r="AE438" s="138"/>
      <c r="AF438" s="237">
        <f t="shared" si="13"/>
        <v>0</v>
      </c>
      <c r="AG438" s="66" t="str">
        <f>IF(B438="","",IF(AQ438="総合事業","数式を削除して手入力",IFERROR(INDEX(【参考】数式用!$AD$3:$AF$452,MATCH(Q438&amp;V438,【参考】数式用!$AC$3:$AC$452,0),MATCH(VLOOKUP(Z438,【参考】数式用!$AG$2:$AH$56,2,FALSE),【参考】数式用!$AD$2:$AF$2,0)),10)))</f>
        <v/>
      </c>
      <c r="AP438" s="501" t="str">
        <f>IF($L$16="", "", VLOOKUP(Z438,【参考】数式用!$A$2:$O$57,14,FALSE))</f>
        <v/>
      </c>
      <c r="AQ438" s="282" t="e">
        <f>VLOOKUP(Z438,【参考】数式用!$A$2:$O$57,15,FALSE)</f>
        <v>#N/A</v>
      </c>
    </row>
    <row r="439" spans="1:43" ht="49.95" customHeight="1">
      <c r="A439" s="650">
        <f t="shared" si="14"/>
        <v>400</v>
      </c>
      <c r="B439" s="664"/>
      <c r="C439" s="665"/>
      <c r="D439" s="665"/>
      <c r="E439" s="665"/>
      <c r="F439" s="665"/>
      <c r="G439" s="665"/>
      <c r="H439" s="665"/>
      <c r="I439" s="665"/>
      <c r="J439" s="665"/>
      <c r="K439" s="665"/>
      <c r="L439" s="663"/>
      <c r="M439" s="663"/>
      <c r="N439" s="663"/>
      <c r="O439" s="663"/>
      <c r="P439" s="663"/>
      <c r="Q439" s="652"/>
      <c r="R439" s="652"/>
      <c r="S439" s="652"/>
      <c r="T439" s="652"/>
      <c r="U439" s="652"/>
      <c r="V439" s="648"/>
      <c r="W439" s="651"/>
      <c r="X439" s="651"/>
      <c r="Y439" s="651"/>
      <c r="Z439" s="651"/>
      <c r="AA439" s="651"/>
      <c r="AB439" s="651"/>
      <c r="AC439" s="236" t="str">
        <f>IFERROR(VLOOKUP(Z439,【参考】数式用!$A$4:$B$57,2,FALSE),"")</f>
        <v/>
      </c>
      <c r="AD439" s="137"/>
      <c r="AE439" s="138"/>
      <c r="AF439" s="237">
        <f t="shared" si="13"/>
        <v>0</v>
      </c>
      <c r="AG439" s="66" t="str">
        <f>IF(B439="","",IF(AQ439="総合事業","数式を削除して手入力",IFERROR(INDEX(【参考】数式用!$AD$3:$AF$452,MATCH(Q439&amp;V439,【参考】数式用!$AC$3:$AC$452,0),MATCH(VLOOKUP(Z439,【参考】数式用!$AG$2:$AH$56,2,FALSE),【参考】数式用!$AD$2:$AF$2,0)),10)))</f>
        <v/>
      </c>
      <c r="AP439" s="501" t="str">
        <f>IF($L$16="", "", VLOOKUP(Z439,【参考】数式用!$A$2:$O$57,14,FALSE))</f>
        <v/>
      </c>
      <c r="AQ439" s="282" t="e">
        <f>VLOOKUP(Z439,【参考】数式用!$A$2:$O$57,15,FALSE)</f>
        <v>#N/A</v>
      </c>
    </row>
    <row r="440" spans="1:43" ht="49.95" customHeight="1">
      <c r="A440" s="650">
        <f t="shared" si="14"/>
        <v>401</v>
      </c>
      <c r="B440" s="664"/>
      <c r="C440" s="665"/>
      <c r="D440" s="665"/>
      <c r="E440" s="665"/>
      <c r="F440" s="665"/>
      <c r="G440" s="665"/>
      <c r="H440" s="665"/>
      <c r="I440" s="665"/>
      <c r="J440" s="665"/>
      <c r="K440" s="665"/>
      <c r="L440" s="663"/>
      <c r="M440" s="663"/>
      <c r="N440" s="663"/>
      <c r="O440" s="663"/>
      <c r="P440" s="663"/>
      <c r="Q440" s="652"/>
      <c r="R440" s="652"/>
      <c r="S440" s="652"/>
      <c r="T440" s="652"/>
      <c r="U440" s="652"/>
      <c r="V440" s="648"/>
      <c r="W440" s="651"/>
      <c r="X440" s="651"/>
      <c r="Y440" s="651"/>
      <c r="Z440" s="651"/>
      <c r="AA440" s="651"/>
      <c r="AB440" s="651"/>
      <c r="AC440" s="236" t="str">
        <f>IFERROR(VLOOKUP(Z440,【参考】数式用!$A$4:$B$57,2,FALSE),"")</f>
        <v/>
      </c>
      <c r="AD440" s="137"/>
      <c r="AE440" s="138"/>
      <c r="AF440" s="237">
        <f t="shared" si="13"/>
        <v>0</v>
      </c>
      <c r="AG440" s="66" t="str">
        <f>IF(B440="","",IF(AQ440="総合事業","数式を削除して手入力",IFERROR(INDEX(【参考】数式用!$AD$3:$AF$452,MATCH(Q440&amp;V440,【参考】数式用!$AC$3:$AC$452,0),MATCH(VLOOKUP(Z440,【参考】数式用!$AG$2:$AH$56,2,FALSE),【参考】数式用!$AD$2:$AF$2,0)),10)))</f>
        <v/>
      </c>
      <c r="AP440" s="501" t="str">
        <f>IF($L$16="", "", VLOOKUP(Z440,【参考】数式用!$A$2:$O$57,14,FALSE))</f>
        <v/>
      </c>
      <c r="AQ440" s="282" t="e">
        <f>VLOOKUP(Z440,【参考】数式用!$A$2:$O$57,15,FALSE)</f>
        <v>#N/A</v>
      </c>
    </row>
    <row r="441" spans="1:43" ht="49.95" customHeight="1">
      <c r="A441" s="650">
        <f t="shared" si="14"/>
        <v>402</v>
      </c>
      <c r="B441" s="664"/>
      <c r="C441" s="665"/>
      <c r="D441" s="665"/>
      <c r="E441" s="665"/>
      <c r="F441" s="665"/>
      <c r="G441" s="665"/>
      <c r="H441" s="665"/>
      <c r="I441" s="665"/>
      <c r="J441" s="665"/>
      <c r="K441" s="665"/>
      <c r="L441" s="663"/>
      <c r="M441" s="663"/>
      <c r="N441" s="663"/>
      <c r="O441" s="663"/>
      <c r="P441" s="663"/>
      <c r="Q441" s="652"/>
      <c r="R441" s="652"/>
      <c r="S441" s="652"/>
      <c r="T441" s="652"/>
      <c r="U441" s="652"/>
      <c r="V441" s="648"/>
      <c r="W441" s="651"/>
      <c r="X441" s="651"/>
      <c r="Y441" s="651"/>
      <c r="Z441" s="651"/>
      <c r="AA441" s="651"/>
      <c r="AB441" s="651"/>
      <c r="AC441" s="236" t="str">
        <f>IFERROR(VLOOKUP(Z441,【参考】数式用!$A$4:$B$57,2,FALSE),"")</f>
        <v/>
      </c>
      <c r="AD441" s="137"/>
      <c r="AE441" s="138"/>
      <c r="AF441" s="237">
        <f t="shared" si="13"/>
        <v>0</v>
      </c>
      <c r="AG441" s="66" t="str">
        <f>IF(B441="","",IF(AQ441="総合事業","数式を削除して手入力",IFERROR(INDEX(【参考】数式用!$AD$3:$AF$452,MATCH(Q441&amp;V441,【参考】数式用!$AC$3:$AC$452,0),MATCH(VLOOKUP(Z441,【参考】数式用!$AG$2:$AH$56,2,FALSE),【参考】数式用!$AD$2:$AF$2,0)),10)))</f>
        <v/>
      </c>
      <c r="AP441" s="501" t="str">
        <f>IF($L$16="", "", VLOOKUP(Z441,【参考】数式用!$A$2:$O$57,14,FALSE))</f>
        <v/>
      </c>
      <c r="AQ441" s="282" t="e">
        <f>VLOOKUP(Z441,【参考】数式用!$A$2:$O$57,15,FALSE)</f>
        <v>#N/A</v>
      </c>
    </row>
    <row r="442" spans="1:43" ht="49.95" customHeight="1">
      <c r="A442" s="650">
        <f t="shared" si="14"/>
        <v>403</v>
      </c>
      <c r="B442" s="664"/>
      <c r="C442" s="665"/>
      <c r="D442" s="665"/>
      <c r="E442" s="665"/>
      <c r="F442" s="665"/>
      <c r="G442" s="665"/>
      <c r="H442" s="665"/>
      <c r="I442" s="665"/>
      <c r="J442" s="665"/>
      <c r="K442" s="665"/>
      <c r="L442" s="663"/>
      <c r="M442" s="663"/>
      <c r="N442" s="663"/>
      <c r="O442" s="663"/>
      <c r="P442" s="663"/>
      <c r="Q442" s="652"/>
      <c r="R442" s="652"/>
      <c r="S442" s="652"/>
      <c r="T442" s="652"/>
      <c r="U442" s="652"/>
      <c r="V442" s="648"/>
      <c r="W442" s="651"/>
      <c r="X442" s="651"/>
      <c r="Y442" s="651"/>
      <c r="Z442" s="651"/>
      <c r="AA442" s="651"/>
      <c r="AB442" s="651"/>
      <c r="AC442" s="236" t="str">
        <f>IFERROR(VLOOKUP(Z442,【参考】数式用!$A$4:$B$57,2,FALSE),"")</f>
        <v/>
      </c>
      <c r="AD442" s="137"/>
      <c r="AE442" s="138"/>
      <c r="AF442" s="237">
        <f t="shared" si="13"/>
        <v>0</v>
      </c>
      <c r="AG442" s="66" t="str">
        <f>IF(B442="","",IF(AQ442="総合事業","数式を削除して手入力",IFERROR(INDEX(【参考】数式用!$AD$3:$AF$452,MATCH(Q442&amp;V442,【参考】数式用!$AC$3:$AC$452,0),MATCH(VLOOKUP(Z442,【参考】数式用!$AG$2:$AH$56,2,FALSE),【参考】数式用!$AD$2:$AF$2,0)),10)))</f>
        <v/>
      </c>
      <c r="AP442" s="501" t="str">
        <f>IF($L$16="", "", VLOOKUP(Z442,【参考】数式用!$A$2:$O$57,14,FALSE))</f>
        <v/>
      </c>
      <c r="AQ442" s="282" t="e">
        <f>VLOOKUP(Z442,【参考】数式用!$A$2:$O$57,15,FALSE)</f>
        <v>#N/A</v>
      </c>
    </row>
    <row r="443" spans="1:43" ht="49.95" customHeight="1">
      <c r="A443" s="650">
        <f t="shared" si="14"/>
        <v>404</v>
      </c>
      <c r="B443" s="664"/>
      <c r="C443" s="665"/>
      <c r="D443" s="665"/>
      <c r="E443" s="665"/>
      <c r="F443" s="665"/>
      <c r="G443" s="665"/>
      <c r="H443" s="665"/>
      <c r="I443" s="665"/>
      <c r="J443" s="665"/>
      <c r="K443" s="665"/>
      <c r="L443" s="663"/>
      <c r="M443" s="663"/>
      <c r="N443" s="663"/>
      <c r="O443" s="663"/>
      <c r="P443" s="663"/>
      <c r="Q443" s="652"/>
      <c r="R443" s="652"/>
      <c r="S443" s="652"/>
      <c r="T443" s="652"/>
      <c r="U443" s="652"/>
      <c r="V443" s="648"/>
      <c r="W443" s="651"/>
      <c r="X443" s="651"/>
      <c r="Y443" s="651"/>
      <c r="Z443" s="651"/>
      <c r="AA443" s="651"/>
      <c r="AB443" s="651"/>
      <c r="AC443" s="236" t="str">
        <f>IFERROR(VLOOKUP(Z443,【参考】数式用!$A$4:$B$57,2,FALSE),"")</f>
        <v/>
      </c>
      <c r="AD443" s="137"/>
      <c r="AE443" s="138"/>
      <c r="AF443" s="237">
        <f t="shared" si="13"/>
        <v>0</v>
      </c>
      <c r="AG443" s="66" t="str">
        <f>IF(B443="","",IF(AQ443="総合事業","数式を削除して手入力",IFERROR(INDEX(【参考】数式用!$AD$3:$AF$452,MATCH(Q443&amp;V443,【参考】数式用!$AC$3:$AC$452,0),MATCH(VLOOKUP(Z443,【参考】数式用!$AG$2:$AH$56,2,FALSE),【参考】数式用!$AD$2:$AF$2,0)),10)))</f>
        <v/>
      </c>
      <c r="AP443" s="501" t="str">
        <f>IF($L$16="", "", VLOOKUP(Z443,【参考】数式用!$A$2:$O$57,14,FALSE))</f>
        <v/>
      </c>
      <c r="AQ443" s="282" t="e">
        <f>VLOOKUP(Z443,【参考】数式用!$A$2:$O$57,15,FALSE)</f>
        <v>#N/A</v>
      </c>
    </row>
    <row r="444" spans="1:43" ht="49.95" customHeight="1">
      <c r="A444" s="650">
        <f t="shared" si="14"/>
        <v>405</v>
      </c>
      <c r="B444" s="664"/>
      <c r="C444" s="665"/>
      <c r="D444" s="665"/>
      <c r="E444" s="665"/>
      <c r="F444" s="665"/>
      <c r="G444" s="665"/>
      <c r="H444" s="665"/>
      <c r="I444" s="665"/>
      <c r="J444" s="665"/>
      <c r="K444" s="665"/>
      <c r="L444" s="663"/>
      <c r="M444" s="663"/>
      <c r="N444" s="663"/>
      <c r="O444" s="663"/>
      <c r="P444" s="663"/>
      <c r="Q444" s="652"/>
      <c r="R444" s="652"/>
      <c r="S444" s="652"/>
      <c r="T444" s="652"/>
      <c r="U444" s="652"/>
      <c r="V444" s="648"/>
      <c r="W444" s="651"/>
      <c r="X444" s="651"/>
      <c r="Y444" s="651"/>
      <c r="Z444" s="651"/>
      <c r="AA444" s="651"/>
      <c r="AB444" s="651"/>
      <c r="AC444" s="236" t="str">
        <f>IFERROR(VLOOKUP(Z444,【参考】数式用!$A$4:$B$57,2,FALSE),"")</f>
        <v/>
      </c>
      <c r="AD444" s="137"/>
      <c r="AE444" s="138"/>
      <c r="AF444" s="237">
        <f t="shared" si="13"/>
        <v>0</v>
      </c>
      <c r="AG444" s="66" t="str">
        <f>IF(B444="","",IF(AQ444="総合事業","数式を削除して手入力",IFERROR(INDEX(【参考】数式用!$AD$3:$AF$452,MATCH(Q444&amp;V444,【参考】数式用!$AC$3:$AC$452,0),MATCH(VLOOKUP(Z444,【参考】数式用!$AG$2:$AH$56,2,FALSE),【参考】数式用!$AD$2:$AF$2,0)),10)))</f>
        <v/>
      </c>
      <c r="AP444" s="501" t="str">
        <f>IF($L$16="", "", VLOOKUP(Z444,【参考】数式用!$A$2:$O$57,14,FALSE))</f>
        <v/>
      </c>
      <c r="AQ444" s="282" t="e">
        <f>VLOOKUP(Z444,【参考】数式用!$A$2:$O$57,15,FALSE)</f>
        <v>#N/A</v>
      </c>
    </row>
    <row r="445" spans="1:43" ht="49.95" customHeight="1">
      <c r="A445" s="650">
        <f t="shared" si="14"/>
        <v>406</v>
      </c>
      <c r="B445" s="664"/>
      <c r="C445" s="665"/>
      <c r="D445" s="665"/>
      <c r="E445" s="665"/>
      <c r="F445" s="665"/>
      <c r="G445" s="665"/>
      <c r="H445" s="665"/>
      <c r="I445" s="665"/>
      <c r="J445" s="665"/>
      <c r="K445" s="665"/>
      <c r="L445" s="663"/>
      <c r="M445" s="663"/>
      <c r="N445" s="663"/>
      <c r="O445" s="663"/>
      <c r="P445" s="663"/>
      <c r="Q445" s="652"/>
      <c r="R445" s="652"/>
      <c r="S445" s="652"/>
      <c r="T445" s="652"/>
      <c r="U445" s="652"/>
      <c r="V445" s="648"/>
      <c r="W445" s="651"/>
      <c r="X445" s="651"/>
      <c r="Y445" s="651"/>
      <c r="Z445" s="651"/>
      <c r="AA445" s="651"/>
      <c r="AB445" s="651"/>
      <c r="AC445" s="236" t="str">
        <f>IFERROR(VLOOKUP(Z445,【参考】数式用!$A$4:$B$57,2,FALSE),"")</f>
        <v/>
      </c>
      <c r="AD445" s="137"/>
      <c r="AE445" s="138"/>
      <c r="AF445" s="237">
        <f t="shared" si="13"/>
        <v>0</v>
      </c>
      <c r="AG445" s="66" t="str">
        <f>IF(B445="","",IF(AQ445="総合事業","数式を削除して手入力",IFERROR(INDEX(【参考】数式用!$AD$3:$AF$452,MATCH(Q445&amp;V445,【参考】数式用!$AC$3:$AC$452,0),MATCH(VLOOKUP(Z445,【参考】数式用!$AG$2:$AH$56,2,FALSE),【参考】数式用!$AD$2:$AF$2,0)),10)))</f>
        <v/>
      </c>
      <c r="AP445" s="501" t="str">
        <f>IF($L$16="", "", VLOOKUP(Z445,【参考】数式用!$A$2:$O$57,14,FALSE))</f>
        <v/>
      </c>
      <c r="AQ445" s="282" t="e">
        <f>VLOOKUP(Z445,【参考】数式用!$A$2:$O$57,15,FALSE)</f>
        <v>#N/A</v>
      </c>
    </row>
    <row r="446" spans="1:43" ht="49.95" customHeight="1">
      <c r="A446" s="650">
        <f t="shared" si="14"/>
        <v>407</v>
      </c>
      <c r="B446" s="664"/>
      <c r="C446" s="665"/>
      <c r="D446" s="665"/>
      <c r="E446" s="665"/>
      <c r="F446" s="665"/>
      <c r="G446" s="665"/>
      <c r="H446" s="665"/>
      <c r="I446" s="665"/>
      <c r="J446" s="665"/>
      <c r="K446" s="665"/>
      <c r="L446" s="663"/>
      <c r="M446" s="663"/>
      <c r="N446" s="663"/>
      <c r="O446" s="663"/>
      <c r="P446" s="663"/>
      <c r="Q446" s="652"/>
      <c r="R446" s="652"/>
      <c r="S446" s="652"/>
      <c r="T446" s="652"/>
      <c r="U446" s="652"/>
      <c r="V446" s="648"/>
      <c r="W446" s="651"/>
      <c r="X446" s="651"/>
      <c r="Y446" s="651"/>
      <c r="Z446" s="651"/>
      <c r="AA446" s="651"/>
      <c r="AB446" s="651"/>
      <c r="AC446" s="236" t="str">
        <f>IFERROR(VLOOKUP(Z446,【参考】数式用!$A$4:$B$57,2,FALSE),"")</f>
        <v/>
      </c>
      <c r="AD446" s="137"/>
      <c r="AE446" s="138"/>
      <c r="AF446" s="237">
        <f t="shared" si="13"/>
        <v>0</v>
      </c>
      <c r="AG446" s="66" t="str">
        <f>IF(B446="","",IF(AQ446="総合事業","数式を削除して手入力",IFERROR(INDEX(【参考】数式用!$AD$3:$AF$452,MATCH(Q446&amp;V446,【参考】数式用!$AC$3:$AC$452,0),MATCH(VLOOKUP(Z446,【参考】数式用!$AG$2:$AH$56,2,FALSE),【参考】数式用!$AD$2:$AF$2,0)),10)))</f>
        <v/>
      </c>
      <c r="AP446" s="501" t="str">
        <f>IF($L$16="", "", VLOOKUP(Z446,【参考】数式用!$A$2:$O$57,14,FALSE))</f>
        <v/>
      </c>
      <c r="AQ446" s="282" t="e">
        <f>VLOOKUP(Z446,【参考】数式用!$A$2:$O$57,15,FALSE)</f>
        <v>#N/A</v>
      </c>
    </row>
    <row r="447" spans="1:43" ht="49.95" customHeight="1">
      <c r="A447" s="650">
        <f t="shared" si="14"/>
        <v>408</v>
      </c>
      <c r="B447" s="664"/>
      <c r="C447" s="665"/>
      <c r="D447" s="665"/>
      <c r="E447" s="665"/>
      <c r="F447" s="665"/>
      <c r="G447" s="665"/>
      <c r="H447" s="665"/>
      <c r="I447" s="665"/>
      <c r="J447" s="665"/>
      <c r="K447" s="665"/>
      <c r="L447" s="663"/>
      <c r="M447" s="663"/>
      <c r="N447" s="663"/>
      <c r="O447" s="663"/>
      <c r="P447" s="663"/>
      <c r="Q447" s="652"/>
      <c r="R447" s="652"/>
      <c r="S447" s="652"/>
      <c r="T447" s="652"/>
      <c r="U447" s="652"/>
      <c r="V447" s="648"/>
      <c r="W447" s="651"/>
      <c r="X447" s="651"/>
      <c r="Y447" s="651"/>
      <c r="Z447" s="651"/>
      <c r="AA447" s="651"/>
      <c r="AB447" s="651"/>
      <c r="AC447" s="236" t="str">
        <f>IFERROR(VLOOKUP(Z447,【参考】数式用!$A$4:$B$57,2,FALSE),"")</f>
        <v/>
      </c>
      <c r="AD447" s="137"/>
      <c r="AE447" s="138"/>
      <c r="AF447" s="237">
        <f t="shared" si="13"/>
        <v>0</v>
      </c>
      <c r="AG447" s="66" t="str">
        <f>IF(B447="","",IF(AQ447="総合事業","数式を削除して手入力",IFERROR(INDEX(【参考】数式用!$AD$3:$AF$452,MATCH(Q447&amp;V447,【参考】数式用!$AC$3:$AC$452,0),MATCH(VLOOKUP(Z447,【参考】数式用!$AG$2:$AH$56,2,FALSE),【参考】数式用!$AD$2:$AF$2,0)),10)))</f>
        <v/>
      </c>
      <c r="AP447" s="501" t="str">
        <f>IF($L$16="", "", VLOOKUP(Z447,【参考】数式用!$A$2:$O$57,14,FALSE))</f>
        <v/>
      </c>
      <c r="AQ447" s="282" t="e">
        <f>VLOOKUP(Z447,【参考】数式用!$A$2:$O$57,15,FALSE)</f>
        <v>#N/A</v>
      </c>
    </row>
    <row r="448" spans="1:43" ht="49.95" customHeight="1">
      <c r="A448" s="650">
        <f t="shared" si="14"/>
        <v>409</v>
      </c>
      <c r="B448" s="664"/>
      <c r="C448" s="665"/>
      <c r="D448" s="665"/>
      <c r="E448" s="665"/>
      <c r="F448" s="665"/>
      <c r="G448" s="665"/>
      <c r="H448" s="665"/>
      <c r="I448" s="665"/>
      <c r="J448" s="665"/>
      <c r="K448" s="665"/>
      <c r="L448" s="663"/>
      <c r="M448" s="663"/>
      <c r="N448" s="663"/>
      <c r="O448" s="663"/>
      <c r="P448" s="663"/>
      <c r="Q448" s="652"/>
      <c r="R448" s="652"/>
      <c r="S448" s="652"/>
      <c r="T448" s="652"/>
      <c r="U448" s="652"/>
      <c r="V448" s="648"/>
      <c r="W448" s="651"/>
      <c r="X448" s="651"/>
      <c r="Y448" s="651"/>
      <c r="Z448" s="651"/>
      <c r="AA448" s="651"/>
      <c r="AB448" s="651"/>
      <c r="AC448" s="236" t="str">
        <f>IFERROR(VLOOKUP(Z448,【参考】数式用!$A$4:$B$57,2,FALSE),"")</f>
        <v/>
      </c>
      <c r="AD448" s="137"/>
      <c r="AE448" s="138"/>
      <c r="AF448" s="237">
        <f t="shared" si="13"/>
        <v>0</v>
      </c>
      <c r="AG448" s="66" t="str">
        <f>IF(B448="","",IF(AQ448="総合事業","数式を削除して手入力",IFERROR(INDEX(【参考】数式用!$AD$3:$AF$452,MATCH(Q448&amp;V448,【参考】数式用!$AC$3:$AC$452,0),MATCH(VLOOKUP(Z448,【参考】数式用!$AG$2:$AH$56,2,FALSE),【参考】数式用!$AD$2:$AF$2,0)),10)))</f>
        <v/>
      </c>
      <c r="AP448" s="501" t="str">
        <f>IF($L$16="", "", VLOOKUP(Z448,【参考】数式用!$A$2:$O$57,14,FALSE))</f>
        <v/>
      </c>
      <c r="AQ448" s="282" t="e">
        <f>VLOOKUP(Z448,【参考】数式用!$A$2:$O$57,15,FALSE)</f>
        <v>#N/A</v>
      </c>
    </row>
    <row r="449" spans="1:43" ht="49.95" customHeight="1">
      <c r="A449" s="650">
        <f t="shared" si="14"/>
        <v>410</v>
      </c>
      <c r="B449" s="664"/>
      <c r="C449" s="665"/>
      <c r="D449" s="665"/>
      <c r="E449" s="665"/>
      <c r="F449" s="665"/>
      <c r="G449" s="665"/>
      <c r="H449" s="665"/>
      <c r="I449" s="665"/>
      <c r="J449" s="665"/>
      <c r="K449" s="665"/>
      <c r="L449" s="663"/>
      <c r="M449" s="663"/>
      <c r="N449" s="663"/>
      <c r="O449" s="663"/>
      <c r="P449" s="663"/>
      <c r="Q449" s="652"/>
      <c r="R449" s="652"/>
      <c r="S449" s="652"/>
      <c r="T449" s="652"/>
      <c r="U449" s="652"/>
      <c r="V449" s="648"/>
      <c r="W449" s="651"/>
      <c r="X449" s="651"/>
      <c r="Y449" s="651"/>
      <c r="Z449" s="651"/>
      <c r="AA449" s="651"/>
      <c r="AB449" s="651"/>
      <c r="AC449" s="236" t="str">
        <f>IFERROR(VLOOKUP(Z449,【参考】数式用!$A$4:$B$57,2,FALSE),"")</f>
        <v/>
      </c>
      <c r="AD449" s="137"/>
      <c r="AE449" s="138"/>
      <c r="AF449" s="237">
        <f t="shared" si="13"/>
        <v>0</v>
      </c>
      <c r="AG449" s="66" t="str">
        <f>IF(B449="","",IF(AQ449="総合事業","数式を削除して手入力",IFERROR(INDEX(【参考】数式用!$AD$3:$AF$452,MATCH(Q449&amp;V449,【参考】数式用!$AC$3:$AC$452,0),MATCH(VLOOKUP(Z449,【参考】数式用!$AG$2:$AH$56,2,FALSE),【参考】数式用!$AD$2:$AF$2,0)),10)))</f>
        <v/>
      </c>
      <c r="AP449" s="501" t="str">
        <f>IF($L$16="", "", VLOOKUP(Z449,【参考】数式用!$A$2:$O$57,14,FALSE))</f>
        <v/>
      </c>
      <c r="AQ449" s="282" t="e">
        <f>VLOOKUP(Z449,【参考】数式用!$A$2:$O$57,15,FALSE)</f>
        <v>#N/A</v>
      </c>
    </row>
    <row r="450" spans="1:43" ht="49.95" customHeight="1">
      <c r="A450" s="650">
        <f t="shared" si="14"/>
        <v>411</v>
      </c>
      <c r="B450" s="664"/>
      <c r="C450" s="665"/>
      <c r="D450" s="665"/>
      <c r="E450" s="665"/>
      <c r="F450" s="665"/>
      <c r="G450" s="665"/>
      <c r="H450" s="665"/>
      <c r="I450" s="665"/>
      <c r="J450" s="665"/>
      <c r="K450" s="665"/>
      <c r="L450" s="663"/>
      <c r="M450" s="663"/>
      <c r="N450" s="663"/>
      <c r="O450" s="663"/>
      <c r="P450" s="663"/>
      <c r="Q450" s="652"/>
      <c r="R450" s="652"/>
      <c r="S450" s="652"/>
      <c r="T450" s="652"/>
      <c r="U450" s="652"/>
      <c r="V450" s="648"/>
      <c r="W450" s="651"/>
      <c r="X450" s="651"/>
      <c r="Y450" s="651"/>
      <c r="Z450" s="651"/>
      <c r="AA450" s="651"/>
      <c r="AB450" s="651"/>
      <c r="AC450" s="236" t="str">
        <f>IFERROR(VLOOKUP(Z450,【参考】数式用!$A$4:$B$57,2,FALSE),"")</f>
        <v/>
      </c>
      <c r="AD450" s="137"/>
      <c r="AE450" s="138"/>
      <c r="AF450" s="237">
        <f t="shared" si="13"/>
        <v>0</v>
      </c>
      <c r="AG450" s="66" t="str">
        <f>IF(B450="","",IF(AQ450="総合事業","数式を削除して手入力",IFERROR(INDEX(【参考】数式用!$AD$3:$AF$452,MATCH(Q450&amp;V450,【参考】数式用!$AC$3:$AC$452,0),MATCH(VLOOKUP(Z450,【参考】数式用!$AG$2:$AH$56,2,FALSE),【参考】数式用!$AD$2:$AF$2,0)),10)))</f>
        <v/>
      </c>
      <c r="AP450" s="501" t="str">
        <f>IF($L$16="", "", VLOOKUP(Z450,【参考】数式用!$A$2:$O$57,14,FALSE))</f>
        <v/>
      </c>
      <c r="AQ450" s="282" t="e">
        <f>VLOOKUP(Z450,【参考】数式用!$A$2:$O$57,15,FALSE)</f>
        <v>#N/A</v>
      </c>
    </row>
    <row r="451" spans="1:43" ht="49.95" customHeight="1">
      <c r="A451" s="650">
        <f t="shared" si="14"/>
        <v>412</v>
      </c>
      <c r="B451" s="664"/>
      <c r="C451" s="665"/>
      <c r="D451" s="665"/>
      <c r="E451" s="665"/>
      <c r="F451" s="665"/>
      <c r="G451" s="665"/>
      <c r="H451" s="665"/>
      <c r="I451" s="665"/>
      <c r="J451" s="665"/>
      <c r="K451" s="665"/>
      <c r="L451" s="663"/>
      <c r="M451" s="663"/>
      <c r="N451" s="663"/>
      <c r="O451" s="663"/>
      <c r="P451" s="663"/>
      <c r="Q451" s="652"/>
      <c r="R451" s="652"/>
      <c r="S451" s="652"/>
      <c r="T451" s="652"/>
      <c r="U451" s="652"/>
      <c r="V451" s="648"/>
      <c r="W451" s="651"/>
      <c r="X451" s="651"/>
      <c r="Y451" s="651"/>
      <c r="Z451" s="651"/>
      <c r="AA451" s="651"/>
      <c r="AB451" s="651"/>
      <c r="AC451" s="236" t="str">
        <f>IFERROR(VLOOKUP(Z451,【参考】数式用!$A$4:$B$57,2,FALSE),"")</f>
        <v/>
      </c>
      <c r="AD451" s="137"/>
      <c r="AE451" s="138"/>
      <c r="AF451" s="237">
        <f t="shared" si="13"/>
        <v>0</v>
      </c>
      <c r="AG451" s="66" t="str">
        <f>IF(B451="","",IF(AQ451="総合事業","数式を削除して手入力",IFERROR(INDEX(【参考】数式用!$AD$3:$AF$452,MATCH(Q451&amp;V451,【参考】数式用!$AC$3:$AC$452,0),MATCH(VLOOKUP(Z451,【参考】数式用!$AG$2:$AH$56,2,FALSE),【参考】数式用!$AD$2:$AF$2,0)),10)))</f>
        <v/>
      </c>
      <c r="AP451" s="501" t="str">
        <f>IF($L$16="", "", VLOOKUP(Z451,【参考】数式用!$A$2:$O$57,14,FALSE))</f>
        <v/>
      </c>
      <c r="AQ451" s="282" t="e">
        <f>VLOOKUP(Z451,【参考】数式用!$A$2:$O$57,15,FALSE)</f>
        <v>#N/A</v>
      </c>
    </row>
    <row r="452" spans="1:43" ht="49.95" customHeight="1">
      <c r="A452" s="650">
        <f t="shared" si="14"/>
        <v>413</v>
      </c>
      <c r="B452" s="664"/>
      <c r="C452" s="665"/>
      <c r="D452" s="665"/>
      <c r="E452" s="665"/>
      <c r="F452" s="665"/>
      <c r="G452" s="665"/>
      <c r="H452" s="665"/>
      <c r="I452" s="665"/>
      <c r="J452" s="665"/>
      <c r="K452" s="665"/>
      <c r="L452" s="663"/>
      <c r="M452" s="663"/>
      <c r="N452" s="663"/>
      <c r="O452" s="663"/>
      <c r="P452" s="663"/>
      <c r="Q452" s="652"/>
      <c r="R452" s="652"/>
      <c r="S452" s="652"/>
      <c r="T452" s="652"/>
      <c r="U452" s="652"/>
      <c r="V452" s="648"/>
      <c r="W452" s="651"/>
      <c r="X452" s="651"/>
      <c r="Y452" s="651"/>
      <c r="Z452" s="651"/>
      <c r="AA452" s="651"/>
      <c r="AB452" s="651"/>
      <c r="AC452" s="236" t="str">
        <f>IFERROR(VLOOKUP(Z452,【参考】数式用!$A$4:$B$57,2,FALSE),"")</f>
        <v/>
      </c>
      <c r="AD452" s="137"/>
      <c r="AE452" s="138"/>
      <c r="AF452" s="237">
        <f t="shared" si="13"/>
        <v>0</v>
      </c>
      <c r="AG452" s="66" t="str">
        <f>IF(B452="","",IF(AQ452="総合事業","数式を削除して手入力",IFERROR(INDEX(【参考】数式用!$AD$3:$AF$452,MATCH(Q452&amp;V452,【参考】数式用!$AC$3:$AC$452,0),MATCH(VLOOKUP(Z452,【参考】数式用!$AG$2:$AH$56,2,FALSE),【参考】数式用!$AD$2:$AF$2,0)),10)))</f>
        <v/>
      </c>
      <c r="AP452" s="501" t="str">
        <f>IF($L$16="", "", VLOOKUP(Z452,【参考】数式用!$A$2:$O$57,14,FALSE))</f>
        <v/>
      </c>
      <c r="AQ452" s="282" t="e">
        <f>VLOOKUP(Z452,【参考】数式用!$A$2:$O$57,15,FALSE)</f>
        <v>#N/A</v>
      </c>
    </row>
    <row r="453" spans="1:43" ht="49.95" customHeight="1">
      <c r="A453" s="650">
        <f t="shared" si="14"/>
        <v>414</v>
      </c>
      <c r="B453" s="664"/>
      <c r="C453" s="665"/>
      <c r="D453" s="665"/>
      <c r="E453" s="665"/>
      <c r="F453" s="665"/>
      <c r="G453" s="665"/>
      <c r="H453" s="665"/>
      <c r="I453" s="665"/>
      <c r="J453" s="665"/>
      <c r="K453" s="665"/>
      <c r="L453" s="663"/>
      <c r="M453" s="663"/>
      <c r="N453" s="663"/>
      <c r="O453" s="663"/>
      <c r="P453" s="663"/>
      <c r="Q453" s="652"/>
      <c r="R453" s="652"/>
      <c r="S453" s="652"/>
      <c r="T453" s="652"/>
      <c r="U453" s="652"/>
      <c r="V453" s="648"/>
      <c r="W453" s="651"/>
      <c r="X453" s="651"/>
      <c r="Y453" s="651"/>
      <c r="Z453" s="651"/>
      <c r="AA453" s="651"/>
      <c r="AB453" s="651"/>
      <c r="AC453" s="236" t="str">
        <f>IFERROR(VLOOKUP(Z453,【参考】数式用!$A$4:$B$57,2,FALSE),"")</f>
        <v/>
      </c>
      <c r="AD453" s="137"/>
      <c r="AE453" s="138"/>
      <c r="AF453" s="237">
        <f t="shared" si="13"/>
        <v>0</v>
      </c>
      <c r="AG453" s="66" t="str">
        <f>IF(B453="","",IF(AQ453="総合事業","数式を削除して手入力",IFERROR(INDEX(【参考】数式用!$AD$3:$AF$452,MATCH(Q453&amp;V453,【参考】数式用!$AC$3:$AC$452,0),MATCH(VLOOKUP(Z453,【参考】数式用!$AG$2:$AH$56,2,FALSE),【参考】数式用!$AD$2:$AF$2,0)),10)))</f>
        <v/>
      </c>
      <c r="AP453" s="501" t="str">
        <f>IF($L$16="", "", VLOOKUP(Z453,【参考】数式用!$A$2:$O$57,14,FALSE))</f>
        <v/>
      </c>
      <c r="AQ453" s="282" t="e">
        <f>VLOOKUP(Z453,【参考】数式用!$A$2:$O$57,15,FALSE)</f>
        <v>#N/A</v>
      </c>
    </row>
    <row r="454" spans="1:43" ht="49.95" customHeight="1">
      <c r="A454" s="650">
        <f t="shared" si="14"/>
        <v>415</v>
      </c>
      <c r="B454" s="664"/>
      <c r="C454" s="665"/>
      <c r="D454" s="665"/>
      <c r="E454" s="665"/>
      <c r="F454" s="665"/>
      <c r="G454" s="665"/>
      <c r="H454" s="665"/>
      <c r="I454" s="665"/>
      <c r="J454" s="665"/>
      <c r="K454" s="665"/>
      <c r="L454" s="663"/>
      <c r="M454" s="663"/>
      <c r="N454" s="663"/>
      <c r="O454" s="663"/>
      <c r="P454" s="663"/>
      <c r="Q454" s="652"/>
      <c r="R454" s="652"/>
      <c r="S454" s="652"/>
      <c r="T454" s="652"/>
      <c r="U454" s="652"/>
      <c r="V454" s="648"/>
      <c r="W454" s="651"/>
      <c r="X454" s="651"/>
      <c r="Y454" s="651"/>
      <c r="Z454" s="651"/>
      <c r="AA454" s="651"/>
      <c r="AB454" s="651"/>
      <c r="AC454" s="236" t="str">
        <f>IFERROR(VLOOKUP(Z454,【参考】数式用!$A$4:$B$57,2,FALSE),"")</f>
        <v/>
      </c>
      <c r="AD454" s="137"/>
      <c r="AE454" s="138"/>
      <c r="AF454" s="237">
        <f t="shared" si="13"/>
        <v>0</v>
      </c>
      <c r="AG454" s="66" t="str">
        <f>IF(B454="","",IF(AQ454="総合事業","数式を削除して手入力",IFERROR(INDEX(【参考】数式用!$AD$3:$AF$452,MATCH(Q454&amp;V454,【参考】数式用!$AC$3:$AC$452,0),MATCH(VLOOKUP(Z454,【参考】数式用!$AG$2:$AH$56,2,FALSE),【参考】数式用!$AD$2:$AF$2,0)),10)))</f>
        <v/>
      </c>
      <c r="AP454" s="501" t="str">
        <f>IF($L$16="", "", VLOOKUP(Z454,【参考】数式用!$A$2:$O$57,14,FALSE))</f>
        <v/>
      </c>
      <c r="AQ454" s="282" t="e">
        <f>VLOOKUP(Z454,【参考】数式用!$A$2:$O$57,15,FALSE)</f>
        <v>#N/A</v>
      </c>
    </row>
    <row r="455" spans="1:43" ht="49.95" customHeight="1">
      <c r="A455" s="650">
        <f t="shared" si="14"/>
        <v>416</v>
      </c>
      <c r="B455" s="664"/>
      <c r="C455" s="665"/>
      <c r="D455" s="665"/>
      <c r="E455" s="665"/>
      <c r="F455" s="665"/>
      <c r="G455" s="665"/>
      <c r="H455" s="665"/>
      <c r="I455" s="665"/>
      <c r="J455" s="665"/>
      <c r="K455" s="665"/>
      <c r="L455" s="663"/>
      <c r="M455" s="663"/>
      <c r="N455" s="663"/>
      <c r="O455" s="663"/>
      <c r="P455" s="663"/>
      <c r="Q455" s="652"/>
      <c r="R455" s="652"/>
      <c r="S455" s="652"/>
      <c r="T455" s="652"/>
      <c r="U455" s="652"/>
      <c r="V455" s="648"/>
      <c r="W455" s="651"/>
      <c r="X455" s="651"/>
      <c r="Y455" s="651"/>
      <c r="Z455" s="651"/>
      <c r="AA455" s="651"/>
      <c r="AB455" s="651"/>
      <c r="AC455" s="236" t="str">
        <f>IFERROR(VLOOKUP(Z455,【参考】数式用!$A$4:$B$57,2,FALSE),"")</f>
        <v/>
      </c>
      <c r="AD455" s="137"/>
      <c r="AE455" s="138"/>
      <c r="AF455" s="237">
        <f t="shared" si="13"/>
        <v>0</v>
      </c>
      <c r="AG455" s="66" t="str">
        <f>IF(B455="","",IF(AQ455="総合事業","数式を削除して手入力",IFERROR(INDEX(【参考】数式用!$AD$3:$AF$452,MATCH(Q455&amp;V455,【参考】数式用!$AC$3:$AC$452,0),MATCH(VLOOKUP(Z455,【参考】数式用!$AG$2:$AH$56,2,FALSE),【参考】数式用!$AD$2:$AF$2,0)),10)))</f>
        <v/>
      </c>
      <c r="AP455" s="501" t="str">
        <f>IF($L$16="", "", VLOOKUP(Z455,【参考】数式用!$A$2:$O$57,14,FALSE))</f>
        <v/>
      </c>
      <c r="AQ455" s="282" t="e">
        <f>VLOOKUP(Z455,【参考】数式用!$A$2:$O$57,15,FALSE)</f>
        <v>#N/A</v>
      </c>
    </row>
    <row r="456" spans="1:43" ht="49.95" customHeight="1">
      <c r="A456" s="650">
        <f t="shared" si="14"/>
        <v>417</v>
      </c>
      <c r="B456" s="664"/>
      <c r="C456" s="665"/>
      <c r="D456" s="665"/>
      <c r="E456" s="665"/>
      <c r="F456" s="665"/>
      <c r="G456" s="665"/>
      <c r="H456" s="665"/>
      <c r="I456" s="665"/>
      <c r="J456" s="665"/>
      <c r="K456" s="665"/>
      <c r="L456" s="663"/>
      <c r="M456" s="663"/>
      <c r="N456" s="663"/>
      <c r="O456" s="663"/>
      <c r="P456" s="663"/>
      <c r="Q456" s="652"/>
      <c r="R456" s="652"/>
      <c r="S456" s="652"/>
      <c r="T456" s="652"/>
      <c r="U456" s="652"/>
      <c r="V456" s="648"/>
      <c r="W456" s="651"/>
      <c r="X456" s="651"/>
      <c r="Y456" s="651"/>
      <c r="Z456" s="651"/>
      <c r="AA456" s="651"/>
      <c r="AB456" s="651"/>
      <c r="AC456" s="236" t="str">
        <f>IFERROR(VLOOKUP(Z456,【参考】数式用!$A$4:$B$57,2,FALSE),"")</f>
        <v/>
      </c>
      <c r="AD456" s="137"/>
      <c r="AE456" s="138"/>
      <c r="AF456" s="237">
        <f t="shared" si="13"/>
        <v>0</v>
      </c>
      <c r="AG456" s="66" t="str">
        <f>IF(B456="","",IF(AQ456="総合事業","数式を削除して手入力",IFERROR(INDEX(【参考】数式用!$AD$3:$AF$452,MATCH(Q456&amp;V456,【参考】数式用!$AC$3:$AC$452,0),MATCH(VLOOKUP(Z456,【参考】数式用!$AG$2:$AH$56,2,FALSE),【参考】数式用!$AD$2:$AF$2,0)),10)))</f>
        <v/>
      </c>
      <c r="AP456" s="501" t="str">
        <f>IF($L$16="", "", VLOOKUP(Z456,【参考】数式用!$A$2:$O$57,14,FALSE))</f>
        <v/>
      </c>
      <c r="AQ456" s="282" t="e">
        <f>VLOOKUP(Z456,【参考】数式用!$A$2:$O$57,15,FALSE)</f>
        <v>#N/A</v>
      </c>
    </row>
    <row r="457" spans="1:43" ht="49.95" customHeight="1">
      <c r="A457" s="650">
        <f t="shared" si="14"/>
        <v>418</v>
      </c>
      <c r="B457" s="664"/>
      <c r="C457" s="665"/>
      <c r="D457" s="665"/>
      <c r="E457" s="665"/>
      <c r="F457" s="665"/>
      <c r="G457" s="665"/>
      <c r="H457" s="665"/>
      <c r="I457" s="665"/>
      <c r="J457" s="665"/>
      <c r="K457" s="665"/>
      <c r="L457" s="663"/>
      <c r="M457" s="663"/>
      <c r="N457" s="663"/>
      <c r="O457" s="663"/>
      <c r="P457" s="663"/>
      <c r="Q457" s="652"/>
      <c r="R457" s="652"/>
      <c r="S457" s="652"/>
      <c r="T457" s="652"/>
      <c r="U457" s="652"/>
      <c r="V457" s="648"/>
      <c r="W457" s="651"/>
      <c r="X457" s="651"/>
      <c r="Y457" s="651"/>
      <c r="Z457" s="651"/>
      <c r="AA457" s="651"/>
      <c r="AB457" s="651"/>
      <c r="AC457" s="236" t="str">
        <f>IFERROR(VLOOKUP(Z457,【参考】数式用!$A$4:$B$57,2,FALSE),"")</f>
        <v/>
      </c>
      <c r="AD457" s="137"/>
      <c r="AE457" s="138"/>
      <c r="AF457" s="237">
        <f t="shared" si="13"/>
        <v>0</v>
      </c>
      <c r="AG457" s="66" t="str">
        <f>IF(B457="","",IF(AQ457="総合事業","数式を削除して手入力",IFERROR(INDEX(【参考】数式用!$AD$3:$AF$452,MATCH(Q457&amp;V457,【参考】数式用!$AC$3:$AC$452,0),MATCH(VLOOKUP(Z457,【参考】数式用!$AG$2:$AH$56,2,FALSE),【参考】数式用!$AD$2:$AF$2,0)),10)))</f>
        <v/>
      </c>
      <c r="AP457" s="501" t="str">
        <f>IF($L$16="", "", VLOOKUP(Z457,【参考】数式用!$A$2:$O$57,14,FALSE))</f>
        <v/>
      </c>
      <c r="AQ457" s="282" t="e">
        <f>VLOOKUP(Z457,【参考】数式用!$A$2:$O$57,15,FALSE)</f>
        <v>#N/A</v>
      </c>
    </row>
    <row r="458" spans="1:43" ht="49.95" customHeight="1">
      <c r="A458" s="650">
        <f t="shared" si="14"/>
        <v>419</v>
      </c>
      <c r="B458" s="664"/>
      <c r="C458" s="665"/>
      <c r="D458" s="665"/>
      <c r="E458" s="665"/>
      <c r="F458" s="665"/>
      <c r="G458" s="665"/>
      <c r="H458" s="665"/>
      <c r="I458" s="665"/>
      <c r="J458" s="665"/>
      <c r="K458" s="665"/>
      <c r="L458" s="663"/>
      <c r="M458" s="663"/>
      <c r="N458" s="663"/>
      <c r="O458" s="663"/>
      <c r="P458" s="663"/>
      <c r="Q458" s="652"/>
      <c r="R458" s="652"/>
      <c r="S458" s="652"/>
      <c r="T458" s="652"/>
      <c r="U458" s="652"/>
      <c r="V458" s="648"/>
      <c r="W458" s="651"/>
      <c r="X458" s="651"/>
      <c r="Y458" s="651"/>
      <c r="Z458" s="651"/>
      <c r="AA458" s="651"/>
      <c r="AB458" s="651"/>
      <c r="AC458" s="236" t="str">
        <f>IFERROR(VLOOKUP(Z458,【参考】数式用!$A$4:$B$57,2,FALSE),"")</f>
        <v/>
      </c>
      <c r="AD458" s="137"/>
      <c r="AE458" s="138"/>
      <c r="AF458" s="237">
        <f t="shared" si="13"/>
        <v>0</v>
      </c>
      <c r="AG458" s="66" t="str">
        <f>IF(B458="","",IF(AQ458="総合事業","数式を削除して手入力",IFERROR(INDEX(【参考】数式用!$AD$3:$AF$452,MATCH(Q458&amp;V458,【参考】数式用!$AC$3:$AC$452,0),MATCH(VLOOKUP(Z458,【参考】数式用!$AG$2:$AH$56,2,FALSE),【参考】数式用!$AD$2:$AF$2,0)),10)))</f>
        <v/>
      </c>
      <c r="AP458" s="501" t="str">
        <f>IF($L$16="", "", VLOOKUP(Z458,【参考】数式用!$A$2:$O$57,14,FALSE))</f>
        <v/>
      </c>
      <c r="AQ458" s="282" t="e">
        <f>VLOOKUP(Z458,【参考】数式用!$A$2:$O$57,15,FALSE)</f>
        <v>#N/A</v>
      </c>
    </row>
    <row r="459" spans="1:43" ht="49.95" customHeight="1">
      <c r="A459" s="650">
        <f t="shared" si="14"/>
        <v>420</v>
      </c>
      <c r="B459" s="664"/>
      <c r="C459" s="665"/>
      <c r="D459" s="665"/>
      <c r="E459" s="665"/>
      <c r="F459" s="665"/>
      <c r="G459" s="665"/>
      <c r="H459" s="665"/>
      <c r="I459" s="665"/>
      <c r="J459" s="665"/>
      <c r="K459" s="665"/>
      <c r="L459" s="663"/>
      <c r="M459" s="663"/>
      <c r="N459" s="663"/>
      <c r="O459" s="663"/>
      <c r="P459" s="663"/>
      <c r="Q459" s="652"/>
      <c r="R459" s="652"/>
      <c r="S459" s="652"/>
      <c r="T459" s="652"/>
      <c r="U459" s="652"/>
      <c r="V459" s="648"/>
      <c r="W459" s="651"/>
      <c r="X459" s="651"/>
      <c r="Y459" s="651"/>
      <c r="Z459" s="651"/>
      <c r="AA459" s="651"/>
      <c r="AB459" s="651"/>
      <c r="AC459" s="236" t="str">
        <f>IFERROR(VLOOKUP(Z459,【参考】数式用!$A$4:$B$57,2,FALSE),"")</f>
        <v/>
      </c>
      <c r="AD459" s="137"/>
      <c r="AE459" s="138"/>
      <c r="AF459" s="237">
        <f t="shared" si="13"/>
        <v>0</v>
      </c>
      <c r="AG459" s="66" t="str">
        <f>IF(B459="","",IF(AQ459="総合事業","数式を削除して手入力",IFERROR(INDEX(【参考】数式用!$AD$3:$AF$452,MATCH(Q459&amp;V459,【参考】数式用!$AC$3:$AC$452,0),MATCH(VLOOKUP(Z459,【参考】数式用!$AG$2:$AH$56,2,FALSE),【参考】数式用!$AD$2:$AF$2,0)),10)))</f>
        <v/>
      </c>
      <c r="AP459" s="501" t="str">
        <f>IF($L$16="", "", VLOOKUP(Z459,【参考】数式用!$A$2:$O$57,14,FALSE))</f>
        <v/>
      </c>
      <c r="AQ459" s="282" t="e">
        <f>VLOOKUP(Z459,【参考】数式用!$A$2:$O$57,15,FALSE)</f>
        <v>#N/A</v>
      </c>
    </row>
    <row r="460" spans="1:43" ht="49.95" customHeight="1">
      <c r="A460" s="650">
        <f t="shared" si="14"/>
        <v>421</v>
      </c>
      <c r="B460" s="664"/>
      <c r="C460" s="665"/>
      <c r="D460" s="665"/>
      <c r="E460" s="665"/>
      <c r="F460" s="665"/>
      <c r="G460" s="665"/>
      <c r="H460" s="665"/>
      <c r="I460" s="665"/>
      <c r="J460" s="665"/>
      <c r="K460" s="665"/>
      <c r="L460" s="663"/>
      <c r="M460" s="663"/>
      <c r="N460" s="663"/>
      <c r="O460" s="663"/>
      <c r="P460" s="663"/>
      <c r="Q460" s="652"/>
      <c r="R460" s="652"/>
      <c r="S460" s="652"/>
      <c r="T460" s="652"/>
      <c r="U460" s="652"/>
      <c r="V460" s="648"/>
      <c r="W460" s="651"/>
      <c r="X460" s="651"/>
      <c r="Y460" s="651"/>
      <c r="Z460" s="651"/>
      <c r="AA460" s="651"/>
      <c r="AB460" s="651"/>
      <c r="AC460" s="236" t="str">
        <f>IFERROR(VLOOKUP(Z460,【参考】数式用!$A$4:$B$57,2,FALSE),"")</f>
        <v/>
      </c>
      <c r="AD460" s="137"/>
      <c r="AE460" s="138"/>
      <c r="AF460" s="237">
        <f t="shared" ref="AF460:AF523" si="15">AD460-AE460</f>
        <v>0</v>
      </c>
      <c r="AG460" s="66" t="str">
        <f>IF(B460="","",IF(AQ460="総合事業","数式を削除して手入力",IFERROR(INDEX(【参考】数式用!$AD$3:$AF$452,MATCH(Q460&amp;V460,【参考】数式用!$AC$3:$AC$452,0),MATCH(VLOOKUP(Z460,【参考】数式用!$AG$2:$AH$56,2,FALSE),【参考】数式用!$AD$2:$AF$2,0)),10)))</f>
        <v/>
      </c>
      <c r="AP460" s="501" t="str">
        <f>IF($L$16="", "", VLOOKUP(Z460,【参考】数式用!$A$2:$O$57,14,FALSE))</f>
        <v/>
      </c>
      <c r="AQ460" s="282" t="e">
        <f>VLOOKUP(Z460,【参考】数式用!$A$2:$O$57,15,FALSE)</f>
        <v>#N/A</v>
      </c>
    </row>
    <row r="461" spans="1:43" ht="49.95" customHeight="1">
      <c r="A461" s="650">
        <f t="shared" si="14"/>
        <v>422</v>
      </c>
      <c r="B461" s="664"/>
      <c r="C461" s="665"/>
      <c r="D461" s="665"/>
      <c r="E461" s="665"/>
      <c r="F461" s="665"/>
      <c r="G461" s="665"/>
      <c r="H461" s="665"/>
      <c r="I461" s="665"/>
      <c r="J461" s="665"/>
      <c r="K461" s="665"/>
      <c r="L461" s="663"/>
      <c r="M461" s="663"/>
      <c r="N461" s="663"/>
      <c r="O461" s="663"/>
      <c r="P461" s="663"/>
      <c r="Q461" s="652"/>
      <c r="R461" s="652"/>
      <c r="S461" s="652"/>
      <c r="T461" s="652"/>
      <c r="U461" s="652"/>
      <c r="V461" s="648"/>
      <c r="W461" s="651"/>
      <c r="X461" s="651"/>
      <c r="Y461" s="651"/>
      <c r="Z461" s="651"/>
      <c r="AA461" s="651"/>
      <c r="AB461" s="651"/>
      <c r="AC461" s="236" t="str">
        <f>IFERROR(VLOOKUP(Z461,【参考】数式用!$A$4:$B$57,2,FALSE),"")</f>
        <v/>
      </c>
      <c r="AD461" s="137"/>
      <c r="AE461" s="138"/>
      <c r="AF461" s="237">
        <f t="shared" si="15"/>
        <v>0</v>
      </c>
      <c r="AG461" s="66" t="str">
        <f>IF(B461="","",IF(AQ461="総合事業","数式を削除して手入力",IFERROR(INDEX(【参考】数式用!$AD$3:$AF$452,MATCH(Q461&amp;V461,【参考】数式用!$AC$3:$AC$452,0),MATCH(VLOOKUP(Z461,【参考】数式用!$AG$2:$AH$56,2,FALSE),【参考】数式用!$AD$2:$AF$2,0)),10)))</f>
        <v/>
      </c>
      <c r="AP461" s="501" t="str">
        <f>IF($L$16="", "", VLOOKUP(Z461,【参考】数式用!$A$2:$O$57,14,FALSE))</f>
        <v/>
      </c>
      <c r="AQ461" s="282" t="e">
        <f>VLOOKUP(Z461,【参考】数式用!$A$2:$O$57,15,FALSE)</f>
        <v>#N/A</v>
      </c>
    </row>
    <row r="462" spans="1:43" ht="49.95" customHeight="1">
      <c r="A462" s="650">
        <f t="shared" si="14"/>
        <v>423</v>
      </c>
      <c r="B462" s="664"/>
      <c r="C462" s="665"/>
      <c r="D462" s="665"/>
      <c r="E462" s="665"/>
      <c r="F462" s="665"/>
      <c r="G462" s="665"/>
      <c r="H462" s="665"/>
      <c r="I462" s="665"/>
      <c r="J462" s="665"/>
      <c r="K462" s="665"/>
      <c r="L462" s="663"/>
      <c r="M462" s="663"/>
      <c r="N462" s="663"/>
      <c r="O462" s="663"/>
      <c r="P462" s="663"/>
      <c r="Q462" s="652"/>
      <c r="R462" s="652"/>
      <c r="S462" s="652"/>
      <c r="T462" s="652"/>
      <c r="U462" s="652"/>
      <c r="V462" s="648"/>
      <c r="W462" s="651"/>
      <c r="X462" s="651"/>
      <c r="Y462" s="651"/>
      <c r="Z462" s="651"/>
      <c r="AA462" s="651"/>
      <c r="AB462" s="651"/>
      <c r="AC462" s="236" t="str">
        <f>IFERROR(VLOOKUP(Z462,【参考】数式用!$A$4:$B$57,2,FALSE),"")</f>
        <v/>
      </c>
      <c r="AD462" s="137"/>
      <c r="AE462" s="138"/>
      <c r="AF462" s="237">
        <f t="shared" si="15"/>
        <v>0</v>
      </c>
      <c r="AG462" s="66" t="str">
        <f>IF(B462="","",IF(AQ462="総合事業","数式を削除して手入力",IFERROR(INDEX(【参考】数式用!$AD$3:$AF$452,MATCH(Q462&amp;V462,【参考】数式用!$AC$3:$AC$452,0),MATCH(VLOOKUP(Z462,【参考】数式用!$AG$2:$AH$56,2,FALSE),【参考】数式用!$AD$2:$AF$2,0)),10)))</f>
        <v/>
      </c>
      <c r="AP462" s="501" t="str">
        <f>IF($L$16="", "", VLOOKUP(Z462,【参考】数式用!$A$2:$O$57,14,FALSE))</f>
        <v/>
      </c>
      <c r="AQ462" s="282" t="e">
        <f>VLOOKUP(Z462,【参考】数式用!$A$2:$O$57,15,FALSE)</f>
        <v>#N/A</v>
      </c>
    </row>
    <row r="463" spans="1:43" ht="49.95" customHeight="1">
      <c r="A463" s="650">
        <f t="shared" si="14"/>
        <v>424</v>
      </c>
      <c r="B463" s="664"/>
      <c r="C463" s="665"/>
      <c r="D463" s="665"/>
      <c r="E463" s="665"/>
      <c r="F463" s="665"/>
      <c r="G463" s="665"/>
      <c r="H463" s="665"/>
      <c r="I463" s="665"/>
      <c r="J463" s="665"/>
      <c r="K463" s="665"/>
      <c r="L463" s="663"/>
      <c r="M463" s="663"/>
      <c r="N463" s="663"/>
      <c r="O463" s="663"/>
      <c r="P463" s="663"/>
      <c r="Q463" s="652"/>
      <c r="R463" s="652"/>
      <c r="S463" s="652"/>
      <c r="T463" s="652"/>
      <c r="U463" s="652"/>
      <c r="V463" s="648"/>
      <c r="W463" s="651"/>
      <c r="X463" s="651"/>
      <c r="Y463" s="651"/>
      <c r="Z463" s="651"/>
      <c r="AA463" s="651"/>
      <c r="AB463" s="651"/>
      <c r="AC463" s="236" t="str">
        <f>IFERROR(VLOOKUP(Z463,【参考】数式用!$A$4:$B$57,2,FALSE),"")</f>
        <v/>
      </c>
      <c r="AD463" s="137"/>
      <c r="AE463" s="138"/>
      <c r="AF463" s="237">
        <f t="shared" si="15"/>
        <v>0</v>
      </c>
      <c r="AG463" s="66" t="str">
        <f>IF(B463="","",IF(AQ463="総合事業","数式を削除して手入力",IFERROR(INDEX(【参考】数式用!$AD$3:$AF$452,MATCH(Q463&amp;V463,【参考】数式用!$AC$3:$AC$452,0),MATCH(VLOOKUP(Z463,【参考】数式用!$AG$2:$AH$56,2,FALSE),【参考】数式用!$AD$2:$AF$2,0)),10)))</f>
        <v/>
      </c>
      <c r="AP463" s="501" t="str">
        <f>IF($L$16="", "", VLOOKUP(Z463,【参考】数式用!$A$2:$O$57,14,FALSE))</f>
        <v/>
      </c>
      <c r="AQ463" s="282" t="e">
        <f>VLOOKUP(Z463,【参考】数式用!$A$2:$O$57,15,FALSE)</f>
        <v>#N/A</v>
      </c>
    </row>
    <row r="464" spans="1:43" ht="49.95" customHeight="1">
      <c r="A464" s="650">
        <f t="shared" si="14"/>
        <v>425</v>
      </c>
      <c r="B464" s="664"/>
      <c r="C464" s="665"/>
      <c r="D464" s="665"/>
      <c r="E464" s="665"/>
      <c r="F464" s="665"/>
      <c r="G464" s="665"/>
      <c r="H464" s="665"/>
      <c r="I464" s="665"/>
      <c r="J464" s="665"/>
      <c r="K464" s="665"/>
      <c r="L464" s="663"/>
      <c r="M464" s="663"/>
      <c r="N464" s="663"/>
      <c r="O464" s="663"/>
      <c r="P464" s="663"/>
      <c r="Q464" s="652"/>
      <c r="R464" s="652"/>
      <c r="S464" s="652"/>
      <c r="T464" s="652"/>
      <c r="U464" s="652"/>
      <c r="V464" s="648"/>
      <c r="W464" s="651"/>
      <c r="X464" s="651"/>
      <c r="Y464" s="651"/>
      <c r="Z464" s="651"/>
      <c r="AA464" s="651"/>
      <c r="AB464" s="651"/>
      <c r="AC464" s="236" t="str">
        <f>IFERROR(VLOOKUP(Z464,【参考】数式用!$A$4:$B$57,2,FALSE),"")</f>
        <v/>
      </c>
      <c r="AD464" s="137"/>
      <c r="AE464" s="138"/>
      <c r="AF464" s="237">
        <f t="shared" si="15"/>
        <v>0</v>
      </c>
      <c r="AG464" s="66" t="str">
        <f>IF(B464="","",IF(AQ464="総合事業","数式を削除して手入力",IFERROR(INDEX(【参考】数式用!$AD$3:$AF$452,MATCH(Q464&amp;V464,【参考】数式用!$AC$3:$AC$452,0),MATCH(VLOOKUP(Z464,【参考】数式用!$AG$2:$AH$56,2,FALSE),【参考】数式用!$AD$2:$AF$2,0)),10)))</f>
        <v/>
      </c>
      <c r="AP464" s="501" t="str">
        <f>IF($L$16="", "", VLOOKUP(Z464,【参考】数式用!$A$2:$O$57,14,FALSE))</f>
        <v/>
      </c>
      <c r="AQ464" s="282" t="e">
        <f>VLOOKUP(Z464,【参考】数式用!$A$2:$O$57,15,FALSE)</f>
        <v>#N/A</v>
      </c>
    </row>
    <row r="465" spans="1:43" ht="49.95" customHeight="1">
      <c r="A465" s="650">
        <f t="shared" si="14"/>
        <v>426</v>
      </c>
      <c r="B465" s="664"/>
      <c r="C465" s="665"/>
      <c r="D465" s="665"/>
      <c r="E465" s="665"/>
      <c r="F465" s="665"/>
      <c r="G465" s="665"/>
      <c r="H465" s="665"/>
      <c r="I465" s="665"/>
      <c r="J465" s="665"/>
      <c r="K465" s="665"/>
      <c r="L465" s="663"/>
      <c r="M465" s="663"/>
      <c r="N465" s="663"/>
      <c r="O465" s="663"/>
      <c r="P465" s="663"/>
      <c r="Q465" s="652"/>
      <c r="R465" s="652"/>
      <c r="S465" s="652"/>
      <c r="T465" s="652"/>
      <c r="U465" s="652"/>
      <c r="V465" s="648"/>
      <c r="W465" s="651"/>
      <c r="X465" s="651"/>
      <c r="Y465" s="651"/>
      <c r="Z465" s="651"/>
      <c r="AA465" s="651"/>
      <c r="AB465" s="651"/>
      <c r="AC465" s="236" t="str">
        <f>IFERROR(VLOOKUP(Z465,【参考】数式用!$A$4:$B$57,2,FALSE),"")</f>
        <v/>
      </c>
      <c r="AD465" s="137"/>
      <c r="AE465" s="138"/>
      <c r="AF465" s="237">
        <f t="shared" si="15"/>
        <v>0</v>
      </c>
      <c r="AG465" s="66" t="str">
        <f>IF(B465="","",IF(AQ465="総合事業","数式を削除して手入力",IFERROR(INDEX(【参考】数式用!$AD$3:$AF$452,MATCH(Q465&amp;V465,【参考】数式用!$AC$3:$AC$452,0),MATCH(VLOOKUP(Z465,【参考】数式用!$AG$2:$AH$56,2,FALSE),【参考】数式用!$AD$2:$AF$2,0)),10)))</f>
        <v/>
      </c>
      <c r="AP465" s="501" t="str">
        <f>IF($L$16="", "", VLOOKUP(Z465,【参考】数式用!$A$2:$O$57,14,FALSE))</f>
        <v/>
      </c>
      <c r="AQ465" s="282" t="e">
        <f>VLOOKUP(Z465,【参考】数式用!$A$2:$O$57,15,FALSE)</f>
        <v>#N/A</v>
      </c>
    </row>
    <row r="466" spans="1:43" ht="49.95" customHeight="1">
      <c r="A466" s="650">
        <f t="shared" si="14"/>
        <v>427</v>
      </c>
      <c r="B466" s="664"/>
      <c r="C466" s="665"/>
      <c r="D466" s="665"/>
      <c r="E466" s="665"/>
      <c r="F466" s="665"/>
      <c r="G466" s="665"/>
      <c r="H466" s="665"/>
      <c r="I466" s="665"/>
      <c r="J466" s="665"/>
      <c r="K466" s="665"/>
      <c r="L466" s="663"/>
      <c r="M466" s="663"/>
      <c r="N466" s="663"/>
      <c r="O466" s="663"/>
      <c r="P466" s="663"/>
      <c r="Q466" s="652"/>
      <c r="R466" s="652"/>
      <c r="S466" s="652"/>
      <c r="T466" s="652"/>
      <c r="U466" s="652"/>
      <c r="V466" s="648"/>
      <c r="W466" s="651"/>
      <c r="X466" s="651"/>
      <c r="Y466" s="651"/>
      <c r="Z466" s="651"/>
      <c r="AA466" s="651"/>
      <c r="AB466" s="651"/>
      <c r="AC466" s="236" t="str">
        <f>IFERROR(VLOOKUP(Z466,【参考】数式用!$A$4:$B$57,2,FALSE),"")</f>
        <v/>
      </c>
      <c r="AD466" s="137"/>
      <c r="AE466" s="138"/>
      <c r="AF466" s="237">
        <f t="shared" si="15"/>
        <v>0</v>
      </c>
      <c r="AG466" s="66" t="str">
        <f>IF(B466="","",IF(AQ466="総合事業","数式を削除して手入力",IFERROR(INDEX(【参考】数式用!$AD$3:$AF$452,MATCH(Q466&amp;V466,【参考】数式用!$AC$3:$AC$452,0),MATCH(VLOOKUP(Z466,【参考】数式用!$AG$2:$AH$56,2,FALSE),【参考】数式用!$AD$2:$AF$2,0)),10)))</f>
        <v/>
      </c>
      <c r="AP466" s="501" t="str">
        <f>IF($L$16="", "", VLOOKUP(Z466,【参考】数式用!$A$2:$O$57,14,FALSE))</f>
        <v/>
      </c>
      <c r="AQ466" s="282" t="e">
        <f>VLOOKUP(Z466,【参考】数式用!$A$2:$O$57,15,FALSE)</f>
        <v>#N/A</v>
      </c>
    </row>
    <row r="467" spans="1:43" ht="49.95" customHeight="1">
      <c r="A467" s="650">
        <f t="shared" si="14"/>
        <v>428</v>
      </c>
      <c r="B467" s="664"/>
      <c r="C467" s="665"/>
      <c r="D467" s="665"/>
      <c r="E467" s="665"/>
      <c r="F467" s="665"/>
      <c r="G467" s="665"/>
      <c r="H467" s="665"/>
      <c r="I467" s="665"/>
      <c r="J467" s="665"/>
      <c r="K467" s="665"/>
      <c r="L467" s="663"/>
      <c r="M467" s="663"/>
      <c r="N467" s="663"/>
      <c r="O467" s="663"/>
      <c r="P467" s="663"/>
      <c r="Q467" s="652"/>
      <c r="R467" s="652"/>
      <c r="S467" s="652"/>
      <c r="T467" s="652"/>
      <c r="U467" s="652"/>
      <c r="V467" s="648"/>
      <c r="W467" s="651"/>
      <c r="X467" s="651"/>
      <c r="Y467" s="651"/>
      <c r="Z467" s="651"/>
      <c r="AA467" s="651"/>
      <c r="AB467" s="651"/>
      <c r="AC467" s="236" t="str">
        <f>IFERROR(VLOOKUP(Z467,【参考】数式用!$A$4:$B$57,2,FALSE),"")</f>
        <v/>
      </c>
      <c r="AD467" s="137"/>
      <c r="AE467" s="138"/>
      <c r="AF467" s="237">
        <f t="shared" si="15"/>
        <v>0</v>
      </c>
      <c r="AG467" s="66" t="str">
        <f>IF(B467="","",IF(AQ467="総合事業","数式を削除して手入力",IFERROR(INDEX(【参考】数式用!$AD$3:$AF$452,MATCH(Q467&amp;V467,【参考】数式用!$AC$3:$AC$452,0),MATCH(VLOOKUP(Z467,【参考】数式用!$AG$2:$AH$56,2,FALSE),【参考】数式用!$AD$2:$AF$2,0)),10)))</f>
        <v/>
      </c>
      <c r="AP467" s="501" t="str">
        <f>IF($L$16="", "", VLOOKUP(Z467,【参考】数式用!$A$2:$O$57,14,FALSE))</f>
        <v/>
      </c>
      <c r="AQ467" s="282" t="e">
        <f>VLOOKUP(Z467,【参考】数式用!$A$2:$O$57,15,FALSE)</f>
        <v>#N/A</v>
      </c>
    </row>
    <row r="468" spans="1:43" ht="49.95" customHeight="1">
      <c r="A468" s="650">
        <f t="shared" si="14"/>
        <v>429</v>
      </c>
      <c r="B468" s="664"/>
      <c r="C468" s="665"/>
      <c r="D468" s="665"/>
      <c r="E468" s="665"/>
      <c r="F468" s="665"/>
      <c r="G468" s="665"/>
      <c r="H468" s="665"/>
      <c r="I468" s="665"/>
      <c r="J468" s="665"/>
      <c r="K468" s="665"/>
      <c r="L468" s="663"/>
      <c r="M468" s="663"/>
      <c r="N468" s="663"/>
      <c r="O468" s="663"/>
      <c r="P468" s="663"/>
      <c r="Q468" s="652"/>
      <c r="R468" s="652"/>
      <c r="S468" s="652"/>
      <c r="T468" s="652"/>
      <c r="U468" s="652"/>
      <c r="V468" s="648"/>
      <c r="W468" s="651"/>
      <c r="X468" s="651"/>
      <c r="Y468" s="651"/>
      <c r="Z468" s="651"/>
      <c r="AA468" s="651"/>
      <c r="AB468" s="651"/>
      <c r="AC468" s="236" t="str">
        <f>IFERROR(VLOOKUP(Z468,【参考】数式用!$A$4:$B$57,2,FALSE),"")</f>
        <v/>
      </c>
      <c r="AD468" s="137"/>
      <c r="AE468" s="138"/>
      <c r="AF468" s="237">
        <f t="shared" si="15"/>
        <v>0</v>
      </c>
      <c r="AG468" s="66" t="str">
        <f>IF(B468="","",IF(AQ468="総合事業","数式を削除して手入力",IFERROR(INDEX(【参考】数式用!$AD$3:$AF$452,MATCH(Q468&amp;V468,【参考】数式用!$AC$3:$AC$452,0),MATCH(VLOOKUP(Z468,【参考】数式用!$AG$2:$AH$56,2,FALSE),【参考】数式用!$AD$2:$AF$2,0)),10)))</f>
        <v/>
      </c>
      <c r="AP468" s="501" t="str">
        <f>IF($L$16="", "", VLOOKUP(Z468,【参考】数式用!$A$2:$O$57,14,FALSE))</f>
        <v/>
      </c>
      <c r="AQ468" s="282" t="e">
        <f>VLOOKUP(Z468,【参考】数式用!$A$2:$O$57,15,FALSE)</f>
        <v>#N/A</v>
      </c>
    </row>
    <row r="469" spans="1:43" ht="49.95" customHeight="1">
      <c r="A469" s="650">
        <f t="shared" si="14"/>
        <v>430</v>
      </c>
      <c r="B469" s="664"/>
      <c r="C469" s="665"/>
      <c r="D469" s="665"/>
      <c r="E469" s="665"/>
      <c r="F469" s="665"/>
      <c r="G469" s="665"/>
      <c r="H469" s="665"/>
      <c r="I469" s="665"/>
      <c r="J469" s="665"/>
      <c r="K469" s="665"/>
      <c r="L469" s="663"/>
      <c r="M469" s="663"/>
      <c r="N469" s="663"/>
      <c r="O469" s="663"/>
      <c r="P469" s="663"/>
      <c r="Q469" s="652"/>
      <c r="R469" s="652"/>
      <c r="S469" s="652"/>
      <c r="T469" s="652"/>
      <c r="U469" s="652"/>
      <c r="V469" s="648"/>
      <c r="W469" s="651"/>
      <c r="X469" s="651"/>
      <c r="Y469" s="651"/>
      <c r="Z469" s="651"/>
      <c r="AA469" s="651"/>
      <c r="AB469" s="651"/>
      <c r="AC469" s="236" t="str">
        <f>IFERROR(VLOOKUP(Z469,【参考】数式用!$A$4:$B$57,2,FALSE),"")</f>
        <v/>
      </c>
      <c r="AD469" s="137"/>
      <c r="AE469" s="138"/>
      <c r="AF469" s="237">
        <f t="shared" si="15"/>
        <v>0</v>
      </c>
      <c r="AG469" s="66" t="str">
        <f>IF(B469="","",IF(AQ469="総合事業","数式を削除して手入力",IFERROR(INDEX(【参考】数式用!$AD$3:$AF$452,MATCH(Q469&amp;V469,【参考】数式用!$AC$3:$AC$452,0),MATCH(VLOOKUP(Z469,【参考】数式用!$AG$2:$AH$56,2,FALSE),【参考】数式用!$AD$2:$AF$2,0)),10)))</f>
        <v/>
      </c>
      <c r="AP469" s="501" t="str">
        <f>IF($L$16="", "", VLOOKUP(Z469,【参考】数式用!$A$2:$O$57,14,FALSE))</f>
        <v/>
      </c>
      <c r="AQ469" s="282" t="e">
        <f>VLOOKUP(Z469,【参考】数式用!$A$2:$O$57,15,FALSE)</f>
        <v>#N/A</v>
      </c>
    </row>
    <row r="470" spans="1:43" ht="49.95" customHeight="1">
      <c r="A470" s="650">
        <f t="shared" si="14"/>
        <v>431</v>
      </c>
      <c r="B470" s="664"/>
      <c r="C470" s="665"/>
      <c r="D470" s="665"/>
      <c r="E470" s="665"/>
      <c r="F470" s="665"/>
      <c r="G470" s="665"/>
      <c r="H470" s="665"/>
      <c r="I470" s="665"/>
      <c r="J470" s="665"/>
      <c r="K470" s="665"/>
      <c r="L470" s="663"/>
      <c r="M470" s="663"/>
      <c r="N470" s="663"/>
      <c r="O470" s="663"/>
      <c r="P470" s="663"/>
      <c r="Q470" s="652"/>
      <c r="R470" s="652"/>
      <c r="S470" s="652"/>
      <c r="T470" s="652"/>
      <c r="U470" s="652"/>
      <c r="V470" s="648"/>
      <c r="W470" s="651"/>
      <c r="X470" s="651"/>
      <c r="Y470" s="651"/>
      <c r="Z470" s="651"/>
      <c r="AA470" s="651"/>
      <c r="AB470" s="651"/>
      <c r="AC470" s="236" t="str">
        <f>IFERROR(VLOOKUP(Z470,【参考】数式用!$A$4:$B$57,2,FALSE),"")</f>
        <v/>
      </c>
      <c r="AD470" s="137"/>
      <c r="AE470" s="138"/>
      <c r="AF470" s="237">
        <f t="shared" si="15"/>
        <v>0</v>
      </c>
      <c r="AG470" s="66" t="str">
        <f>IF(B470="","",IF(AQ470="総合事業","数式を削除して手入力",IFERROR(INDEX(【参考】数式用!$AD$3:$AF$452,MATCH(Q470&amp;V470,【参考】数式用!$AC$3:$AC$452,0),MATCH(VLOOKUP(Z470,【参考】数式用!$AG$2:$AH$56,2,FALSE),【参考】数式用!$AD$2:$AF$2,0)),10)))</f>
        <v/>
      </c>
      <c r="AP470" s="501" t="str">
        <f>IF($L$16="", "", VLOOKUP(Z470,【参考】数式用!$A$2:$O$57,14,FALSE))</f>
        <v/>
      </c>
      <c r="AQ470" s="282" t="e">
        <f>VLOOKUP(Z470,【参考】数式用!$A$2:$O$57,15,FALSE)</f>
        <v>#N/A</v>
      </c>
    </row>
    <row r="471" spans="1:43" ht="49.95" customHeight="1">
      <c r="A471" s="650">
        <f t="shared" si="14"/>
        <v>432</v>
      </c>
      <c r="B471" s="664"/>
      <c r="C471" s="665"/>
      <c r="D471" s="665"/>
      <c r="E471" s="665"/>
      <c r="F471" s="665"/>
      <c r="G471" s="665"/>
      <c r="H471" s="665"/>
      <c r="I471" s="665"/>
      <c r="J471" s="665"/>
      <c r="K471" s="665"/>
      <c r="L471" s="663"/>
      <c r="M471" s="663"/>
      <c r="N471" s="663"/>
      <c r="O471" s="663"/>
      <c r="P471" s="663"/>
      <c r="Q471" s="652"/>
      <c r="R471" s="652"/>
      <c r="S471" s="652"/>
      <c r="T471" s="652"/>
      <c r="U471" s="652"/>
      <c r="V471" s="648"/>
      <c r="W471" s="651"/>
      <c r="X471" s="651"/>
      <c r="Y471" s="651"/>
      <c r="Z471" s="651"/>
      <c r="AA471" s="651"/>
      <c r="AB471" s="651"/>
      <c r="AC471" s="236" t="str">
        <f>IFERROR(VLOOKUP(Z471,【参考】数式用!$A$4:$B$57,2,FALSE),"")</f>
        <v/>
      </c>
      <c r="AD471" s="137"/>
      <c r="AE471" s="138"/>
      <c r="AF471" s="237">
        <f t="shared" si="15"/>
        <v>0</v>
      </c>
      <c r="AG471" s="66" t="str">
        <f>IF(B471="","",IF(AQ471="総合事業","数式を削除して手入力",IFERROR(INDEX(【参考】数式用!$AD$3:$AF$452,MATCH(Q471&amp;V471,【参考】数式用!$AC$3:$AC$452,0),MATCH(VLOOKUP(Z471,【参考】数式用!$AG$2:$AH$56,2,FALSE),【参考】数式用!$AD$2:$AF$2,0)),10)))</f>
        <v/>
      </c>
      <c r="AP471" s="501" t="str">
        <f>IF($L$16="", "", VLOOKUP(Z471,【参考】数式用!$A$2:$O$57,14,FALSE))</f>
        <v/>
      </c>
      <c r="AQ471" s="282" t="e">
        <f>VLOOKUP(Z471,【参考】数式用!$A$2:$O$57,15,FALSE)</f>
        <v>#N/A</v>
      </c>
    </row>
    <row r="472" spans="1:43" ht="49.95" customHeight="1">
      <c r="A472" s="650">
        <f t="shared" si="14"/>
        <v>433</v>
      </c>
      <c r="B472" s="664"/>
      <c r="C472" s="665"/>
      <c r="D472" s="665"/>
      <c r="E472" s="665"/>
      <c r="F472" s="665"/>
      <c r="G472" s="665"/>
      <c r="H472" s="665"/>
      <c r="I472" s="665"/>
      <c r="J472" s="665"/>
      <c r="K472" s="665"/>
      <c r="L472" s="663"/>
      <c r="M472" s="663"/>
      <c r="N472" s="663"/>
      <c r="O472" s="663"/>
      <c r="P472" s="663"/>
      <c r="Q472" s="652"/>
      <c r="R472" s="652"/>
      <c r="S472" s="652"/>
      <c r="T472" s="652"/>
      <c r="U472" s="652"/>
      <c r="V472" s="648"/>
      <c r="W472" s="651"/>
      <c r="X472" s="651"/>
      <c r="Y472" s="651"/>
      <c r="Z472" s="651"/>
      <c r="AA472" s="651"/>
      <c r="AB472" s="651"/>
      <c r="AC472" s="236" t="str">
        <f>IFERROR(VLOOKUP(Z472,【参考】数式用!$A$4:$B$57,2,FALSE),"")</f>
        <v/>
      </c>
      <c r="AD472" s="137"/>
      <c r="AE472" s="138"/>
      <c r="AF472" s="237">
        <f t="shared" si="15"/>
        <v>0</v>
      </c>
      <c r="AG472" s="66" t="str">
        <f>IF(B472="","",IF(AQ472="総合事業","数式を削除して手入力",IFERROR(INDEX(【参考】数式用!$AD$3:$AF$452,MATCH(Q472&amp;V472,【参考】数式用!$AC$3:$AC$452,0),MATCH(VLOOKUP(Z472,【参考】数式用!$AG$2:$AH$56,2,FALSE),【参考】数式用!$AD$2:$AF$2,0)),10)))</f>
        <v/>
      </c>
      <c r="AP472" s="501" t="str">
        <f>IF($L$16="", "", VLOOKUP(Z472,【参考】数式用!$A$2:$O$57,14,FALSE))</f>
        <v/>
      </c>
      <c r="AQ472" s="282" t="e">
        <f>VLOOKUP(Z472,【参考】数式用!$A$2:$O$57,15,FALSE)</f>
        <v>#N/A</v>
      </c>
    </row>
    <row r="473" spans="1:43" ht="49.95" customHeight="1">
      <c r="A473" s="650">
        <f t="shared" si="14"/>
        <v>434</v>
      </c>
      <c r="B473" s="664"/>
      <c r="C473" s="665"/>
      <c r="D473" s="665"/>
      <c r="E473" s="665"/>
      <c r="F473" s="665"/>
      <c r="G473" s="665"/>
      <c r="H473" s="665"/>
      <c r="I473" s="665"/>
      <c r="J473" s="665"/>
      <c r="K473" s="665"/>
      <c r="L473" s="663"/>
      <c r="M473" s="663"/>
      <c r="N473" s="663"/>
      <c r="O473" s="663"/>
      <c r="P473" s="663"/>
      <c r="Q473" s="652"/>
      <c r="R473" s="652"/>
      <c r="S473" s="652"/>
      <c r="T473" s="652"/>
      <c r="U473" s="652"/>
      <c r="V473" s="648"/>
      <c r="W473" s="651"/>
      <c r="X473" s="651"/>
      <c r="Y473" s="651"/>
      <c r="Z473" s="651"/>
      <c r="AA473" s="651"/>
      <c r="AB473" s="651"/>
      <c r="AC473" s="236" t="str">
        <f>IFERROR(VLOOKUP(Z473,【参考】数式用!$A$4:$B$57,2,FALSE),"")</f>
        <v/>
      </c>
      <c r="AD473" s="137"/>
      <c r="AE473" s="138"/>
      <c r="AF473" s="237">
        <f t="shared" si="15"/>
        <v>0</v>
      </c>
      <c r="AG473" s="66" t="str">
        <f>IF(B473="","",IF(AQ473="総合事業","数式を削除して手入力",IFERROR(INDEX(【参考】数式用!$AD$3:$AF$452,MATCH(Q473&amp;V473,【参考】数式用!$AC$3:$AC$452,0),MATCH(VLOOKUP(Z473,【参考】数式用!$AG$2:$AH$56,2,FALSE),【参考】数式用!$AD$2:$AF$2,0)),10)))</f>
        <v/>
      </c>
      <c r="AP473" s="501" t="str">
        <f>IF($L$16="", "", VLOOKUP(Z473,【参考】数式用!$A$2:$O$57,14,FALSE))</f>
        <v/>
      </c>
      <c r="AQ473" s="282" t="e">
        <f>VLOOKUP(Z473,【参考】数式用!$A$2:$O$57,15,FALSE)</f>
        <v>#N/A</v>
      </c>
    </row>
    <row r="474" spans="1:43" ht="49.95" customHeight="1">
      <c r="A474" s="650">
        <f t="shared" si="14"/>
        <v>435</v>
      </c>
      <c r="B474" s="664"/>
      <c r="C474" s="665"/>
      <c r="D474" s="665"/>
      <c r="E474" s="665"/>
      <c r="F474" s="665"/>
      <c r="G474" s="665"/>
      <c r="H474" s="665"/>
      <c r="I474" s="665"/>
      <c r="J474" s="665"/>
      <c r="K474" s="665"/>
      <c r="L474" s="663"/>
      <c r="M474" s="663"/>
      <c r="N474" s="663"/>
      <c r="O474" s="663"/>
      <c r="P474" s="663"/>
      <c r="Q474" s="652"/>
      <c r="R474" s="652"/>
      <c r="S474" s="652"/>
      <c r="T474" s="652"/>
      <c r="U474" s="652"/>
      <c r="V474" s="648"/>
      <c r="W474" s="651"/>
      <c r="X474" s="651"/>
      <c r="Y474" s="651"/>
      <c r="Z474" s="651"/>
      <c r="AA474" s="651"/>
      <c r="AB474" s="651"/>
      <c r="AC474" s="236" t="str">
        <f>IFERROR(VLOOKUP(Z474,【参考】数式用!$A$4:$B$57,2,FALSE),"")</f>
        <v/>
      </c>
      <c r="AD474" s="137"/>
      <c r="AE474" s="138"/>
      <c r="AF474" s="237">
        <f t="shared" si="15"/>
        <v>0</v>
      </c>
      <c r="AG474" s="66" t="str">
        <f>IF(B474="","",IF(AQ474="総合事業","数式を削除して手入力",IFERROR(INDEX(【参考】数式用!$AD$3:$AF$452,MATCH(Q474&amp;V474,【参考】数式用!$AC$3:$AC$452,0),MATCH(VLOOKUP(Z474,【参考】数式用!$AG$2:$AH$56,2,FALSE),【参考】数式用!$AD$2:$AF$2,0)),10)))</f>
        <v/>
      </c>
      <c r="AP474" s="501" t="str">
        <f>IF($L$16="", "", VLOOKUP(Z474,【参考】数式用!$A$2:$O$57,14,FALSE))</f>
        <v/>
      </c>
      <c r="AQ474" s="282" t="e">
        <f>VLOOKUP(Z474,【参考】数式用!$A$2:$O$57,15,FALSE)</f>
        <v>#N/A</v>
      </c>
    </row>
    <row r="475" spans="1:43" ht="49.95" customHeight="1">
      <c r="A475" s="650">
        <f t="shared" si="14"/>
        <v>436</v>
      </c>
      <c r="B475" s="664"/>
      <c r="C475" s="665"/>
      <c r="D475" s="665"/>
      <c r="E475" s="665"/>
      <c r="F475" s="665"/>
      <c r="G475" s="665"/>
      <c r="H475" s="665"/>
      <c r="I475" s="665"/>
      <c r="J475" s="665"/>
      <c r="K475" s="665"/>
      <c r="L475" s="663"/>
      <c r="M475" s="663"/>
      <c r="N475" s="663"/>
      <c r="O475" s="663"/>
      <c r="P475" s="663"/>
      <c r="Q475" s="652"/>
      <c r="R475" s="652"/>
      <c r="S475" s="652"/>
      <c r="T475" s="652"/>
      <c r="U475" s="652"/>
      <c r="V475" s="648"/>
      <c r="W475" s="651"/>
      <c r="X475" s="651"/>
      <c r="Y475" s="651"/>
      <c r="Z475" s="651"/>
      <c r="AA475" s="651"/>
      <c r="AB475" s="651"/>
      <c r="AC475" s="236" t="str">
        <f>IFERROR(VLOOKUP(Z475,【参考】数式用!$A$4:$B$57,2,FALSE),"")</f>
        <v/>
      </c>
      <c r="AD475" s="137"/>
      <c r="AE475" s="138"/>
      <c r="AF475" s="237">
        <f t="shared" si="15"/>
        <v>0</v>
      </c>
      <c r="AG475" s="66" t="str">
        <f>IF(B475="","",IF(AQ475="総合事業","数式を削除して手入力",IFERROR(INDEX(【参考】数式用!$AD$3:$AF$452,MATCH(Q475&amp;V475,【参考】数式用!$AC$3:$AC$452,0),MATCH(VLOOKUP(Z475,【参考】数式用!$AG$2:$AH$56,2,FALSE),【参考】数式用!$AD$2:$AF$2,0)),10)))</f>
        <v/>
      </c>
      <c r="AP475" s="501" t="str">
        <f>IF($L$16="", "", VLOOKUP(Z475,【参考】数式用!$A$2:$O$57,14,FALSE))</f>
        <v/>
      </c>
      <c r="AQ475" s="282" t="e">
        <f>VLOOKUP(Z475,【参考】数式用!$A$2:$O$57,15,FALSE)</f>
        <v>#N/A</v>
      </c>
    </row>
    <row r="476" spans="1:43" ht="49.95" customHeight="1">
      <c r="A476" s="650">
        <f t="shared" si="14"/>
        <v>437</v>
      </c>
      <c r="B476" s="664"/>
      <c r="C476" s="665"/>
      <c r="D476" s="665"/>
      <c r="E476" s="665"/>
      <c r="F476" s="665"/>
      <c r="G476" s="665"/>
      <c r="H476" s="665"/>
      <c r="I476" s="665"/>
      <c r="J476" s="665"/>
      <c r="K476" s="665"/>
      <c r="L476" s="663"/>
      <c r="M476" s="663"/>
      <c r="N476" s="663"/>
      <c r="O476" s="663"/>
      <c r="P476" s="663"/>
      <c r="Q476" s="652"/>
      <c r="R476" s="652"/>
      <c r="S476" s="652"/>
      <c r="T476" s="652"/>
      <c r="U476" s="652"/>
      <c r="V476" s="648"/>
      <c r="W476" s="651"/>
      <c r="X476" s="651"/>
      <c r="Y476" s="651"/>
      <c r="Z476" s="651"/>
      <c r="AA476" s="651"/>
      <c r="AB476" s="651"/>
      <c r="AC476" s="236" t="str">
        <f>IFERROR(VLOOKUP(Z476,【参考】数式用!$A$4:$B$57,2,FALSE),"")</f>
        <v/>
      </c>
      <c r="AD476" s="137"/>
      <c r="AE476" s="138"/>
      <c r="AF476" s="237">
        <f t="shared" si="15"/>
        <v>0</v>
      </c>
      <c r="AG476" s="66" t="str">
        <f>IF(B476="","",IF(AQ476="総合事業","数式を削除して手入力",IFERROR(INDEX(【参考】数式用!$AD$3:$AF$452,MATCH(Q476&amp;V476,【参考】数式用!$AC$3:$AC$452,0),MATCH(VLOOKUP(Z476,【参考】数式用!$AG$2:$AH$56,2,FALSE),【参考】数式用!$AD$2:$AF$2,0)),10)))</f>
        <v/>
      </c>
      <c r="AP476" s="501" t="str">
        <f>IF($L$16="", "", VLOOKUP(Z476,【参考】数式用!$A$2:$O$57,14,FALSE))</f>
        <v/>
      </c>
      <c r="AQ476" s="282" t="e">
        <f>VLOOKUP(Z476,【参考】数式用!$A$2:$O$57,15,FALSE)</f>
        <v>#N/A</v>
      </c>
    </row>
    <row r="477" spans="1:43" ht="49.95" customHeight="1">
      <c r="A477" s="650">
        <f t="shared" si="14"/>
        <v>438</v>
      </c>
      <c r="B477" s="664"/>
      <c r="C477" s="665"/>
      <c r="D477" s="665"/>
      <c r="E477" s="665"/>
      <c r="F477" s="665"/>
      <c r="G477" s="665"/>
      <c r="H477" s="665"/>
      <c r="I477" s="665"/>
      <c r="J477" s="665"/>
      <c r="K477" s="665"/>
      <c r="L477" s="663"/>
      <c r="M477" s="663"/>
      <c r="N477" s="663"/>
      <c r="O477" s="663"/>
      <c r="P477" s="663"/>
      <c r="Q477" s="652"/>
      <c r="R477" s="652"/>
      <c r="S477" s="652"/>
      <c r="T477" s="652"/>
      <c r="U477" s="652"/>
      <c r="V477" s="648"/>
      <c r="W477" s="651"/>
      <c r="X477" s="651"/>
      <c r="Y477" s="651"/>
      <c r="Z477" s="651"/>
      <c r="AA477" s="651"/>
      <c r="AB477" s="651"/>
      <c r="AC477" s="236" t="str">
        <f>IFERROR(VLOOKUP(Z477,【参考】数式用!$A$4:$B$57,2,FALSE),"")</f>
        <v/>
      </c>
      <c r="AD477" s="137"/>
      <c r="AE477" s="138"/>
      <c r="AF477" s="237">
        <f t="shared" si="15"/>
        <v>0</v>
      </c>
      <c r="AG477" s="66" t="str">
        <f>IF(B477="","",IF(AQ477="総合事業","数式を削除して手入力",IFERROR(INDEX(【参考】数式用!$AD$3:$AF$452,MATCH(Q477&amp;V477,【参考】数式用!$AC$3:$AC$452,0),MATCH(VLOOKUP(Z477,【参考】数式用!$AG$2:$AH$56,2,FALSE),【参考】数式用!$AD$2:$AF$2,0)),10)))</f>
        <v/>
      </c>
      <c r="AP477" s="501" t="str">
        <f>IF($L$16="", "", VLOOKUP(Z477,【参考】数式用!$A$2:$O$57,14,FALSE))</f>
        <v/>
      </c>
      <c r="AQ477" s="282" t="e">
        <f>VLOOKUP(Z477,【参考】数式用!$A$2:$O$57,15,FALSE)</f>
        <v>#N/A</v>
      </c>
    </row>
    <row r="478" spans="1:43" ht="49.95" customHeight="1">
      <c r="A478" s="650">
        <f t="shared" si="14"/>
        <v>439</v>
      </c>
      <c r="B478" s="664"/>
      <c r="C478" s="665"/>
      <c r="D478" s="665"/>
      <c r="E478" s="665"/>
      <c r="F478" s="665"/>
      <c r="G478" s="665"/>
      <c r="H478" s="665"/>
      <c r="I478" s="665"/>
      <c r="J478" s="665"/>
      <c r="K478" s="665"/>
      <c r="L478" s="663"/>
      <c r="M478" s="663"/>
      <c r="N478" s="663"/>
      <c r="O478" s="663"/>
      <c r="P478" s="663"/>
      <c r="Q478" s="652"/>
      <c r="R478" s="652"/>
      <c r="S478" s="652"/>
      <c r="T478" s="652"/>
      <c r="U478" s="652"/>
      <c r="V478" s="648"/>
      <c r="W478" s="651"/>
      <c r="X478" s="651"/>
      <c r="Y478" s="651"/>
      <c r="Z478" s="651"/>
      <c r="AA478" s="651"/>
      <c r="AB478" s="651"/>
      <c r="AC478" s="236" t="str">
        <f>IFERROR(VLOOKUP(Z478,【参考】数式用!$A$4:$B$57,2,FALSE),"")</f>
        <v/>
      </c>
      <c r="AD478" s="137"/>
      <c r="AE478" s="138"/>
      <c r="AF478" s="237">
        <f t="shared" si="15"/>
        <v>0</v>
      </c>
      <c r="AG478" s="66" t="str">
        <f>IF(B478="","",IF(AQ478="総合事業","数式を削除して手入力",IFERROR(INDEX(【参考】数式用!$AD$3:$AF$452,MATCH(Q478&amp;V478,【参考】数式用!$AC$3:$AC$452,0),MATCH(VLOOKUP(Z478,【参考】数式用!$AG$2:$AH$56,2,FALSE),【参考】数式用!$AD$2:$AF$2,0)),10)))</f>
        <v/>
      </c>
      <c r="AP478" s="501" t="str">
        <f>IF($L$16="", "", VLOOKUP(Z478,【参考】数式用!$A$2:$O$57,14,FALSE))</f>
        <v/>
      </c>
      <c r="AQ478" s="282" t="e">
        <f>VLOOKUP(Z478,【参考】数式用!$A$2:$O$57,15,FALSE)</f>
        <v>#N/A</v>
      </c>
    </row>
    <row r="479" spans="1:43" ht="49.95" customHeight="1">
      <c r="A479" s="650">
        <f t="shared" si="14"/>
        <v>440</v>
      </c>
      <c r="B479" s="664"/>
      <c r="C479" s="665"/>
      <c r="D479" s="665"/>
      <c r="E479" s="665"/>
      <c r="F479" s="665"/>
      <c r="G479" s="665"/>
      <c r="H479" s="665"/>
      <c r="I479" s="665"/>
      <c r="J479" s="665"/>
      <c r="K479" s="665"/>
      <c r="L479" s="663"/>
      <c r="M479" s="663"/>
      <c r="N479" s="663"/>
      <c r="O479" s="663"/>
      <c r="P479" s="663"/>
      <c r="Q479" s="652"/>
      <c r="R479" s="652"/>
      <c r="S479" s="652"/>
      <c r="T479" s="652"/>
      <c r="U479" s="652"/>
      <c r="V479" s="648"/>
      <c r="W479" s="651"/>
      <c r="X479" s="651"/>
      <c r="Y479" s="651"/>
      <c r="Z479" s="651"/>
      <c r="AA479" s="651"/>
      <c r="AB479" s="651"/>
      <c r="AC479" s="236" t="str">
        <f>IFERROR(VLOOKUP(Z479,【参考】数式用!$A$4:$B$57,2,FALSE),"")</f>
        <v/>
      </c>
      <c r="AD479" s="137"/>
      <c r="AE479" s="138"/>
      <c r="AF479" s="237">
        <f t="shared" si="15"/>
        <v>0</v>
      </c>
      <c r="AG479" s="66" t="str">
        <f>IF(B479="","",IF(AQ479="総合事業","数式を削除して手入力",IFERROR(INDEX(【参考】数式用!$AD$3:$AF$452,MATCH(Q479&amp;V479,【参考】数式用!$AC$3:$AC$452,0),MATCH(VLOOKUP(Z479,【参考】数式用!$AG$2:$AH$56,2,FALSE),【参考】数式用!$AD$2:$AF$2,0)),10)))</f>
        <v/>
      </c>
      <c r="AP479" s="501" t="str">
        <f>IF($L$16="", "", VLOOKUP(Z479,【参考】数式用!$A$2:$O$57,14,FALSE))</f>
        <v/>
      </c>
      <c r="AQ479" s="282" t="e">
        <f>VLOOKUP(Z479,【参考】数式用!$A$2:$O$57,15,FALSE)</f>
        <v>#N/A</v>
      </c>
    </row>
    <row r="480" spans="1:43" ht="49.95" customHeight="1">
      <c r="A480" s="650">
        <f t="shared" si="14"/>
        <v>441</v>
      </c>
      <c r="B480" s="664"/>
      <c r="C480" s="665"/>
      <c r="D480" s="665"/>
      <c r="E480" s="665"/>
      <c r="F480" s="665"/>
      <c r="G480" s="665"/>
      <c r="H480" s="665"/>
      <c r="I480" s="665"/>
      <c r="J480" s="665"/>
      <c r="K480" s="665"/>
      <c r="L480" s="663"/>
      <c r="M480" s="663"/>
      <c r="N480" s="663"/>
      <c r="O480" s="663"/>
      <c r="P480" s="663"/>
      <c r="Q480" s="652"/>
      <c r="R480" s="652"/>
      <c r="S480" s="652"/>
      <c r="T480" s="652"/>
      <c r="U480" s="652"/>
      <c r="V480" s="648"/>
      <c r="W480" s="651"/>
      <c r="X480" s="651"/>
      <c r="Y480" s="651"/>
      <c r="Z480" s="651"/>
      <c r="AA480" s="651"/>
      <c r="AB480" s="651"/>
      <c r="AC480" s="236" t="str">
        <f>IFERROR(VLOOKUP(Z480,【参考】数式用!$A$4:$B$57,2,FALSE),"")</f>
        <v/>
      </c>
      <c r="AD480" s="137"/>
      <c r="AE480" s="138"/>
      <c r="AF480" s="237">
        <f t="shared" si="15"/>
        <v>0</v>
      </c>
      <c r="AG480" s="66" t="str">
        <f>IF(B480="","",IF(AQ480="総合事業","数式を削除して手入力",IFERROR(INDEX(【参考】数式用!$AD$3:$AF$452,MATCH(Q480&amp;V480,【参考】数式用!$AC$3:$AC$452,0),MATCH(VLOOKUP(Z480,【参考】数式用!$AG$2:$AH$56,2,FALSE),【参考】数式用!$AD$2:$AF$2,0)),10)))</f>
        <v/>
      </c>
      <c r="AP480" s="501" t="str">
        <f>IF($L$16="", "", VLOOKUP(Z480,【参考】数式用!$A$2:$O$57,14,FALSE))</f>
        <v/>
      </c>
      <c r="AQ480" s="282" t="e">
        <f>VLOOKUP(Z480,【参考】数式用!$A$2:$O$57,15,FALSE)</f>
        <v>#N/A</v>
      </c>
    </row>
    <row r="481" spans="1:43" ht="49.95" customHeight="1">
      <c r="A481" s="650">
        <f t="shared" si="14"/>
        <v>442</v>
      </c>
      <c r="B481" s="664"/>
      <c r="C481" s="665"/>
      <c r="D481" s="665"/>
      <c r="E481" s="665"/>
      <c r="F481" s="665"/>
      <c r="G481" s="665"/>
      <c r="H481" s="665"/>
      <c r="I481" s="665"/>
      <c r="J481" s="665"/>
      <c r="K481" s="665"/>
      <c r="L481" s="663"/>
      <c r="M481" s="663"/>
      <c r="N481" s="663"/>
      <c r="O481" s="663"/>
      <c r="P481" s="663"/>
      <c r="Q481" s="652"/>
      <c r="R481" s="652"/>
      <c r="S481" s="652"/>
      <c r="T481" s="652"/>
      <c r="U481" s="652"/>
      <c r="V481" s="648"/>
      <c r="W481" s="651"/>
      <c r="X481" s="651"/>
      <c r="Y481" s="651"/>
      <c r="Z481" s="651"/>
      <c r="AA481" s="651"/>
      <c r="AB481" s="651"/>
      <c r="AC481" s="236" t="str">
        <f>IFERROR(VLOOKUP(Z481,【参考】数式用!$A$4:$B$57,2,FALSE),"")</f>
        <v/>
      </c>
      <c r="AD481" s="137"/>
      <c r="AE481" s="138"/>
      <c r="AF481" s="237">
        <f t="shared" si="15"/>
        <v>0</v>
      </c>
      <c r="AG481" s="66" t="str">
        <f>IF(B481="","",IF(AQ481="総合事業","数式を削除して手入力",IFERROR(INDEX(【参考】数式用!$AD$3:$AF$452,MATCH(Q481&amp;V481,【参考】数式用!$AC$3:$AC$452,0),MATCH(VLOOKUP(Z481,【参考】数式用!$AG$2:$AH$56,2,FALSE),【参考】数式用!$AD$2:$AF$2,0)),10)))</f>
        <v/>
      </c>
      <c r="AP481" s="501" t="str">
        <f>IF($L$16="", "", VLOOKUP(Z481,【参考】数式用!$A$2:$O$57,14,FALSE))</f>
        <v/>
      </c>
      <c r="AQ481" s="282" t="e">
        <f>VLOOKUP(Z481,【参考】数式用!$A$2:$O$57,15,FALSE)</f>
        <v>#N/A</v>
      </c>
    </row>
    <row r="482" spans="1:43" ht="49.95" customHeight="1">
      <c r="A482" s="650">
        <f t="shared" si="14"/>
        <v>443</v>
      </c>
      <c r="B482" s="664"/>
      <c r="C482" s="665"/>
      <c r="D482" s="665"/>
      <c r="E482" s="665"/>
      <c r="F482" s="665"/>
      <c r="G482" s="665"/>
      <c r="H482" s="665"/>
      <c r="I482" s="665"/>
      <c r="J482" s="665"/>
      <c r="K482" s="665"/>
      <c r="L482" s="663"/>
      <c r="M482" s="663"/>
      <c r="N482" s="663"/>
      <c r="O482" s="663"/>
      <c r="P482" s="663"/>
      <c r="Q482" s="652"/>
      <c r="R482" s="652"/>
      <c r="S482" s="652"/>
      <c r="T482" s="652"/>
      <c r="U482" s="652"/>
      <c r="V482" s="648"/>
      <c r="W482" s="651"/>
      <c r="X482" s="651"/>
      <c r="Y482" s="651"/>
      <c r="Z482" s="651"/>
      <c r="AA482" s="651"/>
      <c r="AB482" s="651"/>
      <c r="AC482" s="236" t="str">
        <f>IFERROR(VLOOKUP(Z482,【参考】数式用!$A$4:$B$57,2,FALSE),"")</f>
        <v/>
      </c>
      <c r="AD482" s="137"/>
      <c r="AE482" s="138"/>
      <c r="AF482" s="237">
        <f t="shared" si="15"/>
        <v>0</v>
      </c>
      <c r="AG482" s="66" t="str">
        <f>IF(B482="","",IF(AQ482="総合事業","数式を削除して手入力",IFERROR(INDEX(【参考】数式用!$AD$3:$AF$452,MATCH(Q482&amp;V482,【参考】数式用!$AC$3:$AC$452,0),MATCH(VLOOKUP(Z482,【参考】数式用!$AG$2:$AH$56,2,FALSE),【参考】数式用!$AD$2:$AF$2,0)),10)))</f>
        <v/>
      </c>
      <c r="AP482" s="501" t="str">
        <f>IF($L$16="", "", VLOOKUP(Z482,【参考】数式用!$A$2:$O$57,14,FALSE))</f>
        <v/>
      </c>
      <c r="AQ482" s="282" t="e">
        <f>VLOOKUP(Z482,【参考】数式用!$A$2:$O$57,15,FALSE)</f>
        <v>#N/A</v>
      </c>
    </row>
    <row r="483" spans="1:43" ht="49.95" customHeight="1">
      <c r="A483" s="650">
        <f t="shared" si="14"/>
        <v>444</v>
      </c>
      <c r="B483" s="664"/>
      <c r="C483" s="665"/>
      <c r="D483" s="665"/>
      <c r="E483" s="665"/>
      <c r="F483" s="665"/>
      <c r="G483" s="665"/>
      <c r="H483" s="665"/>
      <c r="I483" s="665"/>
      <c r="J483" s="665"/>
      <c r="K483" s="665"/>
      <c r="L483" s="663"/>
      <c r="M483" s="663"/>
      <c r="N483" s="663"/>
      <c r="O483" s="663"/>
      <c r="P483" s="663"/>
      <c r="Q483" s="652"/>
      <c r="R483" s="652"/>
      <c r="S483" s="652"/>
      <c r="T483" s="652"/>
      <c r="U483" s="652"/>
      <c r="V483" s="648"/>
      <c r="W483" s="651"/>
      <c r="X483" s="651"/>
      <c r="Y483" s="651"/>
      <c r="Z483" s="651"/>
      <c r="AA483" s="651"/>
      <c r="AB483" s="651"/>
      <c r="AC483" s="236" t="str">
        <f>IFERROR(VLOOKUP(Z483,【参考】数式用!$A$4:$B$57,2,FALSE),"")</f>
        <v/>
      </c>
      <c r="AD483" s="137"/>
      <c r="AE483" s="138"/>
      <c r="AF483" s="237">
        <f t="shared" si="15"/>
        <v>0</v>
      </c>
      <c r="AG483" s="66" t="str">
        <f>IF(B483="","",IF(AQ483="総合事業","数式を削除して手入力",IFERROR(INDEX(【参考】数式用!$AD$3:$AF$452,MATCH(Q483&amp;V483,【参考】数式用!$AC$3:$AC$452,0),MATCH(VLOOKUP(Z483,【参考】数式用!$AG$2:$AH$56,2,FALSE),【参考】数式用!$AD$2:$AF$2,0)),10)))</f>
        <v/>
      </c>
      <c r="AP483" s="501" t="str">
        <f>IF($L$16="", "", VLOOKUP(Z483,【参考】数式用!$A$2:$O$57,14,FALSE))</f>
        <v/>
      </c>
      <c r="AQ483" s="282" t="e">
        <f>VLOOKUP(Z483,【参考】数式用!$A$2:$O$57,15,FALSE)</f>
        <v>#N/A</v>
      </c>
    </row>
    <row r="484" spans="1:43" ht="49.95" customHeight="1">
      <c r="A484" s="650">
        <f t="shared" si="14"/>
        <v>445</v>
      </c>
      <c r="B484" s="664"/>
      <c r="C484" s="665"/>
      <c r="D484" s="665"/>
      <c r="E484" s="665"/>
      <c r="F484" s="665"/>
      <c r="G484" s="665"/>
      <c r="H484" s="665"/>
      <c r="I484" s="665"/>
      <c r="J484" s="665"/>
      <c r="K484" s="665"/>
      <c r="L484" s="663"/>
      <c r="M484" s="663"/>
      <c r="N484" s="663"/>
      <c r="O484" s="663"/>
      <c r="P484" s="663"/>
      <c r="Q484" s="652"/>
      <c r="R484" s="652"/>
      <c r="S484" s="652"/>
      <c r="T484" s="652"/>
      <c r="U484" s="652"/>
      <c r="V484" s="648"/>
      <c r="W484" s="651"/>
      <c r="X484" s="651"/>
      <c r="Y484" s="651"/>
      <c r="Z484" s="651"/>
      <c r="AA484" s="651"/>
      <c r="AB484" s="651"/>
      <c r="AC484" s="236" t="str">
        <f>IFERROR(VLOOKUP(Z484,【参考】数式用!$A$4:$B$57,2,FALSE),"")</f>
        <v/>
      </c>
      <c r="AD484" s="137"/>
      <c r="AE484" s="138"/>
      <c r="AF484" s="237">
        <f t="shared" si="15"/>
        <v>0</v>
      </c>
      <c r="AG484" s="66" t="str">
        <f>IF(B484="","",IF(AQ484="総合事業","数式を削除して手入力",IFERROR(INDEX(【参考】数式用!$AD$3:$AF$452,MATCH(Q484&amp;V484,【参考】数式用!$AC$3:$AC$452,0),MATCH(VLOOKUP(Z484,【参考】数式用!$AG$2:$AH$56,2,FALSE),【参考】数式用!$AD$2:$AF$2,0)),10)))</f>
        <v/>
      </c>
      <c r="AP484" s="501" t="str">
        <f>IF($L$16="", "", VLOOKUP(Z484,【参考】数式用!$A$2:$O$57,14,FALSE))</f>
        <v/>
      </c>
      <c r="AQ484" s="282" t="e">
        <f>VLOOKUP(Z484,【参考】数式用!$A$2:$O$57,15,FALSE)</f>
        <v>#N/A</v>
      </c>
    </row>
    <row r="485" spans="1:43" ht="49.95" customHeight="1">
      <c r="A485" s="650">
        <f t="shared" si="14"/>
        <v>446</v>
      </c>
      <c r="B485" s="664"/>
      <c r="C485" s="665"/>
      <c r="D485" s="665"/>
      <c r="E485" s="665"/>
      <c r="F485" s="665"/>
      <c r="G485" s="665"/>
      <c r="H485" s="665"/>
      <c r="I485" s="665"/>
      <c r="J485" s="665"/>
      <c r="K485" s="665"/>
      <c r="L485" s="663"/>
      <c r="M485" s="663"/>
      <c r="N485" s="663"/>
      <c r="O485" s="663"/>
      <c r="P485" s="663"/>
      <c r="Q485" s="652"/>
      <c r="R485" s="652"/>
      <c r="S485" s="652"/>
      <c r="T485" s="652"/>
      <c r="U485" s="652"/>
      <c r="V485" s="648"/>
      <c r="W485" s="651"/>
      <c r="X485" s="651"/>
      <c r="Y485" s="651"/>
      <c r="Z485" s="651"/>
      <c r="AA485" s="651"/>
      <c r="AB485" s="651"/>
      <c r="AC485" s="236" t="str">
        <f>IFERROR(VLOOKUP(Z485,【参考】数式用!$A$4:$B$57,2,FALSE),"")</f>
        <v/>
      </c>
      <c r="AD485" s="137"/>
      <c r="AE485" s="138"/>
      <c r="AF485" s="237">
        <f t="shared" si="15"/>
        <v>0</v>
      </c>
      <c r="AG485" s="66" t="str">
        <f>IF(B485="","",IF(AQ485="総合事業","数式を削除して手入力",IFERROR(INDEX(【参考】数式用!$AD$3:$AF$452,MATCH(Q485&amp;V485,【参考】数式用!$AC$3:$AC$452,0),MATCH(VLOOKUP(Z485,【参考】数式用!$AG$2:$AH$56,2,FALSE),【参考】数式用!$AD$2:$AF$2,0)),10)))</f>
        <v/>
      </c>
      <c r="AP485" s="501" t="str">
        <f>IF($L$16="", "", VLOOKUP(Z485,【参考】数式用!$A$2:$O$57,14,FALSE))</f>
        <v/>
      </c>
      <c r="AQ485" s="282" t="e">
        <f>VLOOKUP(Z485,【参考】数式用!$A$2:$O$57,15,FALSE)</f>
        <v>#N/A</v>
      </c>
    </row>
    <row r="486" spans="1:43" ht="49.95" customHeight="1">
      <c r="A486" s="650">
        <f t="shared" si="14"/>
        <v>447</v>
      </c>
      <c r="B486" s="664"/>
      <c r="C486" s="665"/>
      <c r="D486" s="665"/>
      <c r="E486" s="665"/>
      <c r="F486" s="665"/>
      <c r="G486" s="665"/>
      <c r="H486" s="665"/>
      <c r="I486" s="665"/>
      <c r="J486" s="665"/>
      <c r="K486" s="665"/>
      <c r="L486" s="663"/>
      <c r="M486" s="663"/>
      <c r="N486" s="663"/>
      <c r="O486" s="663"/>
      <c r="P486" s="663"/>
      <c r="Q486" s="652"/>
      <c r="R486" s="652"/>
      <c r="S486" s="652"/>
      <c r="T486" s="652"/>
      <c r="U486" s="652"/>
      <c r="V486" s="648"/>
      <c r="W486" s="651"/>
      <c r="X486" s="651"/>
      <c r="Y486" s="651"/>
      <c r="Z486" s="651"/>
      <c r="AA486" s="651"/>
      <c r="AB486" s="651"/>
      <c r="AC486" s="236" t="str">
        <f>IFERROR(VLOOKUP(Z486,【参考】数式用!$A$4:$B$57,2,FALSE),"")</f>
        <v/>
      </c>
      <c r="AD486" s="137"/>
      <c r="AE486" s="138"/>
      <c r="AF486" s="237">
        <f t="shared" si="15"/>
        <v>0</v>
      </c>
      <c r="AG486" s="66" t="str">
        <f>IF(B486="","",IF(AQ486="総合事業","数式を削除して手入力",IFERROR(INDEX(【参考】数式用!$AD$3:$AF$452,MATCH(Q486&amp;V486,【参考】数式用!$AC$3:$AC$452,0),MATCH(VLOOKUP(Z486,【参考】数式用!$AG$2:$AH$56,2,FALSE),【参考】数式用!$AD$2:$AF$2,0)),10)))</f>
        <v/>
      </c>
      <c r="AP486" s="501" t="str">
        <f>IF($L$16="", "", VLOOKUP(Z486,【参考】数式用!$A$2:$O$57,14,FALSE))</f>
        <v/>
      </c>
      <c r="AQ486" s="282" t="e">
        <f>VLOOKUP(Z486,【参考】数式用!$A$2:$O$57,15,FALSE)</f>
        <v>#N/A</v>
      </c>
    </row>
    <row r="487" spans="1:43" ht="49.95" customHeight="1">
      <c r="A487" s="650">
        <f t="shared" si="14"/>
        <v>448</v>
      </c>
      <c r="B487" s="664"/>
      <c r="C487" s="665"/>
      <c r="D487" s="665"/>
      <c r="E487" s="665"/>
      <c r="F487" s="665"/>
      <c r="G487" s="665"/>
      <c r="H487" s="665"/>
      <c r="I487" s="665"/>
      <c r="J487" s="665"/>
      <c r="K487" s="665"/>
      <c r="L487" s="663"/>
      <c r="M487" s="663"/>
      <c r="N487" s="663"/>
      <c r="O487" s="663"/>
      <c r="P487" s="663"/>
      <c r="Q487" s="652"/>
      <c r="R487" s="652"/>
      <c r="S487" s="652"/>
      <c r="T487" s="652"/>
      <c r="U487" s="652"/>
      <c r="V487" s="648"/>
      <c r="W487" s="651"/>
      <c r="X487" s="651"/>
      <c r="Y487" s="651"/>
      <c r="Z487" s="651"/>
      <c r="AA487" s="651"/>
      <c r="AB487" s="651"/>
      <c r="AC487" s="236" t="str">
        <f>IFERROR(VLOOKUP(Z487,【参考】数式用!$A$4:$B$57,2,FALSE),"")</f>
        <v/>
      </c>
      <c r="AD487" s="137"/>
      <c r="AE487" s="138"/>
      <c r="AF487" s="237">
        <f t="shared" si="15"/>
        <v>0</v>
      </c>
      <c r="AG487" s="66" t="str">
        <f>IF(B487="","",IF(AQ487="総合事業","数式を削除して手入力",IFERROR(INDEX(【参考】数式用!$AD$3:$AF$452,MATCH(Q487&amp;V487,【参考】数式用!$AC$3:$AC$452,0),MATCH(VLOOKUP(Z487,【参考】数式用!$AG$2:$AH$56,2,FALSE),【参考】数式用!$AD$2:$AF$2,0)),10)))</f>
        <v/>
      </c>
      <c r="AP487" s="501" t="str">
        <f>IF($L$16="", "", VLOOKUP(Z487,【参考】数式用!$A$2:$O$57,14,FALSE))</f>
        <v/>
      </c>
      <c r="AQ487" s="282" t="e">
        <f>VLOOKUP(Z487,【参考】数式用!$A$2:$O$57,15,FALSE)</f>
        <v>#N/A</v>
      </c>
    </row>
    <row r="488" spans="1:43" ht="49.95" customHeight="1">
      <c r="A488" s="650">
        <f t="shared" si="14"/>
        <v>449</v>
      </c>
      <c r="B488" s="664"/>
      <c r="C488" s="665"/>
      <c r="D488" s="665"/>
      <c r="E488" s="665"/>
      <c r="F488" s="665"/>
      <c r="G488" s="665"/>
      <c r="H488" s="665"/>
      <c r="I488" s="665"/>
      <c r="J488" s="665"/>
      <c r="K488" s="665"/>
      <c r="L488" s="663"/>
      <c r="M488" s="663"/>
      <c r="N488" s="663"/>
      <c r="O488" s="663"/>
      <c r="P488" s="663"/>
      <c r="Q488" s="652"/>
      <c r="R488" s="652"/>
      <c r="S488" s="652"/>
      <c r="T488" s="652"/>
      <c r="U488" s="652"/>
      <c r="V488" s="648"/>
      <c r="W488" s="651"/>
      <c r="X488" s="651"/>
      <c r="Y488" s="651"/>
      <c r="Z488" s="651"/>
      <c r="AA488" s="651"/>
      <c r="AB488" s="651"/>
      <c r="AC488" s="236" t="str">
        <f>IFERROR(VLOOKUP(Z488,【参考】数式用!$A$4:$B$57,2,FALSE),"")</f>
        <v/>
      </c>
      <c r="AD488" s="137"/>
      <c r="AE488" s="138"/>
      <c r="AF488" s="237">
        <f t="shared" si="15"/>
        <v>0</v>
      </c>
      <c r="AG488" s="66" t="str">
        <f>IF(B488="","",IF(AQ488="総合事業","数式を削除して手入力",IFERROR(INDEX(【参考】数式用!$AD$3:$AF$452,MATCH(Q488&amp;V488,【参考】数式用!$AC$3:$AC$452,0),MATCH(VLOOKUP(Z488,【参考】数式用!$AG$2:$AH$56,2,FALSE),【参考】数式用!$AD$2:$AF$2,0)),10)))</f>
        <v/>
      </c>
      <c r="AP488" s="501" t="str">
        <f>IF($L$16="", "", VLOOKUP(Z488,【参考】数式用!$A$2:$O$57,14,FALSE))</f>
        <v/>
      </c>
      <c r="AQ488" s="282" t="e">
        <f>VLOOKUP(Z488,【参考】数式用!$A$2:$O$57,15,FALSE)</f>
        <v>#N/A</v>
      </c>
    </row>
    <row r="489" spans="1:43" ht="49.95" customHeight="1">
      <c r="A489" s="650">
        <f t="shared" si="14"/>
        <v>450</v>
      </c>
      <c r="B489" s="664"/>
      <c r="C489" s="665"/>
      <c r="D489" s="665"/>
      <c r="E489" s="665"/>
      <c r="F489" s="665"/>
      <c r="G489" s="665"/>
      <c r="H489" s="665"/>
      <c r="I489" s="665"/>
      <c r="J489" s="665"/>
      <c r="K489" s="665"/>
      <c r="L489" s="663"/>
      <c r="M489" s="663"/>
      <c r="N489" s="663"/>
      <c r="O489" s="663"/>
      <c r="P489" s="663"/>
      <c r="Q489" s="652"/>
      <c r="R489" s="652"/>
      <c r="S489" s="652"/>
      <c r="T489" s="652"/>
      <c r="U489" s="652"/>
      <c r="V489" s="648"/>
      <c r="W489" s="651"/>
      <c r="X489" s="651"/>
      <c r="Y489" s="651"/>
      <c r="Z489" s="651"/>
      <c r="AA489" s="651"/>
      <c r="AB489" s="651"/>
      <c r="AC489" s="236" t="str">
        <f>IFERROR(VLOOKUP(Z489,【参考】数式用!$A$4:$B$57,2,FALSE),"")</f>
        <v/>
      </c>
      <c r="AD489" s="137"/>
      <c r="AE489" s="138"/>
      <c r="AF489" s="237">
        <f t="shared" si="15"/>
        <v>0</v>
      </c>
      <c r="AG489" s="66" t="str">
        <f>IF(B489="","",IF(AQ489="総合事業","数式を削除して手入力",IFERROR(INDEX(【参考】数式用!$AD$3:$AF$452,MATCH(Q489&amp;V489,【参考】数式用!$AC$3:$AC$452,0),MATCH(VLOOKUP(Z489,【参考】数式用!$AG$2:$AH$56,2,FALSE),【参考】数式用!$AD$2:$AF$2,0)),10)))</f>
        <v/>
      </c>
      <c r="AP489" s="501" t="str">
        <f>IF($L$16="", "", VLOOKUP(Z489,【参考】数式用!$A$2:$O$57,14,FALSE))</f>
        <v/>
      </c>
      <c r="AQ489" s="282" t="e">
        <f>VLOOKUP(Z489,【参考】数式用!$A$2:$O$57,15,FALSE)</f>
        <v>#N/A</v>
      </c>
    </row>
    <row r="490" spans="1:43" ht="49.95" customHeight="1">
      <c r="A490" s="650">
        <f t="shared" ref="A490:A539" si="16">A489+1</f>
        <v>451</v>
      </c>
      <c r="B490" s="664"/>
      <c r="C490" s="665"/>
      <c r="D490" s="665"/>
      <c r="E490" s="665"/>
      <c r="F490" s="665"/>
      <c r="G490" s="665"/>
      <c r="H490" s="665"/>
      <c r="I490" s="665"/>
      <c r="J490" s="665"/>
      <c r="K490" s="665"/>
      <c r="L490" s="663"/>
      <c r="M490" s="663"/>
      <c r="N490" s="663"/>
      <c r="O490" s="663"/>
      <c r="P490" s="663"/>
      <c r="Q490" s="652"/>
      <c r="R490" s="652"/>
      <c r="S490" s="652"/>
      <c r="T490" s="652"/>
      <c r="U490" s="652"/>
      <c r="V490" s="648"/>
      <c r="W490" s="651"/>
      <c r="X490" s="651"/>
      <c r="Y490" s="651"/>
      <c r="Z490" s="651"/>
      <c r="AA490" s="651"/>
      <c r="AB490" s="651"/>
      <c r="AC490" s="236" t="str">
        <f>IFERROR(VLOOKUP(Z490,【参考】数式用!$A$4:$B$57,2,FALSE),"")</f>
        <v/>
      </c>
      <c r="AD490" s="137"/>
      <c r="AE490" s="138"/>
      <c r="AF490" s="237">
        <f t="shared" si="15"/>
        <v>0</v>
      </c>
      <c r="AG490" s="66" t="str">
        <f>IF(B490="","",IF(AQ490="総合事業","数式を削除して手入力",IFERROR(INDEX(【参考】数式用!$AD$3:$AF$452,MATCH(Q490&amp;V490,【参考】数式用!$AC$3:$AC$452,0),MATCH(VLOOKUP(Z490,【参考】数式用!$AG$2:$AH$56,2,FALSE),【参考】数式用!$AD$2:$AF$2,0)),10)))</f>
        <v/>
      </c>
      <c r="AP490" s="501" t="str">
        <f>IF($L$16="", "", VLOOKUP(Z490,【参考】数式用!$A$2:$O$57,14,FALSE))</f>
        <v/>
      </c>
      <c r="AQ490" s="282" t="e">
        <f>VLOOKUP(Z490,【参考】数式用!$A$2:$O$57,15,FALSE)</f>
        <v>#N/A</v>
      </c>
    </row>
    <row r="491" spans="1:43" ht="49.95" customHeight="1">
      <c r="A491" s="650">
        <f t="shared" si="16"/>
        <v>452</v>
      </c>
      <c r="B491" s="664"/>
      <c r="C491" s="665"/>
      <c r="D491" s="665"/>
      <c r="E491" s="665"/>
      <c r="F491" s="665"/>
      <c r="G491" s="665"/>
      <c r="H491" s="665"/>
      <c r="I491" s="665"/>
      <c r="J491" s="665"/>
      <c r="K491" s="665"/>
      <c r="L491" s="663"/>
      <c r="M491" s="663"/>
      <c r="N491" s="663"/>
      <c r="O491" s="663"/>
      <c r="P491" s="663"/>
      <c r="Q491" s="652"/>
      <c r="R491" s="652"/>
      <c r="S491" s="652"/>
      <c r="T491" s="652"/>
      <c r="U491" s="652"/>
      <c r="V491" s="648"/>
      <c r="W491" s="651"/>
      <c r="X491" s="651"/>
      <c r="Y491" s="651"/>
      <c r="Z491" s="651"/>
      <c r="AA491" s="651"/>
      <c r="AB491" s="651"/>
      <c r="AC491" s="236" t="str">
        <f>IFERROR(VLOOKUP(Z491,【参考】数式用!$A$4:$B$57,2,FALSE),"")</f>
        <v/>
      </c>
      <c r="AD491" s="137"/>
      <c r="AE491" s="138"/>
      <c r="AF491" s="237">
        <f t="shared" si="15"/>
        <v>0</v>
      </c>
      <c r="AG491" s="66" t="str">
        <f>IF(B491="","",IF(AQ491="総合事業","数式を削除して手入力",IFERROR(INDEX(【参考】数式用!$AD$3:$AF$452,MATCH(Q491&amp;V491,【参考】数式用!$AC$3:$AC$452,0),MATCH(VLOOKUP(Z491,【参考】数式用!$AG$2:$AH$56,2,FALSE),【参考】数式用!$AD$2:$AF$2,0)),10)))</f>
        <v/>
      </c>
      <c r="AP491" s="501" t="str">
        <f>IF($L$16="", "", VLOOKUP(Z491,【参考】数式用!$A$2:$O$57,14,FALSE))</f>
        <v/>
      </c>
      <c r="AQ491" s="282" t="e">
        <f>VLOOKUP(Z491,【参考】数式用!$A$2:$O$57,15,FALSE)</f>
        <v>#N/A</v>
      </c>
    </row>
    <row r="492" spans="1:43" ht="49.95" customHeight="1">
      <c r="A492" s="650">
        <f t="shared" si="16"/>
        <v>453</v>
      </c>
      <c r="B492" s="664"/>
      <c r="C492" s="665"/>
      <c r="D492" s="665"/>
      <c r="E492" s="665"/>
      <c r="F492" s="665"/>
      <c r="G492" s="665"/>
      <c r="H492" s="665"/>
      <c r="I492" s="665"/>
      <c r="J492" s="665"/>
      <c r="K492" s="665"/>
      <c r="L492" s="663"/>
      <c r="M492" s="663"/>
      <c r="N492" s="663"/>
      <c r="O492" s="663"/>
      <c r="P492" s="663"/>
      <c r="Q492" s="652"/>
      <c r="R492" s="652"/>
      <c r="S492" s="652"/>
      <c r="T492" s="652"/>
      <c r="U492" s="652"/>
      <c r="V492" s="648"/>
      <c r="W492" s="651"/>
      <c r="X492" s="651"/>
      <c r="Y492" s="651"/>
      <c r="Z492" s="651"/>
      <c r="AA492" s="651"/>
      <c r="AB492" s="651"/>
      <c r="AC492" s="236" t="str">
        <f>IFERROR(VLOOKUP(Z492,【参考】数式用!$A$4:$B$57,2,FALSE),"")</f>
        <v/>
      </c>
      <c r="AD492" s="137"/>
      <c r="AE492" s="138"/>
      <c r="AF492" s="237">
        <f t="shared" si="15"/>
        <v>0</v>
      </c>
      <c r="AG492" s="66" t="str">
        <f>IF(B492="","",IF(AQ492="総合事業","数式を削除して手入力",IFERROR(INDEX(【参考】数式用!$AD$3:$AF$452,MATCH(Q492&amp;V492,【参考】数式用!$AC$3:$AC$452,0),MATCH(VLOOKUP(Z492,【参考】数式用!$AG$2:$AH$56,2,FALSE),【参考】数式用!$AD$2:$AF$2,0)),10)))</f>
        <v/>
      </c>
      <c r="AP492" s="501" t="str">
        <f>IF($L$16="", "", VLOOKUP(Z492,【参考】数式用!$A$2:$O$57,14,FALSE))</f>
        <v/>
      </c>
      <c r="AQ492" s="282" t="e">
        <f>VLOOKUP(Z492,【参考】数式用!$A$2:$O$57,15,FALSE)</f>
        <v>#N/A</v>
      </c>
    </row>
    <row r="493" spans="1:43" ht="49.95" customHeight="1">
      <c r="A493" s="650">
        <f t="shared" si="16"/>
        <v>454</v>
      </c>
      <c r="B493" s="664"/>
      <c r="C493" s="665"/>
      <c r="D493" s="665"/>
      <c r="E493" s="665"/>
      <c r="F493" s="665"/>
      <c r="G493" s="665"/>
      <c r="H493" s="665"/>
      <c r="I493" s="665"/>
      <c r="J493" s="665"/>
      <c r="K493" s="665"/>
      <c r="L493" s="663"/>
      <c r="M493" s="663"/>
      <c r="N493" s="663"/>
      <c r="O493" s="663"/>
      <c r="P493" s="663"/>
      <c r="Q493" s="652"/>
      <c r="R493" s="652"/>
      <c r="S493" s="652"/>
      <c r="T493" s="652"/>
      <c r="U493" s="652"/>
      <c r="V493" s="648"/>
      <c r="W493" s="651"/>
      <c r="X493" s="651"/>
      <c r="Y493" s="651"/>
      <c r="Z493" s="651"/>
      <c r="AA493" s="651"/>
      <c r="AB493" s="651"/>
      <c r="AC493" s="236" t="str">
        <f>IFERROR(VLOOKUP(Z493,【参考】数式用!$A$4:$B$57,2,FALSE),"")</f>
        <v/>
      </c>
      <c r="AD493" s="137"/>
      <c r="AE493" s="138"/>
      <c r="AF493" s="237">
        <f t="shared" si="15"/>
        <v>0</v>
      </c>
      <c r="AG493" s="66" t="str">
        <f>IF(B493="","",IF(AQ493="総合事業","数式を削除して手入力",IFERROR(INDEX(【参考】数式用!$AD$3:$AF$452,MATCH(Q493&amp;V493,【参考】数式用!$AC$3:$AC$452,0),MATCH(VLOOKUP(Z493,【参考】数式用!$AG$2:$AH$56,2,FALSE),【参考】数式用!$AD$2:$AF$2,0)),10)))</f>
        <v/>
      </c>
      <c r="AP493" s="501" t="str">
        <f>IF($L$16="", "", VLOOKUP(Z493,【参考】数式用!$A$2:$O$57,14,FALSE))</f>
        <v/>
      </c>
      <c r="AQ493" s="282" t="e">
        <f>VLOOKUP(Z493,【参考】数式用!$A$2:$O$57,15,FALSE)</f>
        <v>#N/A</v>
      </c>
    </row>
    <row r="494" spans="1:43" ht="49.95" customHeight="1">
      <c r="A494" s="650">
        <f t="shared" si="16"/>
        <v>455</v>
      </c>
      <c r="B494" s="664"/>
      <c r="C494" s="665"/>
      <c r="D494" s="665"/>
      <c r="E494" s="665"/>
      <c r="F494" s="665"/>
      <c r="G494" s="665"/>
      <c r="H494" s="665"/>
      <c r="I494" s="665"/>
      <c r="J494" s="665"/>
      <c r="K494" s="665"/>
      <c r="L494" s="663"/>
      <c r="M494" s="663"/>
      <c r="N494" s="663"/>
      <c r="O494" s="663"/>
      <c r="P494" s="663"/>
      <c r="Q494" s="652"/>
      <c r="R494" s="652"/>
      <c r="S494" s="652"/>
      <c r="T494" s="652"/>
      <c r="U494" s="652"/>
      <c r="V494" s="648"/>
      <c r="W494" s="651"/>
      <c r="X494" s="651"/>
      <c r="Y494" s="651"/>
      <c r="Z494" s="651"/>
      <c r="AA494" s="651"/>
      <c r="AB494" s="651"/>
      <c r="AC494" s="236" t="str">
        <f>IFERROR(VLOOKUP(Z494,【参考】数式用!$A$4:$B$57,2,FALSE),"")</f>
        <v/>
      </c>
      <c r="AD494" s="137"/>
      <c r="AE494" s="138"/>
      <c r="AF494" s="237">
        <f t="shared" si="15"/>
        <v>0</v>
      </c>
      <c r="AG494" s="66" t="str">
        <f>IF(B494="","",IF(AQ494="総合事業","数式を削除して手入力",IFERROR(INDEX(【参考】数式用!$AD$3:$AF$452,MATCH(Q494&amp;V494,【参考】数式用!$AC$3:$AC$452,0),MATCH(VLOOKUP(Z494,【参考】数式用!$AG$2:$AH$56,2,FALSE),【参考】数式用!$AD$2:$AF$2,0)),10)))</f>
        <v/>
      </c>
      <c r="AP494" s="501" t="str">
        <f>IF($L$16="", "", VLOOKUP(Z494,【参考】数式用!$A$2:$O$57,14,FALSE))</f>
        <v/>
      </c>
      <c r="AQ494" s="282" t="e">
        <f>VLOOKUP(Z494,【参考】数式用!$A$2:$O$57,15,FALSE)</f>
        <v>#N/A</v>
      </c>
    </row>
    <row r="495" spans="1:43" ht="49.95" customHeight="1">
      <c r="A495" s="650">
        <f t="shared" si="16"/>
        <v>456</v>
      </c>
      <c r="B495" s="664"/>
      <c r="C495" s="665"/>
      <c r="D495" s="665"/>
      <c r="E495" s="665"/>
      <c r="F495" s="665"/>
      <c r="G495" s="665"/>
      <c r="H495" s="665"/>
      <c r="I495" s="665"/>
      <c r="J495" s="665"/>
      <c r="K495" s="665"/>
      <c r="L495" s="663"/>
      <c r="M495" s="663"/>
      <c r="N495" s="663"/>
      <c r="O495" s="663"/>
      <c r="P495" s="663"/>
      <c r="Q495" s="652"/>
      <c r="R495" s="652"/>
      <c r="S495" s="652"/>
      <c r="T495" s="652"/>
      <c r="U495" s="652"/>
      <c r="V495" s="648"/>
      <c r="W495" s="651"/>
      <c r="X495" s="651"/>
      <c r="Y495" s="651"/>
      <c r="Z495" s="651"/>
      <c r="AA495" s="651"/>
      <c r="AB495" s="651"/>
      <c r="AC495" s="236" t="str">
        <f>IFERROR(VLOOKUP(Z495,【参考】数式用!$A$4:$B$57,2,FALSE),"")</f>
        <v/>
      </c>
      <c r="AD495" s="137"/>
      <c r="AE495" s="138"/>
      <c r="AF495" s="237">
        <f t="shared" si="15"/>
        <v>0</v>
      </c>
      <c r="AG495" s="66" t="str">
        <f>IF(B495="","",IF(AQ495="総合事業","数式を削除して手入力",IFERROR(INDEX(【参考】数式用!$AD$3:$AF$452,MATCH(Q495&amp;V495,【参考】数式用!$AC$3:$AC$452,0),MATCH(VLOOKUP(Z495,【参考】数式用!$AG$2:$AH$56,2,FALSE),【参考】数式用!$AD$2:$AF$2,0)),10)))</f>
        <v/>
      </c>
      <c r="AP495" s="501" t="str">
        <f>IF($L$16="", "", VLOOKUP(Z495,【参考】数式用!$A$2:$O$57,14,FALSE))</f>
        <v/>
      </c>
      <c r="AQ495" s="282" t="e">
        <f>VLOOKUP(Z495,【参考】数式用!$A$2:$O$57,15,FALSE)</f>
        <v>#N/A</v>
      </c>
    </row>
    <row r="496" spans="1:43" ht="49.95" customHeight="1">
      <c r="A496" s="650">
        <f t="shared" si="16"/>
        <v>457</v>
      </c>
      <c r="B496" s="664"/>
      <c r="C496" s="665"/>
      <c r="D496" s="665"/>
      <c r="E496" s="665"/>
      <c r="F496" s="665"/>
      <c r="G496" s="665"/>
      <c r="H496" s="665"/>
      <c r="I496" s="665"/>
      <c r="J496" s="665"/>
      <c r="K496" s="665"/>
      <c r="L496" s="663"/>
      <c r="M496" s="663"/>
      <c r="N496" s="663"/>
      <c r="O496" s="663"/>
      <c r="P496" s="663"/>
      <c r="Q496" s="652"/>
      <c r="R496" s="652"/>
      <c r="S496" s="652"/>
      <c r="T496" s="652"/>
      <c r="U496" s="652"/>
      <c r="V496" s="648"/>
      <c r="W496" s="651"/>
      <c r="X496" s="651"/>
      <c r="Y496" s="651"/>
      <c r="Z496" s="651"/>
      <c r="AA496" s="651"/>
      <c r="AB496" s="651"/>
      <c r="AC496" s="236" t="str">
        <f>IFERROR(VLOOKUP(Z496,【参考】数式用!$A$4:$B$57,2,FALSE),"")</f>
        <v/>
      </c>
      <c r="AD496" s="137"/>
      <c r="AE496" s="138"/>
      <c r="AF496" s="237">
        <f t="shared" si="15"/>
        <v>0</v>
      </c>
      <c r="AG496" s="66" t="str">
        <f>IF(B496="","",IF(AQ496="総合事業","数式を削除して手入力",IFERROR(INDEX(【参考】数式用!$AD$3:$AF$452,MATCH(Q496&amp;V496,【参考】数式用!$AC$3:$AC$452,0),MATCH(VLOOKUP(Z496,【参考】数式用!$AG$2:$AH$56,2,FALSE),【参考】数式用!$AD$2:$AF$2,0)),10)))</f>
        <v/>
      </c>
      <c r="AP496" s="501" t="str">
        <f>IF($L$16="", "", VLOOKUP(Z496,【参考】数式用!$A$2:$O$57,14,FALSE))</f>
        <v/>
      </c>
      <c r="AQ496" s="282" t="e">
        <f>VLOOKUP(Z496,【参考】数式用!$A$2:$O$57,15,FALSE)</f>
        <v>#N/A</v>
      </c>
    </row>
    <row r="497" spans="1:43" ht="49.95" customHeight="1">
      <c r="A497" s="650">
        <f t="shared" si="16"/>
        <v>458</v>
      </c>
      <c r="B497" s="664"/>
      <c r="C497" s="665"/>
      <c r="D497" s="665"/>
      <c r="E497" s="665"/>
      <c r="F497" s="665"/>
      <c r="G497" s="665"/>
      <c r="H497" s="665"/>
      <c r="I497" s="665"/>
      <c r="J497" s="665"/>
      <c r="K497" s="665"/>
      <c r="L497" s="663"/>
      <c r="M497" s="663"/>
      <c r="N497" s="663"/>
      <c r="O497" s="663"/>
      <c r="P497" s="663"/>
      <c r="Q497" s="652"/>
      <c r="R497" s="652"/>
      <c r="S497" s="652"/>
      <c r="T497" s="652"/>
      <c r="U497" s="652"/>
      <c r="V497" s="648"/>
      <c r="W497" s="651"/>
      <c r="X497" s="651"/>
      <c r="Y497" s="651"/>
      <c r="Z497" s="651"/>
      <c r="AA497" s="651"/>
      <c r="AB497" s="651"/>
      <c r="AC497" s="236" t="str">
        <f>IFERROR(VLOOKUP(Z497,【参考】数式用!$A$4:$B$57,2,FALSE),"")</f>
        <v/>
      </c>
      <c r="AD497" s="137"/>
      <c r="AE497" s="138"/>
      <c r="AF497" s="237">
        <f t="shared" si="15"/>
        <v>0</v>
      </c>
      <c r="AG497" s="66" t="str">
        <f>IF(B497="","",IF(AQ497="総合事業","数式を削除して手入力",IFERROR(INDEX(【参考】数式用!$AD$3:$AF$452,MATCH(Q497&amp;V497,【参考】数式用!$AC$3:$AC$452,0),MATCH(VLOOKUP(Z497,【参考】数式用!$AG$2:$AH$56,2,FALSE),【参考】数式用!$AD$2:$AF$2,0)),10)))</f>
        <v/>
      </c>
      <c r="AP497" s="501" t="str">
        <f>IF($L$16="", "", VLOOKUP(Z497,【参考】数式用!$A$2:$O$57,14,FALSE))</f>
        <v/>
      </c>
      <c r="AQ497" s="282" t="e">
        <f>VLOOKUP(Z497,【参考】数式用!$A$2:$O$57,15,FALSE)</f>
        <v>#N/A</v>
      </c>
    </row>
    <row r="498" spans="1:43" ht="49.95" customHeight="1">
      <c r="A498" s="650">
        <f t="shared" si="16"/>
        <v>459</v>
      </c>
      <c r="B498" s="664"/>
      <c r="C498" s="665"/>
      <c r="D498" s="665"/>
      <c r="E498" s="665"/>
      <c r="F498" s="665"/>
      <c r="G498" s="665"/>
      <c r="H498" s="665"/>
      <c r="I498" s="665"/>
      <c r="J498" s="665"/>
      <c r="K498" s="665"/>
      <c r="L498" s="663"/>
      <c r="M498" s="663"/>
      <c r="N498" s="663"/>
      <c r="O498" s="663"/>
      <c r="P498" s="663"/>
      <c r="Q498" s="652"/>
      <c r="R498" s="652"/>
      <c r="S498" s="652"/>
      <c r="T498" s="652"/>
      <c r="U498" s="652"/>
      <c r="V498" s="648"/>
      <c r="W498" s="651"/>
      <c r="X498" s="651"/>
      <c r="Y498" s="651"/>
      <c r="Z498" s="651"/>
      <c r="AA498" s="651"/>
      <c r="AB498" s="651"/>
      <c r="AC498" s="236" t="str">
        <f>IFERROR(VLOOKUP(Z498,【参考】数式用!$A$4:$B$57,2,FALSE),"")</f>
        <v/>
      </c>
      <c r="AD498" s="137"/>
      <c r="AE498" s="138"/>
      <c r="AF498" s="237">
        <f t="shared" si="15"/>
        <v>0</v>
      </c>
      <c r="AG498" s="66" t="str">
        <f>IF(B498="","",IF(AQ498="総合事業","数式を削除して手入力",IFERROR(INDEX(【参考】数式用!$AD$3:$AF$452,MATCH(Q498&amp;V498,【参考】数式用!$AC$3:$AC$452,0),MATCH(VLOOKUP(Z498,【参考】数式用!$AG$2:$AH$56,2,FALSE),【参考】数式用!$AD$2:$AF$2,0)),10)))</f>
        <v/>
      </c>
      <c r="AP498" s="501" t="str">
        <f>IF($L$16="", "", VLOOKUP(Z498,【参考】数式用!$A$2:$O$57,14,FALSE))</f>
        <v/>
      </c>
      <c r="AQ498" s="282" t="e">
        <f>VLOOKUP(Z498,【参考】数式用!$A$2:$O$57,15,FALSE)</f>
        <v>#N/A</v>
      </c>
    </row>
    <row r="499" spans="1:43" ht="49.95" customHeight="1">
      <c r="A499" s="650">
        <f t="shared" si="16"/>
        <v>460</v>
      </c>
      <c r="B499" s="664"/>
      <c r="C499" s="665"/>
      <c r="D499" s="665"/>
      <c r="E499" s="665"/>
      <c r="F499" s="665"/>
      <c r="G499" s="665"/>
      <c r="H499" s="665"/>
      <c r="I499" s="665"/>
      <c r="J499" s="665"/>
      <c r="K499" s="665"/>
      <c r="L499" s="663"/>
      <c r="M499" s="663"/>
      <c r="N499" s="663"/>
      <c r="O499" s="663"/>
      <c r="P499" s="663"/>
      <c r="Q499" s="652"/>
      <c r="R499" s="652"/>
      <c r="S499" s="652"/>
      <c r="T499" s="652"/>
      <c r="U499" s="652"/>
      <c r="V499" s="648"/>
      <c r="W499" s="651"/>
      <c r="X499" s="651"/>
      <c r="Y499" s="651"/>
      <c r="Z499" s="651"/>
      <c r="AA499" s="651"/>
      <c r="AB499" s="651"/>
      <c r="AC499" s="236" t="str">
        <f>IFERROR(VLOOKUP(Z499,【参考】数式用!$A$4:$B$57,2,FALSE),"")</f>
        <v/>
      </c>
      <c r="AD499" s="137"/>
      <c r="AE499" s="138"/>
      <c r="AF499" s="237">
        <f t="shared" si="15"/>
        <v>0</v>
      </c>
      <c r="AG499" s="66" t="str">
        <f>IF(B499="","",IF(AQ499="総合事業","数式を削除して手入力",IFERROR(INDEX(【参考】数式用!$AD$3:$AF$452,MATCH(Q499&amp;V499,【参考】数式用!$AC$3:$AC$452,0),MATCH(VLOOKUP(Z499,【参考】数式用!$AG$2:$AH$56,2,FALSE),【参考】数式用!$AD$2:$AF$2,0)),10)))</f>
        <v/>
      </c>
      <c r="AP499" s="501" t="str">
        <f>IF($L$16="", "", VLOOKUP(Z499,【参考】数式用!$A$2:$O$57,14,FALSE))</f>
        <v/>
      </c>
      <c r="AQ499" s="282" t="e">
        <f>VLOOKUP(Z499,【参考】数式用!$A$2:$O$57,15,FALSE)</f>
        <v>#N/A</v>
      </c>
    </row>
    <row r="500" spans="1:43" ht="49.95" customHeight="1">
      <c r="A500" s="650">
        <f t="shared" si="16"/>
        <v>461</v>
      </c>
      <c r="B500" s="664"/>
      <c r="C500" s="665"/>
      <c r="D500" s="665"/>
      <c r="E500" s="665"/>
      <c r="F500" s="665"/>
      <c r="G500" s="665"/>
      <c r="H500" s="665"/>
      <c r="I500" s="665"/>
      <c r="J500" s="665"/>
      <c r="K500" s="665"/>
      <c r="L500" s="663"/>
      <c r="M500" s="663"/>
      <c r="N500" s="663"/>
      <c r="O500" s="663"/>
      <c r="P500" s="663"/>
      <c r="Q500" s="652"/>
      <c r="R500" s="652"/>
      <c r="S500" s="652"/>
      <c r="T500" s="652"/>
      <c r="U500" s="652"/>
      <c r="V500" s="648"/>
      <c r="W500" s="651"/>
      <c r="X500" s="651"/>
      <c r="Y500" s="651"/>
      <c r="Z500" s="651"/>
      <c r="AA500" s="651"/>
      <c r="AB500" s="651"/>
      <c r="AC500" s="236" t="str">
        <f>IFERROR(VLOOKUP(Z500,【参考】数式用!$A$4:$B$57,2,FALSE),"")</f>
        <v/>
      </c>
      <c r="AD500" s="137"/>
      <c r="AE500" s="138"/>
      <c r="AF500" s="237">
        <f t="shared" si="15"/>
        <v>0</v>
      </c>
      <c r="AG500" s="66" t="str">
        <f>IF(B500="","",IF(AQ500="総合事業","数式を削除して手入力",IFERROR(INDEX(【参考】数式用!$AD$3:$AF$452,MATCH(Q500&amp;V500,【参考】数式用!$AC$3:$AC$452,0),MATCH(VLOOKUP(Z500,【参考】数式用!$AG$2:$AH$56,2,FALSE),【参考】数式用!$AD$2:$AF$2,0)),10)))</f>
        <v/>
      </c>
      <c r="AP500" s="501" t="str">
        <f>IF($L$16="", "", VLOOKUP(Z500,【参考】数式用!$A$2:$O$57,14,FALSE))</f>
        <v/>
      </c>
      <c r="AQ500" s="282" t="e">
        <f>VLOOKUP(Z500,【参考】数式用!$A$2:$O$57,15,FALSE)</f>
        <v>#N/A</v>
      </c>
    </row>
    <row r="501" spans="1:43" ht="49.95" customHeight="1">
      <c r="A501" s="650">
        <f t="shared" si="16"/>
        <v>462</v>
      </c>
      <c r="B501" s="664"/>
      <c r="C501" s="665"/>
      <c r="D501" s="665"/>
      <c r="E501" s="665"/>
      <c r="F501" s="665"/>
      <c r="G501" s="665"/>
      <c r="H501" s="665"/>
      <c r="I501" s="665"/>
      <c r="J501" s="665"/>
      <c r="K501" s="665"/>
      <c r="L501" s="663"/>
      <c r="M501" s="663"/>
      <c r="N501" s="663"/>
      <c r="O501" s="663"/>
      <c r="P501" s="663"/>
      <c r="Q501" s="652"/>
      <c r="R501" s="652"/>
      <c r="S501" s="652"/>
      <c r="T501" s="652"/>
      <c r="U501" s="652"/>
      <c r="V501" s="648"/>
      <c r="W501" s="651"/>
      <c r="X501" s="651"/>
      <c r="Y501" s="651"/>
      <c r="Z501" s="651"/>
      <c r="AA501" s="651"/>
      <c r="AB501" s="651"/>
      <c r="AC501" s="236" t="str">
        <f>IFERROR(VLOOKUP(Z501,【参考】数式用!$A$4:$B$57,2,FALSE),"")</f>
        <v/>
      </c>
      <c r="AD501" s="137"/>
      <c r="AE501" s="138"/>
      <c r="AF501" s="237">
        <f t="shared" si="15"/>
        <v>0</v>
      </c>
      <c r="AG501" s="66" t="str">
        <f>IF(B501="","",IF(AQ501="総合事業","数式を削除して手入力",IFERROR(INDEX(【参考】数式用!$AD$3:$AF$452,MATCH(Q501&amp;V501,【参考】数式用!$AC$3:$AC$452,0),MATCH(VLOOKUP(Z501,【参考】数式用!$AG$2:$AH$56,2,FALSE),【参考】数式用!$AD$2:$AF$2,0)),10)))</f>
        <v/>
      </c>
      <c r="AP501" s="501" t="str">
        <f>IF($L$16="", "", VLOOKUP(Z501,【参考】数式用!$A$2:$O$57,14,FALSE))</f>
        <v/>
      </c>
      <c r="AQ501" s="282" t="e">
        <f>VLOOKUP(Z501,【参考】数式用!$A$2:$O$57,15,FALSE)</f>
        <v>#N/A</v>
      </c>
    </row>
    <row r="502" spans="1:43" ht="49.95" customHeight="1">
      <c r="A502" s="650">
        <f t="shared" si="16"/>
        <v>463</v>
      </c>
      <c r="B502" s="664"/>
      <c r="C502" s="665"/>
      <c r="D502" s="665"/>
      <c r="E502" s="665"/>
      <c r="F502" s="665"/>
      <c r="G502" s="665"/>
      <c r="H502" s="665"/>
      <c r="I502" s="665"/>
      <c r="J502" s="665"/>
      <c r="K502" s="665"/>
      <c r="L502" s="663"/>
      <c r="M502" s="663"/>
      <c r="N502" s="663"/>
      <c r="O502" s="663"/>
      <c r="P502" s="663"/>
      <c r="Q502" s="652"/>
      <c r="R502" s="652"/>
      <c r="S502" s="652"/>
      <c r="T502" s="652"/>
      <c r="U502" s="652"/>
      <c r="V502" s="648"/>
      <c r="W502" s="651"/>
      <c r="X502" s="651"/>
      <c r="Y502" s="651"/>
      <c r="Z502" s="651"/>
      <c r="AA502" s="651"/>
      <c r="AB502" s="651"/>
      <c r="AC502" s="236" t="str">
        <f>IFERROR(VLOOKUP(Z502,【参考】数式用!$A$4:$B$57,2,FALSE),"")</f>
        <v/>
      </c>
      <c r="AD502" s="137"/>
      <c r="AE502" s="138"/>
      <c r="AF502" s="237">
        <f t="shared" si="15"/>
        <v>0</v>
      </c>
      <c r="AG502" s="66" t="str">
        <f>IF(B502="","",IF(AQ502="総合事業","数式を削除して手入力",IFERROR(INDEX(【参考】数式用!$AD$3:$AF$452,MATCH(Q502&amp;V502,【参考】数式用!$AC$3:$AC$452,0),MATCH(VLOOKUP(Z502,【参考】数式用!$AG$2:$AH$56,2,FALSE),【参考】数式用!$AD$2:$AF$2,0)),10)))</f>
        <v/>
      </c>
      <c r="AP502" s="501" t="str">
        <f>IF($L$16="", "", VLOOKUP(Z502,【参考】数式用!$A$2:$O$57,14,FALSE))</f>
        <v/>
      </c>
      <c r="AQ502" s="282" t="e">
        <f>VLOOKUP(Z502,【参考】数式用!$A$2:$O$57,15,FALSE)</f>
        <v>#N/A</v>
      </c>
    </row>
    <row r="503" spans="1:43" ht="49.95" customHeight="1">
      <c r="A503" s="650">
        <f t="shared" si="16"/>
        <v>464</v>
      </c>
      <c r="B503" s="664"/>
      <c r="C503" s="665"/>
      <c r="D503" s="665"/>
      <c r="E503" s="665"/>
      <c r="F503" s="665"/>
      <c r="G503" s="665"/>
      <c r="H503" s="665"/>
      <c r="I503" s="665"/>
      <c r="J503" s="665"/>
      <c r="K503" s="665"/>
      <c r="L503" s="663"/>
      <c r="M503" s="663"/>
      <c r="N503" s="663"/>
      <c r="O503" s="663"/>
      <c r="P503" s="663"/>
      <c r="Q503" s="652"/>
      <c r="R503" s="652"/>
      <c r="S503" s="652"/>
      <c r="T503" s="652"/>
      <c r="U503" s="652"/>
      <c r="V503" s="648"/>
      <c r="W503" s="651"/>
      <c r="X503" s="651"/>
      <c r="Y503" s="651"/>
      <c r="Z503" s="651"/>
      <c r="AA503" s="651"/>
      <c r="AB503" s="651"/>
      <c r="AC503" s="236" t="str">
        <f>IFERROR(VLOOKUP(Z503,【参考】数式用!$A$4:$B$57,2,FALSE),"")</f>
        <v/>
      </c>
      <c r="AD503" s="137"/>
      <c r="AE503" s="138"/>
      <c r="AF503" s="237">
        <f t="shared" si="15"/>
        <v>0</v>
      </c>
      <c r="AG503" s="66" t="str">
        <f>IF(B503="","",IF(AQ503="総合事業","数式を削除して手入力",IFERROR(INDEX(【参考】数式用!$AD$3:$AF$452,MATCH(Q503&amp;V503,【参考】数式用!$AC$3:$AC$452,0),MATCH(VLOOKUP(Z503,【参考】数式用!$AG$2:$AH$56,2,FALSE),【参考】数式用!$AD$2:$AF$2,0)),10)))</f>
        <v/>
      </c>
      <c r="AP503" s="501" t="str">
        <f>IF($L$16="", "", VLOOKUP(Z503,【参考】数式用!$A$2:$O$57,14,FALSE))</f>
        <v/>
      </c>
      <c r="AQ503" s="282" t="e">
        <f>VLOOKUP(Z503,【参考】数式用!$A$2:$O$57,15,FALSE)</f>
        <v>#N/A</v>
      </c>
    </row>
    <row r="504" spans="1:43" ht="49.95" customHeight="1">
      <c r="A504" s="650">
        <f t="shared" si="16"/>
        <v>465</v>
      </c>
      <c r="B504" s="664"/>
      <c r="C504" s="665"/>
      <c r="D504" s="665"/>
      <c r="E504" s="665"/>
      <c r="F504" s="665"/>
      <c r="G504" s="665"/>
      <c r="H504" s="665"/>
      <c r="I504" s="665"/>
      <c r="J504" s="665"/>
      <c r="K504" s="665"/>
      <c r="L504" s="663"/>
      <c r="M504" s="663"/>
      <c r="N504" s="663"/>
      <c r="O504" s="663"/>
      <c r="P504" s="663"/>
      <c r="Q504" s="652"/>
      <c r="R504" s="652"/>
      <c r="S504" s="652"/>
      <c r="T504" s="652"/>
      <c r="U504" s="652"/>
      <c r="V504" s="648"/>
      <c r="W504" s="651"/>
      <c r="X504" s="651"/>
      <c r="Y504" s="651"/>
      <c r="Z504" s="651"/>
      <c r="AA504" s="651"/>
      <c r="AB504" s="651"/>
      <c r="AC504" s="236" t="str">
        <f>IFERROR(VLOOKUP(Z504,【参考】数式用!$A$4:$B$57,2,FALSE),"")</f>
        <v/>
      </c>
      <c r="AD504" s="137"/>
      <c r="AE504" s="138"/>
      <c r="AF504" s="237">
        <f t="shared" si="15"/>
        <v>0</v>
      </c>
      <c r="AG504" s="66" t="str">
        <f>IF(B504="","",IF(AQ504="総合事業","数式を削除して手入力",IFERROR(INDEX(【参考】数式用!$AD$3:$AF$452,MATCH(Q504&amp;V504,【参考】数式用!$AC$3:$AC$452,0),MATCH(VLOOKUP(Z504,【参考】数式用!$AG$2:$AH$56,2,FALSE),【参考】数式用!$AD$2:$AF$2,0)),10)))</f>
        <v/>
      </c>
      <c r="AP504" s="501" t="str">
        <f>IF($L$16="", "", VLOOKUP(Z504,【参考】数式用!$A$2:$O$57,14,FALSE))</f>
        <v/>
      </c>
      <c r="AQ504" s="282" t="e">
        <f>VLOOKUP(Z504,【参考】数式用!$A$2:$O$57,15,FALSE)</f>
        <v>#N/A</v>
      </c>
    </row>
    <row r="505" spans="1:43" ht="49.95" customHeight="1">
      <c r="A505" s="650">
        <f t="shared" si="16"/>
        <v>466</v>
      </c>
      <c r="B505" s="664"/>
      <c r="C505" s="665"/>
      <c r="D505" s="665"/>
      <c r="E505" s="665"/>
      <c r="F505" s="665"/>
      <c r="G505" s="665"/>
      <c r="H505" s="665"/>
      <c r="I505" s="665"/>
      <c r="J505" s="665"/>
      <c r="K505" s="665"/>
      <c r="L505" s="663"/>
      <c r="M505" s="663"/>
      <c r="N505" s="663"/>
      <c r="O505" s="663"/>
      <c r="P505" s="663"/>
      <c r="Q505" s="652"/>
      <c r="R505" s="652"/>
      <c r="S505" s="652"/>
      <c r="T505" s="652"/>
      <c r="U505" s="652"/>
      <c r="V505" s="648"/>
      <c r="W505" s="651"/>
      <c r="X505" s="651"/>
      <c r="Y505" s="651"/>
      <c r="Z505" s="651"/>
      <c r="AA505" s="651"/>
      <c r="AB505" s="651"/>
      <c r="AC505" s="236" t="str">
        <f>IFERROR(VLOOKUP(Z505,【参考】数式用!$A$4:$B$57,2,FALSE),"")</f>
        <v/>
      </c>
      <c r="AD505" s="137"/>
      <c r="AE505" s="138"/>
      <c r="AF505" s="237">
        <f t="shared" si="15"/>
        <v>0</v>
      </c>
      <c r="AG505" s="66" t="str">
        <f>IF(B505="","",IF(AQ505="総合事業","数式を削除して手入力",IFERROR(INDEX(【参考】数式用!$AD$3:$AF$452,MATCH(Q505&amp;V505,【参考】数式用!$AC$3:$AC$452,0),MATCH(VLOOKUP(Z505,【参考】数式用!$AG$2:$AH$56,2,FALSE),【参考】数式用!$AD$2:$AF$2,0)),10)))</f>
        <v/>
      </c>
      <c r="AP505" s="501" t="str">
        <f>IF($L$16="", "", VLOOKUP(Z505,【参考】数式用!$A$2:$O$57,14,FALSE))</f>
        <v/>
      </c>
      <c r="AQ505" s="282" t="e">
        <f>VLOOKUP(Z505,【参考】数式用!$A$2:$O$57,15,FALSE)</f>
        <v>#N/A</v>
      </c>
    </row>
    <row r="506" spans="1:43" ht="49.95" customHeight="1">
      <c r="A506" s="650">
        <f t="shared" si="16"/>
        <v>467</v>
      </c>
      <c r="B506" s="664"/>
      <c r="C506" s="665"/>
      <c r="D506" s="665"/>
      <c r="E506" s="665"/>
      <c r="F506" s="665"/>
      <c r="G506" s="665"/>
      <c r="H506" s="665"/>
      <c r="I506" s="665"/>
      <c r="J506" s="665"/>
      <c r="K506" s="665"/>
      <c r="L506" s="663"/>
      <c r="M506" s="663"/>
      <c r="N506" s="663"/>
      <c r="O506" s="663"/>
      <c r="P506" s="663"/>
      <c r="Q506" s="652"/>
      <c r="R506" s="652"/>
      <c r="S506" s="652"/>
      <c r="T506" s="652"/>
      <c r="U506" s="652"/>
      <c r="V506" s="648"/>
      <c r="W506" s="651"/>
      <c r="X506" s="651"/>
      <c r="Y506" s="651"/>
      <c r="Z506" s="651"/>
      <c r="AA506" s="651"/>
      <c r="AB506" s="651"/>
      <c r="AC506" s="236" t="str">
        <f>IFERROR(VLOOKUP(Z506,【参考】数式用!$A$4:$B$57,2,FALSE),"")</f>
        <v/>
      </c>
      <c r="AD506" s="137"/>
      <c r="AE506" s="138"/>
      <c r="AF506" s="237">
        <f t="shared" si="15"/>
        <v>0</v>
      </c>
      <c r="AG506" s="66" t="str">
        <f>IF(B506="","",IF(AQ506="総合事業","数式を削除して手入力",IFERROR(INDEX(【参考】数式用!$AD$3:$AF$452,MATCH(Q506&amp;V506,【参考】数式用!$AC$3:$AC$452,0),MATCH(VLOOKUP(Z506,【参考】数式用!$AG$2:$AH$56,2,FALSE),【参考】数式用!$AD$2:$AF$2,0)),10)))</f>
        <v/>
      </c>
      <c r="AP506" s="501" t="str">
        <f>IF($L$16="", "", VLOOKUP(Z506,【参考】数式用!$A$2:$O$57,14,FALSE))</f>
        <v/>
      </c>
      <c r="AQ506" s="282" t="e">
        <f>VLOOKUP(Z506,【参考】数式用!$A$2:$O$57,15,FALSE)</f>
        <v>#N/A</v>
      </c>
    </row>
    <row r="507" spans="1:43" ht="49.95" customHeight="1">
      <c r="A507" s="650">
        <f t="shared" si="16"/>
        <v>468</v>
      </c>
      <c r="B507" s="664"/>
      <c r="C507" s="665"/>
      <c r="D507" s="665"/>
      <c r="E507" s="665"/>
      <c r="F507" s="665"/>
      <c r="G507" s="665"/>
      <c r="H507" s="665"/>
      <c r="I507" s="665"/>
      <c r="J507" s="665"/>
      <c r="K507" s="665"/>
      <c r="L507" s="663"/>
      <c r="M507" s="663"/>
      <c r="N507" s="663"/>
      <c r="O507" s="663"/>
      <c r="P507" s="663"/>
      <c r="Q507" s="652"/>
      <c r="R507" s="652"/>
      <c r="S507" s="652"/>
      <c r="T507" s="652"/>
      <c r="U507" s="652"/>
      <c r="V507" s="648"/>
      <c r="W507" s="651"/>
      <c r="X507" s="651"/>
      <c r="Y507" s="651"/>
      <c r="Z507" s="651"/>
      <c r="AA507" s="651"/>
      <c r="AB507" s="651"/>
      <c r="AC507" s="236" t="str">
        <f>IFERROR(VLOOKUP(Z507,【参考】数式用!$A$4:$B$57,2,FALSE),"")</f>
        <v/>
      </c>
      <c r="AD507" s="137"/>
      <c r="AE507" s="138"/>
      <c r="AF507" s="237">
        <f t="shared" si="15"/>
        <v>0</v>
      </c>
      <c r="AG507" s="66" t="str">
        <f>IF(B507="","",IF(AQ507="総合事業","数式を削除して手入力",IFERROR(INDEX(【参考】数式用!$AD$3:$AF$452,MATCH(Q507&amp;V507,【参考】数式用!$AC$3:$AC$452,0),MATCH(VLOOKUP(Z507,【参考】数式用!$AG$2:$AH$56,2,FALSE),【参考】数式用!$AD$2:$AF$2,0)),10)))</f>
        <v/>
      </c>
      <c r="AP507" s="501" t="str">
        <f>IF($L$16="", "", VLOOKUP(Z507,【参考】数式用!$A$2:$O$57,14,FALSE))</f>
        <v/>
      </c>
      <c r="AQ507" s="282" t="e">
        <f>VLOOKUP(Z507,【参考】数式用!$A$2:$O$57,15,FALSE)</f>
        <v>#N/A</v>
      </c>
    </row>
    <row r="508" spans="1:43" ht="49.95" customHeight="1">
      <c r="A508" s="650">
        <f t="shared" si="16"/>
        <v>469</v>
      </c>
      <c r="B508" s="664"/>
      <c r="C508" s="665"/>
      <c r="D508" s="665"/>
      <c r="E508" s="665"/>
      <c r="F508" s="665"/>
      <c r="G508" s="665"/>
      <c r="H508" s="665"/>
      <c r="I508" s="665"/>
      <c r="J508" s="665"/>
      <c r="K508" s="665"/>
      <c r="L508" s="663"/>
      <c r="M508" s="663"/>
      <c r="N508" s="663"/>
      <c r="O508" s="663"/>
      <c r="P508" s="663"/>
      <c r="Q508" s="652"/>
      <c r="R508" s="652"/>
      <c r="S508" s="652"/>
      <c r="T508" s="652"/>
      <c r="U508" s="652"/>
      <c r="V508" s="648"/>
      <c r="W508" s="651"/>
      <c r="X508" s="651"/>
      <c r="Y508" s="651"/>
      <c r="Z508" s="651"/>
      <c r="AA508" s="651"/>
      <c r="AB508" s="651"/>
      <c r="AC508" s="236" t="str">
        <f>IFERROR(VLOOKUP(Z508,【参考】数式用!$A$4:$B$57,2,FALSE),"")</f>
        <v/>
      </c>
      <c r="AD508" s="137"/>
      <c r="AE508" s="138"/>
      <c r="AF508" s="237">
        <f t="shared" si="15"/>
        <v>0</v>
      </c>
      <c r="AG508" s="66" t="str">
        <f>IF(B508="","",IF(AQ508="総合事業","数式を削除して手入力",IFERROR(INDEX(【参考】数式用!$AD$3:$AF$452,MATCH(Q508&amp;V508,【参考】数式用!$AC$3:$AC$452,0),MATCH(VLOOKUP(Z508,【参考】数式用!$AG$2:$AH$56,2,FALSE),【参考】数式用!$AD$2:$AF$2,0)),10)))</f>
        <v/>
      </c>
      <c r="AP508" s="501" t="str">
        <f>IF($L$16="", "", VLOOKUP(Z508,【参考】数式用!$A$2:$O$57,14,FALSE))</f>
        <v/>
      </c>
      <c r="AQ508" s="282" t="e">
        <f>VLOOKUP(Z508,【参考】数式用!$A$2:$O$57,15,FALSE)</f>
        <v>#N/A</v>
      </c>
    </row>
    <row r="509" spans="1:43" ht="49.95" customHeight="1">
      <c r="A509" s="650">
        <f t="shared" si="16"/>
        <v>470</v>
      </c>
      <c r="B509" s="664"/>
      <c r="C509" s="665"/>
      <c r="D509" s="665"/>
      <c r="E509" s="665"/>
      <c r="F509" s="665"/>
      <c r="G509" s="665"/>
      <c r="H509" s="665"/>
      <c r="I509" s="665"/>
      <c r="J509" s="665"/>
      <c r="K509" s="665"/>
      <c r="L509" s="663"/>
      <c r="M509" s="663"/>
      <c r="N509" s="663"/>
      <c r="O509" s="663"/>
      <c r="P509" s="663"/>
      <c r="Q509" s="652"/>
      <c r="R509" s="652"/>
      <c r="S509" s="652"/>
      <c r="T509" s="652"/>
      <c r="U509" s="652"/>
      <c r="V509" s="648"/>
      <c r="W509" s="651"/>
      <c r="X509" s="651"/>
      <c r="Y509" s="651"/>
      <c r="Z509" s="651"/>
      <c r="AA509" s="651"/>
      <c r="AB509" s="651"/>
      <c r="AC509" s="236" t="str">
        <f>IFERROR(VLOOKUP(Z509,【参考】数式用!$A$4:$B$57,2,FALSE),"")</f>
        <v/>
      </c>
      <c r="AD509" s="137"/>
      <c r="AE509" s="138"/>
      <c r="AF509" s="237">
        <f t="shared" si="15"/>
        <v>0</v>
      </c>
      <c r="AG509" s="66" t="str">
        <f>IF(B509="","",IF(AQ509="総合事業","数式を削除して手入力",IFERROR(INDEX(【参考】数式用!$AD$3:$AF$452,MATCH(Q509&amp;V509,【参考】数式用!$AC$3:$AC$452,0),MATCH(VLOOKUP(Z509,【参考】数式用!$AG$2:$AH$56,2,FALSE),【参考】数式用!$AD$2:$AF$2,0)),10)))</f>
        <v/>
      </c>
      <c r="AP509" s="501" t="str">
        <f>IF($L$16="", "", VLOOKUP(Z509,【参考】数式用!$A$2:$O$57,14,FALSE))</f>
        <v/>
      </c>
      <c r="AQ509" s="282" t="e">
        <f>VLOOKUP(Z509,【参考】数式用!$A$2:$O$57,15,FALSE)</f>
        <v>#N/A</v>
      </c>
    </row>
    <row r="510" spans="1:43" ht="49.95" customHeight="1">
      <c r="A510" s="650">
        <f t="shared" si="16"/>
        <v>471</v>
      </c>
      <c r="B510" s="664"/>
      <c r="C510" s="665"/>
      <c r="D510" s="665"/>
      <c r="E510" s="665"/>
      <c r="F510" s="665"/>
      <c r="G510" s="665"/>
      <c r="H510" s="665"/>
      <c r="I510" s="665"/>
      <c r="J510" s="665"/>
      <c r="K510" s="665"/>
      <c r="L510" s="663"/>
      <c r="M510" s="663"/>
      <c r="N510" s="663"/>
      <c r="O510" s="663"/>
      <c r="P510" s="663"/>
      <c r="Q510" s="652"/>
      <c r="R510" s="652"/>
      <c r="S510" s="652"/>
      <c r="T510" s="652"/>
      <c r="U510" s="652"/>
      <c r="V510" s="648"/>
      <c r="W510" s="651"/>
      <c r="X510" s="651"/>
      <c r="Y510" s="651"/>
      <c r="Z510" s="651"/>
      <c r="AA510" s="651"/>
      <c r="AB510" s="651"/>
      <c r="AC510" s="236" t="str">
        <f>IFERROR(VLOOKUP(Z510,【参考】数式用!$A$4:$B$57,2,FALSE),"")</f>
        <v/>
      </c>
      <c r="AD510" s="137"/>
      <c r="AE510" s="138"/>
      <c r="AF510" s="237">
        <f t="shared" si="15"/>
        <v>0</v>
      </c>
      <c r="AG510" s="66" t="str">
        <f>IF(B510="","",IF(AQ510="総合事業","数式を削除して手入力",IFERROR(INDEX(【参考】数式用!$AD$3:$AF$452,MATCH(Q510&amp;V510,【参考】数式用!$AC$3:$AC$452,0),MATCH(VLOOKUP(Z510,【参考】数式用!$AG$2:$AH$56,2,FALSE),【参考】数式用!$AD$2:$AF$2,0)),10)))</f>
        <v/>
      </c>
      <c r="AP510" s="501" t="str">
        <f>IF($L$16="", "", VLOOKUP(Z510,【参考】数式用!$A$2:$O$57,14,FALSE))</f>
        <v/>
      </c>
      <c r="AQ510" s="282" t="e">
        <f>VLOOKUP(Z510,【参考】数式用!$A$2:$O$57,15,FALSE)</f>
        <v>#N/A</v>
      </c>
    </row>
    <row r="511" spans="1:43" ht="49.95" customHeight="1">
      <c r="A511" s="650">
        <f t="shared" si="16"/>
        <v>472</v>
      </c>
      <c r="B511" s="664"/>
      <c r="C511" s="665"/>
      <c r="D511" s="665"/>
      <c r="E511" s="665"/>
      <c r="F511" s="665"/>
      <c r="G511" s="665"/>
      <c r="H511" s="665"/>
      <c r="I511" s="665"/>
      <c r="J511" s="665"/>
      <c r="K511" s="665"/>
      <c r="L511" s="663"/>
      <c r="M511" s="663"/>
      <c r="N511" s="663"/>
      <c r="O511" s="663"/>
      <c r="P511" s="663"/>
      <c r="Q511" s="652"/>
      <c r="R511" s="652"/>
      <c r="S511" s="652"/>
      <c r="T511" s="652"/>
      <c r="U511" s="652"/>
      <c r="V511" s="648"/>
      <c r="W511" s="651"/>
      <c r="X511" s="651"/>
      <c r="Y511" s="651"/>
      <c r="Z511" s="651"/>
      <c r="AA511" s="651"/>
      <c r="AB511" s="651"/>
      <c r="AC511" s="236" t="str">
        <f>IFERROR(VLOOKUP(Z511,【参考】数式用!$A$4:$B$57,2,FALSE),"")</f>
        <v/>
      </c>
      <c r="AD511" s="137"/>
      <c r="AE511" s="138"/>
      <c r="AF511" s="237">
        <f t="shared" si="15"/>
        <v>0</v>
      </c>
      <c r="AG511" s="66" t="str">
        <f>IF(B511="","",IF(AQ511="総合事業","数式を削除して手入力",IFERROR(INDEX(【参考】数式用!$AD$3:$AF$452,MATCH(Q511&amp;V511,【参考】数式用!$AC$3:$AC$452,0),MATCH(VLOOKUP(Z511,【参考】数式用!$AG$2:$AH$56,2,FALSE),【参考】数式用!$AD$2:$AF$2,0)),10)))</f>
        <v/>
      </c>
      <c r="AP511" s="501" t="str">
        <f>IF($L$16="", "", VLOOKUP(Z511,【参考】数式用!$A$2:$O$57,14,FALSE))</f>
        <v/>
      </c>
      <c r="AQ511" s="282" t="e">
        <f>VLOOKUP(Z511,【参考】数式用!$A$2:$O$57,15,FALSE)</f>
        <v>#N/A</v>
      </c>
    </row>
    <row r="512" spans="1:43" ht="49.95" customHeight="1">
      <c r="A512" s="650">
        <f t="shared" si="16"/>
        <v>473</v>
      </c>
      <c r="B512" s="664"/>
      <c r="C512" s="665"/>
      <c r="D512" s="665"/>
      <c r="E512" s="665"/>
      <c r="F512" s="665"/>
      <c r="G512" s="665"/>
      <c r="H512" s="665"/>
      <c r="I512" s="665"/>
      <c r="J512" s="665"/>
      <c r="K512" s="665"/>
      <c r="L512" s="663"/>
      <c r="M512" s="663"/>
      <c r="N512" s="663"/>
      <c r="O512" s="663"/>
      <c r="P512" s="663"/>
      <c r="Q512" s="652"/>
      <c r="R512" s="652"/>
      <c r="S512" s="652"/>
      <c r="T512" s="652"/>
      <c r="U512" s="652"/>
      <c r="V512" s="648"/>
      <c r="W512" s="651"/>
      <c r="X512" s="651"/>
      <c r="Y512" s="651"/>
      <c r="Z512" s="651"/>
      <c r="AA512" s="651"/>
      <c r="AB512" s="651"/>
      <c r="AC512" s="236" t="str">
        <f>IFERROR(VLOOKUP(Z512,【参考】数式用!$A$4:$B$57,2,FALSE),"")</f>
        <v/>
      </c>
      <c r="AD512" s="137"/>
      <c r="AE512" s="138"/>
      <c r="AF512" s="237">
        <f t="shared" si="15"/>
        <v>0</v>
      </c>
      <c r="AG512" s="66" t="str">
        <f>IF(B512="","",IF(AQ512="総合事業","数式を削除して手入力",IFERROR(INDEX(【参考】数式用!$AD$3:$AF$452,MATCH(Q512&amp;V512,【参考】数式用!$AC$3:$AC$452,0),MATCH(VLOOKUP(Z512,【参考】数式用!$AG$2:$AH$56,2,FALSE),【参考】数式用!$AD$2:$AF$2,0)),10)))</f>
        <v/>
      </c>
      <c r="AP512" s="501" t="str">
        <f>IF($L$16="", "", VLOOKUP(Z512,【参考】数式用!$A$2:$O$57,14,FALSE))</f>
        <v/>
      </c>
      <c r="AQ512" s="282" t="e">
        <f>VLOOKUP(Z512,【参考】数式用!$A$2:$O$57,15,FALSE)</f>
        <v>#N/A</v>
      </c>
    </row>
    <row r="513" spans="1:43" ht="49.95" customHeight="1">
      <c r="A513" s="650">
        <f t="shared" si="16"/>
        <v>474</v>
      </c>
      <c r="B513" s="664"/>
      <c r="C513" s="665"/>
      <c r="D513" s="665"/>
      <c r="E513" s="665"/>
      <c r="F513" s="665"/>
      <c r="G513" s="665"/>
      <c r="H513" s="665"/>
      <c r="I513" s="665"/>
      <c r="J513" s="665"/>
      <c r="K513" s="665"/>
      <c r="L513" s="663"/>
      <c r="M513" s="663"/>
      <c r="N513" s="663"/>
      <c r="O513" s="663"/>
      <c r="P513" s="663"/>
      <c r="Q513" s="652"/>
      <c r="R513" s="652"/>
      <c r="S513" s="652"/>
      <c r="T513" s="652"/>
      <c r="U513" s="652"/>
      <c r="V513" s="648"/>
      <c r="W513" s="651"/>
      <c r="X513" s="651"/>
      <c r="Y513" s="651"/>
      <c r="Z513" s="651"/>
      <c r="AA513" s="651"/>
      <c r="AB513" s="651"/>
      <c r="AC513" s="236" t="str">
        <f>IFERROR(VLOOKUP(Z513,【参考】数式用!$A$4:$B$57,2,FALSE),"")</f>
        <v/>
      </c>
      <c r="AD513" s="137"/>
      <c r="AE513" s="138"/>
      <c r="AF513" s="237">
        <f t="shared" si="15"/>
        <v>0</v>
      </c>
      <c r="AG513" s="66" t="str">
        <f>IF(B513="","",IF(AQ513="総合事業","数式を削除して手入力",IFERROR(INDEX(【参考】数式用!$AD$3:$AF$452,MATCH(Q513&amp;V513,【参考】数式用!$AC$3:$AC$452,0),MATCH(VLOOKUP(Z513,【参考】数式用!$AG$2:$AH$56,2,FALSE),【参考】数式用!$AD$2:$AF$2,0)),10)))</f>
        <v/>
      </c>
      <c r="AP513" s="501" t="str">
        <f>IF($L$16="", "", VLOOKUP(Z513,【参考】数式用!$A$2:$O$57,14,FALSE))</f>
        <v/>
      </c>
      <c r="AQ513" s="282" t="e">
        <f>VLOOKUP(Z513,【参考】数式用!$A$2:$O$57,15,FALSE)</f>
        <v>#N/A</v>
      </c>
    </row>
    <row r="514" spans="1:43" ht="49.95" customHeight="1">
      <c r="A514" s="650">
        <f t="shared" si="16"/>
        <v>475</v>
      </c>
      <c r="B514" s="664"/>
      <c r="C514" s="665"/>
      <c r="D514" s="665"/>
      <c r="E514" s="665"/>
      <c r="F514" s="665"/>
      <c r="G514" s="665"/>
      <c r="H514" s="665"/>
      <c r="I514" s="665"/>
      <c r="J514" s="665"/>
      <c r="K514" s="665"/>
      <c r="L514" s="663"/>
      <c r="M514" s="663"/>
      <c r="N514" s="663"/>
      <c r="O514" s="663"/>
      <c r="P514" s="663"/>
      <c r="Q514" s="652"/>
      <c r="R514" s="652"/>
      <c r="S514" s="652"/>
      <c r="T514" s="652"/>
      <c r="U514" s="652"/>
      <c r="V514" s="648"/>
      <c r="W514" s="651"/>
      <c r="X514" s="651"/>
      <c r="Y514" s="651"/>
      <c r="Z514" s="651"/>
      <c r="AA514" s="651"/>
      <c r="AB514" s="651"/>
      <c r="AC514" s="236" t="str">
        <f>IFERROR(VLOOKUP(Z514,【参考】数式用!$A$4:$B$57,2,FALSE),"")</f>
        <v/>
      </c>
      <c r="AD514" s="137"/>
      <c r="AE514" s="138"/>
      <c r="AF514" s="237">
        <f t="shared" si="15"/>
        <v>0</v>
      </c>
      <c r="AG514" s="66" t="str">
        <f>IF(B514="","",IF(AQ514="総合事業","数式を削除して手入力",IFERROR(INDEX(【参考】数式用!$AD$3:$AF$452,MATCH(Q514&amp;V514,【参考】数式用!$AC$3:$AC$452,0),MATCH(VLOOKUP(Z514,【参考】数式用!$AG$2:$AH$56,2,FALSE),【参考】数式用!$AD$2:$AF$2,0)),10)))</f>
        <v/>
      </c>
      <c r="AP514" s="501" t="str">
        <f>IF($L$16="", "", VLOOKUP(Z514,【参考】数式用!$A$2:$O$57,14,FALSE))</f>
        <v/>
      </c>
      <c r="AQ514" s="282" t="e">
        <f>VLOOKUP(Z514,【参考】数式用!$A$2:$O$57,15,FALSE)</f>
        <v>#N/A</v>
      </c>
    </row>
    <row r="515" spans="1:43" ht="49.95" customHeight="1">
      <c r="A515" s="650">
        <f t="shared" si="16"/>
        <v>476</v>
      </c>
      <c r="B515" s="664"/>
      <c r="C515" s="665"/>
      <c r="D515" s="665"/>
      <c r="E515" s="665"/>
      <c r="F515" s="665"/>
      <c r="G515" s="665"/>
      <c r="H515" s="665"/>
      <c r="I515" s="665"/>
      <c r="J515" s="665"/>
      <c r="K515" s="665"/>
      <c r="L515" s="663"/>
      <c r="M515" s="663"/>
      <c r="N515" s="663"/>
      <c r="O515" s="663"/>
      <c r="P515" s="663"/>
      <c r="Q515" s="652"/>
      <c r="R515" s="652"/>
      <c r="S515" s="652"/>
      <c r="T515" s="652"/>
      <c r="U515" s="652"/>
      <c r="V515" s="648"/>
      <c r="W515" s="651"/>
      <c r="X515" s="651"/>
      <c r="Y515" s="651"/>
      <c r="Z515" s="651"/>
      <c r="AA515" s="651"/>
      <c r="AB515" s="651"/>
      <c r="AC515" s="236" t="str">
        <f>IFERROR(VLOOKUP(Z515,【参考】数式用!$A$4:$B$57,2,FALSE),"")</f>
        <v/>
      </c>
      <c r="AD515" s="137"/>
      <c r="AE515" s="138"/>
      <c r="AF515" s="237">
        <f t="shared" si="15"/>
        <v>0</v>
      </c>
      <c r="AG515" s="66" t="str">
        <f>IF(B515="","",IF(AQ515="総合事業","数式を削除して手入力",IFERROR(INDEX(【参考】数式用!$AD$3:$AF$452,MATCH(Q515&amp;V515,【参考】数式用!$AC$3:$AC$452,0),MATCH(VLOOKUP(Z515,【参考】数式用!$AG$2:$AH$56,2,FALSE),【参考】数式用!$AD$2:$AF$2,0)),10)))</f>
        <v/>
      </c>
      <c r="AP515" s="501" t="str">
        <f>IF($L$16="", "", VLOOKUP(Z515,【参考】数式用!$A$2:$O$57,14,FALSE))</f>
        <v/>
      </c>
      <c r="AQ515" s="282" t="e">
        <f>VLOOKUP(Z515,【参考】数式用!$A$2:$O$57,15,FALSE)</f>
        <v>#N/A</v>
      </c>
    </row>
    <row r="516" spans="1:43" ht="49.95" customHeight="1">
      <c r="A516" s="650">
        <f t="shared" si="16"/>
        <v>477</v>
      </c>
      <c r="B516" s="664"/>
      <c r="C516" s="665"/>
      <c r="D516" s="665"/>
      <c r="E516" s="665"/>
      <c r="F516" s="665"/>
      <c r="G516" s="665"/>
      <c r="H516" s="665"/>
      <c r="I516" s="665"/>
      <c r="J516" s="665"/>
      <c r="K516" s="665"/>
      <c r="L516" s="663"/>
      <c r="M516" s="663"/>
      <c r="N516" s="663"/>
      <c r="O516" s="663"/>
      <c r="P516" s="663"/>
      <c r="Q516" s="652"/>
      <c r="R516" s="652"/>
      <c r="S516" s="652"/>
      <c r="T516" s="652"/>
      <c r="U516" s="652"/>
      <c r="V516" s="648"/>
      <c r="W516" s="651"/>
      <c r="X516" s="651"/>
      <c r="Y516" s="651"/>
      <c r="Z516" s="651"/>
      <c r="AA516" s="651"/>
      <c r="AB516" s="651"/>
      <c r="AC516" s="236" t="str">
        <f>IFERROR(VLOOKUP(Z516,【参考】数式用!$A$4:$B$57,2,FALSE),"")</f>
        <v/>
      </c>
      <c r="AD516" s="137"/>
      <c r="AE516" s="138"/>
      <c r="AF516" s="237">
        <f t="shared" si="15"/>
        <v>0</v>
      </c>
      <c r="AG516" s="66" t="str">
        <f>IF(B516="","",IF(AQ516="総合事業","数式を削除して手入力",IFERROR(INDEX(【参考】数式用!$AD$3:$AF$452,MATCH(Q516&amp;V516,【参考】数式用!$AC$3:$AC$452,0),MATCH(VLOOKUP(Z516,【参考】数式用!$AG$2:$AH$56,2,FALSE),【参考】数式用!$AD$2:$AF$2,0)),10)))</f>
        <v/>
      </c>
      <c r="AP516" s="501" t="str">
        <f>IF($L$16="", "", VLOOKUP(Z516,【参考】数式用!$A$2:$O$57,14,FALSE))</f>
        <v/>
      </c>
      <c r="AQ516" s="282" t="e">
        <f>VLOOKUP(Z516,【参考】数式用!$A$2:$O$57,15,FALSE)</f>
        <v>#N/A</v>
      </c>
    </row>
    <row r="517" spans="1:43" ht="49.95" customHeight="1">
      <c r="A517" s="650">
        <f t="shared" si="16"/>
        <v>478</v>
      </c>
      <c r="B517" s="664"/>
      <c r="C517" s="665"/>
      <c r="D517" s="665"/>
      <c r="E517" s="665"/>
      <c r="F517" s="665"/>
      <c r="G517" s="665"/>
      <c r="H517" s="665"/>
      <c r="I517" s="665"/>
      <c r="J517" s="665"/>
      <c r="K517" s="665"/>
      <c r="L517" s="663"/>
      <c r="M517" s="663"/>
      <c r="N517" s="663"/>
      <c r="O517" s="663"/>
      <c r="P517" s="663"/>
      <c r="Q517" s="652"/>
      <c r="R517" s="652"/>
      <c r="S517" s="652"/>
      <c r="T517" s="652"/>
      <c r="U517" s="652"/>
      <c r="V517" s="648"/>
      <c r="W517" s="651"/>
      <c r="X517" s="651"/>
      <c r="Y517" s="651"/>
      <c r="Z517" s="651"/>
      <c r="AA517" s="651"/>
      <c r="AB517" s="651"/>
      <c r="AC517" s="236" t="str">
        <f>IFERROR(VLOOKUP(Z517,【参考】数式用!$A$4:$B$57,2,FALSE),"")</f>
        <v/>
      </c>
      <c r="AD517" s="137"/>
      <c r="AE517" s="138"/>
      <c r="AF517" s="237">
        <f t="shared" si="15"/>
        <v>0</v>
      </c>
      <c r="AG517" s="66" t="str">
        <f>IF(B517="","",IF(AQ517="総合事業","数式を削除して手入力",IFERROR(INDEX(【参考】数式用!$AD$3:$AF$452,MATCH(Q517&amp;V517,【参考】数式用!$AC$3:$AC$452,0),MATCH(VLOOKUP(Z517,【参考】数式用!$AG$2:$AH$56,2,FALSE),【参考】数式用!$AD$2:$AF$2,0)),10)))</f>
        <v/>
      </c>
      <c r="AP517" s="501" t="str">
        <f>IF($L$16="", "", VLOOKUP(Z517,【参考】数式用!$A$2:$O$57,14,FALSE))</f>
        <v/>
      </c>
      <c r="AQ517" s="282" t="e">
        <f>VLOOKUP(Z517,【参考】数式用!$A$2:$O$57,15,FALSE)</f>
        <v>#N/A</v>
      </c>
    </row>
    <row r="518" spans="1:43" ht="49.95" customHeight="1">
      <c r="A518" s="650">
        <f t="shared" si="16"/>
        <v>479</v>
      </c>
      <c r="B518" s="664"/>
      <c r="C518" s="665"/>
      <c r="D518" s="665"/>
      <c r="E518" s="665"/>
      <c r="F518" s="665"/>
      <c r="G518" s="665"/>
      <c r="H518" s="665"/>
      <c r="I518" s="665"/>
      <c r="J518" s="665"/>
      <c r="K518" s="665"/>
      <c r="L518" s="663"/>
      <c r="M518" s="663"/>
      <c r="N518" s="663"/>
      <c r="O518" s="663"/>
      <c r="P518" s="663"/>
      <c r="Q518" s="652"/>
      <c r="R518" s="652"/>
      <c r="S518" s="652"/>
      <c r="T518" s="652"/>
      <c r="U518" s="652"/>
      <c r="V518" s="648"/>
      <c r="W518" s="651"/>
      <c r="X518" s="651"/>
      <c r="Y518" s="651"/>
      <c r="Z518" s="651"/>
      <c r="AA518" s="651"/>
      <c r="AB518" s="651"/>
      <c r="AC518" s="236" t="str">
        <f>IFERROR(VLOOKUP(Z518,【参考】数式用!$A$4:$B$57,2,FALSE),"")</f>
        <v/>
      </c>
      <c r="AD518" s="137"/>
      <c r="AE518" s="138"/>
      <c r="AF518" s="237">
        <f t="shared" si="15"/>
        <v>0</v>
      </c>
      <c r="AG518" s="66" t="str">
        <f>IF(B518="","",IF(AQ518="総合事業","数式を削除して手入力",IFERROR(INDEX(【参考】数式用!$AD$3:$AF$452,MATCH(Q518&amp;V518,【参考】数式用!$AC$3:$AC$452,0),MATCH(VLOOKUP(Z518,【参考】数式用!$AG$2:$AH$56,2,FALSE),【参考】数式用!$AD$2:$AF$2,0)),10)))</f>
        <v/>
      </c>
      <c r="AP518" s="501" t="str">
        <f>IF($L$16="", "", VLOOKUP(Z518,【参考】数式用!$A$2:$O$57,14,FALSE))</f>
        <v/>
      </c>
      <c r="AQ518" s="282" t="e">
        <f>VLOOKUP(Z518,【参考】数式用!$A$2:$O$57,15,FALSE)</f>
        <v>#N/A</v>
      </c>
    </row>
    <row r="519" spans="1:43" ht="49.95" customHeight="1">
      <c r="A519" s="650">
        <f t="shared" si="16"/>
        <v>480</v>
      </c>
      <c r="B519" s="664"/>
      <c r="C519" s="665"/>
      <c r="D519" s="665"/>
      <c r="E519" s="665"/>
      <c r="F519" s="665"/>
      <c r="G519" s="665"/>
      <c r="H519" s="665"/>
      <c r="I519" s="665"/>
      <c r="J519" s="665"/>
      <c r="K519" s="665"/>
      <c r="L519" s="663"/>
      <c r="M519" s="663"/>
      <c r="N519" s="663"/>
      <c r="O519" s="663"/>
      <c r="P519" s="663"/>
      <c r="Q519" s="652"/>
      <c r="R519" s="652"/>
      <c r="S519" s="652"/>
      <c r="T519" s="652"/>
      <c r="U519" s="652"/>
      <c r="V519" s="648"/>
      <c r="W519" s="651"/>
      <c r="X519" s="651"/>
      <c r="Y519" s="651"/>
      <c r="Z519" s="651"/>
      <c r="AA519" s="651"/>
      <c r="AB519" s="651"/>
      <c r="AC519" s="236" t="str">
        <f>IFERROR(VLOOKUP(Z519,【参考】数式用!$A$4:$B$57,2,FALSE),"")</f>
        <v/>
      </c>
      <c r="AD519" s="137"/>
      <c r="AE519" s="138"/>
      <c r="AF519" s="237">
        <f t="shared" si="15"/>
        <v>0</v>
      </c>
      <c r="AG519" s="66" t="str">
        <f>IF(B519="","",IF(AQ519="総合事業","数式を削除して手入力",IFERROR(INDEX(【参考】数式用!$AD$3:$AF$452,MATCH(Q519&amp;V519,【参考】数式用!$AC$3:$AC$452,0),MATCH(VLOOKUP(Z519,【参考】数式用!$AG$2:$AH$56,2,FALSE),【参考】数式用!$AD$2:$AF$2,0)),10)))</f>
        <v/>
      </c>
      <c r="AP519" s="501" t="str">
        <f>IF($L$16="", "", VLOOKUP(Z519,【参考】数式用!$A$2:$O$57,14,FALSE))</f>
        <v/>
      </c>
      <c r="AQ519" s="282" t="e">
        <f>VLOOKUP(Z519,【参考】数式用!$A$2:$O$57,15,FALSE)</f>
        <v>#N/A</v>
      </c>
    </row>
    <row r="520" spans="1:43" ht="49.95" customHeight="1">
      <c r="A520" s="650">
        <f t="shared" si="16"/>
        <v>481</v>
      </c>
      <c r="B520" s="664"/>
      <c r="C520" s="665"/>
      <c r="D520" s="665"/>
      <c r="E520" s="665"/>
      <c r="F520" s="665"/>
      <c r="G520" s="665"/>
      <c r="H520" s="665"/>
      <c r="I520" s="665"/>
      <c r="J520" s="665"/>
      <c r="K520" s="665"/>
      <c r="L520" s="663"/>
      <c r="M520" s="663"/>
      <c r="N520" s="663"/>
      <c r="O520" s="663"/>
      <c r="P520" s="663"/>
      <c r="Q520" s="652"/>
      <c r="R520" s="652"/>
      <c r="S520" s="652"/>
      <c r="T520" s="652"/>
      <c r="U520" s="652"/>
      <c r="V520" s="648"/>
      <c r="W520" s="651"/>
      <c r="X520" s="651"/>
      <c r="Y520" s="651"/>
      <c r="Z520" s="651"/>
      <c r="AA520" s="651"/>
      <c r="AB520" s="651"/>
      <c r="AC520" s="236" t="str">
        <f>IFERROR(VLOOKUP(Z520,【参考】数式用!$A$4:$B$57,2,FALSE),"")</f>
        <v/>
      </c>
      <c r="AD520" s="137"/>
      <c r="AE520" s="138"/>
      <c r="AF520" s="237">
        <f t="shared" si="15"/>
        <v>0</v>
      </c>
      <c r="AG520" s="66" t="str">
        <f>IF(B520="","",IF(AQ520="総合事業","数式を削除して手入力",IFERROR(INDEX(【参考】数式用!$AD$3:$AF$452,MATCH(Q520&amp;V520,【参考】数式用!$AC$3:$AC$452,0),MATCH(VLOOKUP(Z520,【参考】数式用!$AG$2:$AH$56,2,FALSE),【参考】数式用!$AD$2:$AF$2,0)),10)))</f>
        <v/>
      </c>
      <c r="AP520" s="501" t="str">
        <f>IF($L$16="", "", VLOOKUP(Z520,【参考】数式用!$A$2:$O$57,14,FALSE))</f>
        <v/>
      </c>
      <c r="AQ520" s="282" t="e">
        <f>VLOOKUP(Z520,【参考】数式用!$A$2:$O$57,15,FALSE)</f>
        <v>#N/A</v>
      </c>
    </row>
    <row r="521" spans="1:43" ht="49.95" customHeight="1">
      <c r="A521" s="650">
        <f t="shared" si="16"/>
        <v>482</v>
      </c>
      <c r="B521" s="664"/>
      <c r="C521" s="665"/>
      <c r="D521" s="665"/>
      <c r="E521" s="665"/>
      <c r="F521" s="665"/>
      <c r="G521" s="665"/>
      <c r="H521" s="665"/>
      <c r="I521" s="665"/>
      <c r="J521" s="665"/>
      <c r="K521" s="665"/>
      <c r="L521" s="663"/>
      <c r="M521" s="663"/>
      <c r="N521" s="663"/>
      <c r="O521" s="663"/>
      <c r="P521" s="663"/>
      <c r="Q521" s="652"/>
      <c r="R521" s="652"/>
      <c r="S521" s="652"/>
      <c r="T521" s="652"/>
      <c r="U521" s="652"/>
      <c r="V521" s="648"/>
      <c r="W521" s="651"/>
      <c r="X521" s="651"/>
      <c r="Y521" s="651"/>
      <c r="Z521" s="651"/>
      <c r="AA521" s="651"/>
      <c r="AB521" s="651"/>
      <c r="AC521" s="236" t="str">
        <f>IFERROR(VLOOKUP(Z521,【参考】数式用!$A$4:$B$57,2,FALSE),"")</f>
        <v/>
      </c>
      <c r="AD521" s="137"/>
      <c r="AE521" s="138"/>
      <c r="AF521" s="237">
        <f t="shared" si="15"/>
        <v>0</v>
      </c>
      <c r="AG521" s="66" t="str">
        <f>IF(B521="","",IF(AQ521="総合事業","数式を削除して手入力",IFERROR(INDEX(【参考】数式用!$AD$3:$AF$452,MATCH(Q521&amp;V521,【参考】数式用!$AC$3:$AC$452,0),MATCH(VLOOKUP(Z521,【参考】数式用!$AG$2:$AH$56,2,FALSE),【参考】数式用!$AD$2:$AF$2,0)),10)))</f>
        <v/>
      </c>
      <c r="AP521" s="501" t="str">
        <f>IF($L$16="", "", VLOOKUP(Z521,【参考】数式用!$A$2:$O$57,14,FALSE))</f>
        <v/>
      </c>
      <c r="AQ521" s="282" t="e">
        <f>VLOOKUP(Z521,【参考】数式用!$A$2:$O$57,15,FALSE)</f>
        <v>#N/A</v>
      </c>
    </row>
    <row r="522" spans="1:43" ht="49.95" customHeight="1">
      <c r="A522" s="650">
        <f t="shared" si="16"/>
        <v>483</v>
      </c>
      <c r="B522" s="664"/>
      <c r="C522" s="665"/>
      <c r="D522" s="665"/>
      <c r="E522" s="665"/>
      <c r="F522" s="665"/>
      <c r="G522" s="665"/>
      <c r="H522" s="665"/>
      <c r="I522" s="665"/>
      <c r="J522" s="665"/>
      <c r="K522" s="665"/>
      <c r="L522" s="663"/>
      <c r="M522" s="663"/>
      <c r="N522" s="663"/>
      <c r="O522" s="663"/>
      <c r="P522" s="663"/>
      <c r="Q522" s="652"/>
      <c r="R522" s="652"/>
      <c r="S522" s="652"/>
      <c r="T522" s="652"/>
      <c r="U522" s="652"/>
      <c r="V522" s="648"/>
      <c r="W522" s="651"/>
      <c r="X522" s="651"/>
      <c r="Y522" s="651"/>
      <c r="Z522" s="651"/>
      <c r="AA522" s="651"/>
      <c r="AB522" s="651"/>
      <c r="AC522" s="236" t="str">
        <f>IFERROR(VLOOKUP(Z522,【参考】数式用!$A$4:$B$57,2,FALSE),"")</f>
        <v/>
      </c>
      <c r="AD522" s="137"/>
      <c r="AE522" s="138"/>
      <c r="AF522" s="237">
        <f t="shared" si="15"/>
        <v>0</v>
      </c>
      <c r="AG522" s="66" t="str">
        <f>IF(B522="","",IF(AQ522="総合事業","数式を削除して手入力",IFERROR(INDEX(【参考】数式用!$AD$3:$AF$452,MATCH(Q522&amp;V522,【参考】数式用!$AC$3:$AC$452,0),MATCH(VLOOKUP(Z522,【参考】数式用!$AG$2:$AH$56,2,FALSE),【参考】数式用!$AD$2:$AF$2,0)),10)))</f>
        <v/>
      </c>
      <c r="AP522" s="501" t="str">
        <f>IF($L$16="", "", VLOOKUP(Z522,【参考】数式用!$A$2:$O$57,14,FALSE))</f>
        <v/>
      </c>
      <c r="AQ522" s="282" t="e">
        <f>VLOOKUP(Z522,【参考】数式用!$A$2:$O$57,15,FALSE)</f>
        <v>#N/A</v>
      </c>
    </row>
    <row r="523" spans="1:43" ht="49.95" customHeight="1">
      <c r="A523" s="650">
        <f t="shared" si="16"/>
        <v>484</v>
      </c>
      <c r="B523" s="664"/>
      <c r="C523" s="665"/>
      <c r="D523" s="665"/>
      <c r="E523" s="665"/>
      <c r="F523" s="665"/>
      <c r="G523" s="665"/>
      <c r="H523" s="665"/>
      <c r="I523" s="665"/>
      <c r="J523" s="665"/>
      <c r="K523" s="665"/>
      <c r="L523" s="663"/>
      <c r="M523" s="663"/>
      <c r="N523" s="663"/>
      <c r="O523" s="663"/>
      <c r="P523" s="663"/>
      <c r="Q523" s="652"/>
      <c r="R523" s="652"/>
      <c r="S523" s="652"/>
      <c r="T523" s="652"/>
      <c r="U523" s="652"/>
      <c r="V523" s="648"/>
      <c r="W523" s="651"/>
      <c r="X523" s="651"/>
      <c r="Y523" s="651"/>
      <c r="Z523" s="651"/>
      <c r="AA523" s="651"/>
      <c r="AB523" s="651"/>
      <c r="AC523" s="236" t="str">
        <f>IFERROR(VLOOKUP(Z523,【参考】数式用!$A$4:$B$57,2,FALSE),"")</f>
        <v/>
      </c>
      <c r="AD523" s="137"/>
      <c r="AE523" s="138"/>
      <c r="AF523" s="237">
        <f t="shared" si="15"/>
        <v>0</v>
      </c>
      <c r="AG523" s="66" t="str">
        <f>IF(B523="","",IF(AQ523="総合事業","数式を削除して手入力",IFERROR(INDEX(【参考】数式用!$AD$3:$AF$452,MATCH(Q523&amp;V523,【参考】数式用!$AC$3:$AC$452,0),MATCH(VLOOKUP(Z523,【参考】数式用!$AG$2:$AH$56,2,FALSE),【参考】数式用!$AD$2:$AF$2,0)),10)))</f>
        <v/>
      </c>
      <c r="AP523" s="501" t="str">
        <f>IF($L$16="", "", VLOOKUP(Z523,【参考】数式用!$A$2:$O$57,14,FALSE))</f>
        <v/>
      </c>
      <c r="AQ523" s="282" t="e">
        <f>VLOOKUP(Z523,【参考】数式用!$A$2:$O$57,15,FALSE)</f>
        <v>#N/A</v>
      </c>
    </row>
    <row r="524" spans="1:43" ht="49.95" customHeight="1">
      <c r="A524" s="650">
        <f t="shared" si="16"/>
        <v>485</v>
      </c>
      <c r="B524" s="664"/>
      <c r="C524" s="665"/>
      <c r="D524" s="665"/>
      <c r="E524" s="665"/>
      <c r="F524" s="665"/>
      <c r="G524" s="665"/>
      <c r="H524" s="665"/>
      <c r="I524" s="665"/>
      <c r="J524" s="665"/>
      <c r="K524" s="665"/>
      <c r="L524" s="663"/>
      <c r="M524" s="663"/>
      <c r="N524" s="663"/>
      <c r="O524" s="663"/>
      <c r="P524" s="663"/>
      <c r="Q524" s="652"/>
      <c r="R524" s="652"/>
      <c r="S524" s="652"/>
      <c r="T524" s="652"/>
      <c r="U524" s="652"/>
      <c r="V524" s="648"/>
      <c r="W524" s="651"/>
      <c r="X524" s="651"/>
      <c r="Y524" s="651"/>
      <c r="Z524" s="651"/>
      <c r="AA524" s="651"/>
      <c r="AB524" s="651"/>
      <c r="AC524" s="236" t="str">
        <f>IFERROR(VLOOKUP(Z524,【参考】数式用!$A$4:$B$57,2,FALSE),"")</f>
        <v/>
      </c>
      <c r="AD524" s="137"/>
      <c r="AE524" s="138"/>
      <c r="AF524" s="237">
        <f t="shared" ref="AF524:AF539" si="17">AD524-AE524</f>
        <v>0</v>
      </c>
      <c r="AG524" s="66" t="str">
        <f>IF(B524="","",IF(AQ524="総合事業","数式を削除して手入力",IFERROR(INDEX(【参考】数式用!$AD$3:$AF$452,MATCH(Q524&amp;V524,【参考】数式用!$AC$3:$AC$452,0),MATCH(VLOOKUP(Z524,【参考】数式用!$AG$2:$AH$56,2,FALSE),【参考】数式用!$AD$2:$AF$2,0)),10)))</f>
        <v/>
      </c>
      <c r="AP524" s="501" t="str">
        <f>IF($L$16="", "", VLOOKUP(Z524,【参考】数式用!$A$2:$O$57,14,FALSE))</f>
        <v/>
      </c>
      <c r="AQ524" s="282" t="e">
        <f>VLOOKUP(Z524,【参考】数式用!$A$2:$O$57,15,FALSE)</f>
        <v>#N/A</v>
      </c>
    </row>
    <row r="525" spans="1:43" ht="49.95" customHeight="1">
      <c r="A525" s="650">
        <f t="shared" si="16"/>
        <v>486</v>
      </c>
      <c r="B525" s="664"/>
      <c r="C525" s="665"/>
      <c r="D525" s="665"/>
      <c r="E525" s="665"/>
      <c r="F525" s="665"/>
      <c r="G525" s="665"/>
      <c r="H525" s="665"/>
      <c r="I525" s="665"/>
      <c r="J525" s="665"/>
      <c r="K525" s="665"/>
      <c r="L525" s="663"/>
      <c r="M525" s="663"/>
      <c r="N525" s="663"/>
      <c r="O525" s="663"/>
      <c r="P525" s="663"/>
      <c r="Q525" s="652"/>
      <c r="R525" s="652"/>
      <c r="S525" s="652"/>
      <c r="T525" s="652"/>
      <c r="U525" s="652"/>
      <c r="V525" s="648"/>
      <c r="W525" s="651"/>
      <c r="X525" s="651"/>
      <c r="Y525" s="651"/>
      <c r="Z525" s="651"/>
      <c r="AA525" s="651"/>
      <c r="AB525" s="651"/>
      <c r="AC525" s="236" t="str">
        <f>IFERROR(VLOOKUP(Z525,【参考】数式用!$A$4:$B$57,2,FALSE),"")</f>
        <v/>
      </c>
      <c r="AD525" s="137"/>
      <c r="AE525" s="138"/>
      <c r="AF525" s="237">
        <f t="shared" si="17"/>
        <v>0</v>
      </c>
      <c r="AG525" s="66" t="str">
        <f>IF(B525="","",IF(AQ525="総合事業","数式を削除して手入力",IFERROR(INDEX(【参考】数式用!$AD$3:$AF$452,MATCH(Q525&amp;V525,【参考】数式用!$AC$3:$AC$452,0),MATCH(VLOOKUP(Z525,【参考】数式用!$AG$2:$AH$56,2,FALSE),【参考】数式用!$AD$2:$AF$2,0)),10)))</f>
        <v/>
      </c>
      <c r="AP525" s="501" t="str">
        <f>IF($L$16="", "", VLOOKUP(Z525,【参考】数式用!$A$2:$O$57,14,FALSE))</f>
        <v/>
      </c>
      <c r="AQ525" s="282" t="e">
        <f>VLOOKUP(Z525,【参考】数式用!$A$2:$O$57,15,FALSE)</f>
        <v>#N/A</v>
      </c>
    </row>
    <row r="526" spans="1:43" ht="49.95" customHeight="1">
      <c r="A526" s="650">
        <f t="shared" si="16"/>
        <v>487</v>
      </c>
      <c r="B526" s="664"/>
      <c r="C526" s="665"/>
      <c r="D526" s="665"/>
      <c r="E526" s="665"/>
      <c r="F526" s="665"/>
      <c r="G526" s="665"/>
      <c r="H526" s="665"/>
      <c r="I526" s="665"/>
      <c r="J526" s="665"/>
      <c r="K526" s="665"/>
      <c r="L526" s="663"/>
      <c r="M526" s="663"/>
      <c r="N526" s="663"/>
      <c r="O526" s="663"/>
      <c r="P526" s="663"/>
      <c r="Q526" s="652"/>
      <c r="R526" s="652"/>
      <c r="S526" s="652"/>
      <c r="T526" s="652"/>
      <c r="U526" s="652"/>
      <c r="V526" s="648"/>
      <c r="W526" s="651"/>
      <c r="X526" s="651"/>
      <c r="Y526" s="651"/>
      <c r="Z526" s="651"/>
      <c r="AA526" s="651"/>
      <c r="AB526" s="651"/>
      <c r="AC526" s="236" t="str">
        <f>IFERROR(VLOOKUP(Z526,【参考】数式用!$A$4:$B$57,2,FALSE),"")</f>
        <v/>
      </c>
      <c r="AD526" s="137"/>
      <c r="AE526" s="138"/>
      <c r="AF526" s="237">
        <f t="shared" si="17"/>
        <v>0</v>
      </c>
      <c r="AG526" s="66" t="str">
        <f>IF(B526="","",IF(AQ526="総合事業","数式を削除して手入力",IFERROR(INDEX(【参考】数式用!$AD$3:$AF$452,MATCH(Q526&amp;V526,【参考】数式用!$AC$3:$AC$452,0),MATCH(VLOOKUP(Z526,【参考】数式用!$AG$2:$AH$56,2,FALSE),【参考】数式用!$AD$2:$AF$2,0)),10)))</f>
        <v/>
      </c>
      <c r="AP526" s="501" t="str">
        <f>IF($L$16="", "", VLOOKUP(Z526,【参考】数式用!$A$2:$O$57,14,FALSE))</f>
        <v/>
      </c>
      <c r="AQ526" s="282" t="e">
        <f>VLOOKUP(Z526,【参考】数式用!$A$2:$O$57,15,FALSE)</f>
        <v>#N/A</v>
      </c>
    </row>
    <row r="527" spans="1:43" ht="49.95" customHeight="1">
      <c r="A527" s="650">
        <f t="shared" si="16"/>
        <v>488</v>
      </c>
      <c r="B527" s="664"/>
      <c r="C527" s="665"/>
      <c r="D527" s="665"/>
      <c r="E527" s="665"/>
      <c r="F527" s="665"/>
      <c r="G527" s="665"/>
      <c r="H527" s="665"/>
      <c r="I527" s="665"/>
      <c r="J527" s="665"/>
      <c r="K527" s="665"/>
      <c r="L527" s="663"/>
      <c r="M527" s="663"/>
      <c r="N527" s="663"/>
      <c r="O527" s="663"/>
      <c r="P527" s="663"/>
      <c r="Q527" s="652"/>
      <c r="R527" s="652"/>
      <c r="S527" s="652"/>
      <c r="T527" s="652"/>
      <c r="U527" s="652"/>
      <c r="V527" s="648"/>
      <c r="W527" s="651"/>
      <c r="X527" s="651"/>
      <c r="Y527" s="651"/>
      <c r="Z527" s="651"/>
      <c r="AA527" s="651"/>
      <c r="AB527" s="651"/>
      <c r="AC527" s="236" t="str">
        <f>IFERROR(VLOOKUP(Z527,【参考】数式用!$A$4:$B$57,2,FALSE),"")</f>
        <v/>
      </c>
      <c r="AD527" s="137"/>
      <c r="AE527" s="138"/>
      <c r="AF527" s="237">
        <f t="shared" si="17"/>
        <v>0</v>
      </c>
      <c r="AG527" s="66" t="str">
        <f>IF(B527="","",IF(AQ527="総合事業","数式を削除して手入力",IFERROR(INDEX(【参考】数式用!$AD$3:$AF$452,MATCH(Q527&amp;V527,【参考】数式用!$AC$3:$AC$452,0),MATCH(VLOOKUP(Z527,【参考】数式用!$AG$2:$AH$56,2,FALSE),【参考】数式用!$AD$2:$AF$2,0)),10)))</f>
        <v/>
      </c>
      <c r="AP527" s="501" t="str">
        <f>IF($L$16="", "", VLOOKUP(Z527,【参考】数式用!$A$2:$O$57,14,FALSE))</f>
        <v/>
      </c>
      <c r="AQ527" s="282" t="e">
        <f>VLOOKUP(Z527,【参考】数式用!$A$2:$O$57,15,FALSE)</f>
        <v>#N/A</v>
      </c>
    </row>
    <row r="528" spans="1:43" ht="49.95" customHeight="1">
      <c r="A528" s="650">
        <f t="shared" si="16"/>
        <v>489</v>
      </c>
      <c r="B528" s="664"/>
      <c r="C528" s="665"/>
      <c r="D528" s="665"/>
      <c r="E528" s="665"/>
      <c r="F528" s="665"/>
      <c r="G528" s="665"/>
      <c r="H528" s="665"/>
      <c r="I528" s="665"/>
      <c r="J528" s="665"/>
      <c r="K528" s="665"/>
      <c r="L528" s="663"/>
      <c r="M528" s="663"/>
      <c r="N528" s="663"/>
      <c r="O528" s="663"/>
      <c r="P528" s="663"/>
      <c r="Q528" s="652"/>
      <c r="R528" s="652"/>
      <c r="S528" s="652"/>
      <c r="T528" s="652"/>
      <c r="U528" s="652"/>
      <c r="V528" s="648"/>
      <c r="W528" s="651"/>
      <c r="X528" s="651"/>
      <c r="Y528" s="651"/>
      <c r="Z528" s="651"/>
      <c r="AA528" s="651"/>
      <c r="AB528" s="651"/>
      <c r="AC528" s="236" t="str">
        <f>IFERROR(VLOOKUP(Z528,【参考】数式用!$A$4:$B$57,2,FALSE),"")</f>
        <v/>
      </c>
      <c r="AD528" s="137"/>
      <c r="AE528" s="138"/>
      <c r="AF528" s="237">
        <f t="shared" si="17"/>
        <v>0</v>
      </c>
      <c r="AG528" s="66" t="str">
        <f>IF(B528="","",IF(AQ528="総合事業","数式を削除して手入力",IFERROR(INDEX(【参考】数式用!$AD$3:$AF$452,MATCH(Q528&amp;V528,【参考】数式用!$AC$3:$AC$452,0),MATCH(VLOOKUP(Z528,【参考】数式用!$AG$2:$AH$56,2,FALSE),【参考】数式用!$AD$2:$AF$2,0)),10)))</f>
        <v/>
      </c>
      <c r="AP528" s="501" t="str">
        <f>IF($L$16="", "", VLOOKUP(Z528,【参考】数式用!$A$2:$O$57,14,FALSE))</f>
        <v/>
      </c>
      <c r="AQ528" s="282" t="e">
        <f>VLOOKUP(Z528,【参考】数式用!$A$2:$O$57,15,FALSE)</f>
        <v>#N/A</v>
      </c>
    </row>
    <row r="529" spans="1:43" ht="49.95" customHeight="1">
      <c r="A529" s="650">
        <f t="shared" si="16"/>
        <v>490</v>
      </c>
      <c r="B529" s="664"/>
      <c r="C529" s="665"/>
      <c r="D529" s="665"/>
      <c r="E529" s="665"/>
      <c r="F529" s="665"/>
      <c r="G529" s="665"/>
      <c r="H529" s="665"/>
      <c r="I529" s="665"/>
      <c r="J529" s="665"/>
      <c r="K529" s="665"/>
      <c r="L529" s="663"/>
      <c r="M529" s="663"/>
      <c r="N529" s="663"/>
      <c r="O529" s="663"/>
      <c r="P529" s="663"/>
      <c r="Q529" s="652"/>
      <c r="R529" s="652"/>
      <c r="S529" s="652"/>
      <c r="T529" s="652"/>
      <c r="U529" s="652"/>
      <c r="V529" s="648"/>
      <c r="W529" s="651"/>
      <c r="X529" s="651"/>
      <c r="Y529" s="651"/>
      <c r="Z529" s="651"/>
      <c r="AA529" s="651"/>
      <c r="AB529" s="651"/>
      <c r="AC529" s="236" t="str">
        <f>IFERROR(VLOOKUP(Z529,【参考】数式用!$A$4:$B$57,2,FALSE),"")</f>
        <v/>
      </c>
      <c r="AD529" s="137"/>
      <c r="AE529" s="138"/>
      <c r="AF529" s="237">
        <f t="shared" si="17"/>
        <v>0</v>
      </c>
      <c r="AG529" s="66" t="str">
        <f>IF(B529="","",IF(AQ529="総合事業","数式を削除して手入力",IFERROR(INDEX(【参考】数式用!$AD$3:$AF$452,MATCH(Q529&amp;V529,【参考】数式用!$AC$3:$AC$452,0),MATCH(VLOOKUP(Z529,【参考】数式用!$AG$2:$AH$56,2,FALSE),【参考】数式用!$AD$2:$AF$2,0)),10)))</f>
        <v/>
      </c>
      <c r="AP529" s="501" t="str">
        <f>IF($L$16="", "", VLOOKUP(Z529,【参考】数式用!$A$2:$O$57,14,FALSE))</f>
        <v/>
      </c>
      <c r="AQ529" s="282" t="e">
        <f>VLOOKUP(Z529,【参考】数式用!$A$2:$O$57,15,FALSE)</f>
        <v>#N/A</v>
      </c>
    </row>
    <row r="530" spans="1:43" ht="49.95" customHeight="1">
      <c r="A530" s="650">
        <f t="shared" si="16"/>
        <v>491</v>
      </c>
      <c r="B530" s="664"/>
      <c r="C530" s="665"/>
      <c r="D530" s="665"/>
      <c r="E530" s="665"/>
      <c r="F530" s="665"/>
      <c r="G530" s="665"/>
      <c r="H530" s="665"/>
      <c r="I530" s="665"/>
      <c r="J530" s="665"/>
      <c r="K530" s="665"/>
      <c r="L530" s="663"/>
      <c r="M530" s="663"/>
      <c r="N530" s="663"/>
      <c r="O530" s="663"/>
      <c r="P530" s="663"/>
      <c r="Q530" s="652"/>
      <c r="R530" s="652"/>
      <c r="S530" s="652"/>
      <c r="T530" s="652"/>
      <c r="U530" s="652"/>
      <c r="V530" s="648"/>
      <c r="W530" s="651"/>
      <c r="X530" s="651"/>
      <c r="Y530" s="651"/>
      <c r="Z530" s="651"/>
      <c r="AA530" s="651"/>
      <c r="AB530" s="651"/>
      <c r="AC530" s="236" t="str">
        <f>IFERROR(VLOOKUP(Z530,【参考】数式用!$A$4:$B$57,2,FALSE),"")</f>
        <v/>
      </c>
      <c r="AD530" s="137"/>
      <c r="AE530" s="138"/>
      <c r="AF530" s="237">
        <f t="shared" si="17"/>
        <v>0</v>
      </c>
      <c r="AG530" s="66" t="str">
        <f>IF(B530="","",IF(AQ530="総合事業","数式を削除して手入力",IFERROR(INDEX(【参考】数式用!$AD$3:$AF$452,MATCH(Q530&amp;V530,【参考】数式用!$AC$3:$AC$452,0),MATCH(VLOOKUP(Z530,【参考】数式用!$AG$2:$AH$56,2,FALSE),【参考】数式用!$AD$2:$AF$2,0)),10)))</f>
        <v/>
      </c>
      <c r="AP530" s="501" t="str">
        <f>IF($L$16="", "", VLOOKUP(Z530,【参考】数式用!$A$2:$O$57,14,FALSE))</f>
        <v/>
      </c>
      <c r="AQ530" s="282" t="e">
        <f>VLOOKUP(Z530,【参考】数式用!$A$2:$O$57,15,FALSE)</f>
        <v>#N/A</v>
      </c>
    </row>
    <row r="531" spans="1:43" ht="49.95" customHeight="1">
      <c r="A531" s="650">
        <f t="shared" si="16"/>
        <v>492</v>
      </c>
      <c r="B531" s="664"/>
      <c r="C531" s="665"/>
      <c r="D531" s="665"/>
      <c r="E531" s="665"/>
      <c r="F531" s="665"/>
      <c r="G531" s="665"/>
      <c r="H531" s="665"/>
      <c r="I531" s="665"/>
      <c r="J531" s="665"/>
      <c r="K531" s="665"/>
      <c r="L531" s="663"/>
      <c r="M531" s="663"/>
      <c r="N531" s="663"/>
      <c r="O531" s="663"/>
      <c r="P531" s="663"/>
      <c r="Q531" s="652"/>
      <c r="R531" s="652"/>
      <c r="S531" s="652"/>
      <c r="T531" s="652"/>
      <c r="U531" s="652"/>
      <c r="V531" s="648"/>
      <c r="W531" s="651"/>
      <c r="X531" s="651"/>
      <c r="Y531" s="651"/>
      <c r="Z531" s="651"/>
      <c r="AA531" s="651"/>
      <c r="AB531" s="651"/>
      <c r="AC531" s="236" t="str">
        <f>IFERROR(VLOOKUP(Z531,【参考】数式用!$A$4:$B$57,2,FALSE),"")</f>
        <v/>
      </c>
      <c r="AD531" s="137"/>
      <c r="AE531" s="138"/>
      <c r="AF531" s="237">
        <f t="shared" si="17"/>
        <v>0</v>
      </c>
      <c r="AG531" s="66" t="str">
        <f>IF(B531="","",IF(AQ531="総合事業","数式を削除して手入力",IFERROR(INDEX(【参考】数式用!$AD$3:$AF$452,MATCH(Q531&amp;V531,【参考】数式用!$AC$3:$AC$452,0),MATCH(VLOOKUP(Z531,【参考】数式用!$AG$2:$AH$56,2,FALSE),【参考】数式用!$AD$2:$AF$2,0)),10)))</f>
        <v/>
      </c>
      <c r="AP531" s="501" t="str">
        <f>IF($L$16="", "", VLOOKUP(Z531,【参考】数式用!$A$2:$O$57,14,FALSE))</f>
        <v/>
      </c>
      <c r="AQ531" s="282" t="e">
        <f>VLOOKUP(Z531,【参考】数式用!$A$2:$O$57,15,FALSE)</f>
        <v>#N/A</v>
      </c>
    </row>
    <row r="532" spans="1:43" ht="49.95" customHeight="1">
      <c r="A532" s="650">
        <f t="shared" si="16"/>
        <v>493</v>
      </c>
      <c r="B532" s="664"/>
      <c r="C532" s="665"/>
      <c r="D532" s="665"/>
      <c r="E532" s="665"/>
      <c r="F532" s="665"/>
      <c r="G532" s="665"/>
      <c r="H532" s="665"/>
      <c r="I532" s="665"/>
      <c r="J532" s="665"/>
      <c r="K532" s="665"/>
      <c r="L532" s="663"/>
      <c r="M532" s="663"/>
      <c r="N532" s="663"/>
      <c r="O532" s="663"/>
      <c r="P532" s="663"/>
      <c r="Q532" s="652"/>
      <c r="R532" s="652"/>
      <c r="S532" s="652"/>
      <c r="T532" s="652"/>
      <c r="U532" s="652"/>
      <c r="V532" s="648"/>
      <c r="W532" s="651"/>
      <c r="X532" s="651"/>
      <c r="Y532" s="651"/>
      <c r="Z532" s="651"/>
      <c r="AA532" s="651"/>
      <c r="AB532" s="651"/>
      <c r="AC532" s="236" t="str">
        <f>IFERROR(VLOOKUP(Z532,【参考】数式用!$A$4:$B$57,2,FALSE),"")</f>
        <v/>
      </c>
      <c r="AD532" s="137"/>
      <c r="AE532" s="138"/>
      <c r="AF532" s="237">
        <f t="shared" si="17"/>
        <v>0</v>
      </c>
      <c r="AG532" s="66" t="str">
        <f>IF(B532="","",IF(AQ532="総合事業","数式を削除して手入力",IFERROR(INDEX(【参考】数式用!$AD$3:$AF$452,MATCH(Q532&amp;V532,【参考】数式用!$AC$3:$AC$452,0),MATCH(VLOOKUP(Z532,【参考】数式用!$AG$2:$AH$56,2,FALSE),【参考】数式用!$AD$2:$AF$2,0)),10)))</f>
        <v/>
      </c>
      <c r="AP532" s="501" t="str">
        <f>IF($L$16="", "", VLOOKUP(Z532,【参考】数式用!$A$2:$O$57,14,FALSE))</f>
        <v/>
      </c>
      <c r="AQ532" s="282" t="e">
        <f>VLOOKUP(Z532,【参考】数式用!$A$2:$O$57,15,FALSE)</f>
        <v>#N/A</v>
      </c>
    </row>
    <row r="533" spans="1:43" ht="49.95" customHeight="1">
      <c r="A533" s="650">
        <f t="shared" si="16"/>
        <v>494</v>
      </c>
      <c r="B533" s="664"/>
      <c r="C533" s="665"/>
      <c r="D533" s="665"/>
      <c r="E533" s="665"/>
      <c r="F533" s="665"/>
      <c r="G533" s="665"/>
      <c r="H533" s="665"/>
      <c r="I533" s="665"/>
      <c r="J533" s="665"/>
      <c r="K533" s="665"/>
      <c r="L533" s="663"/>
      <c r="M533" s="663"/>
      <c r="N533" s="663"/>
      <c r="O533" s="663"/>
      <c r="P533" s="663"/>
      <c r="Q533" s="652"/>
      <c r="R533" s="652"/>
      <c r="S533" s="652"/>
      <c r="T533" s="652"/>
      <c r="U533" s="652"/>
      <c r="V533" s="648"/>
      <c r="W533" s="651"/>
      <c r="X533" s="651"/>
      <c r="Y533" s="651"/>
      <c r="Z533" s="651"/>
      <c r="AA533" s="651"/>
      <c r="AB533" s="651"/>
      <c r="AC533" s="236" t="str">
        <f>IFERROR(VLOOKUP(Z533,【参考】数式用!$A$4:$B$57,2,FALSE),"")</f>
        <v/>
      </c>
      <c r="AD533" s="137"/>
      <c r="AE533" s="138"/>
      <c r="AF533" s="237">
        <f t="shared" si="17"/>
        <v>0</v>
      </c>
      <c r="AG533" s="66" t="str">
        <f>IF(B533="","",IF(AQ533="総合事業","数式を削除して手入力",IFERROR(INDEX(【参考】数式用!$AD$3:$AF$452,MATCH(Q533&amp;V533,【参考】数式用!$AC$3:$AC$452,0),MATCH(VLOOKUP(Z533,【参考】数式用!$AG$2:$AH$56,2,FALSE),【参考】数式用!$AD$2:$AF$2,0)),10)))</f>
        <v/>
      </c>
      <c r="AP533" s="501" t="str">
        <f>IF($L$16="", "", VLOOKUP(Z533,【参考】数式用!$A$2:$O$57,14,FALSE))</f>
        <v/>
      </c>
      <c r="AQ533" s="282" t="e">
        <f>VLOOKUP(Z533,【参考】数式用!$A$2:$O$57,15,FALSE)</f>
        <v>#N/A</v>
      </c>
    </row>
    <row r="534" spans="1:43" ht="49.95" customHeight="1">
      <c r="A534" s="650">
        <f t="shared" si="16"/>
        <v>495</v>
      </c>
      <c r="B534" s="664"/>
      <c r="C534" s="665"/>
      <c r="D534" s="665"/>
      <c r="E534" s="665"/>
      <c r="F534" s="665"/>
      <c r="G534" s="665"/>
      <c r="H534" s="665"/>
      <c r="I534" s="665"/>
      <c r="J534" s="665"/>
      <c r="K534" s="665"/>
      <c r="L534" s="663"/>
      <c r="M534" s="663"/>
      <c r="N534" s="663"/>
      <c r="O534" s="663"/>
      <c r="P534" s="663"/>
      <c r="Q534" s="652"/>
      <c r="R534" s="652"/>
      <c r="S534" s="652"/>
      <c r="T534" s="652"/>
      <c r="U534" s="652"/>
      <c r="V534" s="648"/>
      <c r="W534" s="651"/>
      <c r="X534" s="651"/>
      <c r="Y534" s="651"/>
      <c r="Z534" s="651"/>
      <c r="AA534" s="651"/>
      <c r="AB534" s="651"/>
      <c r="AC534" s="236" t="str">
        <f>IFERROR(VLOOKUP(Z534,【参考】数式用!$A$4:$B$57,2,FALSE),"")</f>
        <v/>
      </c>
      <c r="AD534" s="137"/>
      <c r="AE534" s="138"/>
      <c r="AF534" s="237">
        <f t="shared" si="17"/>
        <v>0</v>
      </c>
      <c r="AG534" s="66" t="str">
        <f>IF(B534="","",IF(AQ534="総合事業","数式を削除して手入力",IFERROR(INDEX(【参考】数式用!$AD$3:$AF$452,MATCH(Q534&amp;V534,【参考】数式用!$AC$3:$AC$452,0),MATCH(VLOOKUP(Z534,【参考】数式用!$AG$2:$AH$56,2,FALSE),【参考】数式用!$AD$2:$AF$2,0)),10)))</f>
        <v/>
      </c>
      <c r="AP534" s="501" t="str">
        <f>IF($L$16="", "", VLOOKUP(Z534,【参考】数式用!$A$2:$O$57,14,FALSE))</f>
        <v/>
      </c>
      <c r="AQ534" s="282" t="e">
        <f>VLOOKUP(Z534,【参考】数式用!$A$2:$O$57,15,FALSE)</f>
        <v>#N/A</v>
      </c>
    </row>
    <row r="535" spans="1:43" ht="49.95" customHeight="1">
      <c r="A535" s="650">
        <f t="shared" si="16"/>
        <v>496</v>
      </c>
      <c r="B535" s="664"/>
      <c r="C535" s="665"/>
      <c r="D535" s="665"/>
      <c r="E535" s="665"/>
      <c r="F535" s="665"/>
      <c r="G535" s="665"/>
      <c r="H535" s="665"/>
      <c r="I535" s="665"/>
      <c r="J535" s="665"/>
      <c r="K535" s="665"/>
      <c r="L535" s="663"/>
      <c r="M535" s="663"/>
      <c r="N535" s="663"/>
      <c r="O535" s="663"/>
      <c r="P535" s="663"/>
      <c r="Q535" s="652"/>
      <c r="R535" s="652"/>
      <c r="S535" s="652"/>
      <c r="T535" s="652"/>
      <c r="U535" s="652"/>
      <c r="V535" s="648"/>
      <c r="W535" s="651"/>
      <c r="X535" s="651"/>
      <c r="Y535" s="651"/>
      <c r="Z535" s="651"/>
      <c r="AA535" s="651"/>
      <c r="AB535" s="651"/>
      <c r="AC535" s="236" t="str">
        <f>IFERROR(VLOOKUP(Z535,【参考】数式用!$A$4:$B$57,2,FALSE),"")</f>
        <v/>
      </c>
      <c r="AD535" s="137"/>
      <c r="AE535" s="138"/>
      <c r="AF535" s="237">
        <f t="shared" si="17"/>
        <v>0</v>
      </c>
      <c r="AG535" s="66" t="str">
        <f>IF(B535="","",IF(AQ535="総合事業","数式を削除して手入力",IFERROR(INDEX(【参考】数式用!$AD$3:$AF$452,MATCH(Q535&amp;V535,【参考】数式用!$AC$3:$AC$452,0),MATCH(VLOOKUP(Z535,【参考】数式用!$AG$2:$AH$56,2,FALSE),【参考】数式用!$AD$2:$AF$2,0)),10)))</f>
        <v/>
      </c>
      <c r="AP535" s="501" t="str">
        <f>IF($L$16="", "", VLOOKUP(Z535,【参考】数式用!$A$2:$O$57,14,FALSE))</f>
        <v/>
      </c>
      <c r="AQ535" s="282" t="e">
        <f>VLOOKUP(Z535,【参考】数式用!$A$2:$O$57,15,FALSE)</f>
        <v>#N/A</v>
      </c>
    </row>
    <row r="536" spans="1:43" ht="49.95" customHeight="1">
      <c r="A536" s="650">
        <f t="shared" si="16"/>
        <v>497</v>
      </c>
      <c r="B536" s="664"/>
      <c r="C536" s="665"/>
      <c r="D536" s="665"/>
      <c r="E536" s="665"/>
      <c r="F536" s="665"/>
      <c r="G536" s="665"/>
      <c r="H536" s="665"/>
      <c r="I536" s="665"/>
      <c r="J536" s="665"/>
      <c r="K536" s="665"/>
      <c r="L536" s="663"/>
      <c r="M536" s="663"/>
      <c r="N536" s="663"/>
      <c r="O536" s="663"/>
      <c r="P536" s="663"/>
      <c r="Q536" s="652"/>
      <c r="R536" s="652"/>
      <c r="S536" s="652"/>
      <c r="T536" s="652"/>
      <c r="U536" s="652"/>
      <c r="V536" s="648"/>
      <c r="W536" s="651"/>
      <c r="X536" s="651"/>
      <c r="Y536" s="651"/>
      <c r="Z536" s="651"/>
      <c r="AA536" s="651"/>
      <c r="AB536" s="651"/>
      <c r="AC536" s="236" t="str">
        <f>IFERROR(VLOOKUP(Z536,【参考】数式用!$A$4:$B$57,2,FALSE),"")</f>
        <v/>
      </c>
      <c r="AD536" s="137"/>
      <c r="AE536" s="138"/>
      <c r="AF536" s="237">
        <f t="shared" si="17"/>
        <v>0</v>
      </c>
      <c r="AG536" s="66" t="str">
        <f>IF(B536="","",IF(AQ536="総合事業","数式を削除して手入力",IFERROR(INDEX(【参考】数式用!$AD$3:$AF$452,MATCH(Q536&amp;V536,【参考】数式用!$AC$3:$AC$452,0),MATCH(VLOOKUP(Z536,【参考】数式用!$AG$2:$AH$56,2,FALSE),【参考】数式用!$AD$2:$AF$2,0)),10)))</f>
        <v/>
      </c>
      <c r="AP536" s="501" t="str">
        <f>IF($L$16="", "", VLOOKUP(Z536,【参考】数式用!$A$2:$O$57,14,FALSE))</f>
        <v/>
      </c>
      <c r="AQ536" s="282" t="e">
        <f>VLOOKUP(Z536,【参考】数式用!$A$2:$O$57,15,FALSE)</f>
        <v>#N/A</v>
      </c>
    </row>
    <row r="537" spans="1:43" ht="49.95" customHeight="1">
      <c r="A537" s="650">
        <f t="shared" si="16"/>
        <v>498</v>
      </c>
      <c r="B537" s="664"/>
      <c r="C537" s="665"/>
      <c r="D537" s="665"/>
      <c r="E537" s="665"/>
      <c r="F537" s="665"/>
      <c r="G537" s="665"/>
      <c r="H537" s="665"/>
      <c r="I537" s="665"/>
      <c r="J537" s="665"/>
      <c r="K537" s="665"/>
      <c r="L537" s="663"/>
      <c r="M537" s="663"/>
      <c r="N537" s="663"/>
      <c r="O537" s="663"/>
      <c r="P537" s="663"/>
      <c r="Q537" s="652"/>
      <c r="R537" s="652"/>
      <c r="S537" s="652"/>
      <c r="T537" s="652"/>
      <c r="U537" s="652"/>
      <c r="V537" s="648"/>
      <c r="W537" s="651"/>
      <c r="X537" s="651"/>
      <c r="Y537" s="651"/>
      <c r="Z537" s="651"/>
      <c r="AA537" s="651"/>
      <c r="AB537" s="651"/>
      <c r="AC537" s="236" t="str">
        <f>IFERROR(VLOOKUP(Z537,【参考】数式用!$A$4:$B$57,2,FALSE),"")</f>
        <v/>
      </c>
      <c r="AD537" s="137"/>
      <c r="AE537" s="138"/>
      <c r="AF537" s="237">
        <f t="shared" si="17"/>
        <v>0</v>
      </c>
      <c r="AG537" s="66" t="str">
        <f>IF(B537="","",IF(AQ537="総合事業","数式を削除して手入力",IFERROR(INDEX(【参考】数式用!$AD$3:$AF$452,MATCH(Q537&amp;V537,【参考】数式用!$AC$3:$AC$452,0),MATCH(VLOOKUP(Z537,【参考】数式用!$AG$2:$AH$56,2,FALSE),【参考】数式用!$AD$2:$AF$2,0)),10)))</f>
        <v/>
      </c>
      <c r="AP537" s="501" t="str">
        <f>IF($L$16="", "", VLOOKUP(Z537,【参考】数式用!$A$2:$O$57,14,FALSE))</f>
        <v/>
      </c>
      <c r="AQ537" s="282" t="e">
        <f>VLOOKUP(Z537,【参考】数式用!$A$2:$O$57,15,FALSE)</f>
        <v>#N/A</v>
      </c>
    </row>
    <row r="538" spans="1:43" ht="49.95" customHeight="1">
      <c r="A538" s="650">
        <f t="shared" si="16"/>
        <v>499</v>
      </c>
      <c r="B538" s="664"/>
      <c r="C538" s="665"/>
      <c r="D538" s="665"/>
      <c r="E538" s="665"/>
      <c r="F538" s="665"/>
      <c r="G538" s="665"/>
      <c r="H538" s="665"/>
      <c r="I538" s="665"/>
      <c r="J538" s="665"/>
      <c r="K538" s="665"/>
      <c r="L538" s="663"/>
      <c r="M538" s="663"/>
      <c r="N538" s="663"/>
      <c r="O538" s="663"/>
      <c r="P538" s="663"/>
      <c r="Q538" s="652"/>
      <c r="R538" s="652"/>
      <c r="S538" s="652"/>
      <c r="T538" s="652"/>
      <c r="U538" s="652"/>
      <c r="V538" s="648"/>
      <c r="W538" s="651"/>
      <c r="X538" s="651"/>
      <c r="Y538" s="651"/>
      <c r="Z538" s="651"/>
      <c r="AA538" s="651"/>
      <c r="AB538" s="651"/>
      <c r="AC538" s="236" t="str">
        <f>IFERROR(VLOOKUP(Z538,【参考】数式用!$A$4:$B$57,2,FALSE),"")</f>
        <v/>
      </c>
      <c r="AD538" s="137"/>
      <c r="AE538" s="138"/>
      <c r="AF538" s="237">
        <f t="shared" si="17"/>
        <v>0</v>
      </c>
      <c r="AG538" s="66" t="str">
        <f>IF(B538="","",IF(AQ538="総合事業","数式を削除して手入力",IFERROR(INDEX(【参考】数式用!$AD$3:$AF$452,MATCH(Q538&amp;V538,【参考】数式用!$AC$3:$AC$452,0),MATCH(VLOOKUP(Z538,【参考】数式用!$AG$2:$AH$56,2,FALSE),【参考】数式用!$AD$2:$AF$2,0)),10)))</f>
        <v/>
      </c>
      <c r="AP538" s="501" t="str">
        <f>IF($L$16="", "", VLOOKUP(Z538,【参考】数式用!$A$2:$O$57,14,FALSE))</f>
        <v/>
      </c>
      <c r="AQ538" s="282" t="e">
        <f>VLOOKUP(Z538,【参考】数式用!$A$2:$O$57,15,FALSE)</f>
        <v>#N/A</v>
      </c>
    </row>
    <row r="539" spans="1:43" ht="49.95" customHeight="1">
      <c r="A539" s="650">
        <f t="shared" si="16"/>
        <v>500</v>
      </c>
      <c r="B539" s="664"/>
      <c r="C539" s="665"/>
      <c r="D539" s="665"/>
      <c r="E539" s="665"/>
      <c r="F539" s="665"/>
      <c r="G539" s="665"/>
      <c r="H539" s="665"/>
      <c r="I539" s="665"/>
      <c r="J539" s="665"/>
      <c r="K539" s="665"/>
      <c r="L539" s="663"/>
      <c r="M539" s="663"/>
      <c r="N539" s="663"/>
      <c r="O539" s="663"/>
      <c r="P539" s="663"/>
      <c r="Q539" s="652"/>
      <c r="R539" s="652"/>
      <c r="S539" s="652"/>
      <c r="T539" s="652"/>
      <c r="U539" s="652"/>
      <c r="V539" s="648"/>
      <c r="W539" s="651"/>
      <c r="X539" s="651"/>
      <c r="Y539" s="651"/>
      <c r="Z539" s="651"/>
      <c r="AA539" s="651"/>
      <c r="AB539" s="651"/>
      <c r="AC539" s="236" t="str">
        <f>IFERROR(VLOOKUP(Z539,【参考】数式用!$A$4:$B$57,2,FALSE),"")</f>
        <v/>
      </c>
      <c r="AD539" s="137"/>
      <c r="AE539" s="138"/>
      <c r="AF539" s="237">
        <f t="shared" si="17"/>
        <v>0</v>
      </c>
      <c r="AG539" s="66" t="str">
        <f>IF(B539="","",IF(AQ539="総合事業","数式を削除して手入力",IFERROR(INDEX(【参考】数式用!$AD$3:$AF$452,MATCH(Q539&amp;V539,【参考】数式用!$AC$3:$AC$452,0),MATCH(VLOOKUP(Z539,【参考】数式用!$AG$2:$AH$56,2,FALSE),【参考】数式用!$AD$2:$AF$2,0)),10)))</f>
        <v/>
      </c>
      <c r="AP539" s="501" t="str">
        <f>IF($L$16="", "", VLOOKUP(Z539,【参考】数式用!$A$2:$O$57,14,FALSE))</f>
        <v/>
      </c>
      <c r="AQ539" s="282" t="e">
        <f>VLOOKUP(Z539,【参考】数式用!$A$2:$O$57,15,FALSE)</f>
        <v>#N/A</v>
      </c>
    </row>
  </sheetData>
  <sheetProtection algorithmName="SHA-512" hashValue="LCWHjjYS5ABOvMObGqChMtIqj67yOS+9UoeYfKDZT4nBtqM5e1unfsa2NKfFfzfTSnuug42r82mImjxSDKKy7g==" saltValue="t8YgRT2jr0HF8jhf2qeLjg==" spinCount="100000" sheet="1" formatCells="0" insertRows="0" deleteRows="0" sort="0" autoFilter="0"/>
  <dataConsolidate/>
  <mergeCells count="2559">
    <mergeCell ref="B538:K538"/>
    <mergeCell ref="L538:P538"/>
    <mergeCell ref="Q538:U538"/>
    <mergeCell ref="W538:Y538"/>
    <mergeCell ref="Z538:AB538"/>
    <mergeCell ref="B539:K539"/>
    <mergeCell ref="L539:P539"/>
    <mergeCell ref="Q539:U539"/>
    <mergeCell ref="W539:Y539"/>
    <mergeCell ref="Z539:AB539"/>
    <mergeCell ref="B536:K536"/>
    <mergeCell ref="L536:P536"/>
    <mergeCell ref="Q536:U536"/>
    <mergeCell ref="W536:Y536"/>
    <mergeCell ref="Z536:AB536"/>
    <mergeCell ref="B537:K537"/>
    <mergeCell ref="L537:P537"/>
    <mergeCell ref="Q537:U537"/>
    <mergeCell ref="W537:Y537"/>
    <mergeCell ref="Z537:AB537"/>
    <mergeCell ref="B530:K530"/>
    <mergeCell ref="L530:P530"/>
    <mergeCell ref="Q530:U530"/>
    <mergeCell ref="W530:Y530"/>
    <mergeCell ref="Z530:AB530"/>
    <mergeCell ref="B531:K531"/>
    <mergeCell ref="L531:P531"/>
    <mergeCell ref="Q531:U531"/>
    <mergeCell ref="W531:Y531"/>
    <mergeCell ref="Z531:AB531"/>
    <mergeCell ref="B528:K528"/>
    <mergeCell ref="L528:P528"/>
    <mergeCell ref="Q528:U528"/>
    <mergeCell ref="W528:Y528"/>
    <mergeCell ref="Z528:AB528"/>
    <mergeCell ref="B529:K529"/>
    <mergeCell ref="L529:P529"/>
    <mergeCell ref="Q529:U529"/>
    <mergeCell ref="W529:Y529"/>
    <mergeCell ref="Z529:AB529"/>
    <mergeCell ref="B534:K534"/>
    <mergeCell ref="L534:P534"/>
    <mergeCell ref="Q534:U534"/>
    <mergeCell ref="W534:Y534"/>
    <mergeCell ref="Z534:AB534"/>
    <mergeCell ref="B535:K535"/>
    <mergeCell ref="L535:P535"/>
    <mergeCell ref="Q535:U535"/>
    <mergeCell ref="W535:Y535"/>
    <mergeCell ref="Z535:AB535"/>
    <mergeCell ref="B532:K532"/>
    <mergeCell ref="L532:P532"/>
    <mergeCell ref="Q532:U532"/>
    <mergeCell ref="W532:Y532"/>
    <mergeCell ref="Z532:AB532"/>
    <mergeCell ref="B533:K533"/>
    <mergeCell ref="L533:P533"/>
    <mergeCell ref="Q533:U533"/>
    <mergeCell ref="W533:Y533"/>
    <mergeCell ref="Z533:AB533"/>
    <mergeCell ref="B522:K522"/>
    <mergeCell ref="L522:P522"/>
    <mergeCell ref="Q522:U522"/>
    <mergeCell ref="W522:Y522"/>
    <mergeCell ref="Z522:AB522"/>
    <mergeCell ref="B523:K523"/>
    <mergeCell ref="L523:P523"/>
    <mergeCell ref="Q523:U523"/>
    <mergeCell ref="W523:Y523"/>
    <mergeCell ref="Z523:AB523"/>
    <mergeCell ref="B520:K520"/>
    <mergeCell ref="L520:P520"/>
    <mergeCell ref="Q520:U520"/>
    <mergeCell ref="W520:Y520"/>
    <mergeCell ref="Z520:AB520"/>
    <mergeCell ref="B521:K521"/>
    <mergeCell ref="L521:P521"/>
    <mergeCell ref="Q521:U521"/>
    <mergeCell ref="W521:Y521"/>
    <mergeCell ref="Z521:AB521"/>
    <mergeCell ref="B526:K526"/>
    <mergeCell ref="L526:P526"/>
    <mergeCell ref="Q526:U526"/>
    <mergeCell ref="W526:Y526"/>
    <mergeCell ref="Z526:AB526"/>
    <mergeCell ref="B527:K527"/>
    <mergeCell ref="L527:P527"/>
    <mergeCell ref="Q527:U527"/>
    <mergeCell ref="W527:Y527"/>
    <mergeCell ref="Z527:AB527"/>
    <mergeCell ref="B524:K524"/>
    <mergeCell ref="L524:P524"/>
    <mergeCell ref="Q524:U524"/>
    <mergeCell ref="W524:Y524"/>
    <mergeCell ref="Z524:AB524"/>
    <mergeCell ref="B525:K525"/>
    <mergeCell ref="L525:P525"/>
    <mergeCell ref="Q525:U525"/>
    <mergeCell ref="W525:Y525"/>
    <mergeCell ref="Z525:AB525"/>
    <mergeCell ref="B514:K514"/>
    <mergeCell ref="L514:P514"/>
    <mergeCell ref="Q514:U514"/>
    <mergeCell ref="W514:Y514"/>
    <mergeCell ref="Z514:AB514"/>
    <mergeCell ref="B515:K515"/>
    <mergeCell ref="L515:P515"/>
    <mergeCell ref="Q515:U515"/>
    <mergeCell ref="W515:Y515"/>
    <mergeCell ref="Z515:AB515"/>
    <mergeCell ref="B512:K512"/>
    <mergeCell ref="L512:P512"/>
    <mergeCell ref="Q512:U512"/>
    <mergeCell ref="W512:Y512"/>
    <mergeCell ref="Z512:AB512"/>
    <mergeCell ref="B513:K513"/>
    <mergeCell ref="L513:P513"/>
    <mergeCell ref="Q513:U513"/>
    <mergeCell ref="W513:Y513"/>
    <mergeCell ref="Z513:AB513"/>
    <mergeCell ref="B518:K518"/>
    <mergeCell ref="L518:P518"/>
    <mergeCell ref="Q518:U518"/>
    <mergeCell ref="W518:Y518"/>
    <mergeCell ref="Z518:AB518"/>
    <mergeCell ref="B519:K519"/>
    <mergeCell ref="L519:P519"/>
    <mergeCell ref="Q519:U519"/>
    <mergeCell ref="W519:Y519"/>
    <mergeCell ref="Z519:AB519"/>
    <mergeCell ref="B516:K516"/>
    <mergeCell ref="L516:P516"/>
    <mergeCell ref="Q516:U516"/>
    <mergeCell ref="W516:Y516"/>
    <mergeCell ref="Z516:AB516"/>
    <mergeCell ref="B517:K517"/>
    <mergeCell ref="L517:P517"/>
    <mergeCell ref="Q517:U517"/>
    <mergeCell ref="W517:Y517"/>
    <mergeCell ref="Z517:AB517"/>
    <mergeCell ref="B506:K506"/>
    <mergeCell ref="L506:P506"/>
    <mergeCell ref="Q506:U506"/>
    <mergeCell ref="W506:Y506"/>
    <mergeCell ref="Z506:AB506"/>
    <mergeCell ref="B507:K507"/>
    <mergeCell ref="L507:P507"/>
    <mergeCell ref="Q507:U507"/>
    <mergeCell ref="W507:Y507"/>
    <mergeCell ref="Z507:AB507"/>
    <mergeCell ref="B504:K504"/>
    <mergeCell ref="L504:P504"/>
    <mergeCell ref="Q504:U504"/>
    <mergeCell ref="W504:Y504"/>
    <mergeCell ref="Z504:AB504"/>
    <mergeCell ref="B505:K505"/>
    <mergeCell ref="L505:P505"/>
    <mergeCell ref="Q505:U505"/>
    <mergeCell ref="W505:Y505"/>
    <mergeCell ref="Z505:AB505"/>
    <mergeCell ref="B510:K510"/>
    <mergeCell ref="L510:P510"/>
    <mergeCell ref="Q510:U510"/>
    <mergeCell ref="W510:Y510"/>
    <mergeCell ref="Z510:AB510"/>
    <mergeCell ref="B511:K511"/>
    <mergeCell ref="L511:P511"/>
    <mergeCell ref="Q511:U511"/>
    <mergeCell ref="W511:Y511"/>
    <mergeCell ref="Z511:AB511"/>
    <mergeCell ref="B508:K508"/>
    <mergeCell ref="L508:P508"/>
    <mergeCell ref="Q508:U508"/>
    <mergeCell ref="W508:Y508"/>
    <mergeCell ref="Z508:AB508"/>
    <mergeCell ref="B509:K509"/>
    <mergeCell ref="L509:P509"/>
    <mergeCell ref="Q509:U509"/>
    <mergeCell ref="W509:Y509"/>
    <mergeCell ref="Z509:AB509"/>
    <mergeCell ref="B498:K498"/>
    <mergeCell ref="L498:P498"/>
    <mergeCell ref="Q498:U498"/>
    <mergeCell ref="W498:Y498"/>
    <mergeCell ref="Z498:AB498"/>
    <mergeCell ref="B499:K499"/>
    <mergeCell ref="L499:P499"/>
    <mergeCell ref="Q499:U499"/>
    <mergeCell ref="W499:Y499"/>
    <mergeCell ref="Z499:AB499"/>
    <mergeCell ref="B496:K496"/>
    <mergeCell ref="L496:P496"/>
    <mergeCell ref="Q496:U496"/>
    <mergeCell ref="W496:Y496"/>
    <mergeCell ref="Z496:AB496"/>
    <mergeCell ref="B497:K497"/>
    <mergeCell ref="L497:P497"/>
    <mergeCell ref="Q497:U497"/>
    <mergeCell ref="W497:Y497"/>
    <mergeCell ref="Z497:AB497"/>
    <mergeCell ref="B502:K502"/>
    <mergeCell ref="L502:P502"/>
    <mergeCell ref="Q502:U502"/>
    <mergeCell ref="W502:Y502"/>
    <mergeCell ref="Z502:AB502"/>
    <mergeCell ref="B503:K503"/>
    <mergeCell ref="L503:P503"/>
    <mergeCell ref="Q503:U503"/>
    <mergeCell ref="W503:Y503"/>
    <mergeCell ref="Z503:AB503"/>
    <mergeCell ref="B500:K500"/>
    <mergeCell ref="L500:P500"/>
    <mergeCell ref="Q500:U500"/>
    <mergeCell ref="W500:Y500"/>
    <mergeCell ref="Z500:AB500"/>
    <mergeCell ref="B501:K501"/>
    <mergeCell ref="L501:P501"/>
    <mergeCell ref="Q501:U501"/>
    <mergeCell ref="W501:Y501"/>
    <mergeCell ref="Z501:AB501"/>
    <mergeCell ref="B490:K490"/>
    <mergeCell ref="L490:P490"/>
    <mergeCell ref="Q490:U490"/>
    <mergeCell ref="W490:Y490"/>
    <mergeCell ref="Z490:AB490"/>
    <mergeCell ref="B491:K491"/>
    <mergeCell ref="L491:P491"/>
    <mergeCell ref="Q491:U491"/>
    <mergeCell ref="W491:Y491"/>
    <mergeCell ref="Z491:AB491"/>
    <mergeCell ref="B488:K488"/>
    <mergeCell ref="L488:P488"/>
    <mergeCell ref="Q488:U488"/>
    <mergeCell ref="W488:Y488"/>
    <mergeCell ref="Z488:AB488"/>
    <mergeCell ref="B489:K489"/>
    <mergeCell ref="L489:P489"/>
    <mergeCell ref="Q489:U489"/>
    <mergeCell ref="W489:Y489"/>
    <mergeCell ref="Z489:AB489"/>
    <mergeCell ref="B494:K494"/>
    <mergeCell ref="L494:P494"/>
    <mergeCell ref="Q494:U494"/>
    <mergeCell ref="W494:Y494"/>
    <mergeCell ref="Z494:AB494"/>
    <mergeCell ref="B495:K495"/>
    <mergeCell ref="L495:P495"/>
    <mergeCell ref="Q495:U495"/>
    <mergeCell ref="W495:Y495"/>
    <mergeCell ref="Z495:AB495"/>
    <mergeCell ref="B492:K492"/>
    <mergeCell ref="L492:P492"/>
    <mergeCell ref="Q492:U492"/>
    <mergeCell ref="W492:Y492"/>
    <mergeCell ref="Z492:AB492"/>
    <mergeCell ref="B493:K493"/>
    <mergeCell ref="L493:P493"/>
    <mergeCell ref="Q493:U493"/>
    <mergeCell ref="W493:Y493"/>
    <mergeCell ref="Z493:AB493"/>
    <mergeCell ref="B482:K482"/>
    <mergeCell ref="L482:P482"/>
    <mergeCell ref="Q482:U482"/>
    <mergeCell ref="W482:Y482"/>
    <mergeCell ref="Z482:AB482"/>
    <mergeCell ref="B483:K483"/>
    <mergeCell ref="L483:P483"/>
    <mergeCell ref="Q483:U483"/>
    <mergeCell ref="W483:Y483"/>
    <mergeCell ref="Z483:AB483"/>
    <mergeCell ref="B480:K480"/>
    <mergeCell ref="L480:P480"/>
    <mergeCell ref="Q480:U480"/>
    <mergeCell ref="W480:Y480"/>
    <mergeCell ref="Z480:AB480"/>
    <mergeCell ref="B481:K481"/>
    <mergeCell ref="L481:P481"/>
    <mergeCell ref="Q481:U481"/>
    <mergeCell ref="W481:Y481"/>
    <mergeCell ref="Z481:AB481"/>
    <mergeCell ref="B486:K486"/>
    <mergeCell ref="L486:P486"/>
    <mergeCell ref="Q486:U486"/>
    <mergeCell ref="W486:Y486"/>
    <mergeCell ref="Z486:AB486"/>
    <mergeCell ref="B487:K487"/>
    <mergeCell ref="L487:P487"/>
    <mergeCell ref="Q487:U487"/>
    <mergeCell ref="W487:Y487"/>
    <mergeCell ref="Z487:AB487"/>
    <mergeCell ref="B484:K484"/>
    <mergeCell ref="L484:P484"/>
    <mergeCell ref="Q484:U484"/>
    <mergeCell ref="W484:Y484"/>
    <mergeCell ref="Z484:AB484"/>
    <mergeCell ref="B485:K485"/>
    <mergeCell ref="L485:P485"/>
    <mergeCell ref="Q485:U485"/>
    <mergeCell ref="W485:Y485"/>
    <mergeCell ref="Z485:AB485"/>
    <mergeCell ref="B474:K474"/>
    <mergeCell ref="L474:P474"/>
    <mergeCell ref="Q474:U474"/>
    <mergeCell ref="W474:Y474"/>
    <mergeCell ref="Z474:AB474"/>
    <mergeCell ref="B475:K475"/>
    <mergeCell ref="L475:P475"/>
    <mergeCell ref="Q475:U475"/>
    <mergeCell ref="W475:Y475"/>
    <mergeCell ref="Z475:AB475"/>
    <mergeCell ref="B472:K472"/>
    <mergeCell ref="L472:P472"/>
    <mergeCell ref="Q472:U472"/>
    <mergeCell ref="W472:Y472"/>
    <mergeCell ref="Z472:AB472"/>
    <mergeCell ref="B473:K473"/>
    <mergeCell ref="L473:P473"/>
    <mergeCell ref="Q473:U473"/>
    <mergeCell ref="W473:Y473"/>
    <mergeCell ref="Z473:AB473"/>
    <mergeCell ref="B478:K478"/>
    <mergeCell ref="L478:P478"/>
    <mergeCell ref="Q478:U478"/>
    <mergeCell ref="W478:Y478"/>
    <mergeCell ref="Z478:AB478"/>
    <mergeCell ref="B479:K479"/>
    <mergeCell ref="L479:P479"/>
    <mergeCell ref="Q479:U479"/>
    <mergeCell ref="W479:Y479"/>
    <mergeCell ref="Z479:AB479"/>
    <mergeCell ref="B476:K476"/>
    <mergeCell ref="L476:P476"/>
    <mergeCell ref="Q476:U476"/>
    <mergeCell ref="W476:Y476"/>
    <mergeCell ref="Z476:AB476"/>
    <mergeCell ref="B477:K477"/>
    <mergeCell ref="L477:P477"/>
    <mergeCell ref="Q477:U477"/>
    <mergeCell ref="W477:Y477"/>
    <mergeCell ref="Z477:AB477"/>
    <mergeCell ref="B466:K466"/>
    <mergeCell ref="L466:P466"/>
    <mergeCell ref="Q466:U466"/>
    <mergeCell ref="W466:Y466"/>
    <mergeCell ref="Z466:AB466"/>
    <mergeCell ref="B467:K467"/>
    <mergeCell ref="L467:P467"/>
    <mergeCell ref="Q467:U467"/>
    <mergeCell ref="W467:Y467"/>
    <mergeCell ref="Z467:AB467"/>
    <mergeCell ref="B464:K464"/>
    <mergeCell ref="L464:P464"/>
    <mergeCell ref="Q464:U464"/>
    <mergeCell ref="W464:Y464"/>
    <mergeCell ref="Z464:AB464"/>
    <mergeCell ref="B465:K465"/>
    <mergeCell ref="L465:P465"/>
    <mergeCell ref="Q465:U465"/>
    <mergeCell ref="W465:Y465"/>
    <mergeCell ref="Z465:AB465"/>
    <mergeCell ref="B470:K470"/>
    <mergeCell ref="L470:P470"/>
    <mergeCell ref="Q470:U470"/>
    <mergeCell ref="W470:Y470"/>
    <mergeCell ref="Z470:AB470"/>
    <mergeCell ref="B471:K471"/>
    <mergeCell ref="L471:P471"/>
    <mergeCell ref="Q471:U471"/>
    <mergeCell ref="W471:Y471"/>
    <mergeCell ref="Z471:AB471"/>
    <mergeCell ref="B468:K468"/>
    <mergeCell ref="L468:P468"/>
    <mergeCell ref="Q468:U468"/>
    <mergeCell ref="W468:Y468"/>
    <mergeCell ref="Z468:AB468"/>
    <mergeCell ref="B469:K469"/>
    <mergeCell ref="L469:P469"/>
    <mergeCell ref="Q469:U469"/>
    <mergeCell ref="W469:Y469"/>
    <mergeCell ref="Z469:AB469"/>
    <mergeCell ref="B458:K458"/>
    <mergeCell ref="L458:P458"/>
    <mergeCell ref="Q458:U458"/>
    <mergeCell ref="W458:Y458"/>
    <mergeCell ref="Z458:AB458"/>
    <mergeCell ref="B459:K459"/>
    <mergeCell ref="L459:P459"/>
    <mergeCell ref="Q459:U459"/>
    <mergeCell ref="W459:Y459"/>
    <mergeCell ref="Z459:AB459"/>
    <mergeCell ref="B456:K456"/>
    <mergeCell ref="L456:P456"/>
    <mergeCell ref="Q456:U456"/>
    <mergeCell ref="W456:Y456"/>
    <mergeCell ref="Z456:AB456"/>
    <mergeCell ref="B457:K457"/>
    <mergeCell ref="L457:P457"/>
    <mergeCell ref="Q457:U457"/>
    <mergeCell ref="W457:Y457"/>
    <mergeCell ref="Z457:AB457"/>
    <mergeCell ref="B462:K462"/>
    <mergeCell ref="L462:P462"/>
    <mergeCell ref="Q462:U462"/>
    <mergeCell ref="W462:Y462"/>
    <mergeCell ref="Z462:AB462"/>
    <mergeCell ref="B463:K463"/>
    <mergeCell ref="L463:P463"/>
    <mergeCell ref="Q463:U463"/>
    <mergeCell ref="W463:Y463"/>
    <mergeCell ref="Z463:AB463"/>
    <mergeCell ref="B460:K460"/>
    <mergeCell ref="L460:P460"/>
    <mergeCell ref="Q460:U460"/>
    <mergeCell ref="W460:Y460"/>
    <mergeCell ref="Z460:AB460"/>
    <mergeCell ref="B461:K461"/>
    <mergeCell ref="L461:P461"/>
    <mergeCell ref="Q461:U461"/>
    <mergeCell ref="W461:Y461"/>
    <mergeCell ref="Z461:AB461"/>
    <mergeCell ref="B450:K450"/>
    <mergeCell ref="L450:P450"/>
    <mergeCell ref="Q450:U450"/>
    <mergeCell ref="W450:Y450"/>
    <mergeCell ref="Z450:AB450"/>
    <mergeCell ref="B451:K451"/>
    <mergeCell ref="L451:P451"/>
    <mergeCell ref="Q451:U451"/>
    <mergeCell ref="W451:Y451"/>
    <mergeCell ref="Z451:AB451"/>
    <mergeCell ref="B448:K448"/>
    <mergeCell ref="L448:P448"/>
    <mergeCell ref="Q448:U448"/>
    <mergeCell ref="W448:Y448"/>
    <mergeCell ref="Z448:AB448"/>
    <mergeCell ref="B449:K449"/>
    <mergeCell ref="L449:P449"/>
    <mergeCell ref="Q449:U449"/>
    <mergeCell ref="W449:Y449"/>
    <mergeCell ref="Z449:AB449"/>
    <mergeCell ref="B454:K454"/>
    <mergeCell ref="L454:P454"/>
    <mergeCell ref="Q454:U454"/>
    <mergeCell ref="W454:Y454"/>
    <mergeCell ref="Z454:AB454"/>
    <mergeCell ref="B455:K455"/>
    <mergeCell ref="L455:P455"/>
    <mergeCell ref="Q455:U455"/>
    <mergeCell ref="W455:Y455"/>
    <mergeCell ref="Z455:AB455"/>
    <mergeCell ref="B452:K452"/>
    <mergeCell ref="L452:P452"/>
    <mergeCell ref="Q452:U452"/>
    <mergeCell ref="W452:Y452"/>
    <mergeCell ref="Z452:AB452"/>
    <mergeCell ref="B453:K453"/>
    <mergeCell ref="L453:P453"/>
    <mergeCell ref="Q453:U453"/>
    <mergeCell ref="W453:Y453"/>
    <mergeCell ref="Z453:AB453"/>
    <mergeCell ref="B442:K442"/>
    <mergeCell ref="L442:P442"/>
    <mergeCell ref="Q442:U442"/>
    <mergeCell ref="W442:Y442"/>
    <mergeCell ref="Z442:AB442"/>
    <mergeCell ref="B443:K443"/>
    <mergeCell ref="L443:P443"/>
    <mergeCell ref="Q443:U443"/>
    <mergeCell ref="W443:Y443"/>
    <mergeCell ref="Z443:AB443"/>
    <mergeCell ref="B440:K440"/>
    <mergeCell ref="L440:P440"/>
    <mergeCell ref="Q440:U440"/>
    <mergeCell ref="W440:Y440"/>
    <mergeCell ref="Z440:AB440"/>
    <mergeCell ref="B441:K441"/>
    <mergeCell ref="L441:P441"/>
    <mergeCell ref="Q441:U441"/>
    <mergeCell ref="W441:Y441"/>
    <mergeCell ref="Z441:AB441"/>
    <mergeCell ref="B446:K446"/>
    <mergeCell ref="L446:P446"/>
    <mergeCell ref="Q446:U446"/>
    <mergeCell ref="W446:Y446"/>
    <mergeCell ref="Z446:AB446"/>
    <mergeCell ref="B447:K447"/>
    <mergeCell ref="L447:P447"/>
    <mergeCell ref="Q447:U447"/>
    <mergeCell ref="W447:Y447"/>
    <mergeCell ref="Z447:AB447"/>
    <mergeCell ref="B444:K444"/>
    <mergeCell ref="L444:P444"/>
    <mergeCell ref="Q444:U444"/>
    <mergeCell ref="W444:Y444"/>
    <mergeCell ref="Z444:AB444"/>
    <mergeCell ref="B445:K445"/>
    <mergeCell ref="L445:P445"/>
    <mergeCell ref="Q445:U445"/>
    <mergeCell ref="W445:Y445"/>
    <mergeCell ref="Z445:AB445"/>
    <mergeCell ref="B434:K434"/>
    <mergeCell ref="L434:P434"/>
    <mergeCell ref="Q434:U434"/>
    <mergeCell ref="W434:Y434"/>
    <mergeCell ref="Z434:AB434"/>
    <mergeCell ref="B435:K435"/>
    <mergeCell ref="L435:P435"/>
    <mergeCell ref="Q435:U435"/>
    <mergeCell ref="W435:Y435"/>
    <mergeCell ref="Z435:AB435"/>
    <mergeCell ref="B432:K432"/>
    <mergeCell ref="L432:P432"/>
    <mergeCell ref="Q432:U432"/>
    <mergeCell ref="W432:Y432"/>
    <mergeCell ref="Z432:AB432"/>
    <mergeCell ref="B433:K433"/>
    <mergeCell ref="L433:P433"/>
    <mergeCell ref="Q433:U433"/>
    <mergeCell ref="W433:Y433"/>
    <mergeCell ref="Z433:AB433"/>
    <mergeCell ref="B438:K438"/>
    <mergeCell ref="L438:P438"/>
    <mergeCell ref="Q438:U438"/>
    <mergeCell ref="W438:Y438"/>
    <mergeCell ref="Z438:AB438"/>
    <mergeCell ref="B439:K439"/>
    <mergeCell ref="L439:P439"/>
    <mergeCell ref="Q439:U439"/>
    <mergeCell ref="W439:Y439"/>
    <mergeCell ref="Z439:AB439"/>
    <mergeCell ref="B436:K436"/>
    <mergeCell ref="L436:P436"/>
    <mergeCell ref="Q436:U436"/>
    <mergeCell ref="W436:Y436"/>
    <mergeCell ref="Z436:AB436"/>
    <mergeCell ref="B437:K437"/>
    <mergeCell ref="L437:P437"/>
    <mergeCell ref="Q437:U437"/>
    <mergeCell ref="W437:Y437"/>
    <mergeCell ref="Z437:AB437"/>
    <mergeCell ref="B426:K426"/>
    <mergeCell ref="L426:P426"/>
    <mergeCell ref="Q426:U426"/>
    <mergeCell ref="W426:Y426"/>
    <mergeCell ref="Z426:AB426"/>
    <mergeCell ref="B427:K427"/>
    <mergeCell ref="L427:P427"/>
    <mergeCell ref="Q427:U427"/>
    <mergeCell ref="W427:Y427"/>
    <mergeCell ref="Z427:AB427"/>
    <mergeCell ref="B424:K424"/>
    <mergeCell ref="L424:P424"/>
    <mergeCell ref="Q424:U424"/>
    <mergeCell ref="W424:Y424"/>
    <mergeCell ref="Z424:AB424"/>
    <mergeCell ref="B425:K425"/>
    <mergeCell ref="L425:P425"/>
    <mergeCell ref="Q425:U425"/>
    <mergeCell ref="W425:Y425"/>
    <mergeCell ref="Z425:AB425"/>
    <mergeCell ref="B430:K430"/>
    <mergeCell ref="L430:P430"/>
    <mergeCell ref="Q430:U430"/>
    <mergeCell ref="W430:Y430"/>
    <mergeCell ref="Z430:AB430"/>
    <mergeCell ref="B431:K431"/>
    <mergeCell ref="L431:P431"/>
    <mergeCell ref="Q431:U431"/>
    <mergeCell ref="W431:Y431"/>
    <mergeCell ref="Z431:AB431"/>
    <mergeCell ref="B428:K428"/>
    <mergeCell ref="L428:P428"/>
    <mergeCell ref="Q428:U428"/>
    <mergeCell ref="W428:Y428"/>
    <mergeCell ref="Z428:AB428"/>
    <mergeCell ref="B429:K429"/>
    <mergeCell ref="L429:P429"/>
    <mergeCell ref="Q429:U429"/>
    <mergeCell ref="W429:Y429"/>
    <mergeCell ref="Z429:AB429"/>
    <mergeCell ref="B418:K418"/>
    <mergeCell ref="L418:P418"/>
    <mergeCell ref="Q418:U418"/>
    <mergeCell ref="W418:Y418"/>
    <mergeCell ref="Z418:AB418"/>
    <mergeCell ref="B419:K419"/>
    <mergeCell ref="L419:P419"/>
    <mergeCell ref="Q419:U419"/>
    <mergeCell ref="W419:Y419"/>
    <mergeCell ref="Z419:AB419"/>
    <mergeCell ref="B416:K416"/>
    <mergeCell ref="L416:P416"/>
    <mergeCell ref="Q416:U416"/>
    <mergeCell ref="W416:Y416"/>
    <mergeCell ref="Z416:AB416"/>
    <mergeCell ref="B417:K417"/>
    <mergeCell ref="L417:P417"/>
    <mergeCell ref="Q417:U417"/>
    <mergeCell ref="W417:Y417"/>
    <mergeCell ref="Z417:AB417"/>
    <mergeCell ref="B422:K422"/>
    <mergeCell ref="L422:P422"/>
    <mergeCell ref="Q422:U422"/>
    <mergeCell ref="W422:Y422"/>
    <mergeCell ref="Z422:AB422"/>
    <mergeCell ref="B423:K423"/>
    <mergeCell ref="L423:P423"/>
    <mergeCell ref="Q423:U423"/>
    <mergeCell ref="W423:Y423"/>
    <mergeCell ref="Z423:AB423"/>
    <mergeCell ref="B420:K420"/>
    <mergeCell ref="L420:P420"/>
    <mergeCell ref="Q420:U420"/>
    <mergeCell ref="W420:Y420"/>
    <mergeCell ref="Z420:AB420"/>
    <mergeCell ref="B421:K421"/>
    <mergeCell ref="L421:P421"/>
    <mergeCell ref="Q421:U421"/>
    <mergeCell ref="W421:Y421"/>
    <mergeCell ref="Z421:AB421"/>
    <mergeCell ref="B410:K410"/>
    <mergeCell ref="L410:P410"/>
    <mergeCell ref="Q410:U410"/>
    <mergeCell ref="W410:Y410"/>
    <mergeCell ref="Z410:AB410"/>
    <mergeCell ref="B411:K411"/>
    <mergeCell ref="L411:P411"/>
    <mergeCell ref="Q411:U411"/>
    <mergeCell ref="W411:Y411"/>
    <mergeCell ref="Z411:AB411"/>
    <mergeCell ref="B408:K408"/>
    <mergeCell ref="L408:P408"/>
    <mergeCell ref="Q408:U408"/>
    <mergeCell ref="W408:Y408"/>
    <mergeCell ref="Z408:AB408"/>
    <mergeCell ref="B409:K409"/>
    <mergeCell ref="L409:P409"/>
    <mergeCell ref="Q409:U409"/>
    <mergeCell ref="W409:Y409"/>
    <mergeCell ref="Z409:AB409"/>
    <mergeCell ref="B414:K414"/>
    <mergeCell ref="L414:P414"/>
    <mergeCell ref="Q414:U414"/>
    <mergeCell ref="W414:Y414"/>
    <mergeCell ref="Z414:AB414"/>
    <mergeCell ref="B415:K415"/>
    <mergeCell ref="L415:P415"/>
    <mergeCell ref="Q415:U415"/>
    <mergeCell ref="W415:Y415"/>
    <mergeCell ref="Z415:AB415"/>
    <mergeCell ref="B412:K412"/>
    <mergeCell ref="L412:P412"/>
    <mergeCell ref="Q412:U412"/>
    <mergeCell ref="W412:Y412"/>
    <mergeCell ref="Z412:AB412"/>
    <mergeCell ref="B413:K413"/>
    <mergeCell ref="L413:P413"/>
    <mergeCell ref="Q413:U413"/>
    <mergeCell ref="W413:Y413"/>
    <mergeCell ref="Z413:AB413"/>
    <mergeCell ref="B402:K402"/>
    <mergeCell ref="L402:P402"/>
    <mergeCell ref="Q402:U402"/>
    <mergeCell ref="W402:Y402"/>
    <mergeCell ref="Z402:AB402"/>
    <mergeCell ref="B403:K403"/>
    <mergeCell ref="L403:P403"/>
    <mergeCell ref="Q403:U403"/>
    <mergeCell ref="W403:Y403"/>
    <mergeCell ref="Z403:AB403"/>
    <mergeCell ref="B400:K400"/>
    <mergeCell ref="L400:P400"/>
    <mergeCell ref="Q400:U400"/>
    <mergeCell ref="W400:Y400"/>
    <mergeCell ref="Z400:AB400"/>
    <mergeCell ref="B401:K401"/>
    <mergeCell ref="L401:P401"/>
    <mergeCell ref="Q401:U401"/>
    <mergeCell ref="W401:Y401"/>
    <mergeCell ref="Z401:AB401"/>
    <mergeCell ref="B406:K406"/>
    <mergeCell ref="L406:P406"/>
    <mergeCell ref="Q406:U406"/>
    <mergeCell ref="W406:Y406"/>
    <mergeCell ref="Z406:AB406"/>
    <mergeCell ref="B407:K407"/>
    <mergeCell ref="L407:P407"/>
    <mergeCell ref="Q407:U407"/>
    <mergeCell ref="W407:Y407"/>
    <mergeCell ref="Z407:AB407"/>
    <mergeCell ref="B404:K404"/>
    <mergeCell ref="L404:P404"/>
    <mergeCell ref="Q404:U404"/>
    <mergeCell ref="W404:Y404"/>
    <mergeCell ref="Z404:AB404"/>
    <mergeCell ref="B405:K405"/>
    <mergeCell ref="L405:P405"/>
    <mergeCell ref="Q405:U405"/>
    <mergeCell ref="W405:Y405"/>
    <mergeCell ref="Z405:AB405"/>
    <mergeCell ref="B394:K394"/>
    <mergeCell ref="L394:P394"/>
    <mergeCell ref="Q394:U394"/>
    <mergeCell ref="W394:Y394"/>
    <mergeCell ref="Z394:AB394"/>
    <mergeCell ref="B395:K395"/>
    <mergeCell ref="L395:P395"/>
    <mergeCell ref="Q395:U395"/>
    <mergeCell ref="W395:Y395"/>
    <mergeCell ref="Z395:AB395"/>
    <mergeCell ref="B392:K392"/>
    <mergeCell ref="L392:P392"/>
    <mergeCell ref="Q392:U392"/>
    <mergeCell ref="W392:Y392"/>
    <mergeCell ref="Z392:AB392"/>
    <mergeCell ref="B393:K393"/>
    <mergeCell ref="L393:P393"/>
    <mergeCell ref="Q393:U393"/>
    <mergeCell ref="W393:Y393"/>
    <mergeCell ref="Z393:AB393"/>
    <mergeCell ref="B398:K398"/>
    <mergeCell ref="L398:P398"/>
    <mergeCell ref="Q398:U398"/>
    <mergeCell ref="W398:Y398"/>
    <mergeCell ref="Z398:AB398"/>
    <mergeCell ref="B399:K399"/>
    <mergeCell ref="L399:P399"/>
    <mergeCell ref="Q399:U399"/>
    <mergeCell ref="W399:Y399"/>
    <mergeCell ref="Z399:AB399"/>
    <mergeCell ref="B396:K396"/>
    <mergeCell ref="L396:P396"/>
    <mergeCell ref="Q396:U396"/>
    <mergeCell ref="W396:Y396"/>
    <mergeCell ref="Z396:AB396"/>
    <mergeCell ref="B397:K397"/>
    <mergeCell ref="L397:P397"/>
    <mergeCell ref="Q397:U397"/>
    <mergeCell ref="W397:Y397"/>
    <mergeCell ref="Z397:AB397"/>
    <mergeCell ref="B386:K386"/>
    <mergeCell ref="L386:P386"/>
    <mergeCell ref="Q386:U386"/>
    <mergeCell ref="W386:Y386"/>
    <mergeCell ref="Z386:AB386"/>
    <mergeCell ref="B387:K387"/>
    <mergeCell ref="L387:P387"/>
    <mergeCell ref="Q387:U387"/>
    <mergeCell ref="W387:Y387"/>
    <mergeCell ref="Z387:AB387"/>
    <mergeCell ref="B384:K384"/>
    <mergeCell ref="L384:P384"/>
    <mergeCell ref="Q384:U384"/>
    <mergeCell ref="W384:Y384"/>
    <mergeCell ref="Z384:AB384"/>
    <mergeCell ref="B385:K385"/>
    <mergeCell ref="L385:P385"/>
    <mergeCell ref="Q385:U385"/>
    <mergeCell ref="W385:Y385"/>
    <mergeCell ref="Z385:AB385"/>
    <mergeCell ref="B390:K390"/>
    <mergeCell ref="L390:P390"/>
    <mergeCell ref="Q390:U390"/>
    <mergeCell ref="W390:Y390"/>
    <mergeCell ref="Z390:AB390"/>
    <mergeCell ref="B391:K391"/>
    <mergeCell ref="L391:P391"/>
    <mergeCell ref="Q391:U391"/>
    <mergeCell ref="W391:Y391"/>
    <mergeCell ref="Z391:AB391"/>
    <mergeCell ref="B388:K388"/>
    <mergeCell ref="L388:P388"/>
    <mergeCell ref="Q388:U388"/>
    <mergeCell ref="W388:Y388"/>
    <mergeCell ref="Z388:AB388"/>
    <mergeCell ref="B389:K389"/>
    <mergeCell ref="L389:P389"/>
    <mergeCell ref="Q389:U389"/>
    <mergeCell ref="W389:Y389"/>
    <mergeCell ref="Z389:AB389"/>
    <mergeCell ref="B378:K378"/>
    <mergeCell ref="L378:P378"/>
    <mergeCell ref="Q378:U378"/>
    <mergeCell ref="W378:Y378"/>
    <mergeCell ref="Z378:AB378"/>
    <mergeCell ref="B379:K379"/>
    <mergeCell ref="L379:P379"/>
    <mergeCell ref="Q379:U379"/>
    <mergeCell ref="W379:Y379"/>
    <mergeCell ref="Z379:AB379"/>
    <mergeCell ref="B376:K376"/>
    <mergeCell ref="L376:P376"/>
    <mergeCell ref="Q376:U376"/>
    <mergeCell ref="W376:Y376"/>
    <mergeCell ref="Z376:AB376"/>
    <mergeCell ref="B377:K377"/>
    <mergeCell ref="L377:P377"/>
    <mergeCell ref="Q377:U377"/>
    <mergeCell ref="W377:Y377"/>
    <mergeCell ref="Z377:AB377"/>
    <mergeCell ref="B382:K382"/>
    <mergeCell ref="L382:P382"/>
    <mergeCell ref="Q382:U382"/>
    <mergeCell ref="W382:Y382"/>
    <mergeCell ref="Z382:AB382"/>
    <mergeCell ref="B383:K383"/>
    <mergeCell ref="L383:P383"/>
    <mergeCell ref="Q383:U383"/>
    <mergeCell ref="W383:Y383"/>
    <mergeCell ref="Z383:AB383"/>
    <mergeCell ref="B380:K380"/>
    <mergeCell ref="L380:P380"/>
    <mergeCell ref="Q380:U380"/>
    <mergeCell ref="W380:Y380"/>
    <mergeCell ref="Z380:AB380"/>
    <mergeCell ref="B381:K381"/>
    <mergeCell ref="L381:P381"/>
    <mergeCell ref="Q381:U381"/>
    <mergeCell ref="W381:Y381"/>
    <mergeCell ref="Z381:AB381"/>
    <mergeCell ref="B370:K370"/>
    <mergeCell ref="L370:P370"/>
    <mergeCell ref="Q370:U370"/>
    <mergeCell ref="W370:Y370"/>
    <mergeCell ref="Z370:AB370"/>
    <mergeCell ref="B371:K371"/>
    <mergeCell ref="L371:P371"/>
    <mergeCell ref="Q371:U371"/>
    <mergeCell ref="W371:Y371"/>
    <mergeCell ref="Z371:AB371"/>
    <mergeCell ref="B368:K368"/>
    <mergeCell ref="L368:P368"/>
    <mergeCell ref="Q368:U368"/>
    <mergeCell ref="W368:Y368"/>
    <mergeCell ref="Z368:AB368"/>
    <mergeCell ref="B369:K369"/>
    <mergeCell ref="L369:P369"/>
    <mergeCell ref="Q369:U369"/>
    <mergeCell ref="W369:Y369"/>
    <mergeCell ref="Z369:AB369"/>
    <mergeCell ref="B374:K374"/>
    <mergeCell ref="L374:P374"/>
    <mergeCell ref="Q374:U374"/>
    <mergeCell ref="W374:Y374"/>
    <mergeCell ref="Z374:AB374"/>
    <mergeCell ref="B375:K375"/>
    <mergeCell ref="L375:P375"/>
    <mergeCell ref="Q375:U375"/>
    <mergeCell ref="W375:Y375"/>
    <mergeCell ref="Z375:AB375"/>
    <mergeCell ref="B372:K372"/>
    <mergeCell ref="L372:P372"/>
    <mergeCell ref="Q372:U372"/>
    <mergeCell ref="W372:Y372"/>
    <mergeCell ref="Z372:AB372"/>
    <mergeCell ref="B373:K373"/>
    <mergeCell ref="L373:P373"/>
    <mergeCell ref="Q373:U373"/>
    <mergeCell ref="W373:Y373"/>
    <mergeCell ref="Z373:AB373"/>
    <mergeCell ref="B362:K362"/>
    <mergeCell ref="L362:P362"/>
    <mergeCell ref="Q362:U362"/>
    <mergeCell ref="W362:Y362"/>
    <mergeCell ref="Z362:AB362"/>
    <mergeCell ref="B363:K363"/>
    <mergeCell ref="L363:P363"/>
    <mergeCell ref="Q363:U363"/>
    <mergeCell ref="W363:Y363"/>
    <mergeCell ref="Z363:AB363"/>
    <mergeCell ref="B360:K360"/>
    <mergeCell ref="L360:P360"/>
    <mergeCell ref="Q360:U360"/>
    <mergeCell ref="W360:Y360"/>
    <mergeCell ref="Z360:AB360"/>
    <mergeCell ref="B361:K361"/>
    <mergeCell ref="L361:P361"/>
    <mergeCell ref="Q361:U361"/>
    <mergeCell ref="W361:Y361"/>
    <mergeCell ref="Z361:AB361"/>
    <mergeCell ref="B366:K366"/>
    <mergeCell ref="L366:P366"/>
    <mergeCell ref="Q366:U366"/>
    <mergeCell ref="W366:Y366"/>
    <mergeCell ref="Z366:AB366"/>
    <mergeCell ref="B367:K367"/>
    <mergeCell ref="L367:P367"/>
    <mergeCell ref="Q367:U367"/>
    <mergeCell ref="W367:Y367"/>
    <mergeCell ref="Z367:AB367"/>
    <mergeCell ref="B364:K364"/>
    <mergeCell ref="L364:P364"/>
    <mergeCell ref="Q364:U364"/>
    <mergeCell ref="W364:Y364"/>
    <mergeCell ref="Z364:AB364"/>
    <mergeCell ref="B365:K365"/>
    <mergeCell ref="L365:P365"/>
    <mergeCell ref="Q365:U365"/>
    <mergeCell ref="W365:Y365"/>
    <mergeCell ref="Z365:AB365"/>
    <mergeCell ref="B354:K354"/>
    <mergeCell ref="L354:P354"/>
    <mergeCell ref="Q354:U354"/>
    <mergeCell ref="W354:Y354"/>
    <mergeCell ref="Z354:AB354"/>
    <mergeCell ref="B355:K355"/>
    <mergeCell ref="L355:P355"/>
    <mergeCell ref="Q355:U355"/>
    <mergeCell ref="W355:Y355"/>
    <mergeCell ref="Z355:AB355"/>
    <mergeCell ref="B352:K352"/>
    <mergeCell ref="L352:P352"/>
    <mergeCell ref="Q352:U352"/>
    <mergeCell ref="W352:Y352"/>
    <mergeCell ref="Z352:AB352"/>
    <mergeCell ref="B353:K353"/>
    <mergeCell ref="L353:P353"/>
    <mergeCell ref="Q353:U353"/>
    <mergeCell ref="W353:Y353"/>
    <mergeCell ref="Z353:AB353"/>
    <mergeCell ref="B358:K358"/>
    <mergeCell ref="L358:P358"/>
    <mergeCell ref="Q358:U358"/>
    <mergeCell ref="W358:Y358"/>
    <mergeCell ref="Z358:AB358"/>
    <mergeCell ref="B359:K359"/>
    <mergeCell ref="L359:P359"/>
    <mergeCell ref="Q359:U359"/>
    <mergeCell ref="W359:Y359"/>
    <mergeCell ref="Z359:AB359"/>
    <mergeCell ref="B356:K356"/>
    <mergeCell ref="L356:P356"/>
    <mergeCell ref="Q356:U356"/>
    <mergeCell ref="W356:Y356"/>
    <mergeCell ref="Z356:AB356"/>
    <mergeCell ref="B357:K357"/>
    <mergeCell ref="L357:P357"/>
    <mergeCell ref="Q357:U357"/>
    <mergeCell ref="W357:Y357"/>
    <mergeCell ref="Z357:AB357"/>
    <mergeCell ref="B346:K346"/>
    <mergeCell ref="L346:P346"/>
    <mergeCell ref="Q346:U346"/>
    <mergeCell ref="W346:Y346"/>
    <mergeCell ref="Z346:AB346"/>
    <mergeCell ref="B347:K347"/>
    <mergeCell ref="L347:P347"/>
    <mergeCell ref="Q347:U347"/>
    <mergeCell ref="W347:Y347"/>
    <mergeCell ref="Z347:AB347"/>
    <mergeCell ref="B344:K344"/>
    <mergeCell ref="L344:P344"/>
    <mergeCell ref="Q344:U344"/>
    <mergeCell ref="W344:Y344"/>
    <mergeCell ref="Z344:AB344"/>
    <mergeCell ref="B345:K345"/>
    <mergeCell ref="L345:P345"/>
    <mergeCell ref="Q345:U345"/>
    <mergeCell ref="W345:Y345"/>
    <mergeCell ref="Z345:AB345"/>
    <mergeCell ref="B350:K350"/>
    <mergeCell ref="L350:P350"/>
    <mergeCell ref="Q350:U350"/>
    <mergeCell ref="W350:Y350"/>
    <mergeCell ref="Z350:AB350"/>
    <mergeCell ref="B351:K351"/>
    <mergeCell ref="L351:P351"/>
    <mergeCell ref="Q351:U351"/>
    <mergeCell ref="W351:Y351"/>
    <mergeCell ref="Z351:AB351"/>
    <mergeCell ref="B348:K348"/>
    <mergeCell ref="L348:P348"/>
    <mergeCell ref="Q348:U348"/>
    <mergeCell ref="W348:Y348"/>
    <mergeCell ref="Z348:AB348"/>
    <mergeCell ref="B349:K349"/>
    <mergeCell ref="L349:P349"/>
    <mergeCell ref="Q349:U349"/>
    <mergeCell ref="W349:Y349"/>
    <mergeCell ref="Z349:AB349"/>
    <mergeCell ref="B338:K338"/>
    <mergeCell ref="L338:P338"/>
    <mergeCell ref="Q338:U338"/>
    <mergeCell ref="W338:Y338"/>
    <mergeCell ref="Z338:AB338"/>
    <mergeCell ref="B339:K339"/>
    <mergeCell ref="L339:P339"/>
    <mergeCell ref="Q339:U339"/>
    <mergeCell ref="W339:Y339"/>
    <mergeCell ref="Z339:AB339"/>
    <mergeCell ref="B336:K336"/>
    <mergeCell ref="L336:P336"/>
    <mergeCell ref="Q336:U336"/>
    <mergeCell ref="W336:Y336"/>
    <mergeCell ref="Z336:AB336"/>
    <mergeCell ref="B337:K337"/>
    <mergeCell ref="L337:P337"/>
    <mergeCell ref="Q337:U337"/>
    <mergeCell ref="W337:Y337"/>
    <mergeCell ref="Z337:AB337"/>
    <mergeCell ref="B342:K342"/>
    <mergeCell ref="L342:P342"/>
    <mergeCell ref="Q342:U342"/>
    <mergeCell ref="W342:Y342"/>
    <mergeCell ref="Z342:AB342"/>
    <mergeCell ref="B343:K343"/>
    <mergeCell ref="L343:P343"/>
    <mergeCell ref="Q343:U343"/>
    <mergeCell ref="W343:Y343"/>
    <mergeCell ref="Z343:AB343"/>
    <mergeCell ref="B340:K340"/>
    <mergeCell ref="L340:P340"/>
    <mergeCell ref="Q340:U340"/>
    <mergeCell ref="W340:Y340"/>
    <mergeCell ref="Z340:AB340"/>
    <mergeCell ref="B341:K341"/>
    <mergeCell ref="L341:P341"/>
    <mergeCell ref="Q341:U341"/>
    <mergeCell ref="W341:Y341"/>
    <mergeCell ref="Z341:AB341"/>
    <mergeCell ref="B330:K330"/>
    <mergeCell ref="L330:P330"/>
    <mergeCell ref="Q330:U330"/>
    <mergeCell ref="W330:Y330"/>
    <mergeCell ref="Z330:AB330"/>
    <mergeCell ref="B331:K331"/>
    <mergeCell ref="L331:P331"/>
    <mergeCell ref="Q331:U331"/>
    <mergeCell ref="W331:Y331"/>
    <mergeCell ref="Z331:AB331"/>
    <mergeCell ref="B328:K328"/>
    <mergeCell ref="L328:P328"/>
    <mergeCell ref="Q328:U328"/>
    <mergeCell ref="W328:Y328"/>
    <mergeCell ref="Z328:AB328"/>
    <mergeCell ref="B329:K329"/>
    <mergeCell ref="L329:P329"/>
    <mergeCell ref="Q329:U329"/>
    <mergeCell ref="W329:Y329"/>
    <mergeCell ref="Z329:AB329"/>
    <mergeCell ref="B334:K334"/>
    <mergeCell ref="L334:P334"/>
    <mergeCell ref="Q334:U334"/>
    <mergeCell ref="W334:Y334"/>
    <mergeCell ref="Z334:AB334"/>
    <mergeCell ref="B335:K335"/>
    <mergeCell ref="L335:P335"/>
    <mergeCell ref="Q335:U335"/>
    <mergeCell ref="W335:Y335"/>
    <mergeCell ref="Z335:AB335"/>
    <mergeCell ref="B332:K332"/>
    <mergeCell ref="L332:P332"/>
    <mergeCell ref="Q332:U332"/>
    <mergeCell ref="W332:Y332"/>
    <mergeCell ref="Z332:AB332"/>
    <mergeCell ref="B333:K333"/>
    <mergeCell ref="L333:P333"/>
    <mergeCell ref="Q333:U333"/>
    <mergeCell ref="W333:Y333"/>
    <mergeCell ref="Z333:AB333"/>
    <mergeCell ref="B322:K322"/>
    <mergeCell ref="L322:P322"/>
    <mergeCell ref="Q322:U322"/>
    <mergeCell ref="W322:Y322"/>
    <mergeCell ref="Z322:AB322"/>
    <mergeCell ref="B323:K323"/>
    <mergeCell ref="L323:P323"/>
    <mergeCell ref="Q323:U323"/>
    <mergeCell ref="W323:Y323"/>
    <mergeCell ref="Z323:AB323"/>
    <mergeCell ref="B320:K320"/>
    <mergeCell ref="L320:P320"/>
    <mergeCell ref="Q320:U320"/>
    <mergeCell ref="W320:Y320"/>
    <mergeCell ref="Z320:AB320"/>
    <mergeCell ref="B321:K321"/>
    <mergeCell ref="L321:P321"/>
    <mergeCell ref="Q321:U321"/>
    <mergeCell ref="W321:Y321"/>
    <mergeCell ref="Z321:AB321"/>
    <mergeCell ref="B326:K326"/>
    <mergeCell ref="L326:P326"/>
    <mergeCell ref="Q326:U326"/>
    <mergeCell ref="W326:Y326"/>
    <mergeCell ref="Z326:AB326"/>
    <mergeCell ref="B327:K327"/>
    <mergeCell ref="L327:P327"/>
    <mergeCell ref="Q327:U327"/>
    <mergeCell ref="W327:Y327"/>
    <mergeCell ref="Z327:AB327"/>
    <mergeCell ref="B324:K324"/>
    <mergeCell ref="L324:P324"/>
    <mergeCell ref="Q324:U324"/>
    <mergeCell ref="W324:Y324"/>
    <mergeCell ref="Z324:AB324"/>
    <mergeCell ref="B325:K325"/>
    <mergeCell ref="L325:P325"/>
    <mergeCell ref="Q325:U325"/>
    <mergeCell ref="W325:Y325"/>
    <mergeCell ref="Z325:AB325"/>
    <mergeCell ref="B314:K314"/>
    <mergeCell ref="L314:P314"/>
    <mergeCell ref="Q314:U314"/>
    <mergeCell ref="W314:Y314"/>
    <mergeCell ref="Z314:AB314"/>
    <mergeCell ref="B315:K315"/>
    <mergeCell ref="L315:P315"/>
    <mergeCell ref="Q315:U315"/>
    <mergeCell ref="W315:Y315"/>
    <mergeCell ref="Z315:AB315"/>
    <mergeCell ref="B312:K312"/>
    <mergeCell ref="L312:P312"/>
    <mergeCell ref="Q312:U312"/>
    <mergeCell ref="W312:Y312"/>
    <mergeCell ref="Z312:AB312"/>
    <mergeCell ref="B313:K313"/>
    <mergeCell ref="L313:P313"/>
    <mergeCell ref="Q313:U313"/>
    <mergeCell ref="W313:Y313"/>
    <mergeCell ref="Z313:AB313"/>
    <mergeCell ref="B318:K318"/>
    <mergeCell ref="L318:P318"/>
    <mergeCell ref="Q318:U318"/>
    <mergeCell ref="W318:Y318"/>
    <mergeCell ref="Z318:AB318"/>
    <mergeCell ref="B319:K319"/>
    <mergeCell ref="L319:P319"/>
    <mergeCell ref="Q319:U319"/>
    <mergeCell ref="W319:Y319"/>
    <mergeCell ref="Z319:AB319"/>
    <mergeCell ref="B316:K316"/>
    <mergeCell ref="L316:P316"/>
    <mergeCell ref="Q316:U316"/>
    <mergeCell ref="W316:Y316"/>
    <mergeCell ref="Z316:AB316"/>
    <mergeCell ref="B317:K317"/>
    <mergeCell ref="L317:P317"/>
    <mergeCell ref="Q317:U317"/>
    <mergeCell ref="W317:Y317"/>
    <mergeCell ref="Z317:AB317"/>
    <mergeCell ref="B306:K306"/>
    <mergeCell ref="L306:P306"/>
    <mergeCell ref="Q306:U306"/>
    <mergeCell ref="W306:Y306"/>
    <mergeCell ref="Z306:AB306"/>
    <mergeCell ref="B307:K307"/>
    <mergeCell ref="L307:P307"/>
    <mergeCell ref="Q307:U307"/>
    <mergeCell ref="W307:Y307"/>
    <mergeCell ref="Z307:AB307"/>
    <mergeCell ref="B304:K304"/>
    <mergeCell ref="L304:P304"/>
    <mergeCell ref="Q304:U304"/>
    <mergeCell ref="W304:Y304"/>
    <mergeCell ref="Z304:AB304"/>
    <mergeCell ref="B305:K305"/>
    <mergeCell ref="L305:P305"/>
    <mergeCell ref="Q305:U305"/>
    <mergeCell ref="W305:Y305"/>
    <mergeCell ref="Z305:AB305"/>
    <mergeCell ref="B310:K310"/>
    <mergeCell ref="L310:P310"/>
    <mergeCell ref="Q310:U310"/>
    <mergeCell ref="W310:Y310"/>
    <mergeCell ref="Z310:AB310"/>
    <mergeCell ref="B311:K311"/>
    <mergeCell ref="L311:P311"/>
    <mergeCell ref="Q311:U311"/>
    <mergeCell ref="W311:Y311"/>
    <mergeCell ref="Z311:AB311"/>
    <mergeCell ref="B308:K308"/>
    <mergeCell ref="L308:P308"/>
    <mergeCell ref="Q308:U308"/>
    <mergeCell ref="W308:Y308"/>
    <mergeCell ref="Z308:AB308"/>
    <mergeCell ref="B309:K309"/>
    <mergeCell ref="L309:P309"/>
    <mergeCell ref="Q309:U309"/>
    <mergeCell ref="W309:Y309"/>
    <mergeCell ref="Z309:AB309"/>
    <mergeCell ref="B298:K298"/>
    <mergeCell ref="L298:P298"/>
    <mergeCell ref="Q298:U298"/>
    <mergeCell ref="W298:Y298"/>
    <mergeCell ref="Z298:AB298"/>
    <mergeCell ref="B299:K299"/>
    <mergeCell ref="L299:P299"/>
    <mergeCell ref="Q299:U299"/>
    <mergeCell ref="W299:Y299"/>
    <mergeCell ref="Z299:AB299"/>
    <mergeCell ref="B296:K296"/>
    <mergeCell ref="L296:P296"/>
    <mergeCell ref="Q296:U296"/>
    <mergeCell ref="W296:Y296"/>
    <mergeCell ref="Z296:AB296"/>
    <mergeCell ref="B297:K297"/>
    <mergeCell ref="L297:P297"/>
    <mergeCell ref="Q297:U297"/>
    <mergeCell ref="W297:Y297"/>
    <mergeCell ref="Z297:AB297"/>
    <mergeCell ref="B302:K302"/>
    <mergeCell ref="L302:P302"/>
    <mergeCell ref="Q302:U302"/>
    <mergeCell ref="W302:Y302"/>
    <mergeCell ref="Z302:AB302"/>
    <mergeCell ref="B303:K303"/>
    <mergeCell ref="L303:P303"/>
    <mergeCell ref="Q303:U303"/>
    <mergeCell ref="W303:Y303"/>
    <mergeCell ref="Z303:AB303"/>
    <mergeCell ref="B300:K300"/>
    <mergeCell ref="L300:P300"/>
    <mergeCell ref="Q300:U300"/>
    <mergeCell ref="W300:Y300"/>
    <mergeCell ref="Z300:AB300"/>
    <mergeCell ref="B301:K301"/>
    <mergeCell ref="L301:P301"/>
    <mergeCell ref="Q301:U301"/>
    <mergeCell ref="W301:Y301"/>
    <mergeCell ref="Z301:AB301"/>
    <mergeCell ref="B290:K290"/>
    <mergeCell ref="L290:P290"/>
    <mergeCell ref="Q290:U290"/>
    <mergeCell ref="W290:Y290"/>
    <mergeCell ref="Z290:AB290"/>
    <mergeCell ref="B291:K291"/>
    <mergeCell ref="L291:P291"/>
    <mergeCell ref="Q291:U291"/>
    <mergeCell ref="W291:Y291"/>
    <mergeCell ref="Z291:AB291"/>
    <mergeCell ref="B288:K288"/>
    <mergeCell ref="L288:P288"/>
    <mergeCell ref="Q288:U288"/>
    <mergeCell ref="W288:Y288"/>
    <mergeCell ref="Z288:AB288"/>
    <mergeCell ref="B289:K289"/>
    <mergeCell ref="L289:P289"/>
    <mergeCell ref="Q289:U289"/>
    <mergeCell ref="W289:Y289"/>
    <mergeCell ref="Z289:AB289"/>
    <mergeCell ref="B294:K294"/>
    <mergeCell ref="L294:P294"/>
    <mergeCell ref="Q294:U294"/>
    <mergeCell ref="W294:Y294"/>
    <mergeCell ref="Z294:AB294"/>
    <mergeCell ref="B295:K295"/>
    <mergeCell ref="L295:P295"/>
    <mergeCell ref="Q295:U295"/>
    <mergeCell ref="W295:Y295"/>
    <mergeCell ref="Z295:AB295"/>
    <mergeCell ref="B292:K292"/>
    <mergeCell ref="L292:P292"/>
    <mergeCell ref="Q292:U292"/>
    <mergeCell ref="W292:Y292"/>
    <mergeCell ref="Z292:AB292"/>
    <mergeCell ref="B293:K293"/>
    <mergeCell ref="L293:P293"/>
    <mergeCell ref="Q293:U293"/>
    <mergeCell ref="W293:Y293"/>
    <mergeCell ref="Z293:AB293"/>
    <mergeCell ref="B282:K282"/>
    <mergeCell ref="L282:P282"/>
    <mergeCell ref="Q282:U282"/>
    <mergeCell ref="W282:Y282"/>
    <mergeCell ref="Z282:AB282"/>
    <mergeCell ref="B283:K283"/>
    <mergeCell ref="L283:P283"/>
    <mergeCell ref="Q283:U283"/>
    <mergeCell ref="W283:Y283"/>
    <mergeCell ref="Z283:AB283"/>
    <mergeCell ref="B280:K280"/>
    <mergeCell ref="L280:P280"/>
    <mergeCell ref="Q280:U280"/>
    <mergeCell ref="W280:Y280"/>
    <mergeCell ref="Z280:AB280"/>
    <mergeCell ref="B281:K281"/>
    <mergeCell ref="L281:P281"/>
    <mergeCell ref="Q281:U281"/>
    <mergeCell ref="W281:Y281"/>
    <mergeCell ref="Z281:AB281"/>
    <mergeCell ref="B286:K286"/>
    <mergeCell ref="L286:P286"/>
    <mergeCell ref="Q286:U286"/>
    <mergeCell ref="W286:Y286"/>
    <mergeCell ref="Z286:AB286"/>
    <mergeCell ref="B287:K287"/>
    <mergeCell ref="L287:P287"/>
    <mergeCell ref="Q287:U287"/>
    <mergeCell ref="W287:Y287"/>
    <mergeCell ref="Z287:AB287"/>
    <mergeCell ref="B284:K284"/>
    <mergeCell ref="L284:P284"/>
    <mergeCell ref="Q284:U284"/>
    <mergeCell ref="W284:Y284"/>
    <mergeCell ref="Z284:AB284"/>
    <mergeCell ref="B285:K285"/>
    <mergeCell ref="L285:P285"/>
    <mergeCell ref="Q285:U285"/>
    <mergeCell ref="W285:Y285"/>
    <mergeCell ref="Z285:AB285"/>
    <mergeCell ref="B274:K274"/>
    <mergeCell ref="L274:P274"/>
    <mergeCell ref="Q274:U274"/>
    <mergeCell ref="W274:Y274"/>
    <mergeCell ref="Z274:AB274"/>
    <mergeCell ref="B275:K275"/>
    <mergeCell ref="L275:P275"/>
    <mergeCell ref="Q275:U275"/>
    <mergeCell ref="W275:Y275"/>
    <mergeCell ref="Z275:AB275"/>
    <mergeCell ref="B272:K272"/>
    <mergeCell ref="L272:P272"/>
    <mergeCell ref="Q272:U272"/>
    <mergeCell ref="W272:Y272"/>
    <mergeCell ref="Z272:AB272"/>
    <mergeCell ref="B273:K273"/>
    <mergeCell ref="L273:P273"/>
    <mergeCell ref="Q273:U273"/>
    <mergeCell ref="W273:Y273"/>
    <mergeCell ref="Z273:AB273"/>
    <mergeCell ref="B278:K278"/>
    <mergeCell ref="L278:P278"/>
    <mergeCell ref="Q278:U278"/>
    <mergeCell ref="W278:Y278"/>
    <mergeCell ref="Z278:AB278"/>
    <mergeCell ref="B279:K279"/>
    <mergeCell ref="L279:P279"/>
    <mergeCell ref="Q279:U279"/>
    <mergeCell ref="W279:Y279"/>
    <mergeCell ref="Z279:AB279"/>
    <mergeCell ref="B276:K276"/>
    <mergeCell ref="L276:P276"/>
    <mergeCell ref="Q276:U276"/>
    <mergeCell ref="W276:Y276"/>
    <mergeCell ref="Z276:AB276"/>
    <mergeCell ref="B277:K277"/>
    <mergeCell ref="L277:P277"/>
    <mergeCell ref="Q277:U277"/>
    <mergeCell ref="W277:Y277"/>
    <mergeCell ref="Z277:AB277"/>
    <mergeCell ref="B266:K266"/>
    <mergeCell ref="L266:P266"/>
    <mergeCell ref="Q266:U266"/>
    <mergeCell ref="W266:Y266"/>
    <mergeCell ref="Z266:AB266"/>
    <mergeCell ref="B267:K267"/>
    <mergeCell ref="L267:P267"/>
    <mergeCell ref="Q267:U267"/>
    <mergeCell ref="W267:Y267"/>
    <mergeCell ref="Z267:AB267"/>
    <mergeCell ref="B264:K264"/>
    <mergeCell ref="L264:P264"/>
    <mergeCell ref="Q264:U264"/>
    <mergeCell ref="W264:Y264"/>
    <mergeCell ref="Z264:AB264"/>
    <mergeCell ref="B265:K265"/>
    <mergeCell ref="L265:P265"/>
    <mergeCell ref="Q265:U265"/>
    <mergeCell ref="W265:Y265"/>
    <mergeCell ref="Z265:AB265"/>
    <mergeCell ref="B270:K270"/>
    <mergeCell ref="L270:P270"/>
    <mergeCell ref="Q270:U270"/>
    <mergeCell ref="W270:Y270"/>
    <mergeCell ref="Z270:AB270"/>
    <mergeCell ref="B271:K271"/>
    <mergeCell ref="L271:P271"/>
    <mergeCell ref="Q271:U271"/>
    <mergeCell ref="W271:Y271"/>
    <mergeCell ref="Z271:AB271"/>
    <mergeCell ref="B268:K268"/>
    <mergeCell ref="L268:P268"/>
    <mergeCell ref="Q268:U268"/>
    <mergeCell ref="W268:Y268"/>
    <mergeCell ref="Z268:AB268"/>
    <mergeCell ref="B269:K269"/>
    <mergeCell ref="L269:P269"/>
    <mergeCell ref="Q269:U269"/>
    <mergeCell ref="W269:Y269"/>
    <mergeCell ref="Z269:AB269"/>
    <mergeCell ref="B258:K258"/>
    <mergeCell ref="L258:P258"/>
    <mergeCell ref="Q258:U258"/>
    <mergeCell ref="W258:Y258"/>
    <mergeCell ref="Z258:AB258"/>
    <mergeCell ref="B259:K259"/>
    <mergeCell ref="L259:P259"/>
    <mergeCell ref="Q259:U259"/>
    <mergeCell ref="W259:Y259"/>
    <mergeCell ref="Z259:AB259"/>
    <mergeCell ref="B256:K256"/>
    <mergeCell ref="L256:P256"/>
    <mergeCell ref="Q256:U256"/>
    <mergeCell ref="W256:Y256"/>
    <mergeCell ref="Z256:AB256"/>
    <mergeCell ref="B257:K257"/>
    <mergeCell ref="L257:P257"/>
    <mergeCell ref="Q257:U257"/>
    <mergeCell ref="W257:Y257"/>
    <mergeCell ref="Z257:AB257"/>
    <mergeCell ref="B262:K262"/>
    <mergeCell ref="L262:P262"/>
    <mergeCell ref="Q262:U262"/>
    <mergeCell ref="W262:Y262"/>
    <mergeCell ref="Z262:AB262"/>
    <mergeCell ref="B263:K263"/>
    <mergeCell ref="L263:P263"/>
    <mergeCell ref="Q263:U263"/>
    <mergeCell ref="W263:Y263"/>
    <mergeCell ref="Z263:AB263"/>
    <mergeCell ref="B260:K260"/>
    <mergeCell ref="L260:P260"/>
    <mergeCell ref="Q260:U260"/>
    <mergeCell ref="W260:Y260"/>
    <mergeCell ref="Z260:AB260"/>
    <mergeCell ref="B261:K261"/>
    <mergeCell ref="L261:P261"/>
    <mergeCell ref="Q261:U261"/>
    <mergeCell ref="W261:Y261"/>
    <mergeCell ref="Z261:AB261"/>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54:K254"/>
    <mergeCell ref="L254:P254"/>
    <mergeCell ref="Q254:U254"/>
    <mergeCell ref="W254:Y254"/>
    <mergeCell ref="Z254:AB254"/>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02:K202"/>
    <mergeCell ref="L202:P202"/>
    <mergeCell ref="Q202:U202"/>
    <mergeCell ref="W202:Y202"/>
    <mergeCell ref="Z202:AB202"/>
    <mergeCell ref="B203:K203"/>
    <mergeCell ref="L203:P203"/>
    <mergeCell ref="Q203:U203"/>
    <mergeCell ref="W203:Y203"/>
    <mergeCell ref="Z203:AB203"/>
    <mergeCell ref="B200:K200"/>
    <mergeCell ref="L200:P200"/>
    <mergeCell ref="Q200:U200"/>
    <mergeCell ref="W200:Y200"/>
    <mergeCell ref="Z200:AB200"/>
    <mergeCell ref="B201:K201"/>
    <mergeCell ref="L201:P201"/>
    <mergeCell ref="Q201:U201"/>
    <mergeCell ref="W201:Y201"/>
    <mergeCell ref="Z201:AB201"/>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194:K194"/>
    <mergeCell ref="L194:P194"/>
    <mergeCell ref="Q194:U194"/>
    <mergeCell ref="W194:Y194"/>
    <mergeCell ref="Z194:AB194"/>
    <mergeCell ref="B195:K195"/>
    <mergeCell ref="L195:P195"/>
    <mergeCell ref="Q195:U195"/>
    <mergeCell ref="W195:Y195"/>
    <mergeCell ref="Z195:AB195"/>
    <mergeCell ref="B192:K192"/>
    <mergeCell ref="L192:P192"/>
    <mergeCell ref="Q192:U192"/>
    <mergeCell ref="W192:Y192"/>
    <mergeCell ref="Z192:AB192"/>
    <mergeCell ref="B193:K193"/>
    <mergeCell ref="L193:P193"/>
    <mergeCell ref="Q193:U193"/>
    <mergeCell ref="W193:Y193"/>
    <mergeCell ref="Z193:AB193"/>
    <mergeCell ref="B198:K198"/>
    <mergeCell ref="L198:P198"/>
    <mergeCell ref="Q198:U198"/>
    <mergeCell ref="W198:Y198"/>
    <mergeCell ref="Z198:AB198"/>
    <mergeCell ref="B199:K199"/>
    <mergeCell ref="L199:P199"/>
    <mergeCell ref="Q199:U199"/>
    <mergeCell ref="W199:Y199"/>
    <mergeCell ref="Z199:AB199"/>
    <mergeCell ref="B196:K196"/>
    <mergeCell ref="L196:P196"/>
    <mergeCell ref="Q196:U196"/>
    <mergeCell ref="W196:Y196"/>
    <mergeCell ref="Z196:AB196"/>
    <mergeCell ref="B197:K197"/>
    <mergeCell ref="L197:P197"/>
    <mergeCell ref="Q197:U197"/>
    <mergeCell ref="W197:Y197"/>
    <mergeCell ref="Z197:AB197"/>
    <mergeCell ref="B186:K186"/>
    <mergeCell ref="L186:P186"/>
    <mergeCell ref="Q186:U186"/>
    <mergeCell ref="W186:Y186"/>
    <mergeCell ref="Z186:AB186"/>
    <mergeCell ref="B187:K187"/>
    <mergeCell ref="L187:P187"/>
    <mergeCell ref="Q187:U187"/>
    <mergeCell ref="W187:Y187"/>
    <mergeCell ref="Z187:AB187"/>
    <mergeCell ref="B184:K184"/>
    <mergeCell ref="L184:P184"/>
    <mergeCell ref="Q184:U184"/>
    <mergeCell ref="W184:Y184"/>
    <mergeCell ref="Z184:AB184"/>
    <mergeCell ref="B185:K185"/>
    <mergeCell ref="L185:P185"/>
    <mergeCell ref="Q185:U185"/>
    <mergeCell ref="W185:Y185"/>
    <mergeCell ref="Z185:AB185"/>
    <mergeCell ref="B190:K190"/>
    <mergeCell ref="L190:P190"/>
    <mergeCell ref="Q190:U190"/>
    <mergeCell ref="W190:Y190"/>
    <mergeCell ref="Z190:AB190"/>
    <mergeCell ref="B191:K191"/>
    <mergeCell ref="L191:P191"/>
    <mergeCell ref="Q191:U191"/>
    <mergeCell ref="W191:Y191"/>
    <mergeCell ref="Z191:AB191"/>
    <mergeCell ref="B188:K188"/>
    <mergeCell ref="L188:P188"/>
    <mergeCell ref="Q188:U188"/>
    <mergeCell ref="W188:Y188"/>
    <mergeCell ref="Z188:AB188"/>
    <mergeCell ref="B189:K189"/>
    <mergeCell ref="L189:P189"/>
    <mergeCell ref="Q189:U189"/>
    <mergeCell ref="W189:Y189"/>
    <mergeCell ref="Z189:AB189"/>
    <mergeCell ref="B178:K178"/>
    <mergeCell ref="L178:P178"/>
    <mergeCell ref="Q178:U178"/>
    <mergeCell ref="W178:Y178"/>
    <mergeCell ref="Z178:AB178"/>
    <mergeCell ref="B179:K179"/>
    <mergeCell ref="L179:P179"/>
    <mergeCell ref="Q179:U179"/>
    <mergeCell ref="W179:Y179"/>
    <mergeCell ref="Z179:AB179"/>
    <mergeCell ref="B176:K176"/>
    <mergeCell ref="L176:P176"/>
    <mergeCell ref="Q176:U176"/>
    <mergeCell ref="W176:Y176"/>
    <mergeCell ref="Z176:AB176"/>
    <mergeCell ref="B177:K177"/>
    <mergeCell ref="L177:P177"/>
    <mergeCell ref="Q177:U177"/>
    <mergeCell ref="W177:Y177"/>
    <mergeCell ref="Z177:AB177"/>
    <mergeCell ref="B182:K182"/>
    <mergeCell ref="L182:P182"/>
    <mergeCell ref="Q182:U182"/>
    <mergeCell ref="W182:Y182"/>
    <mergeCell ref="Z182:AB182"/>
    <mergeCell ref="B183:K183"/>
    <mergeCell ref="L183:P183"/>
    <mergeCell ref="Q183:U183"/>
    <mergeCell ref="W183:Y183"/>
    <mergeCell ref="Z183:AB183"/>
    <mergeCell ref="B180:K180"/>
    <mergeCell ref="L180:P180"/>
    <mergeCell ref="Q180:U180"/>
    <mergeCell ref="W180:Y180"/>
    <mergeCell ref="Z180:AB180"/>
    <mergeCell ref="B181:K181"/>
    <mergeCell ref="L181:P181"/>
    <mergeCell ref="Q181:U181"/>
    <mergeCell ref="W181:Y181"/>
    <mergeCell ref="Z181:AB181"/>
    <mergeCell ref="B170:K170"/>
    <mergeCell ref="L170:P170"/>
    <mergeCell ref="Q170:U170"/>
    <mergeCell ref="W170:Y170"/>
    <mergeCell ref="Z170:AB170"/>
    <mergeCell ref="B171:K171"/>
    <mergeCell ref="L171:P171"/>
    <mergeCell ref="Q171:U171"/>
    <mergeCell ref="W171:Y171"/>
    <mergeCell ref="Z171:AB171"/>
    <mergeCell ref="B168:K168"/>
    <mergeCell ref="L168:P168"/>
    <mergeCell ref="Q168:U168"/>
    <mergeCell ref="W168:Y168"/>
    <mergeCell ref="Z168:AB168"/>
    <mergeCell ref="B169:K169"/>
    <mergeCell ref="L169:P169"/>
    <mergeCell ref="Q169:U169"/>
    <mergeCell ref="W169:Y169"/>
    <mergeCell ref="Z169:AB169"/>
    <mergeCell ref="B174:K174"/>
    <mergeCell ref="L174:P174"/>
    <mergeCell ref="Q174:U174"/>
    <mergeCell ref="W174:Y174"/>
    <mergeCell ref="Z174:AB174"/>
    <mergeCell ref="B175:K175"/>
    <mergeCell ref="L175:P175"/>
    <mergeCell ref="Q175:U175"/>
    <mergeCell ref="W175:Y175"/>
    <mergeCell ref="Z175:AB175"/>
    <mergeCell ref="B172:K172"/>
    <mergeCell ref="L172:P172"/>
    <mergeCell ref="Q172:U172"/>
    <mergeCell ref="W172:Y172"/>
    <mergeCell ref="Z172:AB172"/>
    <mergeCell ref="B173:K173"/>
    <mergeCell ref="L173:P173"/>
    <mergeCell ref="Q173:U173"/>
    <mergeCell ref="W173:Y173"/>
    <mergeCell ref="Z173:AB173"/>
    <mergeCell ref="B162:K162"/>
    <mergeCell ref="L162:P162"/>
    <mergeCell ref="Q162:U162"/>
    <mergeCell ref="W162:Y162"/>
    <mergeCell ref="Z162:AB162"/>
    <mergeCell ref="B163:K163"/>
    <mergeCell ref="L163:P163"/>
    <mergeCell ref="Q163:U163"/>
    <mergeCell ref="W163:Y163"/>
    <mergeCell ref="Z163:AB163"/>
    <mergeCell ref="B160:K160"/>
    <mergeCell ref="L160:P160"/>
    <mergeCell ref="Q160:U160"/>
    <mergeCell ref="W160:Y160"/>
    <mergeCell ref="Z160:AB160"/>
    <mergeCell ref="B161:K161"/>
    <mergeCell ref="L161:P161"/>
    <mergeCell ref="Q161:U161"/>
    <mergeCell ref="W161:Y161"/>
    <mergeCell ref="Z161:AB161"/>
    <mergeCell ref="B166:K166"/>
    <mergeCell ref="L166:P166"/>
    <mergeCell ref="Q166:U166"/>
    <mergeCell ref="W166:Y166"/>
    <mergeCell ref="Z166:AB166"/>
    <mergeCell ref="B167:K167"/>
    <mergeCell ref="L167:P167"/>
    <mergeCell ref="Q167:U167"/>
    <mergeCell ref="W167:Y167"/>
    <mergeCell ref="Z167:AB167"/>
    <mergeCell ref="B164:K164"/>
    <mergeCell ref="L164:P164"/>
    <mergeCell ref="Q164:U164"/>
    <mergeCell ref="W164:Y164"/>
    <mergeCell ref="Z164:AB164"/>
    <mergeCell ref="B165:K165"/>
    <mergeCell ref="L165:P165"/>
    <mergeCell ref="Q165:U165"/>
    <mergeCell ref="W165:Y165"/>
    <mergeCell ref="Z165:AB165"/>
    <mergeCell ref="B154:K154"/>
    <mergeCell ref="L154:P154"/>
    <mergeCell ref="Q154:U154"/>
    <mergeCell ref="W154:Y154"/>
    <mergeCell ref="Z154:AB154"/>
    <mergeCell ref="B155:K155"/>
    <mergeCell ref="L155:P155"/>
    <mergeCell ref="Q155:U155"/>
    <mergeCell ref="W155:Y155"/>
    <mergeCell ref="Z155:AB155"/>
    <mergeCell ref="B152:K152"/>
    <mergeCell ref="L152:P152"/>
    <mergeCell ref="Q152:U152"/>
    <mergeCell ref="W152:Y152"/>
    <mergeCell ref="Z152:AB152"/>
    <mergeCell ref="B153:K153"/>
    <mergeCell ref="L153:P153"/>
    <mergeCell ref="Q153:U153"/>
    <mergeCell ref="W153:Y153"/>
    <mergeCell ref="Z153:AB153"/>
    <mergeCell ref="B158:K158"/>
    <mergeCell ref="L158:P158"/>
    <mergeCell ref="Q158:U158"/>
    <mergeCell ref="W158:Y158"/>
    <mergeCell ref="Z158:AB158"/>
    <mergeCell ref="B159:K159"/>
    <mergeCell ref="L159:P159"/>
    <mergeCell ref="Q159:U159"/>
    <mergeCell ref="W159:Y159"/>
    <mergeCell ref="Z159:AB159"/>
    <mergeCell ref="B156:K156"/>
    <mergeCell ref="L156:P156"/>
    <mergeCell ref="Q156:U156"/>
    <mergeCell ref="W156:Y156"/>
    <mergeCell ref="Z156:AB156"/>
    <mergeCell ref="B157:K157"/>
    <mergeCell ref="L157:P157"/>
    <mergeCell ref="Q157:U157"/>
    <mergeCell ref="W157:Y157"/>
    <mergeCell ref="Z157:AB157"/>
    <mergeCell ref="B146:K146"/>
    <mergeCell ref="L146:P146"/>
    <mergeCell ref="Q146:U146"/>
    <mergeCell ref="W146:Y146"/>
    <mergeCell ref="Z146:AB146"/>
    <mergeCell ref="B147:K147"/>
    <mergeCell ref="L147:P147"/>
    <mergeCell ref="Q147:U147"/>
    <mergeCell ref="W147:Y147"/>
    <mergeCell ref="Z147:AB147"/>
    <mergeCell ref="B144:K144"/>
    <mergeCell ref="L144:P144"/>
    <mergeCell ref="Q144:U144"/>
    <mergeCell ref="W144:Y144"/>
    <mergeCell ref="Z144:AB144"/>
    <mergeCell ref="B145:K145"/>
    <mergeCell ref="L145:P145"/>
    <mergeCell ref="Q145:U145"/>
    <mergeCell ref="W145:Y145"/>
    <mergeCell ref="Z145:AB145"/>
    <mergeCell ref="B150:K150"/>
    <mergeCell ref="L150:P150"/>
    <mergeCell ref="Q150:U150"/>
    <mergeCell ref="W150:Y150"/>
    <mergeCell ref="Z150:AB150"/>
    <mergeCell ref="B151:K151"/>
    <mergeCell ref="L151:P151"/>
    <mergeCell ref="Q151:U151"/>
    <mergeCell ref="W151:Y151"/>
    <mergeCell ref="Z151:AB151"/>
    <mergeCell ref="B148:K148"/>
    <mergeCell ref="L148:P148"/>
    <mergeCell ref="Q148:U148"/>
    <mergeCell ref="W148:Y148"/>
    <mergeCell ref="Z148:AB148"/>
    <mergeCell ref="B149:K149"/>
    <mergeCell ref="L149:P149"/>
    <mergeCell ref="Q149:U149"/>
    <mergeCell ref="W149:Y149"/>
    <mergeCell ref="Z149:AB149"/>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05:Y105"/>
    <mergeCell ref="W104:Y104"/>
    <mergeCell ref="W103:Y103"/>
    <mergeCell ref="B142:K142"/>
    <mergeCell ref="L142:P142"/>
    <mergeCell ref="Q142:U142"/>
    <mergeCell ref="W142:Y142"/>
    <mergeCell ref="Z142:AB142"/>
    <mergeCell ref="B143:K143"/>
    <mergeCell ref="L143:P143"/>
    <mergeCell ref="Q143:U143"/>
    <mergeCell ref="W143:Y143"/>
    <mergeCell ref="Z143:AB143"/>
    <mergeCell ref="B140:K140"/>
    <mergeCell ref="L140:P140"/>
    <mergeCell ref="Q140:U140"/>
    <mergeCell ref="W140:Y140"/>
    <mergeCell ref="Z140:AB140"/>
    <mergeCell ref="B141:K141"/>
    <mergeCell ref="L141:P141"/>
    <mergeCell ref="Q141:U141"/>
    <mergeCell ref="W141:Y141"/>
    <mergeCell ref="Z141:AB141"/>
    <mergeCell ref="W131:Y131"/>
    <mergeCell ref="W130:Y130"/>
    <mergeCell ref="W129:Y129"/>
    <mergeCell ref="W128:Y128"/>
    <mergeCell ref="W127:Y127"/>
    <mergeCell ref="W109:Y109"/>
    <mergeCell ref="W110:Y110"/>
    <mergeCell ref="W111:Y111"/>
    <mergeCell ref="W112:Y11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W133:Y133"/>
    <mergeCell ref="W132:Y132"/>
    <mergeCell ref="W139:Y139"/>
    <mergeCell ref="W138:Y138"/>
    <mergeCell ref="W137:Y137"/>
    <mergeCell ref="W136:Y136"/>
    <mergeCell ref="W135:Y135"/>
    <mergeCell ref="W134:Y134"/>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6:AB106"/>
    <mergeCell ref="Z107:AB107"/>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17:A19"/>
    <mergeCell ref="B15:K15"/>
    <mergeCell ref="B16:K16"/>
    <mergeCell ref="B18:K18"/>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C38:AC39"/>
    <mergeCell ref="T33:U33"/>
    <mergeCell ref="T34:U34"/>
    <mergeCell ref="T35:U35"/>
    <mergeCell ref="T36:U36"/>
    <mergeCell ref="A33:S33"/>
    <mergeCell ref="A34:S34"/>
    <mergeCell ref="A35:S35"/>
    <mergeCell ref="B97:K97"/>
    <mergeCell ref="B98:K98"/>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A36:S36"/>
    <mergeCell ref="A38:A39"/>
    <mergeCell ref="Z43:AB43"/>
    <mergeCell ref="AD38:AD39"/>
    <mergeCell ref="A30:AG30"/>
    <mergeCell ref="AF38:AF39"/>
    <mergeCell ref="A31:AF31"/>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96:P96"/>
    <mergeCell ref="L71:P71"/>
    <mergeCell ref="B95:K95"/>
    <mergeCell ref="B70:K70"/>
    <mergeCell ref="B73:K73"/>
    <mergeCell ref="L86:P86"/>
    <mergeCell ref="L72:P72"/>
    <mergeCell ref="L81:P81"/>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101:P101"/>
    <mergeCell ref="L102:P102"/>
    <mergeCell ref="L100:P100"/>
    <mergeCell ref="L97:P97"/>
    <mergeCell ref="L98:P98"/>
    <mergeCell ref="B76:K76"/>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79:U79"/>
    <mergeCell ref="L69:P69"/>
    <mergeCell ref="B59:K5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Q81:U81"/>
    <mergeCell ref="Q73:U73"/>
    <mergeCell ref="Z84:AB84"/>
    <mergeCell ref="Z85:AB8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Z57:AB57"/>
    <mergeCell ref="Z58:AB58"/>
    <mergeCell ref="Z59:AB59"/>
    <mergeCell ref="Z60:AB60"/>
  </mergeCells>
  <phoneticPr fontId="12"/>
  <conditionalFormatting sqref="AG40:AG5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5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5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Z40:AB539</xm:sqref>
        </x14:dataValidation>
        <x14:dataValidation type="list" allowBlank="1" showInputMessage="1" showErrorMessage="1" xr:uid="{9DAE3ADC-92C3-476C-AED7-ABA654180295}">
          <x14:formula1>
            <xm:f>【参考】数式用!$T$3:$T$49</xm:f>
          </x14:formula1>
          <xm:sqref>Q40:U539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8"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4" t="s">
        <v>7</v>
      </c>
      <c r="AD1" s="874"/>
      <c r="AE1" s="874"/>
      <c r="AF1" s="874" t="str">
        <f>IF(基本情報入力シート!C11="","",基本情報入力シート!C11)</f>
        <v/>
      </c>
      <c r="AG1" s="874"/>
      <c r="AH1" s="874"/>
      <c r="AI1" s="874"/>
      <c r="AJ1" s="874"/>
      <c r="AK1" s="875"/>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6" t="s">
        <v>51</v>
      </c>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886"/>
      <c r="AJ3" s="886"/>
      <c r="AK3" s="88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7" t="s">
        <v>11</v>
      </c>
      <c r="C5" s="887"/>
      <c r="D5" s="887"/>
      <c r="E5" s="887"/>
      <c r="F5" s="887"/>
      <c r="G5" s="887"/>
      <c r="H5" s="888" t="str">
        <f>IF(基本情報入力シート!L15="","",基本情報入力シート!L15)</f>
        <v/>
      </c>
      <c r="I5" s="888"/>
      <c r="J5" s="888"/>
      <c r="K5" s="888"/>
      <c r="L5" s="888"/>
      <c r="M5" s="888"/>
      <c r="N5" s="888"/>
      <c r="O5" s="888"/>
      <c r="P5" s="888"/>
      <c r="Q5" s="888"/>
      <c r="R5" s="888"/>
      <c r="S5" s="888"/>
      <c r="T5" s="888"/>
      <c r="U5" s="888"/>
      <c r="V5" s="888"/>
      <c r="W5" s="888"/>
      <c r="X5" s="888"/>
      <c r="Y5" s="888"/>
      <c r="Z5" s="888"/>
      <c r="AA5" s="888"/>
      <c r="AB5" s="888"/>
      <c r="AC5" s="888"/>
      <c r="AD5" s="888"/>
      <c r="AE5" s="888"/>
      <c r="AF5" s="888"/>
      <c r="AG5" s="888"/>
      <c r="AH5" s="888"/>
      <c r="AI5" s="888"/>
      <c r="AJ5" s="888"/>
      <c r="AK5" s="889"/>
      <c r="AL5" s="247"/>
      <c r="AM5" s="247"/>
      <c r="AN5" s="247"/>
      <c r="AO5" s="247"/>
      <c r="AP5" s="247"/>
      <c r="AQ5" s="247"/>
      <c r="AR5" s="247"/>
      <c r="AS5" s="247"/>
      <c r="AT5" s="247"/>
      <c r="AU5" s="247"/>
      <c r="AV5" s="247"/>
      <c r="AW5" s="247"/>
      <c r="AX5" s="247"/>
      <c r="AY5" s="247"/>
    </row>
    <row r="6" spans="1:51" s="12" customFormat="1" ht="25.5" customHeight="1">
      <c r="A6" s="247"/>
      <c r="B6" s="890" t="s">
        <v>53</v>
      </c>
      <c r="C6" s="890"/>
      <c r="D6" s="890"/>
      <c r="E6" s="890"/>
      <c r="F6" s="890"/>
      <c r="G6" s="890"/>
      <c r="H6" s="891" t="str">
        <f>IF(基本情報入力シート!L16="","",基本情報入力シート!L16)</f>
        <v/>
      </c>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2"/>
      <c r="AL6" s="247"/>
      <c r="AM6" s="247"/>
      <c r="AN6" s="247"/>
      <c r="AO6" s="247"/>
      <c r="AP6" s="247"/>
      <c r="AQ6" s="247"/>
      <c r="AR6" s="247"/>
      <c r="AS6" s="247"/>
      <c r="AT6" s="247"/>
      <c r="AU6" s="247"/>
      <c r="AV6" s="247"/>
      <c r="AW6" s="247"/>
      <c r="AX6" s="247"/>
      <c r="AY6" s="247"/>
    </row>
    <row r="7" spans="1:51" s="12" customFormat="1" ht="12.75" customHeight="1">
      <c r="A7" s="247"/>
      <c r="B7" s="893" t="s">
        <v>54</v>
      </c>
      <c r="C7" s="893"/>
      <c r="D7" s="893"/>
      <c r="E7" s="893"/>
      <c r="F7" s="893"/>
      <c r="G7" s="893"/>
      <c r="H7" s="248" t="s">
        <v>14</v>
      </c>
      <c r="I7" s="894" t="str">
        <f>IF(基本情報入力シート!AO18="－","",基本情報入力シート!AO18)</f>
        <v>-</v>
      </c>
      <c r="J7" s="894"/>
      <c r="K7" s="894"/>
      <c r="L7" s="894"/>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3"/>
      <c r="C8" s="893"/>
      <c r="D8" s="893"/>
      <c r="E8" s="893"/>
      <c r="F8" s="893"/>
      <c r="G8" s="893"/>
      <c r="H8" s="895" t="str">
        <f>IF(基本情報入力シート!L18="","",基本情報入力シート!L18)</f>
        <v/>
      </c>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247"/>
      <c r="AM8" s="247"/>
      <c r="AN8" s="247"/>
      <c r="AO8" s="247"/>
      <c r="AP8" s="247"/>
      <c r="AQ8" s="247"/>
      <c r="AR8" s="247"/>
      <c r="AS8" s="247"/>
      <c r="AT8" s="247"/>
      <c r="AU8" s="247"/>
      <c r="AV8" s="247"/>
      <c r="AW8" s="247"/>
      <c r="AX8" s="247"/>
      <c r="AY8" s="247" t="b">
        <v>1</v>
      </c>
    </row>
    <row r="9" spans="1:51" s="12" customFormat="1" ht="16.5" customHeight="1">
      <c r="A9" s="247"/>
      <c r="B9" s="893"/>
      <c r="C9" s="893"/>
      <c r="D9" s="893"/>
      <c r="E9" s="893"/>
      <c r="F9" s="893"/>
      <c r="G9" s="893"/>
      <c r="H9" s="896" t="str">
        <f>IF(基本情報入力シート!L19="","",基本情報入力シート!L19)</f>
        <v/>
      </c>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7"/>
      <c r="AL9" s="247"/>
      <c r="AM9" s="247"/>
      <c r="AN9" s="247"/>
      <c r="AO9" s="247"/>
      <c r="AP9" s="247"/>
      <c r="AQ9" s="247"/>
      <c r="AR9" s="247"/>
      <c r="AS9" s="247"/>
      <c r="AT9" s="247"/>
      <c r="AU9" s="247"/>
      <c r="AV9" s="247"/>
      <c r="AW9" s="247"/>
      <c r="AX9" s="247"/>
      <c r="AY9" s="247"/>
    </row>
    <row r="10" spans="1:51" s="12" customFormat="1" ht="13.5" customHeight="1">
      <c r="A10" s="247"/>
      <c r="B10" s="906" t="s">
        <v>11</v>
      </c>
      <c r="C10" s="906"/>
      <c r="D10" s="906"/>
      <c r="E10" s="906"/>
      <c r="F10" s="906"/>
      <c r="G10" s="906"/>
      <c r="H10" s="888" t="str">
        <f>IF(基本情報入力シート!L23="","",基本情報入力シート!L23)</f>
        <v/>
      </c>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9"/>
      <c r="AL10" s="247"/>
      <c r="AM10" s="247"/>
      <c r="AN10" s="247"/>
      <c r="AO10" s="247"/>
      <c r="AP10" s="247"/>
      <c r="AQ10" s="247"/>
      <c r="AR10" s="247"/>
      <c r="AS10" s="247"/>
      <c r="AT10" s="247"/>
      <c r="AU10" s="247"/>
      <c r="AV10" s="247"/>
      <c r="AW10" s="247"/>
      <c r="AX10" s="247"/>
      <c r="AY10" s="247"/>
    </row>
    <row r="11" spans="1:51" s="12" customFormat="1" ht="22.5" customHeight="1">
      <c r="A11" s="247"/>
      <c r="B11" s="907" t="s">
        <v>55</v>
      </c>
      <c r="C11" s="907"/>
      <c r="D11" s="907"/>
      <c r="E11" s="907"/>
      <c r="F11" s="907"/>
      <c r="G11" s="907"/>
      <c r="H11" s="908" t="str">
        <f>IF(基本情報入力シート!L24="","",基本情報入力シート!L24)</f>
        <v/>
      </c>
      <c r="I11" s="908"/>
      <c r="J11" s="908"/>
      <c r="K11" s="908"/>
      <c r="L11" s="908"/>
      <c r="M11" s="908"/>
      <c r="N11" s="908"/>
      <c r="O11" s="908"/>
      <c r="P11" s="908"/>
      <c r="Q11" s="908"/>
      <c r="R11" s="908"/>
      <c r="S11" s="908"/>
      <c r="T11" s="908"/>
      <c r="U11" s="908"/>
      <c r="V11" s="908"/>
      <c r="W11" s="908"/>
      <c r="X11" s="908"/>
      <c r="Y11" s="908"/>
      <c r="Z11" s="908"/>
      <c r="AA11" s="908"/>
      <c r="AB11" s="908"/>
      <c r="AC11" s="908"/>
      <c r="AD11" s="908"/>
      <c r="AE11" s="908"/>
      <c r="AF11" s="908"/>
      <c r="AG11" s="908"/>
      <c r="AH11" s="908"/>
      <c r="AI11" s="908"/>
      <c r="AJ11" s="908"/>
      <c r="AK11" s="909"/>
      <c r="AL11" s="247"/>
      <c r="AM11" s="247"/>
      <c r="AN11" s="247"/>
      <c r="AO11" s="247"/>
      <c r="AP11" s="247"/>
      <c r="AQ11" s="247"/>
      <c r="AR11" s="247"/>
      <c r="AS11" s="247"/>
      <c r="AT11" s="247"/>
      <c r="AU11" s="247"/>
      <c r="AV11" s="247"/>
      <c r="AW11" s="247"/>
      <c r="AX11" s="247"/>
      <c r="AY11" s="247"/>
    </row>
    <row r="12" spans="1:51" s="12" customFormat="1" ht="18.75" customHeight="1">
      <c r="A12" s="247"/>
      <c r="B12" s="910" t="s">
        <v>56</v>
      </c>
      <c r="C12" s="910"/>
      <c r="D12" s="910"/>
      <c r="E12" s="910"/>
      <c r="F12" s="910"/>
      <c r="G12" s="910"/>
      <c r="H12" s="910" t="s">
        <v>25</v>
      </c>
      <c r="I12" s="911"/>
      <c r="J12" s="911"/>
      <c r="K12" s="911"/>
      <c r="L12" s="900" t="str">
        <f>IF(基本情報入力シート!L25="","",基本情報入力シート!L25)</f>
        <v/>
      </c>
      <c r="M12" s="900"/>
      <c r="N12" s="900"/>
      <c r="O12" s="900"/>
      <c r="P12" s="900"/>
      <c r="Q12" s="900"/>
      <c r="R12" s="900"/>
      <c r="S12" s="900"/>
      <c r="T12" s="900"/>
      <c r="U12" s="900"/>
      <c r="V12" s="912" t="s">
        <v>26</v>
      </c>
      <c r="W12" s="912"/>
      <c r="X12" s="912"/>
      <c r="Y12" s="912"/>
      <c r="Z12" s="900" t="str">
        <f>IF(基本情報入力シート!L26="","",基本情報入力シート!L26)</f>
        <v/>
      </c>
      <c r="AA12" s="900"/>
      <c r="AB12" s="900"/>
      <c r="AC12" s="900"/>
      <c r="AD12" s="900"/>
      <c r="AE12" s="900"/>
      <c r="AF12" s="900"/>
      <c r="AG12" s="900"/>
      <c r="AH12" s="900"/>
      <c r="AI12" s="900"/>
      <c r="AJ12" s="900"/>
      <c r="AK12" s="90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3" t="s">
        <v>58</v>
      </c>
      <c r="C15" s="903"/>
      <c r="D15" s="903"/>
      <c r="E15" s="903"/>
      <c r="F15" s="903"/>
      <c r="G15" s="903"/>
      <c r="H15" s="903"/>
      <c r="I15" s="903"/>
      <c r="J15" s="903"/>
      <c r="K15" s="903"/>
      <c r="L15" s="903"/>
      <c r="M15" s="903"/>
      <c r="N15" s="903"/>
      <c r="O15" s="903"/>
      <c r="P15" s="903"/>
      <c r="Q15" s="903"/>
      <c r="R15" s="903"/>
      <c r="S15" s="903"/>
      <c r="T15" s="903"/>
      <c r="U15" s="903"/>
      <c r="V15" s="903"/>
      <c r="W15" s="904"/>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1" t="s">
        <v>60</v>
      </c>
      <c r="D16" s="881"/>
      <c r="E16" s="881"/>
      <c r="F16" s="881"/>
      <c r="G16" s="881"/>
      <c r="H16" s="881"/>
      <c r="I16" s="881"/>
      <c r="J16" s="881"/>
      <c r="K16" s="881"/>
      <c r="L16" s="881"/>
      <c r="M16" s="881"/>
      <c r="N16" s="881"/>
      <c r="O16" s="881"/>
      <c r="P16" s="881"/>
      <c r="Q16" s="905">
        <f>SUM('別紙様式2-2（個票（４、５月））'!L5:M5,'別紙様式2-3（個票（６月以降））'!K6)</f>
        <v>0</v>
      </c>
      <c r="R16" s="905"/>
      <c r="S16" s="905"/>
      <c r="T16" s="905"/>
      <c r="U16" s="905"/>
      <c r="V16" s="90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8" t="s">
        <v>63</v>
      </c>
      <c r="D17" s="898"/>
      <c r="E17" s="898"/>
      <c r="F17" s="898"/>
      <c r="G17" s="898"/>
      <c r="H17" s="898"/>
      <c r="I17" s="898"/>
      <c r="J17" s="898"/>
      <c r="K17" s="898"/>
      <c r="L17" s="898"/>
      <c r="M17" s="898"/>
      <c r="N17" s="898"/>
      <c r="O17" s="898"/>
      <c r="P17" s="898"/>
      <c r="Q17" s="899"/>
      <c r="R17" s="899"/>
      <c r="S17" s="899"/>
      <c r="T17" s="899"/>
      <c r="U17" s="899"/>
      <c r="V17" s="899"/>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2" t="s">
        <v>67</v>
      </c>
      <c r="D20" s="902"/>
      <c r="E20" s="902"/>
      <c r="F20" s="902"/>
      <c r="G20" s="902"/>
      <c r="H20" s="902"/>
      <c r="I20" s="902"/>
      <c r="J20" s="902"/>
      <c r="K20" s="902"/>
      <c r="L20" s="902"/>
      <c r="M20" s="902"/>
      <c r="N20" s="902"/>
      <c r="O20" s="902"/>
      <c r="P20" s="902"/>
      <c r="Q20" s="902"/>
      <c r="R20" s="902"/>
      <c r="S20" s="902"/>
      <c r="T20" s="902"/>
      <c r="U20" s="902"/>
      <c r="V20" s="902"/>
      <c r="W20" s="902"/>
      <c r="X20" s="902"/>
      <c r="Y20" s="902"/>
      <c r="Z20" s="902"/>
      <c r="AA20" s="902"/>
      <c r="AB20" s="902"/>
      <c r="AC20" s="902"/>
      <c r="AD20" s="902"/>
      <c r="AE20" s="902"/>
      <c r="AF20" s="902"/>
      <c r="AG20" s="902"/>
      <c r="AH20" s="902"/>
      <c r="AI20" s="902"/>
      <c r="AJ20" s="902"/>
      <c r="AK20" s="902"/>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9" t="s">
        <v>68</v>
      </c>
      <c r="C22" s="879"/>
      <c r="D22" s="879"/>
      <c r="E22" s="879"/>
      <c r="F22" s="879"/>
      <c r="G22" s="879"/>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15"/>
      <c r="AM22" s="15"/>
      <c r="AN22" s="15"/>
      <c r="AO22" s="15"/>
      <c r="AP22" s="15"/>
      <c r="AQ22" s="15"/>
      <c r="AR22" s="15"/>
      <c r="AS22" s="15"/>
      <c r="AT22" s="15"/>
      <c r="AU22" s="15"/>
      <c r="AV22" s="15"/>
      <c r="AW22" s="15"/>
      <c r="AX22" s="15"/>
      <c r="AY22" s="15"/>
    </row>
    <row r="23" spans="1:60" ht="19.2" customHeight="1" thickBot="1">
      <c r="A23" s="15"/>
      <c r="B23" s="880" t="s">
        <v>69</v>
      </c>
      <c r="C23" s="880"/>
      <c r="D23" s="880"/>
      <c r="E23" s="880"/>
      <c r="F23" s="880"/>
      <c r="G23" s="880"/>
      <c r="H23" s="880"/>
      <c r="I23" s="880"/>
      <c r="J23" s="880"/>
      <c r="K23" s="880"/>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0"/>
      <c r="AI23" s="880"/>
      <c r="AJ23" s="880"/>
      <c r="AK23" s="880"/>
      <c r="AL23" s="15"/>
      <c r="AM23" s="15"/>
      <c r="AN23" s="15"/>
      <c r="AO23" s="15"/>
      <c r="AP23" s="15"/>
      <c r="AQ23" s="15"/>
      <c r="AR23" s="15"/>
      <c r="AS23" s="268"/>
      <c r="AT23" s="15"/>
      <c r="AU23" s="15"/>
      <c r="AV23" s="15"/>
      <c r="AW23" s="15"/>
      <c r="AX23" s="15"/>
      <c r="AY23" s="15"/>
    </row>
    <row r="24" spans="1:60" ht="18" customHeight="1" thickBot="1">
      <c r="A24" s="15"/>
      <c r="B24" s="871" t="s">
        <v>70</v>
      </c>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1" t="s">
        <v>71</v>
      </c>
      <c r="D25" s="881"/>
      <c r="E25" s="881"/>
      <c r="F25" s="881"/>
      <c r="G25" s="881"/>
      <c r="H25" s="881"/>
      <c r="I25" s="881"/>
      <c r="J25" s="881"/>
      <c r="K25" s="881"/>
      <c r="L25" s="881"/>
      <c r="M25" s="881"/>
      <c r="N25" s="881"/>
      <c r="O25" s="881"/>
      <c r="P25" s="881"/>
      <c r="Q25" s="881"/>
      <c r="R25" s="881"/>
      <c r="S25" s="881"/>
      <c r="T25" s="882">
        <f>SUM('別紙様式2-2（個票（４、５月））'!L6:L6,'別紙様式2-3（個票（６月以降））'!K7)</f>
        <v>0</v>
      </c>
      <c r="U25" s="882"/>
      <c r="V25" s="882"/>
      <c r="W25" s="882"/>
      <c r="X25" s="882"/>
      <c r="Y25" s="882"/>
      <c r="Z25" s="273" t="s">
        <v>61</v>
      </c>
      <c r="AA25" s="274" t="s">
        <v>64</v>
      </c>
      <c r="AB25" s="883" t="str">
        <f>IF(H6="", "", IFERROR(IF(T26&gt;=T25,"○","×"),""))</f>
        <v/>
      </c>
      <c r="AC25" s="275"/>
      <c r="AD25" s="276"/>
      <c r="AE25" s="276"/>
      <c r="AF25" s="276"/>
      <c r="AG25" s="276"/>
      <c r="AH25" s="276"/>
      <c r="AI25" s="276"/>
      <c r="AJ25" s="276"/>
      <c r="AK25" s="276"/>
      <c r="AL25" s="15"/>
      <c r="AM25" s="819" t="s">
        <v>72</v>
      </c>
      <c r="AN25" s="820"/>
      <c r="AO25" s="820"/>
      <c r="AP25" s="820"/>
      <c r="AQ25" s="820"/>
      <c r="AR25" s="820"/>
      <c r="AS25" s="820"/>
      <c r="AT25" s="820"/>
      <c r="AU25" s="820"/>
      <c r="AV25" s="820"/>
      <c r="AW25" s="820"/>
      <c r="AX25" s="820"/>
      <c r="AY25" s="821"/>
    </row>
    <row r="26" spans="1:60" ht="28.5" customHeight="1" thickBot="1">
      <c r="A26" s="15"/>
      <c r="B26" s="272" t="s">
        <v>62</v>
      </c>
      <c r="C26" s="780" t="s">
        <v>73</v>
      </c>
      <c r="D26" s="780"/>
      <c r="E26" s="780"/>
      <c r="F26" s="780"/>
      <c r="G26" s="780"/>
      <c r="H26" s="780"/>
      <c r="I26" s="780"/>
      <c r="J26" s="780"/>
      <c r="K26" s="780"/>
      <c r="L26" s="780"/>
      <c r="M26" s="780"/>
      <c r="N26" s="780"/>
      <c r="O26" s="780"/>
      <c r="P26" s="780"/>
      <c r="Q26" s="780"/>
      <c r="R26" s="780"/>
      <c r="S26" s="780"/>
      <c r="T26" s="872">
        <v>0</v>
      </c>
      <c r="U26" s="872"/>
      <c r="V26" s="872"/>
      <c r="W26" s="872"/>
      <c r="X26" s="872"/>
      <c r="Y26" s="873"/>
      <c r="Z26" s="277" t="s">
        <v>61</v>
      </c>
      <c r="AA26" s="274" t="s">
        <v>64</v>
      </c>
      <c r="AB26" s="884"/>
      <c r="AC26" s="275"/>
      <c r="AD26" s="276"/>
      <c r="AE26" s="276"/>
      <c r="AF26" s="276"/>
      <c r="AG26" s="276"/>
      <c r="AH26" s="276"/>
      <c r="AI26" s="276"/>
      <c r="AJ26" s="276"/>
      <c r="AK26" s="276"/>
      <c r="AL26" s="15"/>
      <c r="AM26" s="822"/>
      <c r="AN26" s="823"/>
      <c r="AO26" s="823"/>
      <c r="AP26" s="823"/>
      <c r="AQ26" s="823"/>
      <c r="AR26" s="823"/>
      <c r="AS26" s="823"/>
      <c r="AT26" s="823"/>
      <c r="AU26" s="823"/>
      <c r="AV26" s="823"/>
      <c r="AW26" s="823"/>
      <c r="AX26" s="823"/>
      <c r="AY26" s="82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8" t="s">
        <v>74</v>
      </c>
      <c r="D29" s="878"/>
      <c r="E29" s="878"/>
      <c r="F29" s="878"/>
      <c r="G29" s="878"/>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15" t="s">
        <v>77</v>
      </c>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283"/>
      <c r="AM31" s="284"/>
      <c r="AN31" s="284"/>
      <c r="AO31" s="284"/>
      <c r="AP31" s="284"/>
      <c r="AQ31" s="284"/>
      <c r="AR31" s="284"/>
      <c r="AS31" s="284"/>
      <c r="AT31" s="284"/>
      <c r="AU31" s="284"/>
      <c r="AV31" s="284"/>
      <c r="AW31" s="284"/>
      <c r="AX31" s="284"/>
      <c r="AY31" s="284"/>
      <c r="BA31" s="876" t="s">
        <v>78</v>
      </c>
      <c r="BB31" s="876"/>
      <c r="BC31" s="876"/>
      <c r="BD31" s="876"/>
      <c r="BE31" s="876" t="s">
        <v>79</v>
      </c>
      <c r="BF31" s="876"/>
      <c r="BG31" s="876"/>
      <c r="BH31" s="876"/>
    </row>
    <row r="32" spans="1:60" s="12" customFormat="1" ht="18" customHeight="1" thickBot="1">
      <c r="A32" s="247"/>
      <c r="B32" s="871" t="s">
        <v>80</v>
      </c>
      <c r="C32" s="871"/>
      <c r="D32" s="871"/>
      <c r="E32" s="871"/>
      <c r="F32" s="871"/>
      <c r="G32" s="871"/>
      <c r="H32" s="871"/>
      <c r="I32" s="871"/>
      <c r="J32" s="871"/>
      <c r="K32" s="871"/>
      <c r="L32" s="871"/>
      <c r="M32" s="871"/>
      <c r="N32" s="871"/>
      <c r="O32" s="871"/>
      <c r="P32" s="871"/>
      <c r="Q32" s="871"/>
      <c r="R32" s="871"/>
      <c r="S32" s="871"/>
      <c r="T32" s="871"/>
      <c r="U32" s="871"/>
      <c r="V32" s="871"/>
      <c r="W32" s="871"/>
      <c r="X32" s="871"/>
      <c r="Y32" s="871"/>
      <c r="Z32" s="871"/>
      <c r="AA32" s="871"/>
      <c r="AB32" s="871"/>
      <c r="AC32" s="871"/>
      <c r="AD32" s="871"/>
      <c r="AE32" s="871"/>
      <c r="AF32" s="871"/>
      <c r="AG32" s="871"/>
      <c r="AH32" s="871"/>
      <c r="AI32" s="871"/>
      <c r="AJ32" s="871"/>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7">
        <f>COUNTIF('別紙様式2-2（個票（４、５月））'!N:N,"処遇改善加算Ⅰ")+COUNTIF('別紙様式2-2（個票（４、５月））'!N:N,"処遇改善加算Ⅱ")+COUNTIF('別紙様式2-2（個票（４、５月））'!N:N,"処遇改善加算Ⅲ")+COUNTIF('別紙様式2-2（個票（４、５月））'!N:N,"処遇改善加算Ⅳ")</f>
        <v>0</v>
      </c>
      <c r="BB32" s="877"/>
      <c r="BC32" s="877"/>
      <c r="BD32" s="877"/>
      <c r="BE32" s="87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7"/>
      <c r="BG32" s="877"/>
      <c r="BH32" s="877"/>
    </row>
    <row r="33" spans="1:60" s="12" customFormat="1" ht="33" customHeight="1" thickBot="1">
      <c r="A33" s="247"/>
      <c r="B33" s="870" t="s">
        <v>81</v>
      </c>
      <c r="C33" s="871"/>
      <c r="D33" s="871"/>
      <c r="E33" s="871"/>
      <c r="F33" s="871"/>
      <c r="G33" s="871"/>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396"/>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7"/>
      <c r="C34" s="807"/>
      <c r="D34" s="807"/>
      <c r="E34" s="807"/>
      <c r="F34" s="807"/>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15" t="s">
        <v>82</v>
      </c>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247"/>
      <c r="AM35" s="284"/>
      <c r="AN35" s="284"/>
      <c r="AO35" s="284"/>
      <c r="AP35" s="284"/>
      <c r="AQ35" s="284"/>
      <c r="AR35" s="284"/>
      <c r="AS35" s="284"/>
      <c r="AT35" s="284"/>
      <c r="AU35" s="284"/>
      <c r="AV35" s="284"/>
      <c r="AW35" s="284"/>
      <c r="AX35" s="284"/>
      <c r="AY35" s="284"/>
      <c r="BA35" s="876" t="s">
        <v>83</v>
      </c>
      <c r="BB35" s="876"/>
      <c r="BC35" s="876"/>
      <c r="BD35" s="876"/>
      <c r="BE35" s="876" t="s">
        <v>83</v>
      </c>
      <c r="BF35" s="876"/>
      <c r="BG35" s="876"/>
      <c r="BH35" s="876"/>
    </row>
    <row r="36" spans="1:60" s="12" customFormat="1" ht="18" customHeight="1" thickBot="1">
      <c r="A36" s="247"/>
      <c r="B36" s="870" t="s">
        <v>84</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7">
        <f>COUNTIF('別紙様式2-2（個票（４、５月））'!N:N,"処遇改善加算Ⅰ")+COUNTIF('別紙様式2-2（個票（４、５月））'!N:N,"処遇改善加算Ⅱ")+COUNTIF('別紙様式2-2（個票（４、５月））'!N:N,"処遇改善加算Ⅲ")</f>
        <v>0</v>
      </c>
      <c r="BB36" s="877"/>
      <c r="BC36" s="877"/>
      <c r="BD36" s="877"/>
      <c r="BE36" s="877">
        <f>COUNTIF('別紙様式2-3（個票（６月以降））'!N:N,"*処遇改善加算Ⅰ*")+COUNTIF('別紙様式2-3（個票（６月以降））'!N:N,"*処遇改善加算Ⅱ*")+COUNTIF('別紙様式2-3（個票（６月以降））'!N:N,"処遇改善加算Ⅲ")</f>
        <v>0</v>
      </c>
      <c r="BF36" s="877"/>
      <c r="BG36" s="877"/>
      <c r="BH36" s="877"/>
    </row>
    <row r="37" spans="1:60" s="12" customFormat="1" ht="30.6" customHeight="1" thickBot="1">
      <c r="A37" s="247"/>
      <c r="B37" s="870" t="s">
        <v>85</v>
      </c>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871"/>
      <c r="AB37" s="871"/>
      <c r="AC37" s="871"/>
      <c r="AD37" s="871"/>
      <c r="AE37" s="871"/>
      <c r="AF37" s="871"/>
      <c r="AG37" s="871"/>
      <c r="AH37" s="871"/>
      <c r="AI37" s="871"/>
      <c r="AJ37" s="871"/>
      <c r="AK37" s="396"/>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7" t="s">
        <v>86</v>
      </c>
      <c r="C39" s="918"/>
      <c r="D39" s="918"/>
      <c r="E39" s="918"/>
      <c r="F39" s="918"/>
      <c r="G39" s="918"/>
      <c r="H39" s="918"/>
      <c r="I39" s="918"/>
      <c r="J39" s="918"/>
      <c r="K39" s="918"/>
      <c r="L39" s="918"/>
      <c r="M39" s="918"/>
      <c r="N39" s="918"/>
      <c r="O39" s="918"/>
      <c r="P39" s="918"/>
      <c r="Q39" s="918"/>
      <c r="R39" s="918"/>
      <c r="S39" s="918"/>
      <c r="T39" s="918"/>
      <c r="U39" s="918"/>
      <c r="V39" s="918"/>
      <c r="W39" s="918"/>
      <c r="X39" s="918"/>
      <c r="Y39" s="918"/>
      <c r="Z39" s="918"/>
      <c r="AA39" s="918"/>
      <c r="AB39" s="918"/>
      <c r="AC39" s="918"/>
      <c r="AD39" s="918"/>
      <c r="AE39" s="918"/>
      <c r="AF39" s="918"/>
      <c r="AG39" s="918"/>
      <c r="AH39" s="918"/>
      <c r="AI39" s="918"/>
      <c r="AJ39" s="918"/>
      <c r="AK39" s="918"/>
      <c r="AL39" s="247"/>
      <c r="AM39" s="247"/>
      <c r="AN39" s="247"/>
      <c r="AO39" s="247"/>
      <c r="AP39" s="247"/>
      <c r="AQ39" s="247"/>
      <c r="AR39" s="247"/>
      <c r="AS39" s="247"/>
      <c r="AT39" s="247"/>
      <c r="AU39" s="247"/>
      <c r="AV39" s="247"/>
      <c r="AW39" s="247"/>
      <c r="AX39" s="247"/>
      <c r="AY39" s="247"/>
      <c r="BA39" s="877" t="s">
        <v>87</v>
      </c>
      <c r="BB39" s="877"/>
      <c r="BC39" s="877"/>
      <c r="BD39" s="877"/>
      <c r="BE39" s="877" t="s">
        <v>87</v>
      </c>
      <c r="BF39" s="877"/>
      <c r="BG39" s="877"/>
      <c r="BH39" s="877"/>
    </row>
    <row r="40" spans="1:60" ht="18" customHeight="1" thickBot="1">
      <c r="A40" s="15"/>
      <c r="B40" s="920" t="s">
        <v>88</v>
      </c>
      <c r="C40" s="920"/>
      <c r="D40" s="920"/>
      <c r="E40" s="920"/>
      <c r="F40" s="920"/>
      <c r="G40" s="920"/>
      <c r="H40" s="920"/>
      <c r="I40" s="920"/>
      <c r="J40" s="920"/>
      <c r="K40" s="920"/>
      <c r="L40" s="920"/>
      <c r="M40" s="920"/>
      <c r="N40" s="920"/>
      <c r="O40" s="920"/>
      <c r="P40" s="920"/>
      <c r="Q40" s="920"/>
      <c r="R40" s="920"/>
      <c r="S40" s="920"/>
      <c r="T40" s="920"/>
      <c r="U40" s="920"/>
      <c r="V40" s="920"/>
      <c r="W40" s="920"/>
      <c r="X40" s="920"/>
      <c r="Y40" s="920"/>
      <c r="Z40" s="920"/>
      <c r="AA40" s="920"/>
      <c r="AB40" s="920"/>
      <c r="AC40" s="920"/>
      <c r="AD40" s="920"/>
      <c r="AE40" s="920"/>
      <c r="AF40" s="920"/>
      <c r="AG40" s="920"/>
      <c r="AH40" s="920"/>
      <c r="AI40" s="920"/>
      <c r="AJ40" s="920"/>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6">
        <f>COUNTIF('別紙様式2-2（個票（４、５月））'!N:N,"処遇改善加算Ⅰ")+COUNTIF('別紙様式2-2（個票（４、５月））'!N:N,"処遇改善加算Ⅱ")</f>
        <v>0</v>
      </c>
      <c r="BB40" s="876"/>
      <c r="BC40" s="876"/>
      <c r="BD40" s="876"/>
      <c r="BE40" s="877">
        <f>COUNTIF('別紙様式2-3（個票（６月以降））'!N:N,"*処遇改善加算Ⅰ*")+COUNTIF('別紙様式2-3（個票（６月以降））'!N:N,"*処遇改善加算Ⅱ*")</f>
        <v>0</v>
      </c>
      <c r="BF40" s="877"/>
      <c r="BG40" s="877"/>
      <c r="BH40" s="877"/>
    </row>
    <row r="41" spans="1:60" ht="30.6" customHeight="1" thickBot="1">
      <c r="A41" s="15"/>
      <c r="B41" s="870" t="s">
        <v>89</v>
      </c>
      <c r="C41" s="871"/>
      <c r="D41" s="871"/>
      <c r="E41" s="871"/>
      <c r="F41" s="871"/>
      <c r="G41" s="871"/>
      <c r="H41" s="871"/>
      <c r="I41" s="871"/>
      <c r="J41" s="871"/>
      <c r="K41" s="871"/>
      <c r="L41" s="871"/>
      <c r="M41" s="871"/>
      <c r="N41" s="871"/>
      <c r="O41" s="871"/>
      <c r="P41" s="871"/>
      <c r="Q41" s="871"/>
      <c r="R41" s="871"/>
      <c r="S41" s="871"/>
      <c r="T41" s="871"/>
      <c r="U41" s="871"/>
      <c r="V41" s="871"/>
      <c r="W41" s="871"/>
      <c r="X41" s="871"/>
      <c r="Y41" s="871"/>
      <c r="Z41" s="871"/>
      <c r="AA41" s="871"/>
      <c r="AB41" s="871"/>
      <c r="AC41" s="871"/>
      <c r="AD41" s="871"/>
      <c r="AE41" s="871"/>
      <c r="AF41" s="871"/>
      <c r="AG41" s="871"/>
      <c r="AH41" s="871"/>
      <c r="AI41" s="871"/>
      <c r="AJ41" s="871"/>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1" t="s">
        <v>92</v>
      </c>
      <c r="AN44" s="921"/>
      <c r="AO44" s="921"/>
      <c r="AP44" s="921"/>
      <c r="AQ44" s="921"/>
      <c r="AR44" s="921"/>
      <c r="AS44" s="921"/>
      <c r="AT44" s="921"/>
      <c r="AU44" s="921"/>
      <c r="AV44" s="921"/>
      <c r="AW44" s="921"/>
      <c r="AX44" s="921"/>
      <c r="AY44" s="921"/>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0</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2" t="s">
        <v>95</v>
      </c>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5"/>
      <c r="H48" s="915"/>
      <c r="I48" s="915"/>
      <c r="J48" s="915"/>
      <c r="K48" s="915"/>
      <c r="L48" s="915"/>
      <c r="M48" s="915"/>
      <c r="N48" s="915"/>
      <c r="O48" s="915"/>
      <c r="P48" s="915"/>
      <c r="Q48" s="915"/>
      <c r="R48" s="915"/>
      <c r="S48" s="915"/>
      <c r="T48" s="915"/>
      <c r="U48" s="915"/>
      <c r="V48" s="915"/>
      <c r="W48" s="915"/>
      <c r="X48" s="915"/>
      <c r="Y48" s="915"/>
      <c r="Z48" s="915"/>
      <c r="AA48" s="915"/>
      <c r="AB48" s="915"/>
      <c r="AC48" s="915"/>
      <c r="AD48" s="915"/>
      <c r="AE48" s="915"/>
      <c r="AF48" s="915"/>
      <c r="AG48" s="915"/>
      <c r="AH48" s="915"/>
      <c r="AI48" s="915"/>
      <c r="AJ48" s="915"/>
      <c r="AK48" s="312" t="s">
        <v>97</v>
      </c>
      <c r="AL48" s="247"/>
      <c r="AM48" s="916" t="s">
        <v>98</v>
      </c>
      <c r="AN48" s="916"/>
      <c r="AO48" s="916"/>
      <c r="AP48" s="916"/>
      <c r="AQ48" s="916"/>
      <c r="AR48" s="916"/>
      <c r="AS48" s="916"/>
      <c r="AT48" s="916"/>
      <c r="AU48" s="916"/>
      <c r="AV48" s="916"/>
      <c r="AW48" s="916"/>
      <c r="AX48" s="916"/>
      <c r="AY48" s="916"/>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7" t="s">
        <v>99</v>
      </c>
      <c r="C50" s="918"/>
      <c r="D50" s="918"/>
      <c r="E50" s="918"/>
      <c r="F50" s="918"/>
      <c r="G50" s="918"/>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15"/>
      <c r="AM50" s="15"/>
      <c r="AN50" s="15"/>
      <c r="AO50" s="15"/>
      <c r="AP50" s="15"/>
      <c r="AQ50" s="15"/>
      <c r="AR50" s="15"/>
      <c r="AS50" s="15"/>
      <c r="AT50" s="15"/>
      <c r="AU50" s="15"/>
      <c r="AV50" s="15"/>
      <c r="AW50" s="15"/>
      <c r="AX50" s="15"/>
      <c r="AY50" s="15"/>
      <c r="AZ50" s="12"/>
      <c r="BA50" s="913" t="s">
        <v>100</v>
      </c>
      <c r="BB50" s="913"/>
      <c r="BC50" s="913"/>
      <c r="BD50" s="913"/>
      <c r="BE50" s="913" t="s">
        <v>100</v>
      </c>
      <c r="BF50" s="913"/>
      <c r="BG50" s="913"/>
      <c r="BH50" s="913"/>
    </row>
    <row r="51" spans="1:60" ht="18" customHeight="1" thickBot="1">
      <c r="A51" s="15"/>
      <c r="B51" s="919" t="s">
        <v>101</v>
      </c>
      <c r="C51" s="919"/>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c r="AD51" s="919"/>
      <c r="AE51" s="919"/>
      <c r="AF51" s="919"/>
      <c r="AG51" s="919"/>
      <c r="AH51" s="919"/>
      <c r="AI51" s="919"/>
      <c r="AJ51" s="919"/>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4">
        <f>COUNTIF('別紙様式2-2（個票（４、５月））'!N:N,"処遇改善加算Ⅰ")</f>
        <v>0</v>
      </c>
      <c r="BB51" s="914"/>
      <c r="BC51" s="914"/>
      <c r="BD51" s="914"/>
      <c r="BE51" s="914">
        <f>COUNTIF('別紙様式2-3（個票（６月以降））'!N:N,"*処遇改善加算Ⅰ*")</f>
        <v>0</v>
      </c>
      <c r="BF51" s="914"/>
      <c r="BG51" s="914"/>
      <c r="BH51" s="914"/>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5" t="s">
        <v>102</v>
      </c>
      <c r="C53" s="845"/>
      <c r="D53" s="845"/>
      <c r="E53" s="845"/>
      <c r="F53" s="845"/>
      <c r="G53" s="845"/>
      <c r="H53" s="845"/>
      <c r="I53" s="845"/>
      <c r="J53" s="845"/>
      <c r="K53" s="845"/>
      <c r="L53" s="845"/>
      <c r="M53" s="845"/>
      <c r="N53" s="845"/>
      <c r="O53" s="845"/>
      <c r="P53" s="845"/>
      <c r="Q53" s="846"/>
      <c r="R53" s="846"/>
      <c r="S53" s="846"/>
      <c r="T53" s="846"/>
      <c r="U53" s="846"/>
      <c r="V53" s="846"/>
      <c r="W53" s="846"/>
      <c r="X53" s="846"/>
      <c r="Y53" s="846"/>
      <c r="Z53" s="846"/>
      <c r="AA53" s="846"/>
      <c r="AB53" s="846"/>
      <c r="AC53" s="846"/>
      <c r="AD53" s="846"/>
      <c r="AE53" s="846"/>
      <c r="AF53" s="846"/>
      <c r="AG53" s="846"/>
      <c r="AH53" s="846"/>
      <c r="AI53" s="846"/>
      <c r="AJ53" s="846"/>
      <c r="AK53" s="846"/>
      <c r="AL53" s="242"/>
      <c r="AM53" s="247"/>
      <c r="AN53" s="319"/>
      <c r="AO53" s="247"/>
      <c r="AP53" s="247"/>
      <c r="AQ53" s="247"/>
      <c r="AR53" s="247"/>
      <c r="AS53" s="247"/>
      <c r="AT53" s="247"/>
      <c r="AU53" s="247"/>
      <c r="AV53" s="247"/>
      <c r="AW53" s="247"/>
      <c r="AX53" s="247"/>
      <c r="AY53" s="247"/>
    </row>
    <row r="54" spans="1:60" s="16" customFormat="1" ht="19.5" customHeight="1" thickBot="1">
      <c r="A54" s="283"/>
      <c r="B54" s="860" t="s">
        <v>103</v>
      </c>
      <c r="C54" s="861"/>
      <c r="D54" s="861"/>
      <c r="E54" s="861"/>
      <c r="F54" s="861"/>
      <c r="G54" s="861"/>
      <c r="H54" s="861"/>
      <c r="I54" s="861"/>
      <c r="J54" s="861"/>
      <c r="K54" s="861"/>
      <c r="L54" s="861"/>
      <c r="M54" s="861"/>
      <c r="N54" s="861"/>
      <c r="O54" s="861"/>
      <c r="P54" s="861"/>
      <c r="Q54" s="861"/>
      <c r="R54" s="861"/>
      <c r="S54" s="861"/>
      <c r="T54" s="861"/>
      <c r="U54" s="861"/>
      <c r="V54" s="861"/>
      <c r="W54" s="861"/>
      <c r="X54" s="861"/>
      <c r="Y54" s="861"/>
      <c r="Z54" s="861"/>
      <c r="AA54" s="861"/>
      <c r="AB54" s="861"/>
      <c r="AC54" s="861"/>
      <c r="AD54" s="861"/>
      <c r="AE54" s="861"/>
      <c r="AF54" s="861"/>
      <c r="AG54" s="861"/>
      <c r="AH54" s="861"/>
      <c r="AI54" s="861"/>
      <c r="AJ54" s="86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70" t="s">
        <v>104</v>
      </c>
      <c r="C55" s="871"/>
      <c r="D55" s="871"/>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2" t="s">
        <v>105</v>
      </c>
      <c r="C56" s="862"/>
      <c r="D56" s="862"/>
      <c r="E56" s="862"/>
      <c r="F56" s="862"/>
      <c r="G56" s="862"/>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3"/>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4" t="str">
        <f>IF(H6="","",IF(OR(BA40&gt;0,BE40&gt;0),"該当",""))</f>
        <v/>
      </c>
      <c r="AJ58" s="865"/>
      <c r="AK58" s="866"/>
      <c r="AL58" s="247"/>
      <c r="AM58" s="283"/>
      <c r="AN58" s="283"/>
      <c r="AO58" s="283"/>
      <c r="AP58" s="283"/>
      <c r="AQ58" s="283"/>
      <c r="AR58" s="283"/>
      <c r="AS58" s="283"/>
      <c r="AT58" s="283"/>
      <c r="AU58" s="283"/>
      <c r="AV58" s="283"/>
      <c r="AW58" s="283"/>
      <c r="AX58" s="283"/>
      <c r="AY58" s="283"/>
    </row>
    <row r="59" spans="1:60" ht="51" customHeight="1">
      <c r="A59" s="15"/>
      <c r="B59" s="324" t="s">
        <v>107</v>
      </c>
      <c r="C59" s="853" t="s">
        <v>108</v>
      </c>
      <c r="D59" s="853"/>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853"/>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7" t="str">
        <f>IF(H6="","",IF(OR(BA32-BA40&gt;0,BE32-BE40&gt;0),"該当",""))</f>
        <v/>
      </c>
      <c r="AJ61" s="868"/>
      <c r="AK61" s="869"/>
      <c r="AL61" s="247"/>
      <c r="AM61" s="247"/>
      <c r="AN61" s="247"/>
      <c r="AO61" s="15"/>
      <c r="AP61" s="247"/>
      <c r="AQ61" s="247"/>
      <c r="AR61" s="247"/>
      <c r="AS61" s="247"/>
      <c r="AT61" s="247"/>
      <c r="AU61" s="247"/>
      <c r="AV61" s="247"/>
      <c r="AW61" s="247"/>
      <c r="AX61" s="247"/>
      <c r="AY61" s="247"/>
    </row>
    <row r="62" spans="1:60" ht="59.4" customHeight="1">
      <c r="A62" s="15"/>
      <c r="B62" s="324" t="s">
        <v>107</v>
      </c>
      <c r="C62" s="853" t="s">
        <v>110</v>
      </c>
      <c r="D62" s="853"/>
      <c r="E62" s="853"/>
      <c r="F62" s="853"/>
      <c r="G62" s="853"/>
      <c r="H62" s="853"/>
      <c r="I62" s="853"/>
      <c r="J62" s="853"/>
      <c r="K62" s="853"/>
      <c r="L62" s="853"/>
      <c r="M62" s="853"/>
      <c r="N62" s="853"/>
      <c r="O62" s="853"/>
      <c r="P62" s="853"/>
      <c r="Q62" s="853"/>
      <c r="R62" s="853"/>
      <c r="S62" s="853"/>
      <c r="T62" s="853"/>
      <c r="U62" s="853"/>
      <c r="V62" s="853"/>
      <c r="W62" s="853"/>
      <c r="X62" s="853"/>
      <c r="Y62" s="853"/>
      <c r="Z62" s="853"/>
      <c r="AA62" s="853"/>
      <c r="AB62" s="853"/>
      <c r="AC62" s="853"/>
      <c r="AD62" s="853"/>
      <c r="AE62" s="853"/>
      <c r="AF62" s="853"/>
      <c r="AG62" s="853"/>
      <c r="AH62" s="853"/>
      <c r="AI62" s="853"/>
      <c r="AJ62" s="853"/>
      <c r="AK62" s="853"/>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4" t="s">
        <v>111</v>
      </c>
      <c r="C64" s="855"/>
      <c r="D64" s="856"/>
      <c r="E64" s="857" t="s">
        <v>112</v>
      </c>
      <c r="F64" s="858"/>
      <c r="G64" s="858"/>
      <c r="H64" s="858"/>
      <c r="I64" s="858"/>
      <c r="J64" s="858"/>
      <c r="K64" s="858"/>
      <c r="L64" s="858"/>
      <c r="M64" s="858"/>
      <c r="N64" s="858"/>
      <c r="O64" s="858"/>
      <c r="P64" s="858"/>
      <c r="Q64" s="858"/>
      <c r="R64" s="858"/>
      <c r="S64" s="858"/>
      <c r="T64" s="858"/>
      <c r="U64" s="858"/>
      <c r="V64" s="858"/>
      <c r="W64" s="858"/>
      <c r="X64" s="858"/>
      <c r="Y64" s="858"/>
      <c r="Z64" s="858"/>
      <c r="AA64" s="858"/>
      <c r="AB64" s="858"/>
      <c r="AC64" s="858"/>
      <c r="AD64" s="858"/>
      <c r="AE64" s="858"/>
      <c r="AF64" s="858"/>
      <c r="AG64" s="858"/>
      <c r="AH64" s="858"/>
      <c r="AI64" s="858"/>
      <c r="AJ64" s="858"/>
      <c r="AK64" s="85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76" t="s">
        <v>115</v>
      </c>
      <c r="C65" s="677"/>
      <c r="D65" s="677"/>
      <c r="E65" s="827"/>
      <c r="F65" s="828"/>
      <c r="G65" s="836" t="s">
        <v>116</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247"/>
      <c r="AM65" s="819" t="str">
        <f>IF(AI58="該当", "！この区分（４項目）から２つ以上の取組が選択されていません。",  "！この区分（４項目）から１つ以上の取組が選択されていません。")</f>
        <v>！この区分（４項目）から１つ以上の取組が選択されていません。</v>
      </c>
      <c r="AN65" s="820"/>
      <c r="AO65" s="820"/>
      <c r="AP65" s="820"/>
      <c r="AQ65" s="820"/>
      <c r="AR65" s="820"/>
      <c r="AS65" s="820"/>
      <c r="AT65" s="820"/>
      <c r="AU65" s="820"/>
      <c r="AV65" s="820"/>
      <c r="AW65" s="820"/>
      <c r="AX65" s="821"/>
      <c r="AY65" s="247"/>
      <c r="AZ65" s="12"/>
      <c r="BA65" s="831">
        <f>COUNTIF(E65:F68, "✓")+COUNTIF(E65:F68, "誓約")</f>
        <v>0</v>
      </c>
      <c r="BB65" s="424" t="str">
        <f>IF(AI58="該当",1,IF(AI61="該当",2,""))</f>
        <v/>
      </c>
    </row>
    <row r="66" spans="1:54" ht="15" customHeight="1" thickBot="1">
      <c r="A66" s="15"/>
      <c r="B66" s="678"/>
      <c r="C66" s="679"/>
      <c r="D66" s="679"/>
      <c r="E66" s="829"/>
      <c r="F66" s="830"/>
      <c r="G66" s="836" t="s">
        <v>117</v>
      </c>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247"/>
      <c r="AM66" s="822"/>
      <c r="AN66" s="823"/>
      <c r="AO66" s="823"/>
      <c r="AP66" s="823"/>
      <c r="AQ66" s="823"/>
      <c r="AR66" s="823"/>
      <c r="AS66" s="823"/>
      <c r="AT66" s="823"/>
      <c r="AU66" s="823"/>
      <c r="AV66" s="823"/>
      <c r="AW66" s="823"/>
      <c r="AX66" s="824"/>
      <c r="AY66" s="320"/>
      <c r="AZ66" s="331"/>
      <c r="BA66" s="831"/>
    </row>
    <row r="67" spans="1:54" ht="24.6" customHeight="1">
      <c r="A67" s="15"/>
      <c r="B67" s="678"/>
      <c r="C67" s="679"/>
      <c r="D67" s="679"/>
      <c r="E67" s="829"/>
      <c r="F67" s="830"/>
      <c r="G67" s="836" t="s">
        <v>118</v>
      </c>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247"/>
      <c r="AM67" s="320"/>
      <c r="AN67" s="320"/>
      <c r="AO67" s="320"/>
      <c r="AP67" s="320"/>
      <c r="AQ67" s="320"/>
      <c r="AR67" s="320"/>
      <c r="AS67" s="320"/>
      <c r="AT67" s="320"/>
      <c r="AU67" s="320"/>
      <c r="AV67" s="320"/>
      <c r="AW67" s="320"/>
      <c r="AX67" s="320"/>
      <c r="AY67" s="320"/>
      <c r="AZ67" s="331"/>
      <c r="BA67" s="831"/>
    </row>
    <row r="68" spans="1:54" ht="15" customHeight="1" thickBot="1">
      <c r="A68" s="15"/>
      <c r="B68" s="825"/>
      <c r="C68" s="826"/>
      <c r="D68" s="826"/>
      <c r="E68" s="851"/>
      <c r="F68" s="852"/>
      <c r="G68" s="836" t="s">
        <v>119</v>
      </c>
      <c r="H68" s="837"/>
      <c r="I68" s="837"/>
      <c r="J68" s="837"/>
      <c r="K68" s="837"/>
      <c r="L68" s="837"/>
      <c r="M68" s="837"/>
      <c r="N68" s="837"/>
      <c r="O68" s="837"/>
      <c r="P68" s="837"/>
      <c r="Q68" s="837"/>
      <c r="R68" s="837"/>
      <c r="S68" s="837"/>
      <c r="T68" s="837"/>
      <c r="U68" s="837"/>
      <c r="V68" s="837"/>
      <c r="W68" s="837"/>
      <c r="X68" s="837"/>
      <c r="Y68" s="837"/>
      <c r="Z68" s="837"/>
      <c r="AA68" s="837"/>
      <c r="AB68" s="837"/>
      <c r="AC68" s="837"/>
      <c r="AD68" s="837"/>
      <c r="AE68" s="837"/>
      <c r="AF68" s="837"/>
      <c r="AG68" s="837"/>
      <c r="AH68" s="837"/>
      <c r="AI68" s="837"/>
      <c r="AJ68" s="837"/>
      <c r="AK68" s="837"/>
      <c r="AL68" s="247"/>
      <c r="AM68" s="332"/>
      <c r="AN68" s="332"/>
      <c r="AO68" s="332"/>
      <c r="AP68" s="332"/>
      <c r="AQ68" s="332"/>
      <c r="AR68" s="332"/>
      <c r="AS68" s="332"/>
      <c r="AT68" s="332"/>
      <c r="AU68" s="332"/>
      <c r="AV68" s="332"/>
      <c r="AW68" s="332"/>
      <c r="AX68" s="332"/>
      <c r="AY68" s="247"/>
      <c r="AZ68" s="12"/>
      <c r="BA68" s="831"/>
    </row>
    <row r="69" spans="1:54" ht="39.6" customHeight="1">
      <c r="A69" s="15"/>
      <c r="B69" s="676" t="s">
        <v>120</v>
      </c>
      <c r="C69" s="677"/>
      <c r="D69" s="677"/>
      <c r="E69" s="827"/>
      <c r="F69" s="828"/>
      <c r="G69" s="836" t="s">
        <v>121</v>
      </c>
      <c r="H69" s="837"/>
      <c r="I69" s="837"/>
      <c r="J69" s="837"/>
      <c r="K69" s="837"/>
      <c r="L69" s="837"/>
      <c r="M69" s="837"/>
      <c r="N69" s="837"/>
      <c r="O69" s="837"/>
      <c r="P69" s="837"/>
      <c r="Q69" s="837"/>
      <c r="R69" s="837"/>
      <c r="S69" s="837"/>
      <c r="T69" s="837"/>
      <c r="U69" s="837"/>
      <c r="V69" s="837"/>
      <c r="W69" s="837"/>
      <c r="X69" s="837"/>
      <c r="Y69" s="837"/>
      <c r="Z69" s="837"/>
      <c r="AA69" s="837"/>
      <c r="AB69" s="837"/>
      <c r="AC69" s="837"/>
      <c r="AD69" s="837"/>
      <c r="AE69" s="837"/>
      <c r="AF69" s="837"/>
      <c r="AG69" s="837"/>
      <c r="AH69" s="837"/>
      <c r="AI69" s="837"/>
      <c r="AJ69" s="837"/>
      <c r="AK69" s="837"/>
      <c r="AL69" s="247"/>
      <c r="AM69" s="819" t="str">
        <f>IF(AI58="該当", "！この区分（４項目）から２つ以上の取組が選択されていません。",  "！この区分（４項目）から１つ以上の取組が選択されていません。")</f>
        <v>！この区分（４項目）から１つ以上の取組が選択されていません。</v>
      </c>
      <c r="AN69" s="820"/>
      <c r="AO69" s="820"/>
      <c r="AP69" s="820"/>
      <c r="AQ69" s="820"/>
      <c r="AR69" s="820"/>
      <c r="AS69" s="820"/>
      <c r="AT69" s="820"/>
      <c r="AU69" s="820"/>
      <c r="AV69" s="820"/>
      <c r="AW69" s="820"/>
      <c r="AX69" s="821"/>
      <c r="AY69" s="247"/>
      <c r="AZ69" s="12"/>
      <c r="BA69" s="831">
        <f>COUNTIF(E69:F72, "✓")+COUNTIF(E69:F72, "誓約")</f>
        <v>0</v>
      </c>
    </row>
    <row r="70" spans="1:54" ht="15" customHeight="1" thickBot="1">
      <c r="A70" s="15"/>
      <c r="B70" s="678"/>
      <c r="C70" s="679"/>
      <c r="D70" s="679"/>
      <c r="E70" s="829"/>
      <c r="F70" s="830"/>
      <c r="G70" s="836" t="s">
        <v>122</v>
      </c>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c r="AH70" s="837"/>
      <c r="AI70" s="837"/>
      <c r="AJ70" s="837"/>
      <c r="AK70" s="837"/>
      <c r="AL70" s="247"/>
      <c r="AM70" s="822"/>
      <c r="AN70" s="823"/>
      <c r="AO70" s="823"/>
      <c r="AP70" s="823"/>
      <c r="AQ70" s="823"/>
      <c r="AR70" s="823"/>
      <c r="AS70" s="823"/>
      <c r="AT70" s="823"/>
      <c r="AU70" s="823"/>
      <c r="AV70" s="823"/>
      <c r="AW70" s="823"/>
      <c r="AX70" s="824"/>
      <c r="AY70" s="320"/>
      <c r="AZ70" s="331"/>
      <c r="BA70" s="831"/>
    </row>
    <row r="71" spans="1:54" ht="15" customHeight="1">
      <c r="A71" s="15"/>
      <c r="B71" s="678"/>
      <c r="C71" s="679"/>
      <c r="D71" s="679"/>
      <c r="E71" s="847"/>
      <c r="F71" s="848"/>
      <c r="G71" s="836" t="s">
        <v>123</v>
      </c>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247"/>
      <c r="AM71" s="333"/>
      <c r="AN71" s="320"/>
      <c r="AO71" s="320"/>
      <c r="AP71" s="320"/>
      <c r="AQ71" s="320"/>
      <c r="AR71" s="320"/>
      <c r="AS71" s="320"/>
      <c r="AT71" s="320"/>
      <c r="AU71" s="320"/>
      <c r="AV71" s="320"/>
      <c r="AW71" s="320"/>
      <c r="AX71" s="320"/>
      <c r="AY71" s="320"/>
      <c r="AZ71" s="331"/>
      <c r="BA71" s="831"/>
    </row>
    <row r="72" spans="1:54" ht="15" customHeight="1" thickBot="1">
      <c r="A72" s="15"/>
      <c r="B72" s="825"/>
      <c r="C72" s="826"/>
      <c r="D72" s="826"/>
      <c r="E72" s="849"/>
      <c r="F72" s="850"/>
      <c r="G72" s="836" t="s">
        <v>124</v>
      </c>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247"/>
      <c r="AM72" s="332"/>
      <c r="AN72" s="332"/>
      <c r="AO72" s="332"/>
      <c r="AP72" s="332"/>
      <c r="AQ72" s="332"/>
      <c r="AR72" s="332"/>
      <c r="AS72" s="332"/>
      <c r="AT72" s="332"/>
      <c r="AU72" s="332"/>
      <c r="AV72" s="332"/>
      <c r="AW72" s="332"/>
      <c r="AX72" s="332"/>
      <c r="AY72" s="247"/>
      <c r="AZ72" s="12"/>
      <c r="BA72" s="831"/>
    </row>
    <row r="73" spans="1:54" ht="15" customHeight="1">
      <c r="A73" s="15"/>
      <c r="B73" s="676" t="s">
        <v>125</v>
      </c>
      <c r="C73" s="677"/>
      <c r="D73" s="677"/>
      <c r="E73" s="827"/>
      <c r="F73" s="828"/>
      <c r="G73" s="836" t="s">
        <v>126</v>
      </c>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247"/>
      <c r="AM73" s="819" t="str">
        <f>IF(AI58="該当", "！この区分（４項目）から２つ以上の取組が選択されていません。",  "！この区分（４項目）から１つ以上の取組が選択されていません。")</f>
        <v>！この区分（４項目）から１つ以上の取組が選択されていません。</v>
      </c>
      <c r="AN73" s="820"/>
      <c r="AO73" s="820"/>
      <c r="AP73" s="820"/>
      <c r="AQ73" s="820"/>
      <c r="AR73" s="820"/>
      <c r="AS73" s="820"/>
      <c r="AT73" s="820"/>
      <c r="AU73" s="820"/>
      <c r="AV73" s="820"/>
      <c r="AW73" s="820"/>
      <c r="AX73" s="821"/>
      <c r="AY73" s="247"/>
      <c r="AZ73" s="12"/>
      <c r="BA73" s="831">
        <f>COUNTIF(E73:F76, "✓")+COUNTIF(E73:F76, "誓約")</f>
        <v>0</v>
      </c>
    </row>
    <row r="74" spans="1:54" ht="28.2" customHeight="1" thickBot="1">
      <c r="A74" s="15"/>
      <c r="B74" s="678"/>
      <c r="C74" s="679"/>
      <c r="D74" s="679"/>
      <c r="E74" s="829"/>
      <c r="F74" s="830"/>
      <c r="G74" s="836" t="s">
        <v>127</v>
      </c>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7"/>
      <c r="AL74" s="247"/>
      <c r="AM74" s="822"/>
      <c r="AN74" s="823"/>
      <c r="AO74" s="823"/>
      <c r="AP74" s="823"/>
      <c r="AQ74" s="823"/>
      <c r="AR74" s="823"/>
      <c r="AS74" s="823"/>
      <c r="AT74" s="823"/>
      <c r="AU74" s="823"/>
      <c r="AV74" s="823"/>
      <c r="AW74" s="823"/>
      <c r="AX74" s="824"/>
      <c r="AY74" s="320"/>
      <c r="AZ74" s="331"/>
      <c r="BA74" s="831"/>
    </row>
    <row r="75" spans="1:54" ht="45.6" customHeight="1">
      <c r="A75" s="15"/>
      <c r="B75" s="678"/>
      <c r="C75" s="679"/>
      <c r="D75" s="679"/>
      <c r="E75" s="829"/>
      <c r="F75" s="830"/>
      <c r="G75" s="836" t="s">
        <v>128</v>
      </c>
      <c r="H75" s="837"/>
      <c r="I75" s="837"/>
      <c r="J75" s="837"/>
      <c r="K75" s="837"/>
      <c r="L75" s="837"/>
      <c r="M75" s="837"/>
      <c r="N75" s="837"/>
      <c r="O75" s="837"/>
      <c r="P75" s="837"/>
      <c r="Q75" s="837"/>
      <c r="R75" s="837"/>
      <c r="S75" s="837"/>
      <c r="T75" s="837"/>
      <c r="U75" s="837"/>
      <c r="V75" s="837"/>
      <c r="W75" s="837"/>
      <c r="X75" s="837"/>
      <c r="Y75" s="837"/>
      <c r="Z75" s="837"/>
      <c r="AA75" s="837"/>
      <c r="AB75" s="837"/>
      <c r="AC75" s="837"/>
      <c r="AD75" s="837"/>
      <c r="AE75" s="837"/>
      <c r="AF75" s="837"/>
      <c r="AG75" s="837"/>
      <c r="AH75" s="837"/>
      <c r="AI75" s="837"/>
      <c r="AJ75" s="837"/>
      <c r="AK75" s="837"/>
      <c r="AL75" s="247"/>
      <c r="AM75" s="320"/>
      <c r="AN75" s="320"/>
      <c r="AO75" s="320"/>
      <c r="AP75" s="320"/>
      <c r="AQ75" s="320"/>
      <c r="AR75" s="320"/>
      <c r="AS75" s="320"/>
      <c r="AT75" s="320"/>
      <c r="AU75" s="320"/>
      <c r="AV75" s="320"/>
      <c r="AW75" s="320"/>
      <c r="AX75" s="320"/>
      <c r="AZ75" s="331"/>
      <c r="BA75" s="831"/>
    </row>
    <row r="76" spans="1:54" ht="27" customHeight="1" thickBot="1">
      <c r="A76" s="15"/>
      <c r="B76" s="825"/>
      <c r="C76" s="826"/>
      <c r="D76" s="826"/>
      <c r="E76" s="829"/>
      <c r="F76" s="830"/>
      <c r="G76" s="836" t="s">
        <v>129</v>
      </c>
      <c r="H76" s="837"/>
      <c r="I76" s="837"/>
      <c r="J76" s="837"/>
      <c r="K76" s="837"/>
      <c r="L76" s="837"/>
      <c r="M76" s="837"/>
      <c r="N76" s="837"/>
      <c r="O76" s="837"/>
      <c r="P76" s="837"/>
      <c r="Q76" s="837"/>
      <c r="R76" s="837"/>
      <c r="S76" s="837"/>
      <c r="T76" s="837"/>
      <c r="U76" s="837"/>
      <c r="V76" s="837"/>
      <c r="W76" s="837"/>
      <c r="X76" s="837"/>
      <c r="Y76" s="837"/>
      <c r="Z76" s="837"/>
      <c r="AA76" s="837"/>
      <c r="AB76" s="837"/>
      <c r="AC76" s="837"/>
      <c r="AD76" s="837"/>
      <c r="AE76" s="837"/>
      <c r="AF76" s="837"/>
      <c r="AG76" s="837"/>
      <c r="AH76" s="837"/>
      <c r="AI76" s="837"/>
      <c r="AJ76" s="837"/>
      <c r="AK76" s="837"/>
      <c r="AL76" s="247"/>
      <c r="AM76" s="332"/>
      <c r="AN76" s="332"/>
      <c r="AO76" s="332"/>
      <c r="AP76" s="332"/>
      <c r="AQ76" s="332"/>
      <c r="AR76" s="332"/>
      <c r="AS76" s="332"/>
      <c r="AT76" s="332"/>
      <c r="AU76" s="332"/>
      <c r="AV76" s="332"/>
      <c r="AW76" s="332"/>
      <c r="AX76" s="332"/>
      <c r="AY76" s="247"/>
      <c r="AZ76" s="12"/>
      <c r="BA76" s="831"/>
    </row>
    <row r="77" spans="1:54" ht="15" customHeight="1">
      <c r="A77" s="15"/>
      <c r="B77" s="676" t="s">
        <v>130</v>
      </c>
      <c r="C77" s="677"/>
      <c r="D77" s="677"/>
      <c r="E77" s="827"/>
      <c r="F77" s="828"/>
      <c r="G77" s="836" t="s">
        <v>131</v>
      </c>
      <c r="H77" s="837"/>
      <c r="I77" s="837"/>
      <c r="J77" s="837"/>
      <c r="K77" s="837"/>
      <c r="L77" s="837"/>
      <c r="M77" s="837"/>
      <c r="N77" s="837"/>
      <c r="O77" s="837"/>
      <c r="P77" s="837"/>
      <c r="Q77" s="837"/>
      <c r="R77" s="837"/>
      <c r="S77" s="837"/>
      <c r="T77" s="837"/>
      <c r="U77" s="837"/>
      <c r="V77" s="837"/>
      <c r="W77" s="837"/>
      <c r="X77" s="837"/>
      <c r="Y77" s="837"/>
      <c r="Z77" s="837"/>
      <c r="AA77" s="837"/>
      <c r="AB77" s="837"/>
      <c r="AC77" s="837"/>
      <c r="AD77" s="837"/>
      <c r="AE77" s="837"/>
      <c r="AF77" s="837"/>
      <c r="AG77" s="837"/>
      <c r="AH77" s="837"/>
      <c r="AI77" s="837"/>
      <c r="AJ77" s="837"/>
      <c r="AK77" s="837"/>
      <c r="AL77" s="247"/>
      <c r="AM77" s="841" t="str">
        <f>IF(AI58="該当", "！この区分（４項目）から２つ以上の取組が選択されていません。",  "！この区分（４項目）から１つ以上の取組が選択されていません。")</f>
        <v>！この区分（４項目）から１つ以上の取組が選択されていません。</v>
      </c>
      <c r="AN77" s="820"/>
      <c r="AO77" s="820"/>
      <c r="AP77" s="820"/>
      <c r="AQ77" s="820"/>
      <c r="AR77" s="820"/>
      <c r="AS77" s="820"/>
      <c r="AT77" s="820"/>
      <c r="AU77" s="820"/>
      <c r="AV77" s="820"/>
      <c r="AW77" s="820"/>
      <c r="AX77" s="821"/>
      <c r="AY77" s="247"/>
      <c r="AZ77" s="12"/>
      <c r="BA77" s="831">
        <f>COUNTIF(E77:F80, "✓")+COUNTIF(E77:F80, "誓約")</f>
        <v>0</v>
      </c>
    </row>
    <row r="78" spans="1:54" ht="32.4" customHeight="1" thickBot="1">
      <c r="A78" s="15"/>
      <c r="B78" s="678"/>
      <c r="C78" s="679"/>
      <c r="D78" s="679"/>
      <c r="E78" s="829"/>
      <c r="F78" s="830"/>
      <c r="G78" s="836" t="s">
        <v>132</v>
      </c>
      <c r="H78" s="837"/>
      <c r="I78" s="837"/>
      <c r="J78" s="837"/>
      <c r="K78" s="837"/>
      <c r="L78" s="837"/>
      <c r="M78" s="837"/>
      <c r="N78" s="837"/>
      <c r="O78" s="837"/>
      <c r="P78" s="837"/>
      <c r="Q78" s="837"/>
      <c r="R78" s="837"/>
      <c r="S78" s="837"/>
      <c r="T78" s="837"/>
      <c r="U78" s="837"/>
      <c r="V78" s="837"/>
      <c r="W78" s="837"/>
      <c r="X78" s="837"/>
      <c r="Y78" s="837"/>
      <c r="Z78" s="837"/>
      <c r="AA78" s="837"/>
      <c r="AB78" s="837"/>
      <c r="AC78" s="837"/>
      <c r="AD78" s="837"/>
      <c r="AE78" s="837"/>
      <c r="AF78" s="837"/>
      <c r="AG78" s="837"/>
      <c r="AH78" s="837"/>
      <c r="AI78" s="837"/>
      <c r="AJ78" s="837"/>
      <c r="AK78" s="837"/>
      <c r="AL78" s="15"/>
      <c r="AM78" s="822"/>
      <c r="AN78" s="823"/>
      <c r="AO78" s="823"/>
      <c r="AP78" s="823"/>
      <c r="AQ78" s="823"/>
      <c r="AR78" s="823"/>
      <c r="AS78" s="823"/>
      <c r="AT78" s="823"/>
      <c r="AU78" s="823"/>
      <c r="AV78" s="823"/>
      <c r="AW78" s="823"/>
      <c r="AX78" s="824"/>
      <c r="AY78" s="320"/>
      <c r="AZ78" s="331"/>
      <c r="BA78" s="831"/>
    </row>
    <row r="79" spans="1:54" ht="28.2" customHeight="1">
      <c r="A79" s="15"/>
      <c r="B79" s="678"/>
      <c r="C79" s="679"/>
      <c r="D79" s="679"/>
      <c r="E79" s="829"/>
      <c r="F79" s="830"/>
      <c r="G79" s="836" t="s">
        <v>133</v>
      </c>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247"/>
      <c r="AM79" s="320"/>
      <c r="AN79" s="320"/>
      <c r="AO79" s="320"/>
      <c r="AP79" s="320"/>
      <c r="AQ79" s="320"/>
      <c r="AR79" s="320"/>
      <c r="AS79" s="320"/>
      <c r="AT79" s="320"/>
      <c r="AU79" s="320"/>
      <c r="AV79" s="320"/>
      <c r="AW79" s="320"/>
      <c r="AX79" s="320"/>
      <c r="AY79" s="320"/>
      <c r="AZ79" s="331"/>
      <c r="BA79" s="831"/>
    </row>
    <row r="80" spans="1:54" ht="15" customHeight="1" thickBot="1">
      <c r="A80" s="15"/>
      <c r="B80" s="825"/>
      <c r="C80" s="826"/>
      <c r="D80" s="826"/>
      <c r="E80" s="829"/>
      <c r="F80" s="830"/>
      <c r="G80" s="836" t="s">
        <v>134</v>
      </c>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247"/>
      <c r="AM80" s="320"/>
      <c r="AN80" s="320"/>
      <c r="AO80" s="320"/>
      <c r="AP80" s="320"/>
      <c r="AQ80" s="320"/>
      <c r="AR80" s="320"/>
      <c r="AS80" s="320"/>
      <c r="AT80" s="320"/>
      <c r="AU80" s="320"/>
      <c r="AV80" s="320"/>
      <c r="AW80" s="320"/>
      <c r="AX80" s="320"/>
      <c r="AY80" s="247"/>
      <c r="AZ80" s="12"/>
      <c r="BA80" s="831"/>
    </row>
    <row r="81" spans="1:53" ht="28.2" customHeight="1" thickBot="1">
      <c r="A81" s="15"/>
      <c r="B81" s="676" t="s">
        <v>135</v>
      </c>
      <c r="C81" s="677"/>
      <c r="D81" s="842"/>
      <c r="E81" s="827"/>
      <c r="F81" s="828"/>
      <c r="G81" s="836" t="s">
        <v>136</v>
      </c>
      <c r="H81" s="837"/>
      <c r="I81" s="837"/>
      <c r="J81" s="837"/>
      <c r="K81" s="837"/>
      <c r="L81" s="837"/>
      <c r="M81" s="837"/>
      <c r="N81" s="837"/>
      <c r="O81" s="837"/>
      <c r="P81" s="837"/>
      <c r="Q81" s="837"/>
      <c r="R81" s="837"/>
      <c r="S81" s="837"/>
      <c r="T81" s="837"/>
      <c r="U81" s="837"/>
      <c r="V81" s="837"/>
      <c r="W81" s="837"/>
      <c r="X81" s="837"/>
      <c r="Y81" s="837"/>
      <c r="Z81" s="837"/>
      <c r="AA81" s="837"/>
      <c r="AB81" s="837"/>
      <c r="AC81" s="837"/>
      <c r="AD81" s="837"/>
      <c r="AE81" s="837"/>
      <c r="AF81" s="837"/>
      <c r="AG81" s="837"/>
      <c r="AH81" s="837"/>
      <c r="AI81" s="837"/>
      <c r="AJ81" s="837"/>
      <c r="AK81" s="837"/>
      <c r="AL81" s="247"/>
      <c r="AM81" s="838" t="str">
        <f>IF(AND(AI58="該当", AND(E81="",E82= "")), "！⑰又は⑱の取組は必須です。","")</f>
        <v/>
      </c>
      <c r="AN81" s="839"/>
      <c r="AO81" s="839"/>
      <c r="AP81" s="839"/>
      <c r="AQ81" s="839"/>
      <c r="AR81" s="839"/>
      <c r="AS81" s="839"/>
      <c r="AT81" s="839"/>
      <c r="AU81" s="839"/>
      <c r="AV81" s="839"/>
      <c r="AW81" s="839"/>
      <c r="AX81" s="840"/>
      <c r="AY81" s="247"/>
      <c r="AZ81" s="12"/>
      <c r="BA81" s="736">
        <f>COUNTIF(E81:F87, "✓") + COUNTIF(E81:F87, "誓約") + IF(COUNTIF(E88:F89, "✓") + COUNTIF(E88:F89, "誓約") &gt; 0, 1, 0)</f>
        <v>0</v>
      </c>
    </row>
    <row r="82" spans="1:53" ht="15" customHeight="1" thickBot="1">
      <c r="A82" s="15"/>
      <c r="B82" s="678"/>
      <c r="C82" s="679"/>
      <c r="D82" s="843"/>
      <c r="E82" s="829"/>
      <c r="F82" s="830"/>
      <c r="G82" s="836" t="s">
        <v>137</v>
      </c>
      <c r="H82" s="837"/>
      <c r="I82" s="837"/>
      <c r="J82" s="837"/>
      <c r="K82" s="837"/>
      <c r="L82" s="837"/>
      <c r="M82" s="837"/>
      <c r="N82" s="837"/>
      <c r="O82" s="837"/>
      <c r="P82" s="837"/>
      <c r="Q82" s="837"/>
      <c r="R82" s="837"/>
      <c r="S82" s="837"/>
      <c r="T82" s="837"/>
      <c r="U82" s="837"/>
      <c r="V82" s="837"/>
      <c r="W82" s="837"/>
      <c r="X82" s="837"/>
      <c r="Y82" s="837"/>
      <c r="Z82" s="837"/>
      <c r="AA82" s="837"/>
      <c r="AB82" s="837"/>
      <c r="AC82" s="837"/>
      <c r="AD82" s="837"/>
      <c r="AE82" s="837"/>
      <c r="AF82" s="837"/>
      <c r="AG82" s="837"/>
      <c r="AH82" s="837"/>
      <c r="AI82" s="837"/>
      <c r="AJ82" s="837"/>
      <c r="AK82" s="837"/>
      <c r="AL82" s="247"/>
      <c r="AM82" s="320"/>
      <c r="AN82" s="320"/>
      <c r="AO82" s="320"/>
      <c r="AP82" s="320"/>
      <c r="AQ82" s="320"/>
      <c r="AR82" s="320"/>
      <c r="AS82" s="320"/>
      <c r="AT82" s="320"/>
      <c r="AU82" s="320"/>
      <c r="AV82" s="320"/>
      <c r="AW82" s="320"/>
      <c r="AX82" s="320"/>
      <c r="AY82" s="320"/>
      <c r="AZ82" s="331"/>
      <c r="BA82" s="737"/>
    </row>
    <row r="83" spans="1:53" ht="26.4" customHeight="1">
      <c r="A83" s="15"/>
      <c r="B83" s="678"/>
      <c r="C83" s="679"/>
      <c r="D83" s="843"/>
      <c r="E83" s="829"/>
      <c r="F83" s="830"/>
      <c r="G83" s="836" t="s">
        <v>138</v>
      </c>
      <c r="H83" s="837"/>
      <c r="I83" s="837"/>
      <c r="J83" s="837"/>
      <c r="K83" s="837"/>
      <c r="L83" s="837"/>
      <c r="M83" s="837"/>
      <c r="N83" s="837"/>
      <c r="O83" s="837"/>
      <c r="P83" s="837"/>
      <c r="Q83" s="837"/>
      <c r="R83" s="837"/>
      <c r="S83" s="837"/>
      <c r="T83" s="837"/>
      <c r="U83" s="837"/>
      <c r="V83" s="837"/>
      <c r="W83" s="837"/>
      <c r="X83" s="837"/>
      <c r="Y83" s="837"/>
      <c r="Z83" s="837"/>
      <c r="AA83" s="837"/>
      <c r="AB83" s="837"/>
      <c r="AC83" s="837"/>
      <c r="AD83" s="837"/>
      <c r="AE83" s="837"/>
      <c r="AF83" s="837"/>
      <c r="AG83" s="837"/>
      <c r="AH83" s="837"/>
      <c r="AI83" s="837"/>
      <c r="AJ83" s="837"/>
      <c r="AK83" s="837"/>
      <c r="AL83" s="247"/>
      <c r="AM83" s="819" t="str">
        <f>IF(AI58="該当", "！この区分（８項目）から３つ以上の取組が選択されていません。","！この区分（４項目）から２つ以上の取組が選択されていません。")</f>
        <v>！この区分（４項目）から２つ以上の取組が選択されていません。</v>
      </c>
      <c r="AN83" s="820"/>
      <c r="AO83" s="820"/>
      <c r="AP83" s="820"/>
      <c r="AQ83" s="820"/>
      <c r="AR83" s="820"/>
      <c r="AS83" s="820"/>
      <c r="AT83" s="820"/>
      <c r="AU83" s="820"/>
      <c r="AV83" s="820"/>
      <c r="AW83" s="820"/>
      <c r="AX83" s="821"/>
      <c r="AY83" s="320"/>
      <c r="AZ83" s="331"/>
      <c r="BA83" s="737"/>
    </row>
    <row r="84" spans="1:53" ht="15" customHeight="1" thickBot="1">
      <c r="A84" s="15"/>
      <c r="B84" s="678"/>
      <c r="C84" s="679"/>
      <c r="D84" s="843"/>
      <c r="E84" s="829"/>
      <c r="F84" s="830"/>
      <c r="G84" s="836" t="s">
        <v>139</v>
      </c>
      <c r="H84" s="837"/>
      <c r="I84" s="837"/>
      <c r="J84" s="837"/>
      <c r="K84" s="837"/>
      <c r="L84" s="837"/>
      <c r="M84" s="837"/>
      <c r="N84" s="837"/>
      <c r="O84" s="837"/>
      <c r="P84" s="837"/>
      <c r="Q84" s="837"/>
      <c r="R84" s="837"/>
      <c r="S84" s="837"/>
      <c r="T84" s="837"/>
      <c r="U84" s="837"/>
      <c r="V84" s="837"/>
      <c r="W84" s="837"/>
      <c r="X84" s="837"/>
      <c r="Y84" s="837"/>
      <c r="Z84" s="837"/>
      <c r="AA84" s="837"/>
      <c r="AB84" s="837"/>
      <c r="AC84" s="837"/>
      <c r="AD84" s="837"/>
      <c r="AE84" s="837"/>
      <c r="AF84" s="837"/>
      <c r="AG84" s="837"/>
      <c r="AH84" s="837"/>
      <c r="AI84" s="837"/>
      <c r="AJ84" s="837"/>
      <c r="AK84" s="837"/>
      <c r="AL84" s="247"/>
      <c r="AM84" s="822"/>
      <c r="AN84" s="823"/>
      <c r="AO84" s="823"/>
      <c r="AP84" s="823"/>
      <c r="AQ84" s="823"/>
      <c r="AR84" s="823"/>
      <c r="AS84" s="823"/>
      <c r="AT84" s="823"/>
      <c r="AU84" s="823"/>
      <c r="AV84" s="823"/>
      <c r="AW84" s="823"/>
      <c r="AX84" s="824"/>
      <c r="AY84" s="247"/>
      <c r="AZ84" s="12"/>
      <c r="BA84" s="737"/>
    </row>
    <row r="85" spans="1:53" ht="27.6" customHeight="1">
      <c r="A85" s="15"/>
      <c r="B85" s="678"/>
      <c r="C85" s="679"/>
      <c r="D85" s="843"/>
      <c r="E85" s="829"/>
      <c r="F85" s="830"/>
      <c r="G85" s="836" t="s">
        <v>140</v>
      </c>
      <c r="H85" s="837"/>
      <c r="I85" s="837"/>
      <c r="J85" s="837"/>
      <c r="K85" s="837"/>
      <c r="L85" s="837"/>
      <c r="M85" s="837"/>
      <c r="N85" s="837"/>
      <c r="O85" s="837"/>
      <c r="P85" s="837"/>
      <c r="Q85" s="837"/>
      <c r="R85" s="837"/>
      <c r="S85" s="837"/>
      <c r="T85" s="837"/>
      <c r="U85" s="837"/>
      <c r="V85" s="837"/>
      <c r="W85" s="837"/>
      <c r="X85" s="837"/>
      <c r="Y85" s="837"/>
      <c r="Z85" s="837"/>
      <c r="AA85" s="837"/>
      <c r="AB85" s="837"/>
      <c r="AC85" s="837"/>
      <c r="AD85" s="837"/>
      <c r="AE85" s="837"/>
      <c r="AF85" s="837"/>
      <c r="AG85" s="837"/>
      <c r="AH85" s="837"/>
      <c r="AI85" s="837"/>
      <c r="AJ85" s="837"/>
      <c r="AK85" s="837"/>
      <c r="AL85" s="247"/>
      <c r="AM85" s="320"/>
      <c r="AN85" s="320"/>
      <c r="AO85" s="320"/>
      <c r="AP85" s="320"/>
      <c r="AQ85" s="320"/>
      <c r="AR85" s="320"/>
      <c r="AS85" s="320"/>
      <c r="AT85" s="320"/>
      <c r="AU85" s="320"/>
      <c r="AV85" s="320"/>
      <c r="AW85" s="320"/>
      <c r="AX85" s="320"/>
      <c r="AY85" s="320"/>
      <c r="AZ85" s="331"/>
      <c r="BA85" s="737"/>
    </row>
    <row r="86" spans="1:53" ht="28.2" customHeight="1">
      <c r="A86" s="15"/>
      <c r="B86" s="678"/>
      <c r="C86" s="679"/>
      <c r="D86" s="843"/>
      <c r="E86" s="829"/>
      <c r="F86" s="830"/>
      <c r="G86" s="836" t="s">
        <v>141</v>
      </c>
      <c r="H86" s="837"/>
      <c r="I86" s="837"/>
      <c r="J86" s="837"/>
      <c r="K86" s="837"/>
      <c r="L86" s="837"/>
      <c r="M86" s="837"/>
      <c r="N86" s="837"/>
      <c r="O86" s="837"/>
      <c r="P86" s="837"/>
      <c r="Q86" s="837"/>
      <c r="R86" s="837"/>
      <c r="S86" s="837"/>
      <c r="T86" s="837"/>
      <c r="U86" s="837"/>
      <c r="V86" s="837"/>
      <c r="W86" s="837"/>
      <c r="X86" s="837"/>
      <c r="Y86" s="837"/>
      <c r="Z86" s="837"/>
      <c r="AA86" s="837"/>
      <c r="AB86" s="837"/>
      <c r="AC86" s="837"/>
      <c r="AD86" s="837"/>
      <c r="AE86" s="837"/>
      <c r="AF86" s="837"/>
      <c r="AG86" s="837"/>
      <c r="AH86" s="837"/>
      <c r="AI86" s="837"/>
      <c r="AJ86" s="837"/>
      <c r="AK86" s="837"/>
      <c r="AL86" s="247"/>
      <c r="AM86" s="320"/>
      <c r="AN86" s="320"/>
      <c r="AO86" s="320"/>
      <c r="AP86" s="320"/>
      <c r="AQ86" s="320"/>
      <c r="AR86" s="320"/>
      <c r="AS86" s="320"/>
      <c r="AT86" s="320"/>
      <c r="AU86" s="320"/>
      <c r="AV86" s="320"/>
      <c r="AX86" s="320"/>
      <c r="AY86" s="320"/>
      <c r="AZ86" s="331"/>
      <c r="BA86" s="737"/>
    </row>
    <row r="87" spans="1:53" ht="46.95" customHeight="1">
      <c r="A87" s="15"/>
      <c r="B87" s="678"/>
      <c r="C87" s="679"/>
      <c r="D87" s="843"/>
      <c r="E87" s="829"/>
      <c r="F87" s="830"/>
      <c r="G87" s="836" t="s">
        <v>142</v>
      </c>
      <c r="H87" s="837"/>
      <c r="I87" s="837"/>
      <c r="J87" s="837"/>
      <c r="K87" s="837"/>
      <c r="L87" s="837"/>
      <c r="M87" s="837"/>
      <c r="N87" s="837"/>
      <c r="O87" s="837"/>
      <c r="P87" s="837"/>
      <c r="Q87" s="837"/>
      <c r="R87" s="837"/>
      <c r="S87" s="837"/>
      <c r="T87" s="837"/>
      <c r="U87" s="837"/>
      <c r="V87" s="837"/>
      <c r="W87" s="837"/>
      <c r="X87" s="837"/>
      <c r="Y87" s="837"/>
      <c r="Z87" s="837"/>
      <c r="AA87" s="837"/>
      <c r="AB87" s="837"/>
      <c r="AC87" s="837"/>
      <c r="AD87" s="837"/>
      <c r="AE87" s="837"/>
      <c r="AF87" s="837"/>
      <c r="AG87" s="837"/>
      <c r="AH87" s="837"/>
      <c r="AI87" s="837"/>
      <c r="AJ87" s="837"/>
      <c r="AK87" s="837"/>
      <c r="AL87" s="247"/>
      <c r="AM87" s="320"/>
      <c r="AN87" s="320"/>
      <c r="AO87" s="320"/>
      <c r="AP87" s="320"/>
      <c r="AQ87" s="320"/>
      <c r="AR87" s="320"/>
      <c r="AS87" s="320"/>
      <c r="AT87" s="320"/>
      <c r="AU87" s="320"/>
      <c r="AV87" s="320"/>
      <c r="AW87" s="320"/>
      <c r="AX87" s="320"/>
      <c r="AY87" s="247"/>
      <c r="AZ87" s="12"/>
      <c r="BA87" s="737"/>
    </row>
    <row r="88" spans="1:53" ht="42.6" customHeight="1">
      <c r="A88" s="15"/>
      <c r="B88" s="678"/>
      <c r="C88" s="679"/>
      <c r="D88" s="843"/>
      <c r="E88" s="829"/>
      <c r="F88" s="830"/>
      <c r="G88" s="836" t="s">
        <v>143</v>
      </c>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247"/>
      <c r="AM88" s="320"/>
      <c r="AN88" s="320"/>
      <c r="AO88" s="320"/>
      <c r="AP88" s="320"/>
      <c r="AQ88" s="320"/>
      <c r="AR88" s="320"/>
      <c r="AS88" s="320"/>
      <c r="AT88" s="320"/>
      <c r="AU88" s="320"/>
      <c r="AV88" s="320"/>
      <c r="AW88" s="320"/>
      <c r="AX88" s="320"/>
      <c r="AY88" s="247"/>
      <c r="AZ88" s="12"/>
      <c r="BA88" s="737"/>
    </row>
    <row r="89" spans="1:53" ht="28.2" customHeight="1" thickBot="1">
      <c r="A89" s="15"/>
      <c r="B89" s="825"/>
      <c r="C89" s="826"/>
      <c r="D89" s="844"/>
      <c r="E89" s="832"/>
      <c r="F89" s="833"/>
      <c r="G89" s="834" t="s">
        <v>144</v>
      </c>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247"/>
      <c r="AM89" s="320"/>
      <c r="AN89" s="320"/>
      <c r="AO89" s="320"/>
      <c r="AP89" s="320"/>
      <c r="AQ89" s="320"/>
      <c r="AR89" s="320"/>
      <c r="AS89" s="320"/>
      <c r="AT89" s="320"/>
      <c r="AU89" s="320"/>
      <c r="AV89" s="320"/>
      <c r="AW89" s="320"/>
      <c r="AX89" s="320"/>
      <c r="AY89" s="247"/>
      <c r="AZ89" s="12"/>
      <c r="BA89" s="738"/>
    </row>
    <row r="90" spans="1:53" ht="24" customHeight="1">
      <c r="A90" s="15"/>
      <c r="B90" s="676" t="s">
        <v>145</v>
      </c>
      <c r="C90" s="677"/>
      <c r="D90" s="677"/>
      <c r="E90" s="827"/>
      <c r="F90" s="828"/>
      <c r="G90" s="836" t="s">
        <v>146</v>
      </c>
      <c r="H90" s="837"/>
      <c r="I90" s="837"/>
      <c r="J90" s="837"/>
      <c r="K90" s="837"/>
      <c r="L90" s="837"/>
      <c r="M90" s="837"/>
      <c r="N90" s="837"/>
      <c r="O90" s="837"/>
      <c r="P90" s="837"/>
      <c r="Q90" s="837"/>
      <c r="R90" s="837"/>
      <c r="S90" s="837"/>
      <c r="T90" s="837"/>
      <c r="U90" s="837"/>
      <c r="V90" s="837"/>
      <c r="W90" s="837"/>
      <c r="X90" s="837"/>
      <c r="Y90" s="837"/>
      <c r="Z90" s="837"/>
      <c r="AA90" s="837"/>
      <c r="AB90" s="837"/>
      <c r="AC90" s="837"/>
      <c r="AD90" s="837"/>
      <c r="AE90" s="837"/>
      <c r="AF90" s="837"/>
      <c r="AG90" s="837"/>
      <c r="AH90" s="837"/>
      <c r="AI90" s="837"/>
      <c r="AJ90" s="837"/>
      <c r="AK90" s="837"/>
      <c r="AL90" s="334"/>
      <c r="AM90" s="819" t="str">
        <f>IF(AI58="該当", "！この区分（４項目）から２つ以上の取組が選択されていません。",  "！この区分（４項目）から１つ以上の取組が選択されていません。")</f>
        <v>！この区分（４項目）から１つ以上の取組が選択されていません。</v>
      </c>
      <c r="AN90" s="820"/>
      <c r="AO90" s="820"/>
      <c r="AP90" s="820"/>
      <c r="AQ90" s="820"/>
      <c r="AR90" s="820"/>
      <c r="AS90" s="820"/>
      <c r="AT90" s="820"/>
      <c r="AU90" s="820"/>
      <c r="AV90" s="820"/>
      <c r="AW90" s="820"/>
      <c r="AX90" s="821"/>
      <c r="AY90" s="247"/>
      <c r="AZ90" s="12"/>
      <c r="BA90" s="831">
        <f>COUNTIF(E90:F93, "✓")+COUNTIF(E90:F93, "誓約")</f>
        <v>0</v>
      </c>
    </row>
    <row r="91" spans="1:53" ht="15" customHeight="1" thickBot="1">
      <c r="A91" s="15"/>
      <c r="B91" s="678"/>
      <c r="C91" s="679"/>
      <c r="D91" s="679"/>
      <c r="E91" s="829"/>
      <c r="F91" s="830"/>
      <c r="G91" s="836" t="s">
        <v>147</v>
      </c>
      <c r="H91" s="837"/>
      <c r="I91" s="837"/>
      <c r="J91" s="837"/>
      <c r="K91" s="837"/>
      <c r="L91" s="837"/>
      <c r="M91" s="837"/>
      <c r="N91" s="837"/>
      <c r="O91" s="837"/>
      <c r="P91" s="837"/>
      <c r="Q91" s="837"/>
      <c r="R91" s="837"/>
      <c r="S91" s="837"/>
      <c r="T91" s="837"/>
      <c r="U91" s="837"/>
      <c r="V91" s="837"/>
      <c r="W91" s="837"/>
      <c r="X91" s="837"/>
      <c r="Y91" s="837"/>
      <c r="Z91" s="837"/>
      <c r="AA91" s="837"/>
      <c r="AB91" s="837"/>
      <c r="AC91" s="837"/>
      <c r="AD91" s="837"/>
      <c r="AE91" s="837"/>
      <c r="AF91" s="837"/>
      <c r="AG91" s="837"/>
      <c r="AH91" s="837"/>
      <c r="AI91" s="837"/>
      <c r="AJ91" s="837"/>
      <c r="AK91" s="837"/>
      <c r="AL91" s="247"/>
      <c r="AM91" s="822"/>
      <c r="AN91" s="823"/>
      <c r="AO91" s="823"/>
      <c r="AP91" s="823"/>
      <c r="AQ91" s="823"/>
      <c r="AR91" s="823"/>
      <c r="AS91" s="823"/>
      <c r="AT91" s="823"/>
      <c r="AU91" s="823"/>
      <c r="AV91" s="823"/>
      <c r="AW91" s="823"/>
      <c r="AX91" s="824"/>
      <c r="AY91" s="320"/>
      <c r="AZ91" s="331"/>
      <c r="BA91" s="831"/>
    </row>
    <row r="92" spans="1:53" ht="15" customHeight="1">
      <c r="A92" s="15"/>
      <c r="B92" s="678"/>
      <c r="C92" s="679"/>
      <c r="D92" s="679"/>
      <c r="E92" s="829"/>
      <c r="F92" s="830"/>
      <c r="G92" s="836" t="s">
        <v>148</v>
      </c>
      <c r="H92" s="837"/>
      <c r="I92" s="837"/>
      <c r="J92" s="837"/>
      <c r="K92" s="837"/>
      <c r="L92" s="837"/>
      <c r="M92" s="837"/>
      <c r="N92" s="837"/>
      <c r="O92" s="837"/>
      <c r="P92" s="837"/>
      <c r="Q92" s="837"/>
      <c r="R92" s="837"/>
      <c r="S92" s="837"/>
      <c r="T92" s="837"/>
      <c r="U92" s="837"/>
      <c r="V92" s="837"/>
      <c r="W92" s="837"/>
      <c r="X92" s="837"/>
      <c r="Y92" s="837"/>
      <c r="Z92" s="837"/>
      <c r="AA92" s="837"/>
      <c r="AB92" s="837"/>
      <c r="AC92" s="837"/>
      <c r="AD92" s="837"/>
      <c r="AE92" s="837"/>
      <c r="AF92" s="837"/>
      <c r="AG92" s="837"/>
      <c r="AH92" s="837"/>
      <c r="AI92" s="837"/>
      <c r="AJ92" s="837"/>
      <c r="AK92" s="837"/>
      <c r="AL92" s="247"/>
      <c r="AM92" s="284"/>
      <c r="AN92" s="284"/>
      <c r="AO92" s="284"/>
      <c r="AP92" s="284"/>
      <c r="AQ92" s="284"/>
      <c r="AR92" s="284"/>
      <c r="AS92" s="284"/>
      <c r="AT92" s="284"/>
      <c r="AU92" s="284"/>
      <c r="AV92" s="284"/>
      <c r="AW92" s="284"/>
      <c r="AX92" s="284"/>
      <c r="AY92" s="320"/>
      <c r="AZ92" s="331"/>
      <c r="BA92" s="831"/>
    </row>
    <row r="93" spans="1:53" ht="15" customHeight="1" thickBot="1">
      <c r="A93" s="15"/>
      <c r="B93" s="825"/>
      <c r="C93" s="826"/>
      <c r="D93" s="826"/>
      <c r="E93" s="832"/>
      <c r="F93" s="833"/>
      <c r="G93" s="836" t="s">
        <v>149</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7"/>
      <c r="AL93" s="15"/>
      <c r="AM93" s="284"/>
      <c r="AN93" s="284"/>
      <c r="AO93" s="284"/>
      <c r="AP93" s="284"/>
      <c r="AQ93" s="284"/>
      <c r="AR93" s="284"/>
      <c r="AS93" s="284"/>
      <c r="AT93" s="284"/>
      <c r="AU93" s="284"/>
      <c r="AV93" s="284"/>
      <c r="AW93" s="284"/>
      <c r="AX93" s="284"/>
      <c r="AY93" s="15"/>
      <c r="BA93" s="831"/>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7" t="s">
        <v>151</v>
      </c>
      <c r="D96" s="807"/>
      <c r="E96" s="807"/>
      <c r="F96" s="807"/>
      <c r="G96" s="807"/>
      <c r="H96" s="807"/>
      <c r="I96" s="807"/>
      <c r="J96" s="807"/>
      <c r="K96" s="807"/>
      <c r="L96" s="807"/>
      <c r="M96" s="807"/>
      <c r="N96" s="807"/>
      <c r="O96" s="807"/>
      <c r="P96" s="807"/>
      <c r="Q96" s="807"/>
      <c r="R96" s="807"/>
      <c r="S96" s="807"/>
      <c r="T96" s="807"/>
      <c r="U96" s="807"/>
      <c r="V96" s="807"/>
      <c r="W96" s="807"/>
      <c r="X96" s="807"/>
      <c r="Y96" s="807"/>
      <c r="Z96" s="807"/>
      <c r="AA96" s="807"/>
      <c r="AB96" s="807"/>
      <c r="AC96" s="807"/>
      <c r="AD96" s="807"/>
      <c r="AE96" s="807"/>
      <c r="AF96" s="807"/>
      <c r="AG96" s="807"/>
      <c r="AH96" s="807"/>
      <c r="AI96" s="807"/>
      <c r="AJ96" s="808"/>
      <c r="AK96" s="342" t="str">
        <f>IF(AND($BA40=0,$BE40=0),"",IF($AI58="該当",IF(COUNTIF($F97:$F98,"✓")&gt;0,"○","×"),"×"))</f>
        <v/>
      </c>
      <c r="AL96" s="15"/>
      <c r="AY96" s="96"/>
    </row>
    <row r="97" spans="1:56" s="96" customFormat="1" ht="29.25" customHeight="1">
      <c r="A97" s="334"/>
      <c r="B97" s="809" t="s">
        <v>152</v>
      </c>
      <c r="C97" s="810"/>
      <c r="D97" s="810"/>
      <c r="E97" s="811" t="b">
        <v>0</v>
      </c>
      <c r="F97" s="398"/>
      <c r="G97" s="815" t="s">
        <v>153</v>
      </c>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6"/>
      <c r="AL97" s="247"/>
      <c r="AM97" s="819" t="s">
        <v>154</v>
      </c>
      <c r="AN97" s="820"/>
      <c r="AO97" s="820"/>
      <c r="AP97" s="820"/>
      <c r="AQ97" s="820"/>
      <c r="AR97" s="820"/>
      <c r="AS97" s="820"/>
      <c r="AT97" s="820"/>
      <c r="AU97" s="820"/>
      <c r="AV97" s="820"/>
      <c r="AW97" s="820"/>
      <c r="AX97" s="821"/>
    </row>
    <row r="98" spans="1:56" s="96" customFormat="1" ht="29.25" customHeight="1" thickBot="1">
      <c r="A98" s="334"/>
      <c r="B98" s="812"/>
      <c r="C98" s="813"/>
      <c r="D98" s="813"/>
      <c r="E98" s="814" t="b">
        <v>0</v>
      </c>
      <c r="F98" s="399"/>
      <c r="G98" s="817" t="s">
        <v>155</v>
      </c>
      <c r="H98" s="817"/>
      <c r="I98" s="817"/>
      <c r="J98" s="817"/>
      <c r="K98" s="817"/>
      <c r="L98" s="817"/>
      <c r="M98" s="817"/>
      <c r="N98" s="817"/>
      <c r="O98" s="817"/>
      <c r="P98" s="817"/>
      <c r="Q98" s="817"/>
      <c r="R98" s="817"/>
      <c r="S98" s="817"/>
      <c r="T98" s="817"/>
      <c r="U98" s="817"/>
      <c r="V98" s="817"/>
      <c r="W98" s="817"/>
      <c r="X98" s="817"/>
      <c r="Y98" s="817"/>
      <c r="Z98" s="817"/>
      <c r="AA98" s="817"/>
      <c r="AB98" s="817"/>
      <c r="AC98" s="817"/>
      <c r="AD98" s="817"/>
      <c r="AE98" s="817"/>
      <c r="AF98" s="817"/>
      <c r="AG98" s="817"/>
      <c r="AH98" s="817"/>
      <c r="AI98" s="817"/>
      <c r="AJ98" s="817"/>
      <c r="AK98" s="818"/>
      <c r="AL98" s="15"/>
      <c r="AM98" s="822"/>
      <c r="AN98" s="823"/>
      <c r="AO98" s="823"/>
      <c r="AP98" s="823"/>
      <c r="AQ98" s="823"/>
      <c r="AR98" s="823"/>
      <c r="AS98" s="823"/>
      <c r="AT98" s="823"/>
      <c r="AU98" s="823"/>
      <c r="AV98" s="823"/>
      <c r="AW98" s="823"/>
      <c r="AX98" s="82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70"/>
      <c r="AN100" s="770"/>
      <c r="AO100" s="770"/>
      <c r="AP100" s="770"/>
      <c r="AQ100" s="770"/>
      <c r="AR100" s="770"/>
      <c r="AS100" s="770"/>
      <c r="AT100" s="770"/>
      <c r="AU100" s="770"/>
      <c r="AV100" s="770"/>
      <c r="AW100" s="770"/>
      <c r="AX100" s="770"/>
      <c r="AY100" s="770"/>
      <c r="BA100" s="771" t="s">
        <v>78</v>
      </c>
      <c r="BB100" s="771"/>
      <c r="BC100" s="771"/>
      <c r="BD100" s="771"/>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70"/>
      <c r="AN101" s="770"/>
      <c r="AO101" s="770"/>
      <c r="AP101" s="770"/>
      <c r="AQ101" s="770"/>
      <c r="AR101" s="770"/>
      <c r="AS101" s="770"/>
      <c r="AT101" s="770"/>
      <c r="AU101" s="770"/>
      <c r="AV101" s="770"/>
      <c r="AW101" s="770"/>
      <c r="AX101" s="770"/>
      <c r="AY101" s="770"/>
    </row>
    <row r="102" spans="1:56" ht="111" customHeight="1" thickBot="1">
      <c r="A102" s="335"/>
      <c r="B102" s="777" t="s">
        <v>158</v>
      </c>
      <c r="C102" s="778"/>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78"/>
      <c r="AH102" s="778"/>
      <c r="AI102" s="778"/>
      <c r="AJ102" s="77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00" t="s">
        <v>162</v>
      </c>
      <c r="AF106" s="801"/>
      <c r="AG106" s="801"/>
      <c r="AH106" s="801"/>
      <c r="AI106" s="801"/>
      <c r="AJ106" s="802"/>
      <c r="AK106" s="257" t="str">
        <f>IF(H6="", "", IF(AND(BA107=TRUE,OR(BA108=TRUE),BA109=TRUE,BA110=TRUE, BA112=TRUE, BA111=TRUE,BA113=TRUE),"○","×"))</f>
        <v/>
      </c>
      <c r="AL106" s="15"/>
      <c r="AM106" s="803" t="s">
        <v>163</v>
      </c>
      <c r="AN106" s="804"/>
      <c r="AO106" s="804"/>
      <c r="AP106" s="804"/>
      <c r="AQ106" s="804"/>
      <c r="AR106" s="804"/>
      <c r="AS106" s="804"/>
      <c r="AT106" s="804"/>
      <c r="AU106" s="804"/>
      <c r="AV106" s="804"/>
      <c r="AW106" s="804"/>
      <c r="AX106" s="804"/>
      <c r="AY106" s="805"/>
      <c r="BA106" s="356"/>
    </row>
    <row r="107" spans="1:56" s="12" customFormat="1" ht="48.75" customHeight="1">
      <c r="A107" s="247"/>
      <c r="B107" s="502"/>
      <c r="C107" s="779" t="s">
        <v>164</v>
      </c>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1"/>
      <c r="AE107" s="789" t="s">
        <v>165</v>
      </c>
      <c r="AF107" s="790"/>
      <c r="AG107" s="790"/>
      <c r="AH107" s="790"/>
      <c r="AI107" s="790"/>
      <c r="AJ107" s="790"/>
      <c r="AK107" s="806"/>
      <c r="AL107" s="15"/>
      <c r="AM107" s="247"/>
      <c r="AN107" s="284"/>
      <c r="AO107" s="284"/>
      <c r="AP107" s="284"/>
      <c r="AQ107" s="284"/>
      <c r="AR107" s="284"/>
      <c r="AS107" s="284"/>
      <c r="AT107" s="284"/>
      <c r="AU107" s="284"/>
      <c r="AV107" s="284"/>
      <c r="AW107" s="247"/>
      <c r="AX107" s="247"/>
      <c r="AY107" s="247"/>
      <c r="AZ107" s="313"/>
      <c r="BA107" s="506" t="b">
        <v>0</v>
      </c>
      <c r="BB107" s="357"/>
    </row>
    <row r="108" spans="1:56" s="12" customFormat="1" ht="37.200000000000003" customHeight="1">
      <c r="A108" s="247"/>
      <c r="B108" s="503"/>
      <c r="C108" s="779" t="s">
        <v>166</v>
      </c>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1"/>
      <c r="AE108" s="789" t="s">
        <v>165</v>
      </c>
      <c r="AF108" s="790"/>
      <c r="AG108" s="790"/>
      <c r="AH108" s="790"/>
      <c r="AI108" s="790"/>
      <c r="AJ108" s="790"/>
      <c r="AK108" s="790"/>
      <c r="AL108" s="15"/>
      <c r="AM108" s="247"/>
      <c r="AN108" s="284"/>
      <c r="AO108" s="284"/>
      <c r="AP108" s="284"/>
      <c r="AQ108" s="284"/>
      <c r="AR108" s="284"/>
      <c r="AS108" s="284"/>
      <c r="AT108" s="284"/>
      <c r="AU108" s="284"/>
      <c r="AV108" s="284"/>
      <c r="AW108" s="247"/>
      <c r="AX108" s="247"/>
      <c r="AY108" s="247"/>
      <c r="BA108" s="507" t="b">
        <v>0</v>
      </c>
    </row>
    <row r="109" spans="1:56" s="12" customFormat="1" ht="36.6" customHeight="1">
      <c r="A109" s="247"/>
      <c r="B109" s="503"/>
      <c r="C109" s="782" t="s">
        <v>167</v>
      </c>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3"/>
      <c r="AA109" s="783"/>
      <c r="AB109" s="783"/>
      <c r="AC109" s="783"/>
      <c r="AD109" s="784"/>
      <c r="AE109" s="789" t="s">
        <v>168</v>
      </c>
      <c r="AF109" s="790"/>
      <c r="AG109" s="790"/>
      <c r="AH109" s="790"/>
      <c r="AI109" s="790"/>
      <c r="AJ109" s="790"/>
      <c r="AK109" s="790"/>
      <c r="AL109" s="15"/>
      <c r="AM109" s="247"/>
      <c r="AN109" s="247"/>
      <c r="AO109" s="247"/>
      <c r="AP109" s="284"/>
      <c r="AQ109" s="247"/>
      <c r="AR109" s="247"/>
      <c r="AS109" s="247"/>
      <c r="AT109" s="247"/>
      <c r="AU109" s="247"/>
      <c r="AV109" s="247"/>
      <c r="AW109" s="247"/>
      <c r="AX109" s="247"/>
      <c r="AY109" s="247"/>
      <c r="BA109" s="507" t="b">
        <v>0</v>
      </c>
    </row>
    <row r="110" spans="1:56" s="12" customFormat="1" ht="28.95" customHeight="1">
      <c r="A110" s="247"/>
      <c r="B110" s="503"/>
      <c r="C110" s="782" t="s">
        <v>169</v>
      </c>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3"/>
      <c r="AA110" s="783"/>
      <c r="AB110" s="783"/>
      <c r="AC110" s="783"/>
      <c r="AD110" s="784"/>
      <c r="AE110" s="787" t="s">
        <v>170</v>
      </c>
      <c r="AF110" s="788"/>
      <c r="AG110" s="788"/>
      <c r="AH110" s="788"/>
      <c r="AI110" s="788"/>
      <c r="AJ110" s="788"/>
      <c r="AK110" s="788"/>
      <c r="AL110" s="15"/>
      <c r="AM110" s="247"/>
      <c r="AN110" s="358"/>
      <c r="AO110" s="358"/>
      <c r="AP110" s="358"/>
      <c r="AQ110" s="247"/>
      <c r="AR110" s="247"/>
      <c r="AS110" s="247"/>
      <c r="AT110" s="247"/>
      <c r="AU110" s="247"/>
      <c r="AV110" s="247"/>
      <c r="AW110" s="247"/>
      <c r="AX110" s="247"/>
      <c r="AY110" s="247"/>
      <c r="BA110" s="507" t="b">
        <v>0</v>
      </c>
    </row>
    <row r="111" spans="1:56" s="12" customFormat="1" ht="22.2" customHeight="1">
      <c r="A111" s="247"/>
      <c r="B111" s="503"/>
      <c r="C111" s="782" t="s">
        <v>171</v>
      </c>
      <c r="D111" s="783"/>
      <c r="E111" s="783"/>
      <c r="F111" s="783"/>
      <c r="G111" s="783"/>
      <c r="H111" s="783"/>
      <c r="I111" s="783"/>
      <c r="J111" s="783"/>
      <c r="K111" s="783"/>
      <c r="L111" s="783"/>
      <c r="M111" s="783"/>
      <c r="N111" s="783"/>
      <c r="O111" s="783"/>
      <c r="P111" s="783"/>
      <c r="Q111" s="783"/>
      <c r="R111" s="783"/>
      <c r="S111" s="783"/>
      <c r="T111" s="783"/>
      <c r="U111" s="783"/>
      <c r="V111" s="783"/>
      <c r="W111" s="783"/>
      <c r="X111" s="783"/>
      <c r="Y111" s="783"/>
      <c r="Z111" s="783"/>
      <c r="AA111" s="783"/>
      <c r="AB111" s="783"/>
      <c r="AC111" s="783"/>
      <c r="AD111" s="784"/>
      <c r="AE111" s="789" t="s">
        <v>172</v>
      </c>
      <c r="AF111" s="790"/>
      <c r="AG111" s="790"/>
      <c r="AH111" s="790"/>
      <c r="AI111" s="790"/>
      <c r="AJ111" s="790"/>
      <c r="AK111" s="790"/>
      <c r="AL111" s="15"/>
      <c r="AM111" s="247"/>
      <c r="AN111" s="358"/>
      <c r="AO111" s="358"/>
      <c r="AP111" s="358"/>
      <c r="AQ111" s="247"/>
      <c r="AR111" s="247"/>
      <c r="AS111" s="247"/>
      <c r="AT111" s="247"/>
      <c r="AU111" s="247"/>
      <c r="AV111" s="247"/>
      <c r="AW111" s="247"/>
      <c r="AX111" s="247"/>
      <c r="AY111" s="247"/>
      <c r="BA111" s="507" t="b">
        <v>0</v>
      </c>
    </row>
    <row r="112" spans="1:56" s="12" customFormat="1" ht="22.2" customHeight="1">
      <c r="A112" s="247"/>
      <c r="B112" s="504"/>
      <c r="C112" s="795" t="s">
        <v>173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6"/>
      <c r="AA112" s="796"/>
      <c r="AB112" s="796"/>
      <c r="AC112" s="796"/>
      <c r="AD112" s="797"/>
      <c r="AE112" s="785" t="s">
        <v>174</v>
      </c>
      <c r="AF112" s="786"/>
      <c r="AG112" s="786"/>
      <c r="AH112" s="786"/>
      <c r="AI112" s="786"/>
      <c r="AJ112" s="786"/>
      <c r="AK112" s="786"/>
      <c r="AL112" s="15"/>
      <c r="AM112" s="247"/>
      <c r="AN112" s="247"/>
      <c r="AO112" s="247"/>
      <c r="AP112" s="247"/>
      <c r="AQ112" s="247"/>
      <c r="AR112" s="247"/>
      <c r="AS112" s="247"/>
      <c r="AT112" s="247"/>
      <c r="AU112" s="247"/>
      <c r="AV112" s="247"/>
      <c r="AW112" s="247"/>
      <c r="AX112" s="247"/>
      <c r="AY112" s="247"/>
      <c r="BA112" s="507" t="b">
        <v>0</v>
      </c>
    </row>
    <row r="113" spans="1:53" s="12" customFormat="1" ht="25.5" customHeight="1" thickBot="1">
      <c r="A113" s="247"/>
      <c r="B113" s="505"/>
      <c r="C113" s="782" t="s">
        <v>175</v>
      </c>
      <c r="D113" s="783"/>
      <c r="E113" s="783"/>
      <c r="F113" s="783"/>
      <c r="G113" s="783"/>
      <c r="H113" s="783"/>
      <c r="I113" s="783"/>
      <c r="J113" s="783"/>
      <c r="K113" s="783"/>
      <c r="L113" s="783"/>
      <c r="M113" s="783"/>
      <c r="N113" s="783"/>
      <c r="O113" s="783"/>
      <c r="P113" s="783"/>
      <c r="Q113" s="783"/>
      <c r="R113" s="783"/>
      <c r="S113" s="783"/>
      <c r="T113" s="783"/>
      <c r="U113" s="783"/>
      <c r="V113" s="783"/>
      <c r="W113" s="783"/>
      <c r="X113" s="783"/>
      <c r="Y113" s="783"/>
      <c r="Z113" s="783"/>
      <c r="AA113" s="783"/>
      <c r="AB113" s="783"/>
      <c r="AC113" s="783"/>
      <c r="AD113" s="784"/>
      <c r="AE113" s="787" t="s">
        <v>170</v>
      </c>
      <c r="AF113" s="788"/>
      <c r="AG113" s="788"/>
      <c r="AH113" s="788"/>
      <c r="AI113" s="788"/>
      <c r="AJ113" s="788"/>
      <c r="AK113" s="788"/>
      <c r="AL113" s="15"/>
      <c r="AM113" s="247"/>
      <c r="AN113" s="247"/>
      <c r="AO113" s="247"/>
      <c r="AP113" s="247"/>
      <c r="AQ113" s="247"/>
      <c r="AR113" s="247"/>
      <c r="AS113" s="247"/>
      <c r="AT113" s="247"/>
      <c r="AU113" s="247"/>
      <c r="AV113" s="247"/>
      <c r="AW113" s="247"/>
      <c r="AX113" s="247"/>
      <c r="AY113" s="247"/>
      <c r="BA113" s="507"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8" t="s">
        <v>178</v>
      </c>
      <c r="D116" s="798"/>
      <c r="E116" s="798"/>
      <c r="F116" s="798"/>
      <c r="G116" s="798"/>
      <c r="H116" s="798"/>
      <c r="I116" s="798"/>
      <c r="J116" s="798"/>
      <c r="K116" s="798"/>
      <c r="L116" s="798"/>
      <c r="M116" s="798"/>
      <c r="N116" s="798"/>
      <c r="O116" s="798"/>
      <c r="P116" s="798"/>
      <c r="Q116" s="798"/>
      <c r="R116" s="798"/>
      <c r="S116" s="798"/>
      <c r="T116" s="798"/>
      <c r="U116" s="798"/>
      <c r="V116" s="798"/>
      <c r="W116" s="798"/>
      <c r="X116" s="798"/>
      <c r="Y116" s="798"/>
      <c r="Z116" s="798"/>
      <c r="AA116" s="798"/>
      <c r="AB116" s="798"/>
      <c r="AC116" s="798"/>
      <c r="AD116" s="798"/>
      <c r="AE116" s="798"/>
      <c r="AF116" s="798"/>
      <c r="AG116" s="798"/>
      <c r="AH116" s="798"/>
      <c r="AI116" s="798"/>
      <c r="AJ116" s="798"/>
      <c r="AK116" s="798"/>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9" t="s">
        <v>179</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799"/>
      <c r="AA120" s="799"/>
      <c r="AB120" s="799"/>
      <c r="AC120" s="799"/>
      <c r="AD120" s="799"/>
      <c r="AE120" s="799"/>
      <c r="AF120" s="799"/>
      <c r="AG120" s="799"/>
      <c r="AH120" s="799"/>
      <c r="AI120" s="799"/>
      <c r="AJ120" s="79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1"/>
      <c r="F122" s="792"/>
      <c r="G122" s="370" t="s">
        <v>181</v>
      </c>
      <c r="H122" s="791"/>
      <c r="I122" s="792"/>
      <c r="J122" s="370" t="s">
        <v>182</v>
      </c>
      <c r="K122" s="791"/>
      <c r="L122" s="792"/>
      <c r="M122" s="370" t="s">
        <v>183</v>
      </c>
      <c r="N122" s="352"/>
      <c r="O122" s="793" t="s">
        <v>53</v>
      </c>
      <c r="P122" s="793"/>
      <c r="Q122" s="793"/>
      <c r="R122" s="794" t="str">
        <f>IF(H6="","",H6)</f>
        <v/>
      </c>
      <c r="S122" s="794"/>
      <c r="T122" s="794"/>
      <c r="U122" s="794"/>
      <c r="V122" s="794"/>
      <c r="W122" s="794"/>
      <c r="X122" s="794"/>
      <c r="Y122" s="794"/>
      <c r="Z122" s="794"/>
      <c r="AA122" s="794"/>
      <c r="AB122" s="794"/>
      <c r="AC122" s="794"/>
      <c r="AD122" s="794"/>
      <c r="AE122" s="794"/>
      <c r="AF122" s="794"/>
      <c r="AG122" s="794"/>
      <c r="AH122" s="794"/>
      <c r="AI122" s="794"/>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6" t="s">
        <v>184</v>
      </c>
      <c r="O123" s="766"/>
      <c r="P123" s="766"/>
      <c r="Q123" s="766"/>
      <c r="R123" s="767" t="s">
        <v>20</v>
      </c>
      <c r="S123" s="767"/>
      <c r="T123" s="768" t="str">
        <f>IF(基本情報入力シート!L20="", "", 基本情報入力シート!L20)</f>
        <v/>
      </c>
      <c r="U123" s="768"/>
      <c r="V123" s="768"/>
      <c r="W123" s="768"/>
      <c r="X123" s="768"/>
      <c r="Y123" s="769" t="s">
        <v>21</v>
      </c>
      <c r="Z123" s="769"/>
      <c r="AA123" s="768" t="str">
        <f>IF(基本情報入力シート!L21="", "", 基本情報入力シート!L21)</f>
        <v/>
      </c>
      <c r="AB123" s="768"/>
      <c r="AC123" s="768"/>
      <c r="AD123" s="768"/>
      <c r="AE123" s="768"/>
      <c r="AF123" s="768"/>
      <c r="AG123" s="768"/>
      <c r="AH123" s="768"/>
      <c r="AI123" s="768"/>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8" t="s">
        <v>189</v>
      </c>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50"/>
      <c r="AL130" s="15"/>
    </row>
    <row r="131" spans="1:38">
      <c r="A131" s="15"/>
      <c r="B131" s="757" t="s">
        <v>190</v>
      </c>
      <c r="C131" s="758"/>
      <c r="D131" s="758"/>
      <c r="E131" s="758"/>
      <c r="F131" s="758"/>
      <c r="G131" s="758"/>
      <c r="H131" s="758"/>
      <c r="I131" s="758"/>
      <c r="J131" s="758"/>
      <c r="K131" s="758"/>
      <c r="L131" s="758"/>
      <c r="M131" s="758"/>
      <c r="N131" s="758"/>
      <c r="O131" s="758"/>
      <c r="P131" s="758"/>
      <c r="Q131" s="758"/>
      <c r="R131" s="758"/>
      <c r="S131" s="758"/>
      <c r="T131" s="758"/>
      <c r="U131" s="758"/>
      <c r="V131" s="758"/>
      <c r="W131" s="758"/>
      <c r="X131" s="758"/>
      <c r="Y131" s="758"/>
      <c r="Z131" s="758"/>
      <c r="AA131" s="758"/>
      <c r="AB131" s="758"/>
      <c r="AC131" s="758"/>
      <c r="AD131" s="758"/>
      <c r="AE131" s="758"/>
      <c r="AF131" s="758"/>
      <c r="AG131" s="758"/>
      <c r="AH131" s="758"/>
      <c r="AI131" s="758"/>
      <c r="AJ131" s="759"/>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8" t="s">
        <v>191</v>
      </c>
      <c r="C133" s="749"/>
      <c r="D133" s="749"/>
      <c r="E133" s="749"/>
      <c r="F133" s="749"/>
      <c r="G133" s="749"/>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749"/>
      <c r="AF133" s="749"/>
      <c r="AG133" s="749"/>
      <c r="AH133" s="749"/>
      <c r="AI133" s="749"/>
      <c r="AJ133" s="749"/>
      <c r="AK133" s="750"/>
      <c r="AL133" s="15"/>
    </row>
    <row r="134" spans="1:38" s="96" customFormat="1" ht="15" customHeight="1">
      <c r="A134" s="334"/>
      <c r="B134" s="389" t="s">
        <v>192</v>
      </c>
      <c r="C134" s="742" t="s">
        <v>193</v>
      </c>
      <c r="D134" s="743"/>
      <c r="E134" s="743"/>
      <c r="F134" s="743"/>
      <c r="G134" s="743"/>
      <c r="H134" s="743"/>
      <c r="I134" s="744"/>
      <c r="J134" s="775" t="s">
        <v>194</v>
      </c>
      <c r="K134" s="775"/>
      <c r="L134" s="775"/>
      <c r="M134" s="775"/>
      <c r="N134" s="775"/>
      <c r="O134" s="775"/>
      <c r="P134" s="775"/>
      <c r="Q134" s="775"/>
      <c r="R134" s="775"/>
      <c r="S134" s="775"/>
      <c r="T134" s="775"/>
      <c r="U134" s="775"/>
      <c r="V134" s="775"/>
      <c r="W134" s="775"/>
      <c r="X134" s="775"/>
      <c r="Y134" s="775"/>
      <c r="Z134" s="775"/>
      <c r="AA134" s="775"/>
      <c r="AB134" s="775"/>
      <c r="AC134" s="775"/>
      <c r="AD134" s="775"/>
      <c r="AE134" s="775"/>
      <c r="AF134" s="775"/>
      <c r="AG134" s="775"/>
      <c r="AH134" s="775"/>
      <c r="AI134" s="775"/>
      <c r="AJ134" s="776"/>
      <c r="AK134" s="388" t="str">
        <f>IF(H6="", "",IF(AND(AK24="○", AB25="○"), "○", "×"))</f>
        <v/>
      </c>
      <c r="AL134" s="15"/>
    </row>
    <row r="135" spans="1:38" s="96" customFormat="1" ht="25.95" customHeight="1">
      <c r="A135" s="334"/>
      <c r="B135" s="389" t="s">
        <v>195</v>
      </c>
      <c r="C135" s="745" t="s">
        <v>196</v>
      </c>
      <c r="D135" s="746"/>
      <c r="E135" s="746"/>
      <c r="F135" s="746"/>
      <c r="G135" s="746"/>
      <c r="H135" s="746"/>
      <c r="I135" s="747"/>
      <c r="J135" s="773" t="s">
        <v>197</v>
      </c>
      <c r="K135" s="773"/>
      <c r="L135" s="773"/>
      <c r="M135" s="773"/>
      <c r="N135" s="773"/>
      <c r="O135" s="773"/>
      <c r="P135" s="773"/>
      <c r="Q135" s="773"/>
      <c r="R135" s="773"/>
      <c r="S135" s="773"/>
      <c r="T135" s="773"/>
      <c r="U135" s="773"/>
      <c r="V135" s="773"/>
      <c r="W135" s="773"/>
      <c r="X135" s="773"/>
      <c r="Y135" s="773"/>
      <c r="Z135" s="773"/>
      <c r="AA135" s="773"/>
      <c r="AB135" s="773"/>
      <c r="AC135" s="773"/>
      <c r="AD135" s="773"/>
      <c r="AE135" s="773"/>
      <c r="AF135" s="773"/>
      <c r="AG135" s="773"/>
      <c r="AH135" s="773"/>
      <c r="AI135" s="773"/>
      <c r="AJ135" s="774"/>
      <c r="AK135" s="388" t="str">
        <f>IF(H6="","",IF(OR(AK32="○",AND(AK32="×",AK33="✓")),"○","×"))</f>
        <v/>
      </c>
      <c r="AL135" s="390"/>
    </row>
    <row r="136" spans="1:38" s="96" customFormat="1" ht="24" customHeight="1">
      <c r="A136" s="247"/>
      <c r="B136" s="391" t="s">
        <v>198</v>
      </c>
      <c r="C136" s="745" t="s">
        <v>199</v>
      </c>
      <c r="D136" s="746"/>
      <c r="E136" s="746"/>
      <c r="F136" s="746"/>
      <c r="G136" s="746"/>
      <c r="H136" s="746"/>
      <c r="I136" s="747"/>
      <c r="J136" s="773" t="s">
        <v>200</v>
      </c>
      <c r="K136" s="773"/>
      <c r="L136" s="773"/>
      <c r="M136" s="773"/>
      <c r="N136" s="773"/>
      <c r="O136" s="773"/>
      <c r="P136" s="773"/>
      <c r="Q136" s="773"/>
      <c r="R136" s="773"/>
      <c r="S136" s="773"/>
      <c r="T136" s="773"/>
      <c r="U136" s="773"/>
      <c r="V136" s="773"/>
      <c r="W136" s="773"/>
      <c r="X136" s="773"/>
      <c r="Y136" s="773"/>
      <c r="Z136" s="773"/>
      <c r="AA136" s="773"/>
      <c r="AB136" s="773"/>
      <c r="AC136" s="773"/>
      <c r="AD136" s="773"/>
      <c r="AE136" s="773"/>
      <c r="AF136" s="773"/>
      <c r="AG136" s="773"/>
      <c r="AH136" s="773"/>
      <c r="AI136" s="773"/>
      <c r="AJ136" s="774"/>
      <c r="AK136" s="388" t="str">
        <f>IF(H6="","",IF(AND(BA36=0,BE36=0),"",IF(OR(AK36="○",AND(AK36="×",AK37="✓")),"○","×")))</f>
        <v/>
      </c>
      <c r="AL136" s="15"/>
    </row>
    <row r="137" spans="1:38" s="12" customFormat="1" ht="26.25" customHeight="1">
      <c r="A137" s="247"/>
      <c r="B137" s="391" t="s">
        <v>201</v>
      </c>
      <c r="C137" s="745" t="s">
        <v>202</v>
      </c>
      <c r="D137" s="746"/>
      <c r="E137" s="746"/>
      <c r="F137" s="746"/>
      <c r="G137" s="746"/>
      <c r="H137" s="746"/>
      <c r="I137" s="747"/>
      <c r="J137" s="773" t="s">
        <v>203</v>
      </c>
      <c r="K137" s="773"/>
      <c r="L137" s="773"/>
      <c r="M137" s="773"/>
      <c r="N137" s="773"/>
      <c r="O137" s="773"/>
      <c r="P137" s="773"/>
      <c r="Q137" s="773"/>
      <c r="R137" s="773"/>
      <c r="S137" s="773"/>
      <c r="T137" s="773"/>
      <c r="U137" s="773"/>
      <c r="V137" s="773"/>
      <c r="W137" s="773"/>
      <c r="X137" s="773"/>
      <c r="Y137" s="773"/>
      <c r="Z137" s="773"/>
      <c r="AA137" s="773"/>
      <c r="AB137" s="773"/>
      <c r="AC137" s="773"/>
      <c r="AD137" s="773"/>
      <c r="AE137" s="773"/>
      <c r="AF137" s="773"/>
      <c r="AG137" s="773"/>
      <c r="AH137" s="773"/>
      <c r="AI137" s="773"/>
      <c r="AJ137" s="774"/>
      <c r="AK137" s="388" t="str">
        <f>IF(H6="","",IF(AND(BA40=0,BE40=0),"",IF(OR(AK40="○",AK43="○"),"○","×")))</f>
        <v/>
      </c>
      <c r="AL137" s="15"/>
    </row>
    <row r="138" spans="1:38" s="12" customFormat="1" ht="18" customHeight="1">
      <c r="A138" s="247"/>
      <c r="B138" s="391" t="s">
        <v>204</v>
      </c>
      <c r="C138" s="745" t="s">
        <v>205</v>
      </c>
      <c r="D138" s="746"/>
      <c r="E138" s="746"/>
      <c r="F138" s="746"/>
      <c r="G138" s="746"/>
      <c r="H138" s="746"/>
      <c r="I138" s="747"/>
      <c r="J138" s="775" t="s">
        <v>206</v>
      </c>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6"/>
      <c r="AK138" s="388" t="str">
        <f>IF(H6="","",AK51)</f>
        <v/>
      </c>
      <c r="AL138" s="390"/>
    </row>
    <row r="139" spans="1:38" s="12" customFormat="1" ht="22.2" customHeight="1">
      <c r="A139" s="247"/>
      <c r="B139" s="772" t="s">
        <v>207</v>
      </c>
      <c r="C139" s="751" t="s">
        <v>208</v>
      </c>
      <c r="D139" s="752"/>
      <c r="E139" s="752"/>
      <c r="F139" s="752"/>
      <c r="G139" s="752"/>
      <c r="H139" s="752"/>
      <c r="I139" s="753"/>
      <c r="J139" s="773" t="s">
        <v>209</v>
      </c>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4"/>
      <c r="AK139" s="388" t="str">
        <f>IF(H6="", "",IF(OR(AK54="○", AK56="○"), "○", "×"))</f>
        <v/>
      </c>
      <c r="AL139" s="15"/>
    </row>
    <row r="140" spans="1:38" s="12" customFormat="1">
      <c r="A140" s="247"/>
      <c r="B140" s="772"/>
      <c r="C140" s="754"/>
      <c r="D140" s="755"/>
      <c r="E140" s="755"/>
      <c r="F140" s="755"/>
      <c r="G140" s="755"/>
      <c r="H140" s="755"/>
      <c r="I140" s="756"/>
      <c r="J140" s="775" t="s">
        <v>210</v>
      </c>
      <c r="K140" s="775"/>
      <c r="L140" s="775"/>
      <c r="M140" s="775"/>
      <c r="N140" s="775"/>
      <c r="O140" s="775"/>
      <c r="P140" s="775"/>
      <c r="Q140" s="775"/>
      <c r="R140" s="775"/>
      <c r="S140" s="775"/>
      <c r="T140" s="775"/>
      <c r="U140" s="775"/>
      <c r="V140" s="775"/>
      <c r="W140" s="775"/>
      <c r="X140" s="775"/>
      <c r="Y140" s="775"/>
      <c r="Z140" s="775"/>
      <c r="AA140" s="775"/>
      <c r="AB140" s="775"/>
      <c r="AC140" s="775"/>
      <c r="AD140" s="775"/>
      <c r="AE140" s="775"/>
      <c r="AF140" s="775"/>
      <c r="AG140" s="775"/>
      <c r="AH140" s="775"/>
      <c r="AI140" s="775"/>
      <c r="AJ140" s="776"/>
      <c r="AK140" s="388" t="str">
        <f>IF(H6="", "", AK96)</f>
        <v/>
      </c>
      <c r="AL140" s="15"/>
    </row>
    <row r="141" spans="1:38" ht="15" customHeight="1">
      <c r="A141" s="15"/>
      <c r="B141" s="392" t="s">
        <v>211</v>
      </c>
      <c r="C141" s="763" t="s">
        <v>212</v>
      </c>
      <c r="D141" s="763"/>
      <c r="E141" s="763"/>
      <c r="F141" s="763"/>
      <c r="G141" s="763"/>
      <c r="H141" s="763"/>
      <c r="I141" s="763"/>
      <c r="J141" s="764" t="s">
        <v>213</v>
      </c>
      <c r="K141" s="764"/>
      <c r="L141" s="764"/>
      <c r="M141" s="764"/>
      <c r="N141" s="764"/>
      <c r="O141" s="764"/>
      <c r="P141" s="764"/>
      <c r="Q141" s="764"/>
      <c r="R141" s="764"/>
      <c r="S141" s="764"/>
      <c r="T141" s="764"/>
      <c r="U141" s="764"/>
      <c r="V141" s="764"/>
      <c r="W141" s="764"/>
      <c r="X141" s="764"/>
      <c r="Y141" s="764"/>
      <c r="Z141" s="764"/>
      <c r="AA141" s="764"/>
      <c r="AB141" s="764"/>
      <c r="AC141" s="764"/>
      <c r="AD141" s="764"/>
      <c r="AE141" s="764"/>
      <c r="AF141" s="764"/>
      <c r="AG141" s="764"/>
      <c r="AH141" s="764"/>
      <c r="AI141" s="764"/>
      <c r="AJ141" s="765"/>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8" t="s">
        <v>214</v>
      </c>
      <c r="C143" s="749"/>
      <c r="D143" s="749"/>
      <c r="E143" s="749"/>
      <c r="F143" s="749"/>
      <c r="G143" s="749"/>
      <c r="H143" s="749"/>
      <c r="I143" s="749"/>
      <c r="J143" s="749"/>
      <c r="K143" s="749"/>
      <c r="L143" s="749"/>
      <c r="M143" s="749"/>
      <c r="N143" s="749"/>
      <c r="O143" s="749"/>
      <c r="P143" s="749"/>
      <c r="Q143" s="749"/>
      <c r="R143" s="749"/>
      <c r="S143" s="749"/>
      <c r="T143" s="749"/>
      <c r="U143" s="749"/>
      <c r="V143" s="749"/>
      <c r="W143" s="749"/>
      <c r="X143" s="749"/>
      <c r="Y143" s="749"/>
      <c r="Z143" s="749"/>
      <c r="AA143" s="749"/>
      <c r="AB143" s="749"/>
      <c r="AC143" s="749"/>
      <c r="AD143" s="749"/>
      <c r="AE143" s="749"/>
      <c r="AF143" s="749"/>
      <c r="AG143" s="749"/>
      <c r="AH143" s="749"/>
      <c r="AI143" s="749"/>
      <c r="AJ143" s="749"/>
      <c r="AK143" s="750"/>
      <c r="AL143" s="15"/>
    </row>
    <row r="144" spans="1:38" ht="13.2" customHeight="1">
      <c r="A144" s="15"/>
      <c r="B144" s="394" t="s">
        <v>66</v>
      </c>
      <c r="C144" s="760" t="s">
        <v>215</v>
      </c>
      <c r="D144" s="761"/>
      <c r="E144" s="761"/>
      <c r="F144" s="761"/>
      <c r="G144" s="761"/>
      <c r="H144" s="761"/>
      <c r="I144" s="761"/>
      <c r="J144" s="761"/>
      <c r="K144" s="761"/>
      <c r="L144" s="761"/>
      <c r="M144" s="761"/>
      <c r="N144" s="761"/>
      <c r="O144" s="761"/>
      <c r="P144" s="761"/>
      <c r="Q144" s="761"/>
      <c r="R144" s="761"/>
      <c r="S144" s="761"/>
      <c r="T144" s="761"/>
      <c r="U144" s="761"/>
      <c r="V144" s="761"/>
      <c r="W144" s="761"/>
      <c r="X144" s="761"/>
      <c r="Y144" s="761"/>
      <c r="Z144" s="761"/>
      <c r="AA144" s="761"/>
      <c r="AB144" s="761"/>
      <c r="AC144" s="761"/>
      <c r="AD144" s="761"/>
      <c r="AE144" s="761"/>
      <c r="AF144" s="761"/>
      <c r="AG144" s="761"/>
      <c r="AH144" s="761"/>
      <c r="AI144" s="761"/>
      <c r="AJ144" s="762"/>
      <c r="AK144" s="388" t="str">
        <f>IF(H6="", "",AK106)</f>
        <v/>
      </c>
      <c r="AL144" s="15"/>
    </row>
    <row r="145" spans="1:38" ht="13.2" customHeight="1">
      <c r="A145" s="15"/>
      <c r="B145" s="395" t="s">
        <v>66</v>
      </c>
      <c r="C145" s="739" t="s">
        <v>216</v>
      </c>
      <c r="D145" s="740"/>
      <c r="E145" s="740"/>
      <c r="F145" s="740"/>
      <c r="G145" s="740"/>
      <c r="H145" s="740"/>
      <c r="I145" s="740"/>
      <c r="J145" s="740"/>
      <c r="K145" s="740"/>
      <c r="L145" s="740"/>
      <c r="M145" s="740"/>
      <c r="N145" s="740"/>
      <c r="O145" s="740"/>
      <c r="P145" s="740"/>
      <c r="Q145" s="740"/>
      <c r="R145" s="740"/>
      <c r="S145" s="740"/>
      <c r="T145" s="740"/>
      <c r="U145" s="740"/>
      <c r="V145" s="740"/>
      <c r="W145" s="740"/>
      <c r="X145" s="740"/>
      <c r="Y145" s="740"/>
      <c r="Z145" s="740"/>
      <c r="AA145" s="740"/>
      <c r="AB145" s="740"/>
      <c r="AC145" s="740"/>
      <c r="AD145" s="740"/>
      <c r="AE145" s="740"/>
      <c r="AF145" s="740"/>
      <c r="AG145" s="740"/>
      <c r="AH145" s="740"/>
      <c r="AI145" s="740"/>
      <c r="AJ145" s="741"/>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Jue0rtzScFzGvcbZ6GiLjsUD6VhzO32Q5tZ002sLyk8y6PjCbwmp2JPdwMjxGOLYQ4P/9YQWirlGG02237PdtA==" saltValue="6anwjqexOBJq7ktvRLlM6g=="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38">
      <formula>AK40="○"</formula>
    </cfRule>
    <cfRule type="expression" dxfId="58" priority="43">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700"/>
  <sheetViews>
    <sheetView view="pageBreakPreview" zoomScale="66" zoomScaleNormal="42" zoomScaleSheetLayoutView="66" zoomScalePageLayoutView="70" workbookViewId="0">
      <selection activeCell="G516" sqref="G51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6"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35" t="s">
        <v>53</v>
      </c>
      <c r="B3" s="935"/>
      <c r="C3" s="936"/>
      <c r="D3" s="937" t="str">
        <f>IF(基本情報入力シート!L16="","",基本情報入力シート!L16)</f>
        <v/>
      </c>
      <c r="E3" s="938"/>
      <c r="F3" s="938"/>
      <c r="G3" s="938"/>
      <c r="H3" s="938"/>
      <c r="I3" s="938"/>
      <c r="J3" s="93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2" t="s">
        <v>218</v>
      </c>
      <c r="AF4" s="982"/>
      <c r="AG4" s="982"/>
      <c r="AH4" s="982"/>
      <c r="AI4" s="982"/>
      <c r="AJ4" s="982"/>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0" t="s">
        <v>219</v>
      </c>
      <c r="B5" s="941"/>
      <c r="C5" s="941"/>
      <c r="D5" s="941"/>
      <c r="E5" s="941"/>
      <c r="F5" s="941"/>
      <c r="G5" s="941"/>
      <c r="H5" s="941"/>
      <c r="I5" s="941"/>
      <c r="J5" s="941"/>
      <c r="K5" s="942"/>
      <c r="L5" s="930">
        <f>IFERROR(SUM(AB:AB),"")</f>
        <v>0</v>
      </c>
      <c r="M5" s="931"/>
      <c r="N5" s="429" t="s">
        <v>61</v>
      </c>
      <c r="O5" s="423"/>
      <c r="P5" s="430"/>
      <c r="Q5" s="404"/>
      <c r="R5" s="405"/>
      <c r="S5" s="283"/>
      <c r="T5" s="406"/>
      <c r="U5" s="406"/>
      <c r="V5" s="406"/>
      <c r="W5" s="406"/>
      <c r="X5" s="406"/>
      <c r="Y5" s="406"/>
      <c r="Z5" s="406"/>
      <c r="AA5" s="406"/>
      <c r="AB5" s="406"/>
      <c r="AC5" s="406"/>
      <c r="AD5" s="407"/>
      <c r="AE5" s="932" t="s">
        <v>220</v>
      </c>
      <c r="AF5" s="933"/>
      <c r="AG5" s="933"/>
      <c r="AH5" s="933"/>
      <c r="AI5" s="934"/>
      <c r="AJ5" s="431">
        <f>COUNTIFS(AT:AT,"対象", BH:BH,"その他", K:K,"&lt;&gt;*短期入所*")</f>
        <v>0</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7" t="s">
        <v>221</v>
      </c>
      <c r="C6" s="928"/>
      <c r="D6" s="928"/>
      <c r="E6" s="928"/>
      <c r="F6" s="928"/>
      <c r="G6" s="928"/>
      <c r="H6" s="928"/>
      <c r="I6" s="928"/>
      <c r="J6" s="928"/>
      <c r="K6" s="929"/>
      <c r="L6" s="930">
        <f>IFERROR(SUM(AC:AC),"")</f>
        <v>0</v>
      </c>
      <c r="M6" s="931"/>
      <c r="N6" s="429" t="s">
        <v>61</v>
      </c>
      <c r="O6" s="403"/>
      <c r="P6" s="430"/>
      <c r="Q6" s="404"/>
      <c r="R6" s="405"/>
      <c r="S6" s="283"/>
      <c r="T6" s="406"/>
      <c r="U6" s="406"/>
      <c r="V6" s="406"/>
      <c r="W6" s="406"/>
      <c r="X6" s="406"/>
      <c r="Y6" s="406"/>
      <c r="Z6" s="406"/>
      <c r="AA6" s="406"/>
      <c r="AB6" s="406"/>
      <c r="AC6" s="406"/>
      <c r="AD6" s="407"/>
      <c r="AE6" s="932" t="s">
        <v>222</v>
      </c>
      <c r="AF6" s="933"/>
      <c r="AG6" s="933"/>
      <c r="AH6" s="933"/>
      <c r="AI6" s="934"/>
      <c r="AJ6" s="433">
        <f>SUMIFS(AG:AG, AT:AT, "対象", BH:BH, "その他", K:K, "&lt;&gt;*短期入所*")</f>
        <v>0</v>
      </c>
      <c r="AK6" s="521"/>
      <c r="AL6" s="521"/>
      <c r="AM6" s="521"/>
      <c r="AN6" s="521"/>
      <c r="AO6" s="521"/>
      <c r="AP6" s="522"/>
      <c r="AQ6" s="514"/>
      <c r="AR6" s="521"/>
      <c r="AS6" s="514"/>
      <c r="AT6" s="514"/>
      <c r="AU6" s="523"/>
      <c r="AV6" s="523"/>
      <c r="AW6" s="523"/>
      <c r="AX6" s="926"/>
      <c r="AY6" s="926"/>
      <c r="AZ6" s="926"/>
      <c r="BA6" s="926"/>
      <c r="BB6" s="926"/>
      <c r="BC6" s="926"/>
      <c r="BD6" s="926"/>
      <c r="BE6" s="926"/>
      <c r="BF6" s="926"/>
      <c r="BG6" s="926"/>
      <c r="BH6" s="926"/>
      <c r="BI6" s="926"/>
      <c r="BJ6" s="524"/>
      <c r="BK6" s="926"/>
      <c r="BL6" s="926"/>
      <c r="BM6" s="926"/>
      <c r="BN6" s="926"/>
      <c r="BO6" s="926"/>
    </row>
    <row r="7" spans="1:68" s="516" customFormat="1" ht="35.25" customHeight="1" thickBot="1">
      <c r="A7" s="953" t="s">
        <v>223</v>
      </c>
      <c r="B7" s="953"/>
      <c r="C7" s="953"/>
      <c r="D7" s="953"/>
      <c r="E7" s="953"/>
      <c r="F7" s="953"/>
      <c r="G7" s="953"/>
      <c r="H7" s="953"/>
      <c r="I7" s="953"/>
      <c r="J7" s="953"/>
      <c r="K7" s="953"/>
      <c r="L7" s="953"/>
      <c r="M7" s="953"/>
      <c r="N7" s="434"/>
      <c r="O7" s="403"/>
      <c r="P7" s="430"/>
      <c r="Q7" s="404"/>
      <c r="R7" s="405"/>
      <c r="S7" s="283"/>
      <c r="T7" s="406"/>
      <c r="U7" s="406"/>
      <c r="V7" s="406"/>
      <c r="W7" s="406"/>
      <c r="X7" s="406"/>
      <c r="Y7" s="406"/>
      <c r="Z7" s="406"/>
      <c r="AA7" s="406"/>
      <c r="AB7" s="406"/>
      <c r="AC7" s="406"/>
      <c r="AD7" s="407"/>
      <c r="AE7" s="932" t="s">
        <v>224</v>
      </c>
      <c r="AF7" s="933"/>
      <c r="AG7" s="933"/>
      <c r="AH7" s="933"/>
      <c r="AI7" s="934"/>
      <c r="AJ7" s="433">
        <f>COUNTIFS(AT:AT, "対象",BH:BH, "その他",K:K, "&lt;&gt;*短期入所*",AG:AG, 0,AH:AH, "令和８年度特例要件*")</f>
        <v>0</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3"/>
      <c r="AR8" s="923"/>
      <c r="AS8" s="923"/>
      <c r="AT8" s="923"/>
      <c r="AU8" s="923"/>
      <c r="AV8" s="923"/>
      <c r="AW8" s="923"/>
      <c r="AX8" s="923"/>
      <c r="AY8" s="525"/>
      <c r="AZ8" s="923"/>
      <c r="BA8" s="923"/>
      <c r="BB8" s="923"/>
      <c r="BC8" s="923"/>
      <c r="BD8" s="923"/>
      <c r="BE8" s="923"/>
      <c r="BF8" s="525"/>
      <c r="BG8" s="923"/>
      <c r="BH8" s="923"/>
      <c r="BI8" s="923"/>
      <c r="BJ8" s="923"/>
      <c r="BK8" s="923"/>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4" t="str">
        <f>IF(D3="", "", IFERROR(IF(COUNTIF(AP12:AP111,"未入力")=0,"○","×"),""))</f>
        <v/>
      </c>
      <c r="AD9" s="925"/>
      <c r="AE9" s="441" t="str">
        <f>IF(D3="", "", IFERROR(IF(COUNTIF(AQ:AQ,"未入力")=0,"○","×"),""))</f>
        <v/>
      </c>
      <c r="AF9" s="441" t="str">
        <f>IF(D3="", "", IFERROR(IF(COUNTIF(AS:AS,"未入力")=0,"○","×"),""))</f>
        <v/>
      </c>
      <c r="AG9" s="924" t="str">
        <f>IF(D3="", "", IFERROR(IF(COUNTIF(AW:AW,"未入力")=0,"○","×"),""))</f>
        <v/>
      </c>
      <c r="AH9" s="925"/>
      <c r="AI9" s="442" t="str">
        <f>IF(D3="","", IF(COUNTIF(AZ:AZ,"未入力")=0,"○","×"))</f>
        <v/>
      </c>
      <c r="AJ9" s="442" t="str">
        <f>IF(D3="","",IF(BF12=0,"",IF(COUNTIF(BC:BC,"未入力")=0,"○","×")))</f>
        <v/>
      </c>
      <c r="AK9" s="526"/>
      <c r="AL9" s="526"/>
      <c r="AM9" s="517"/>
      <c r="AN9" s="517"/>
      <c r="BA9" s="528"/>
      <c r="BB9" s="528"/>
      <c r="BC9" s="644"/>
      <c r="BD9" s="528"/>
      <c r="BE9" s="528"/>
      <c r="BF9" s="528"/>
      <c r="BG9" s="528"/>
      <c r="BH9" s="632"/>
      <c r="BI9" s="529"/>
    </row>
    <row r="10" spans="1:68" s="516" customFormat="1" ht="53.25" customHeight="1" thickBot="1">
      <c r="A10" s="971"/>
      <c r="B10" s="973" t="s">
        <v>225</v>
      </c>
      <c r="C10" s="974"/>
      <c r="D10" s="974"/>
      <c r="E10" s="974"/>
      <c r="F10" s="975"/>
      <c r="G10" s="979" t="s">
        <v>39</v>
      </c>
      <c r="H10" s="946" t="s">
        <v>40</v>
      </c>
      <c r="I10" s="946"/>
      <c r="J10" s="947" t="s">
        <v>226</v>
      </c>
      <c r="K10" s="949" t="s">
        <v>42</v>
      </c>
      <c r="L10" s="964" t="s">
        <v>227</v>
      </c>
      <c r="M10" s="966" t="s">
        <v>228</v>
      </c>
      <c r="N10" s="968" t="s">
        <v>229</v>
      </c>
      <c r="O10" s="963" t="s">
        <v>230</v>
      </c>
      <c r="P10" s="954" t="s">
        <v>231</v>
      </c>
      <c r="Q10" s="955"/>
      <c r="R10" s="955"/>
      <c r="S10" s="955"/>
      <c r="T10" s="955"/>
      <c r="U10" s="955"/>
      <c r="V10" s="955"/>
      <c r="W10" s="955"/>
      <c r="X10" s="955"/>
      <c r="Y10" s="955"/>
      <c r="Z10" s="955"/>
      <c r="AA10" s="956"/>
      <c r="AB10" s="960" t="s">
        <v>232</v>
      </c>
      <c r="AC10" s="962" t="s">
        <v>233</v>
      </c>
      <c r="AD10" s="963"/>
      <c r="AE10" s="443" t="s">
        <v>234</v>
      </c>
      <c r="AF10" s="443" t="s">
        <v>235</v>
      </c>
      <c r="AG10" s="981" t="s">
        <v>236</v>
      </c>
      <c r="AH10" s="963"/>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2"/>
      <c r="B11" s="976"/>
      <c r="C11" s="977"/>
      <c r="D11" s="977"/>
      <c r="E11" s="977"/>
      <c r="F11" s="978"/>
      <c r="G11" s="980"/>
      <c r="H11" s="446" t="s">
        <v>240</v>
      </c>
      <c r="I11" s="446" t="s">
        <v>241</v>
      </c>
      <c r="J11" s="948"/>
      <c r="K11" s="950"/>
      <c r="L11" s="965"/>
      <c r="M11" s="967"/>
      <c r="N11" s="969"/>
      <c r="O11" s="970"/>
      <c r="P11" s="957"/>
      <c r="Q11" s="958"/>
      <c r="R11" s="958"/>
      <c r="S11" s="958"/>
      <c r="T11" s="958"/>
      <c r="U11" s="958"/>
      <c r="V11" s="958"/>
      <c r="W11" s="958"/>
      <c r="X11" s="958"/>
      <c r="Y11" s="958"/>
      <c r="Z11" s="958"/>
      <c r="AA11" s="959"/>
      <c r="AB11" s="961"/>
      <c r="AC11" s="447" t="s">
        <v>242</v>
      </c>
      <c r="AD11" s="448" t="s">
        <v>243</v>
      </c>
      <c r="AE11" s="449" t="s">
        <v>244</v>
      </c>
      <c r="AF11" s="450" t="s">
        <v>245</v>
      </c>
      <c r="AG11" s="450" t="s">
        <v>246</v>
      </c>
      <c r="AH11" s="451" t="s">
        <v>247</v>
      </c>
      <c r="AI11" s="452" t="s">
        <v>248</v>
      </c>
      <c r="AJ11" s="453" t="s">
        <v>249</v>
      </c>
      <c r="AK11" s="951" t="s">
        <v>250</v>
      </c>
      <c r="AL11" s="95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649">
        <v>1</v>
      </c>
      <c r="B12" s="943" t="str">
        <f>IF(基本情報入力シート!B40="","",基本情報入力シート!B40)</f>
        <v/>
      </c>
      <c r="C12" s="944"/>
      <c r="D12" s="944"/>
      <c r="E12" s="944"/>
      <c r="F12" s="945"/>
      <c r="G12" s="454" t="str">
        <f>IF(基本情報入力シート!L40="", "", 基本情報入力シート!L40)</f>
        <v/>
      </c>
      <c r="H12" s="454" t="str">
        <f>IF(基本情報入力シート!Q40="", "", 基本情報入力シート!Q40)</f>
        <v/>
      </c>
      <c r="I12" s="454" t="str">
        <f>IF(基本情報入力シート!V40="", "", 基本情報入力シート!V40)</f>
        <v/>
      </c>
      <c r="J12" s="454" t="str">
        <f>IF(基本情報入力シート!W40="", "", 基本情報入力シート!W40)</f>
        <v/>
      </c>
      <c r="K12" s="454"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5" t="s">
        <v>180</v>
      </c>
      <c r="Q12" s="141"/>
      <c r="R12" s="456" t="s">
        <v>271</v>
      </c>
      <c r="S12" s="141"/>
      <c r="T12" s="456" t="s">
        <v>272</v>
      </c>
      <c r="U12" s="141"/>
      <c r="V12" s="456" t="s">
        <v>271</v>
      </c>
      <c r="W12" s="141"/>
      <c r="X12" s="456" t="s">
        <v>273</v>
      </c>
      <c r="Y12" s="456" t="s">
        <v>274</v>
      </c>
      <c r="Z12" s="456" t="str">
        <f>IF(Q12&gt;=1,(U12*12+W12)-(Q12*12+S12)+1,"")</f>
        <v/>
      </c>
      <c r="AA12" s="457" t="s">
        <v>275</v>
      </c>
      <c r="AB12" s="458" t="str">
        <f>IFERROR(ROUNDDOWN(ROUND(L12*O12,0)*M12,0)*Z12,"")</f>
        <v/>
      </c>
      <c r="AC12" s="459" t="str">
        <f>IFERROR(ROUNDDOWN(ROUNDDOWN(ROUND(L12*VLOOKUP(K12,【参考】数式用!$A$4:$F$57,MATCH("処遇改善加算Ⅳ",【参考】数式用!$C$3:$F$3,0)+2,0),0)*M12,0)*Z12*0.5,0), "")</f>
        <v/>
      </c>
      <c r="AD12" s="156"/>
      <c r="AE12" s="157"/>
      <c r="AF12" s="157"/>
      <c r="AG12" s="158"/>
      <c r="AH12" s="159"/>
      <c r="AI12" s="161"/>
      <c r="AJ12" s="161"/>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
      </c>
      <c r="AO12" s="547" t="str">
        <f>IF(AND(K12&lt;&gt;"",AN12="加算対象"),"N列に色付け","")</f>
        <v/>
      </c>
      <c r="AP12" s="546" t="str">
        <f>IF(AND(AC12&lt;&gt;0,AC12&lt;&gt;"",AN12="加算対象"),IF(AD12="○","入力済","未入力"),"")</f>
        <v/>
      </c>
      <c r="AQ12" s="546" t="str">
        <f>IF(AND(N12&lt;&gt;"", AE12="",AN12="加算対象"), "未入力", "入力済")</f>
        <v>入力済</v>
      </c>
      <c r="AR12" s="547" t="str">
        <f>IF(AND(N12&lt;&gt;"", N12&lt;&gt;"処遇改善加算Ⅳ",AN12="加算対象"),"AF列に色付け","")</f>
        <v/>
      </c>
      <c r="AS12" s="546" t="str">
        <f>IF(AND(N12&lt;&gt;"", N12&lt;&gt;"処遇改善加算Ⅳ", AF12=""), "未入力", "入力済")</f>
        <v>入力済</v>
      </c>
      <c r="AT12" s="546" t="str">
        <f>IF(OR(N12="処遇改善加算Ⅰ",N12="処遇改善加算Ⅱ"),"対象","")</f>
        <v/>
      </c>
      <c r="AU12" s="546" t="str">
        <f>IF(AND(AN12="加算対象",N12&lt;&gt;"処遇改善加算Ⅲ",N12&lt;&gt;"処遇改善加算Ⅳ", N12&lt;&gt;"", AT12&lt;&gt;"対象外"), 1,"")</f>
        <v/>
      </c>
      <c r="AV12" s="547" t="str">
        <f>IF(AND(AU12=1, OR(AG12=0,AG12=""),AN12="加算対象"),"AH列に色付け","")</f>
        <v/>
      </c>
      <c r="AW12" s="547" t="str">
        <f>IF(AND($AU12=1,$AV12="AH列に色付け",OR($AG12="",$AH12="")),"未入力",IF(AND($AU12=1,$AV12="",$AG12=""),"未入力","入力済"))</f>
        <v>入力済</v>
      </c>
      <c r="AX12" s="546" t="str">
        <f>IFERROR(VLOOKUP(K12,【参考】数式用!$AR$3:$AS$49,2, FALSE), "")</f>
        <v/>
      </c>
      <c r="AY12" s="547" t="str">
        <f>IF(AND(AN12="加算対象",N12="処遇改善加算Ⅰ"),"AI列に色付け","")</f>
        <v/>
      </c>
      <c r="AZ12" s="547" t="str">
        <f>IF(AND(N12="処遇改善加算Ⅰ",AI12= ""), "未入力","入力済")</f>
        <v>入力済</v>
      </c>
      <c r="BA12" s="546" t="str">
        <f>IFERROR(VLOOKUP(K12,【参考】数式用!$AX$3:$AY$56, 2, FALSE), "")</f>
        <v/>
      </c>
      <c r="BB12" s="547" t="str">
        <f>IF(COUNTIF(AE12:AH12,"*令和８年度特例要件を*")&gt;0,"AJ列に色付け","")</f>
        <v/>
      </c>
      <c r="BC12" s="647" t="str">
        <f>IF(AND(COUNTIF(AE12:AH12,"*令和８年度特例要件を*")&gt;0,AJ12=""), "未入力","入力済")</f>
        <v>入力済</v>
      </c>
      <c r="BD12" s="547" t="str">
        <f>IF(BB12="AJ列に色付け","入力必要","")</f>
        <v/>
      </c>
      <c r="BE12" s="547" t="str">
        <f t="shared" ref="BE12:BE43" si="0">G12</f>
        <v/>
      </c>
      <c r="BF12" s="635">
        <f>IF(COUNTIF(BD:BD,"*入力必要*"),1,0)</f>
        <v>0</v>
      </c>
      <c r="BG12" s="635">
        <f>IF(COUNTIF(AH$12:AH$1048576,"*その他*"),1,0)</f>
        <v>0</v>
      </c>
      <c r="BH12" s="634" t="e">
        <f>VLOOKUP(K12,【参考】数式用!$A$2:$O$57,15,FALSE)</f>
        <v>#N/A</v>
      </c>
      <c r="BM12" s="548"/>
    </row>
    <row r="13" spans="1:68" s="549" customFormat="1" ht="109.95" customHeight="1" thickBot="1">
      <c r="A13" s="649">
        <v>2</v>
      </c>
      <c r="B13" s="943" t="str">
        <f>IF(基本情報入力シート!B41="","",基本情報入力シート!B41)</f>
        <v/>
      </c>
      <c r="C13" s="944"/>
      <c r="D13" s="944"/>
      <c r="E13" s="944"/>
      <c r="F13" s="945"/>
      <c r="G13" s="454" t="str">
        <f>IF(基本情報入力シート!L41="", "", 基本情報入力シート!L41)</f>
        <v/>
      </c>
      <c r="H13" s="454" t="str">
        <f>IF(基本情報入力シート!Q41="", "", 基本情報入力シート!Q41)</f>
        <v/>
      </c>
      <c r="I13" s="454" t="str">
        <f>IF(基本情報入力シート!V41="", "", 基本情報入力シート!V41)</f>
        <v/>
      </c>
      <c r="J13" s="454" t="str">
        <f>IF(基本情報入力シート!W41="", "", 基本情報入力シート!W41)</f>
        <v/>
      </c>
      <c r="K13" s="454"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5" t="s">
        <v>180</v>
      </c>
      <c r="Q13" s="141"/>
      <c r="R13" s="456" t="s">
        <v>271</v>
      </c>
      <c r="S13" s="141"/>
      <c r="T13" s="456" t="s">
        <v>272</v>
      </c>
      <c r="U13" s="141"/>
      <c r="V13" s="456" t="s">
        <v>271</v>
      </c>
      <c r="W13" s="141"/>
      <c r="X13" s="456" t="s">
        <v>273</v>
      </c>
      <c r="Y13" s="456" t="s">
        <v>274</v>
      </c>
      <c r="Z13" s="456" t="str">
        <f>IF(Q13&gt;=1,(U13*12+W13)-(Q13*12+S13)+1,"")</f>
        <v/>
      </c>
      <c r="AA13" s="457" t="s">
        <v>275</v>
      </c>
      <c r="AB13" s="458" t="str">
        <f>IFERROR(ROUNDDOWN(ROUND(L13*O13,0)*M13,0)*Z13,"")</f>
        <v/>
      </c>
      <c r="AC13" s="459" t="str">
        <f>IFERROR(ROUNDDOWN(ROUNDDOWN(ROUND(L13*VLOOKUP(K13,【参考】数式用!$A$4:$F$57,MATCH("処遇改善加算Ⅳ",【参考】数式用!$C$3:$F$3,0)+2,0),0)*M13,0)*Z13*0.5,0), "")</f>
        <v/>
      </c>
      <c r="AD13" s="156"/>
      <c r="AE13" s="157"/>
      <c r="AF13" s="157"/>
      <c r="AG13" s="158"/>
      <c r="AH13" s="159"/>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
      </c>
      <c r="AO13" s="547" t="str">
        <f t="shared" ref="AO13:AO76" si="3">IF(AND(K13&lt;&gt;"",AN13="加算対象"),"N列に色付け","")</f>
        <v/>
      </c>
      <c r="AP13" s="546" t="str">
        <f t="shared" ref="AP13:AP76" si="4">IF(AND(AC13&lt;&gt;0,AC13&lt;&gt;"",AN13="加算対象"),IF(AD13="○","入力済","未入力"),"")</f>
        <v/>
      </c>
      <c r="AQ13" s="546" t="str">
        <f t="shared" ref="AQ13:AQ76" si="5">IF(AND(N13&lt;&gt;"", AE13="",AN13="加算対象"), "未入力", "入力済")</f>
        <v>入力済</v>
      </c>
      <c r="AR13" s="547" t="str">
        <f t="shared" ref="AR13:AR76" si="6">IF(AND(N13&lt;&gt;"", N13&lt;&gt;"処遇改善加算Ⅳ",AN13="加算対象"),"AF列に色付け","")</f>
        <v/>
      </c>
      <c r="AS13" s="546" t="str">
        <f t="shared" ref="AS13:AS76" si="7">IF(AND(N13&lt;&gt;"", N13&lt;&gt;"処遇改善加算Ⅳ", AF13=""), "未入力", "入力済")</f>
        <v>入力済</v>
      </c>
      <c r="AT13" s="546" t="str">
        <f t="shared" ref="AT13:AT77" si="8">IF(OR(N13="処遇改善加算Ⅰ",N13="処遇改善加算Ⅱ"),"対象","")</f>
        <v/>
      </c>
      <c r="AU13" s="546" t="str">
        <f t="shared" ref="AU13" si="9">IF(AND(AN13="加算対象",N13&lt;&gt;"処遇改善加算Ⅲ",N13&lt;&gt;"処遇改善加算Ⅳ", N13&lt;&gt;"", AT13&lt;&gt;"対象外"), 1,"")</f>
        <v/>
      </c>
      <c r="AV13" s="547" t="str">
        <f t="shared" ref="AV13:AV77" si="10">IF(AND(AU13=1, OR(AG13=0,AG13=""),AN13="加算対象"),"AH列に色付け","")</f>
        <v/>
      </c>
      <c r="AW13" s="547" t="str">
        <f t="shared" ref="AW13:AW76" si="11">IF(AND($AU13=1,$AV13="AH列に色付け",OR($AG13="",$AH13="")),"未入力",IF(AND($AU13=1,$AV13="",$AG13=""),"未入力","入力済"))</f>
        <v>入力済</v>
      </c>
      <c r="AX13" s="546" t="str">
        <f>IFERROR(VLOOKUP(K13,【参考】数式用!$AR$3:$AS$49,2, FALSE), "")</f>
        <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
      </c>
      <c r="BF13" s="514"/>
      <c r="BG13" s="514"/>
      <c r="BH13" s="633" t="e">
        <f>VLOOKUP(K13,【参考】数式用!$A$2:$O$57,15,FALSE)</f>
        <v>#N/A</v>
      </c>
      <c r="BI13" s="514"/>
      <c r="BJ13" s="514"/>
      <c r="BK13" s="514"/>
      <c r="BL13" s="514"/>
      <c r="BM13" s="514"/>
      <c r="BN13" s="514"/>
      <c r="BO13" s="515"/>
      <c r="BP13" s="516"/>
    </row>
    <row r="14" spans="1:68" s="549" customFormat="1" ht="109.95" customHeight="1" thickBot="1">
      <c r="A14" s="649">
        <v>3</v>
      </c>
      <c r="B14" s="943" t="str">
        <f>IF(基本情報入力シート!B42="","",基本情報入力シート!B42)</f>
        <v/>
      </c>
      <c r="C14" s="944"/>
      <c r="D14" s="944"/>
      <c r="E14" s="944"/>
      <c r="F14" s="945"/>
      <c r="G14" s="454" t="str">
        <f>IF(基本情報入力シート!L42="", "", 基本情報入力シート!L42)</f>
        <v/>
      </c>
      <c r="H14" s="454" t="str">
        <f>IF(基本情報入力シート!Q42="", "", 基本情報入力シート!Q42)</f>
        <v/>
      </c>
      <c r="I14" s="454" t="str">
        <f>IF(基本情報入力シート!V42="", "", 基本情報入力シート!V42)</f>
        <v/>
      </c>
      <c r="J14" s="454" t="str">
        <f>IF(基本情報入力シート!W42="", "", 基本情報入力シート!W42)</f>
        <v/>
      </c>
      <c r="K14" s="454"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5" t="s">
        <v>180</v>
      </c>
      <c r="Q14" s="141"/>
      <c r="R14" s="456" t="s">
        <v>271</v>
      </c>
      <c r="S14" s="141"/>
      <c r="T14" s="456" t="s">
        <v>272</v>
      </c>
      <c r="U14" s="141"/>
      <c r="V14" s="456" t="s">
        <v>271</v>
      </c>
      <c r="W14" s="141"/>
      <c r="X14" s="456" t="s">
        <v>273</v>
      </c>
      <c r="Y14" s="456" t="s">
        <v>274</v>
      </c>
      <c r="Z14" s="456" t="str">
        <f t="shared" ref="Z14:Z78" si="16">IF(Q14&gt;=1,(U14*12+W14)-(Q14*12+S14)+1,"")</f>
        <v/>
      </c>
      <c r="AA14" s="457" t="s">
        <v>275</v>
      </c>
      <c r="AB14" s="458" t="str">
        <f>IFERROR(ROUNDDOWN(ROUND(L14*O14,0)*M14,0)*Z14,"")</f>
        <v/>
      </c>
      <c r="AC14" s="459" t="str">
        <f>IFERROR(ROUNDDOWN(ROUNDDOWN(ROUND(L14*VLOOKUP(K14,【参考】数式用!$A$4:$F$57,MATCH("処遇改善加算Ⅳ",【参考】数式用!$C$3:$F$3,0)+2,0),0)*M14,0)*Z14*0.5,0), "")</f>
        <v/>
      </c>
      <c r="AD14" s="156"/>
      <c r="AE14" s="157"/>
      <c r="AF14" s="157"/>
      <c r="AG14" s="158"/>
      <c r="AH14" s="159"/>
      <c r="AI14" s="161"/>
      <c r="AJ14" s="161"/>
      <c r="AK14" s="541" t="str">
        <f t="shared" si="1"/>
        <v/>
      </c>
      <c r="AL14" s="542" t="str">
        <f t="shared" si="2"/>
        <v/>
      </c>
      <c r="AM14" s="543"/>
      <c r="AN14" s="547" t="str">
        <f>IFERROR(VLOOKUP(K14,【参考】数式用!$A$2:$N$57,14,FALSE),"")</f>
        <v/>
      </c>
      <c r="AO14" s="547" t="str">
        <f t="shared" si="3"/>
        <v/>
      </c>
      <c r="AP14" s="546" t="str">
        <f t="shared" si="4"/>
        <v/>
      </c>
      <c r="AQ14" s="546" t="str">
        <f t="shared" si="5"/>
        <v>入力済</v>
      </c>
      <c r="AR14" s="547" t="str">
        <f t="shared" si="6"/>
        <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
      </c>
      <c r="AY14" s="547" t="str">
        <f t="shared" si="12"/>
        <v/>
      </c>
      <c r="AZ14" s="547" t="str">
        <f t="shared" si="13"/>
        <v>入力済</v>
      </c>
      <c r="BA14" s="546" t="str">
        <f>IFERROR(VLOOKUP(K14,【参考】数式用!$AX$3:$AY$56, 2, FALSE), "")</f>
        <v/>
      </c>
      <c r="BB14" s="547" t="str">
        <f t="shared" si="14"/>
        <v/>
      </c>
      <c r="BC14" s="647" t="str">
        <f t="shared" si="15"/>
        <v>入力済</v>
      </c>
      <c r="BD14" s="547" t="str">
        <f t="shared" ref="BD14:BD77" si="17">IF(BB14="AJ列に色付け","入力必要","")</f>
        <v/>
      </c>
      <c r="BE14" s="547" t="str">
        <f t="shared" si="0"/>
        <v/>
      </c>
      <c r="BF14" s="514"/>
      <c r="BG14" s="514"/>
      <c r="BH14" s="633" t="e">
        <f>VLOOKUP(K14,【参考】数式用!$A$2:$O$57,15,FALSE)</f>
        <v>#N/A</v>
      </c>
      <c r="BI14" s="514"/>
      <c r="BJ14" s="514"/>
      <c r="BK14" s="514"/>
      <c r="BL14" s="514"/>
      <c r="BM14" s="514"/>
      <c r="BN14" s="514"/>
      <c r="BO14" s="515"/>
      <c r="BP14" s="516"/>
    </row>
    <row r="15" spans="1:68" s="549" customFormat="1" ht="109.95" customHeight="1" thickBot="1">
      <c r="A15" s="649">
        <v>4</v>
      </c>
      <c r="B15" s="943" t="str">
        <f>IF(基本情報入力シート!B43="","",基本情報入力シート!B43)</f>
        <v/>
      </c>
      <c r="C15" s="944"/>
      <c r="D15" s="944"/>
      <c r="E15" s="944"/>
      <c r="F15" s="945"/>
      <c r="G15" s="454" t="str">
        <f>IF(基本情報入力シート!L43="", "", 基本情報入力シート!L43)</f>
        <v/>
      </c>
      <c r="H15" s="454" t="str">
        <f>IF(基本情報入力シート!Q43="", "", 基本情報入力シート!Q43)</f>
        <v/>
      </c>
      <c r="I15" s="454" t="str">
        <f>IF(基本情報入力シート!V43="", "", 基本情報入力シート!V43)</f>
        <v/>
      </c>
      <c r="J15" s="454" t="str">
        <f>IF(基本情報入力シート!W43="", "", 基本情報入力シート!W43)</f>
        <v/>
      </c>
      <c r="K15" s="454"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5" t="s">
        <v>180</v>
      </c>
      <c r="Q15" s="141"/>
      <c r="R15" s="456" t="s">
        <v>271</v>
      </c>
      <c r="S15" s="141"/>
      <c r="T15" s="456" t="s">
        <v>272</v>
      </c>
      <c r="U15" s="141"/>
      <c r="V15" s="456" t="s">
        <v>271</v>
      </c>
      <c r="W15" s="141"/>
      <c r="X15" s="456" t="s">
        <v>273</v>
      </c>
      <c r="Y15" s="456" t="s">
        <v>274</v>
      </c>
      <c r="Z15" s="456" t="str">
        <f t="shared" ref="Z15" si="18">IF(Q15&gt;=1,(U15*12+W15)-(Q15*12+S15)+1,"")</f>
        <v/>
      </c>
      <c r="AA15" s="457" t="s">
        <v>275</v>
      </c>
      <c r="AB15" s="458" t="str">
        <f>IFERROR(ROUNDDOWN(ROUND(L15*O15,0)*M15,0)*Z15,"")</f>
        <v/>
      </c>
      <c r="AC15" s="459" t="str">
        <f>IFERROR(ROUNDDOWN(ROUNDDOWN(ROUND(L15*VLOOKUP(K15,【参考】数式用!$A$4:$F$57,MATCH("処遇改善加算Ⅳ",【参考】数式用!$C$3:$F$3,0)+2,0),0)*M15,0)*Z15*0.5,0), "")</f>
        <v/>
      </c>
      <c r="AD15" s="156"/>
      <c r="AE15" s="157"/>
      <c r="AF15" s="157"/>
      <c r="AG15" s="158"/>
      <c r="AH15" s="159"/>
      <c r="AI15" s="161"/>
      <c r="AJ15" s="161"/>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
      </c>
      <c r="AO15" s="547" t="str">
        <f t="shared" si="3"/>
        <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
      </c>
      <c r="AY15" s="547" t="str">
        <f t="shared" si="12"/>
        <v/>
      </c>
      <c r="AZ15" s="547" t="str">
        <f t="shared" ref="AZ15" si="22">IF(AND(N15="処遇改善加算Ⅰ", AI15=""), "未入力","入力済")</f>
        <v>入力済</v>
      </c>
      <c r="BA15" s="546" t="str">
        <f>IFERROR(VLOOKUP(K15,【参考】数式用!$AX$3:$AY$56, 2, FALSE), "")</f>
        <v/>
      </c>
      <c r="BB15" s="547" t="str">
        <f t="shared" si="14"/>
        <v/>
      </c>
      <c r="BC15" s="647" t="str">
        <f t="shared" si="15"/>
        <v>入力済</v>
      </c>
      <c r="BD15" s="547" t="str">
        <f t="shared" si="17"/>
        <v/>
      </c>
      <c r="BE15" s="547" t="str">
        <f t="shared" si="0"/>
        <v/>
      </c>
      <c r="BF15" s="514"/>
      <c r="BG15" s="514"/>
      <c r="BH15" s="633" t="e">
        <f>VLOOKUP(K15,【参考】数式用!$A$2:$O$57,15,FALSE)</f>
        <v>#N/A</v>
      </c>
      <c r="BI15" s="514"/>
      <c r="BJ15" s="514"/>
      <c r="BK15" s="514"/>
      <c r="BL15" s="514"/>
      <c r="BM15" s="514"/>
      <c r="BN15" s="514"/>
      <c r="BO15" s="515"/>
      <c r="BP15" s="516"/>
    </row>
    <row r="16" spans="1:68" s="549" customFormat="1" ht="109.95" customHeight="1" thickBot="1">
      <c r="A16" s="649">
        <v>5</v>
      </c>
      <c r="B16" s="943" t="str">
        <f>IF(基本情報入力シート!B44="","",基本情報入力シート!B44)</f>
        <v/>
      </c>
      <c r="C16" s="944"/>
      <c r="D16" s="944"/>
      <c r="E16" s="944"/>
      <c r="F16" s="945"/>
      <c r="G16" s="454" t="str">
        <f>IF(基本情報入力シート!L44="", "", 基本情報入力シート!L44)</f>
        <v/>
      </c>
      <c r="H16" s="454" t="str">
        <f>IF(基本情報入力シート!Q44="", "", 基本情報入力シート!Q44)</f>
        <v/>
      </c>
      <c r="I16" s="454" t="str">
        <f>IF(基本情報入力シート!V44="", "", 基本情報入力シート!V44)</f>
        <v/>
      </c>
      <c r="J16" s="454" t="str">
        <f>IF(基本情報入力シート!W44="", "", 基本情報入力シート!W44)</f>
        <v/>
      </c>
      <c r="K16" s="454"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5" t="s">
        <v>180</v>
      </c>
      <c r="Q16" s="141"/>
      <c r="R16" s="456" t="s">
        <v>271</v>
      </c>
      <c r="S16" s="141"/>
      <c r="T16" s="456" t="s">
        <v>272</v>
      </c>
      <c r="U16" s="141"/>
      <c r="V16" s="456" t="s">
        <v>271</v>
      </c>
      <c r="W16" s="141"/>
      <c r="X16" s="456" t="s">
        <v>182</v>
      </c>
      <c r="Y16" s="456" t="s">
        <v>274</v>
      </c>
      <c r="Z16" s="456" t="str">
        <f t="shared" si="16"/>
        <v/>
      </c>
      <c r="AA16" s="457" t="s">
        <v>275</v>
      </c>
      <c r="AB16" s="458" t="str">
        <f t="shared" ref="AB16:AB78" si="23">IFERROR(ROUNDDOWN(ROUND(L16*O16,0)*M16,0)*Z16,"")</f>
        <v/>
      </c>
      <c r="AC16" s="459"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
      </c>
      <c r="BB16" s="547" t="str">
        <f t="shared" si="14"/>
        <v/>
      </c>
      <c r="BC16" s="647" t="str">
        <f t="shared" si="15"/>
        <v>入力済</v>
      </c>
      <c r="BD16" s="547" t="str">
        <f t="shared" si="17"/>
        <v/>
      </c>
      <c r="BE16" s="547" t="str">
        <f t="shared" si="0"/>
        <v/>
      </c>
      <c r="BF16" s="514"/>
      <c r="BG16" s="514"/>
      <c r="BH16" s="633" t="e">
        <f>VLOOKUP(K16,【参考】数式用!$A$2:$O$57,15,FALSE)</f>
        <v>#N/A</v>
      </c>
      <c r="BI16" s="514"/>
      <c r="BJ16" s="514"/>
      <c r="BK16" s="514"/>
      <c r="BL16" s="514"/>
      <c r="BM16" s="514"/>
      <c r="BN16" s="514"/>
      <c r="BO16" s="515"/>
      <c r="BP16" s="516"/>
    </row>
    <row r="17" spans="1:60" s="549" customFormat="1" ht="109.95" customHeight="1" thickBot="1">
      <c r="A17" s="649">
        <v>6</v>
      </c>
      <c r="B17" s="943" t="str">
        <f>IF(基本情報入力シート!B45="","",基本情報入力シート!B45)</f>
        <v/>
      </c>
      <c r="C17" s="944"/>
      <c r="D17" s="944"/>
      <c r="E17" s="944"/>
      <c r="F17" s="945"/>
      <c r="G17" s="454" t="str">
        <f>IF(基本情報入力シート!L45="", "", 基本情報入力シート!L45)</f>
        <v/>
      </c>
      <c r="H17" s="454" t="str">
        <f>IF(基本情報入力シート!Q45="", "", 基本情報入力シート!Q45)</f>
        <v/>
      </c>
      <c r="I17" s="454" t="str">
        <f>IF(基本情報入力シート!V45="", "", 基本情報入力シート!V45)</f>
        <v/>
      </c>
      <c r="J17" s="454" t="str">
        <f>IF(基本情報入力シート!W45="", "", 基本情報入力シート!W45)</f>
        <v/>
      </c>
      <c r="K17" s="454"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5" t="s">
        <v>180</v>
      </c>
      <c r="Q17" s="141"/>
      <c r="R17" s="456" t="s">
        <v>271</v>
      </c>
      <c r="S17" s="141"/>
      <c r="T17" s="456" t="s">
        <v>272</v>
      </c>
      <c r="U17" s="141"/>
      <c r="V17" s="456" t="s">
        <v>271</v>
      </c>
      <c r="W17" s="141"/>
      <c r="X17" s="456" t="s">
        <v>182</v>
      </c>
      <c r="Y17" s="456" t="s">
        <v>274</v>
      </c>
      <c r="Z17" s="456" t="str">
        <f t="shared" si="16"/>
        <v/>
      </c>
      <c r="AA17" s="457" t="s">
        <v>275</v>
      </c>
      <c r="AB17" s="458" t="str">
        <f t="shared" si="23"/>
        <v/>
      </c>
      <c r="AC17" s="459"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
      </c>
      <c r="BB17" s="547" t="str">
        <f t="shared" si="14"/>
        <v/>
      </c>
      <c r="BC17" s="647" t="str">
        <f t="shared" si="15"/>
        <v>入力済</v>
      </c>
      <c r="BD17" s="547" t="str">
        <f t="shared" si="17"/>
        <v/>
      </c>
      <c r="BE17" s="547" t="str">
        <f t="shared" si="0"/>
        <v/>
      </c>
      <c r="BH17" s="633" t="e">
        <f>VLOOKUP(K17,【参考】数式用!$A$2:$O$57,15,FALSE)</f>
        <v>#N/A</v>
      </c>
    </row>
    <row r="18" spans="1:60" s="549" customFormat="1" ht="109.95" customHeight="1" thickBot="1">
      <c r="A18" s="649">
        <v>7</v>
      </c>
      <c r="B18" s="943" t="str">
        <f>IF(基本情報入力シート!B46="","",基本情報入力シート!B46)</f>
        <v/>
      </c>
      <c r="C18" s="944"/>
      <c r="D18" s="944"/>
      <c r="E18" s="944"/>
      <c r="F18" s="945"/>
      <c r="G18" s="454" t="str">
        <f>IF(基本情報入力シート!L46="", "", 基本情報入力シート!L46)</f>
        <v/>
      </c>
      <c r="H18" s="454" t="str">
        <f>IF(基本情報入力シート!Q46="", "", 基本情報入力シート!Q46)</f>
        <v/>
      </c>
      <c r="I18" s="454" t="str">
        <f>IF(基本情報入力シート!V46="", "", 基本情報入力シート!V46)</f>
        <v/>
      </c>
      <c r="J18" s="454" t="str">
        <f>IF(基本情報入力シート!W46="", "", 基本情報入力シート!W46)</f>
        <v/>
      </c>
      <c r="K18" s="454"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5" t="s">
        <v>180</v>
      </c>
      <c r="Q18" s="141"/>
      <c r="R18" s="456" t="s">
        <v>271</v>
      </c>
      <c r="S18" s="141"/>
      <c r="T18" s="456" t="s">
        <v>272</v>
      </c>
      <c r="U18" s="141"/>
      <c r="V18" s="456" t="s">
        <v>271</v>
      </c>
      <c r="W18" s="141"/>
      <c r="X18" s="456" t="s">
        <v>273</v>
      </c>
      <c r="Y18" s="456" t="s">
        <v>274</v>
      </c>
      <c r="Z18" s="456" t="str">
        <f t="shared" si="16"/>
        <v/>
      </c>
      <c r="AA18" s="457" t="s">
        <v>275</v>
      </c>
      <c r="AB18" s="458" t="str">
        <f t="shared" si="23"/>
        <v/>
      </c>
      <c r="AC18" s="459"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649">
        <v>8</v>
      </c>
      <c r="B19" s="943" t="str">
        <f>IF(基本情報入力シート!B47="","",基本情報入力シート!B47)</f>
        <v/>
      </c>
      <c r="C19" s="944"/>
      <c r="D19" s="944"/>
      <c r="E19" s="944"/>
      <c r="F19" s="945"/>
      <c r="G19" s="454" t="str">
        <f>IF(基本情報入力シート!L47="", "", 基本情報入力シート!L47)</f>
        <v/>
      </c>
      <c r="H19" s="454" t="str">
        <f>IF(基本情報入力シート!Q47="", "", 基本情報入力シート!Q47)</f>
        <v/>
      </c>
      <c r="I19" s="454" t="str">
        <f>IF(基本情報入力シート!V47="", "", 基本情報入力シート!V47)</f>
        <v/>
      </c>
      <c r="J19" s="454" t="str">
        <f>IF(基本情報入力シート!W47="", "", 基本情報入力シート!W47)</f>
        <v/>
      </c>
      <c r="K19" s="454"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5" t="s">
        <v>180</v>
      </c>
      <c r="Q19" s="141"/>
      <c r="R19" s="456" t="s">
        <v>271</v>
      </c>
      <c r="S19" s="141"/>
      <c r="T19" s="456" t="s">
        <v>272</v>
      </c>
      <c r="U19" s="141"/>
      <c r="V19" s="456" t="s">
        <v>271</v>
      </c>
      <c r="W19" s="141"/>
      <c r="X19" s="456" t="s">
        <v>273</v>
      </c>
      <c r="Y19" s="456" t="s">
        <v>274</v>
      </c>
      <c r="Z19" s="456" t="str">
        <f t="shared" si="16"/>
        <v/>
      </c>
      <c r="AA19" s="457" t="s">
        <v>275</v>
      </c>
      <c r="AB19" s="458" t="str">
        <f t="shared" si="23"/>
        <v/>
      </c>
      <c r="AC19" s="459"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649">
        <v>9</v>
      </c>
      <c r="B20" s="943" t="str">
        <f>IF(基本情報入力シート!B48="","",基本情報入力シート!B48)</f>
        <v/>
      </c>
      <c r="C20" s="944"/>
      <c r="D20" s="944"/>
      <c r="E20" s="944"/>
      <c r="F20" s="945"/>
      <c r="G20" s="454" t="str">
        <f>IF(基本情報入力シート!L48="", "", 基本情報入力シート!L48)</f>
        <v/>
      </c>
      <c r="H20" s="454" t="str">
        <f>IF(基本情報入力シート!Q48="", "", 基本情報入力シート!Q48)</f>
        <v/>
      </c>
      <c r="I20" s="454" t="str">
        <f>IF(基本情報入力シート!V48="", "", 基本情報入力シート!V48)</f>
        <v/>
      </c>
      <c r="J20" s="454" t="str">
        <f>IF(基本情報入力シート!W48="", "", 基本情報入力シート!W48)</f>
        <v/>
      </c>
      <c r="K20" s="454"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5" t="s">
        <v>180</v>
      </c>
      <c r="Q20" s="141"/>
      <c r="R20" s="456" t="s">
        <v>271</v>
      </c>
      <c r="S20" s="141"/>
      <c r="T20" s="456" t="s">
        <v>272</v>
      </c>
      <c r="U20" s="141"/>
      <c r="V20" s="456" t="s">
        <v>271</v>
      </c>
      <c r="W20" s="141"/>
      <c r="X20" s="456" t="s">
        <v>273</v>
      </c>
      <c r="Y20" s="456" t="s">
        <v>274</v>
      </c>
      <c r="Z20" s="456" t="str">
        <f t="shared" si="16"/>
        <v/>
      </c>
      <c r="AA20" s="457" t="s">
        <v>275</v>
      </c>
      <c r="AB20" s="458" t="str">
        <f t="shared" si="23"/>
        <v/>
      </c>
      <c r="AC20" s="459"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649">
        <v>10</v>
      </c>
      <c r="B21" s="943" t="str">
        <f>IF(基本情報入力シート!B49="","",基本情報入力シート!B49)</f>
        <v/>
      </c>
      <c r="C21" s="944"/>
      <c r="D21" s="944"/>
      <c r="E21" s="944"/>
      <c r="F21" s="945"/>
      <c r="G21" s="454" t="str">
        <f>IF(基本情報入力シート!L49="", "", 基本情報入力シート!L49)</f>
        <v/>
      </c>
      <c r="H21" s="454" t="str">
        <f>IF(基本情報入力シート!Q49="", "", 基本情報入力シート!Q49)</f>
        <v/>
      </c>
      <c r="I21" s="454" t="str">
        <f>IF(基本情報入力シート!V49="", "", 基本情報入力シート!V49)</f>
        <v/>
      </c>
      <c r="J21" s="454" t="str">
        <f>IF(基本情報入力シート!W49="", "", 基本情報入力シート!W49)</f>
        <v/>
      </c>
      <c r="K21" s="454"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5" t="s">
        <v>180</v>
      </c>
      <c r="Q21" s="141"/>
      <c r="R21" s="456" t="s">
        <v>271</v>
      </c>
      <c r="S21" s="141"/>
      <c r="T21" s="456" t="s">
        <v>272</v>
      </c>
      <c r="U21" s="141"/>
      <c r="V21" s="456" t="s">
        <v>271</v>
      </c>
      <c r="W21" s="141"/>
      <c r="X21" s="456" t="s">
        <v>182</v>
      </c>
      <c r="Y21" s="456" t="s">
        <v>274</v>
      </c>
      <c r="Z21" s="456" t="str">
        <f t="shared" si="16"/>
        <v/>
      </c>
      <c r="AA21" s="457" t="s">
        <v>275</v>
      </c>
      <c r="AB21" s="458" t="str">
        <f t="shared" si="23"/>
        <v/>
      </c>
      <c r="AC21" s="459"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649">
        <v>11</v>
      </c>
      <c r="B22" s="943" t="str">
        <f>IF(基本情報入力シート!B50="","",基本情報入力シート!B50)</f>
        <v/>
      </c>
      <c r="C22" s="944"/>
      <c r="D22" s="944"/>
      <c r="E22" s="944"/>
      <c r="F22" s="945"/>
      <c r="G22" s="454" t="str">
        <f>IF(基本情報入力シート!L50="", "", 基本情報入力シート!L50)</f>
        <v/>
      </c>
      <c r="H22" s="454" t="str">
        <f>IF(基本情報入力シート!Q50="", "", 基本情報入力シート!Q50)</f>
        <v/>
      </c>
      <c r="I22" s="454" t="str">
        <f>IF(基本情報入力シート!V50="", "", 基本情報入力シート!V50)</f>
        <v/>
      </c>
      <c r="J22" s="454" t="str">
        <f>IF(基本情報入力シート!W50="", "", 基本情報入力シート!W50)</f>
        <v/>
      </c>
      <c r="K22" s="454"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5" t="s">
        <v>180</v>
      </c>
      <c r="Q22" s="141"/>
      <c r="R22" s="456" t="s">
        <v>271</v>
      </c>
      <c r="S22" s="141"/>
      <c r="T22" s="456" t="s">
        <v>272</v>
      </c>
      <c r="U22" s="141"/>
      <c r="V22" s="456" t="s">
        <v>271</v>
      </c>
      <c r="W22" s="141"/>
      <c r="X22" s="456" t="s">
        <v>273</v>
      </c>
      <c r="Y22" s="456" t="s">
        <v>274</v>
      </c>
      <c r="Z22" s="456" t="str">
        <f t="shared" si="16"/>
        <v/>
      </c>
      <c r="AA22" s="457" t="s">
        <v>275</v>
      </c>
      <c r="AB22" s="458" t="str">
        <f t="shared" si="23"/>
        <v/>
      </c>
      <c r="AC22" s="459"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649">
        <v>12</v>
      </c>
      <c r="B23" s="943" t="str">
        <f>IF(基本情報入力シート!B51="","",基本情報入力シート!B51)</f>
        <v/>
      </c>
      <c r="C23" s="944"/>
      <c r="D23" s="944"/>
      <c r="E23" s="944"/>
      <c r="F23" s="945"/>
      <c r="G23" s="454" t="str">
        <f>IF(基本情報入力シート!L51="", "", 基本情報入力シート!L51)</f>
        <v/>
      </c>
      <c r="H23" s="454" t="str">
        <f>IF(基本情報入力シート!Q51="", "", 基本情報入力シート!Q51)</f>
        <v/>
      </c>
      <c r="I23" s="454" t="str">
        <f>IF(基本情報入力シート!V51="", "", 基本情報入力シート!V51)</f>
        <v/>
      </c>
      <c r="J23" s="454" t="str">
        <f>IF(基本情報入力シート!W51="", "", 基本情報入力シート!W51)</f>
        <v/>
      </c>
      <c r="K23" s="454"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5" t="s">
        <v>180</v>
      </c>
      <c r="Q23" s="141"/>
      <c r="R23" s="456" t="s">
        <v>271</v>
      </c>
      <c r="S23" s="141"/>
      <c r="T23" s="456" t="s">
        <v>272</v>
      </c>
      <c r="U23" s="141"/>
      <c r="V23" s="456" t="s">
        <v>271</v>
      </c>
      <c r="W23" s="141"/>
      <c r="X23" s="456" t="s">
        <v>273</v>
      </c>
      <c r="Y23" s="456" t="s">
        <v>274</v>
      </c>
      <c r="Z23" s="456" t="str">
        <f t="shared" si="16"/>
        <v/>
      </c>
      <c r="AA23" s="457" t="s">
        <v>275</v>
      </c>
      <c r="AB23" s="458" t="str">
        <f t="shared" si="23"/>
        <v/>
      </c>
      <c r="AC23" s="459"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649">
        <v>13</v>
      </c>
      <c r="B24" s="943" t="str">
        <f>IF(基本情報入力シート!B52="","",基本情報入力シート!B52)</f>
        <v/>
      </c>
      <c r="C24" s="944"/>
      <c r="D24" s="944"/>
      <c r="E24" s="944"/>
      <c r="F24" s="945"/>
      <c r="G24" s="454" t="str">
        <f>IF(基本情報入力シート!L52="", "", 基本情報入力シート!L52)</f>
        <v/>
      </c>
      <c r="H24" s="454" t="str">
        <f>IF(基本情報入力シート!Q52="", "", 基本情報入力シート!Q52)</f>
        <v/>
      </c>
      <c r="I24" s="454" t="str">
        <f>IF(基本情報入力シート!V52="", "", 基本情報入力シート!V52)</f>
        <v/>
      </c>
      <c r="J24" s="454" t="str">
        <f>IF(基本情報入力シート!W52="", "", 基本情報入力シート!W52)</f>
        <v/>
      </c>
      <c r="K24" s="454"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5" t="s">
        <v>180</v>
      </c>
      <c r="Q24" s="141"/>
      <c r="R24" s="456" t="s">
        <v>271</v>
      </c>
      <c r="S24" s="141"/>
      <c r="T24" s="456" t="s">
        <v>272</v>
      </c>
      <c r="U24" s="141"/>
      <c r="V24" s="456" t="s">
        <v>271</v>
      </c>
      <c r="W24" s="141"/>
      <c r="X24" s="456" t="s">
        <v>273</v>
      </c>
      <c r="Y24" s="456" t="s">
        <v>274</v>
      </c>
      <c r="Z24" s="456" t="str">
        <f t="shared" si="16"/>
        <v/>
      </c>
      <c r="AA24" s="457" t="s">
        <v>275</v>
      </c>
      <c r="AB24" s="458" t="str">
        <f t="shared" si="23"/>
        <v/>
      </c>
      <c r="AC24" s="459"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649">
        <v>14</v>
      </c>
      <c r="B25" s="943" t="str">
        <f>IF(基本情報入力シート!B53="","",基本情報入力シート!B53)</f>
        <v/>
      </c>
      <c r="C25" s="944"/>
      <c r="D25" s="944"/>
      <c r="E25" s="944"/>
      <c r="F25" s="945"/>
      <c r="G25" s="454" t="str">
        <f>IF(基本情報入力シート!L53="", "", 基本情報入力シート!L53)</f>
        <v/>
      </c>
      <c r="H25" s="454" t="str">
        <f>IF(基本情報入力シート!Q53="", "", 基本情報入力シート!Q53)</f>
        <v/>
      </c>
      <c r="I25" s="454" t="str">
        <f>IF(基本情報入力シート!V53="", "", 基本情報入力シート!V53)</f>
        <v/>
      </c>
      <c r="J25" s="454" t="str">
        <f>IF(基本情報入力シート!W53="", "", 基本情報入力シート!W53)</f>
        <v/>
      </c>
      <c r="K25" s="454"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5" t="s">
        <v>180</v>
      </c>
      <c r="Q25" s="141"/>
      <c r="R25" s="456" t="s">
        <v>271</v>
      </c>
      <c r="S25" s="141"/>
      <c r="T25" s="456" t="s">
        <v>272</v>
      </c>
      <c r="U25" s="141"/>
      <c r="V25" s="456" t="s">
        <v>271</v>
      </c>
      <c r="W25" s="141"/>
      <c r="X25" s="456" t="s">
        <v>182</v>
      </c>
      <c r="Y25" s="456" t="s">
        <v>274</v>
      </c>
      <c r="Z25" s="456" t="str">
        <f t="shared" si="16"/>
        <v/>
      </c>
      <c r="AA25" s="457" t="s">
        <v>275</v>
      </c>
      <c r="AB25" s="458" t="str">
        <f t="shared" si="23"/>
        <v/>
      </c>
      <c r="AC25" s="459"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649">
        <v>15</v>
      </c>
      <c r="B26" s="943" t="str">
        <f>IF(基本情報入力シート!B54="","",基本情報入力シート!B54)</f>
        <v/>
      </c>
      <c r="C26" s="944"/>
      <c r="D26" s="944"/>
      <c r="E26" s="944"/>
      <c r="F26" s="945"/>
      <c r="G26" s="454" t="str">
        <f>IF(基本情報入力シート!L54="", "", 基本情報入力シート!L54)</f>
        <v/>
      </c>
      <c r="H26" s="454" t="str">
        <f>IF(基本情報入力シート!Q54="", "", 基本情報入力シート!Q54)</f>
        <v/>
      </c>
      <c r="I26" s="454" t="str">
        <f>IF(基本情報入力シート!V54="", "", 基本情報入力シート!V54)</f>
        <v/>
      </c>
      <c r="J26" s="454" t="str">
        <f>IF(基本情報入力シート!W54="", "", 基本情報入力シート!W54)</f>
        <v/>
      </c>
      <c r="K26" s="454"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5" t="s">
        <v>180</v>
      </c>
      <c r="Q26" s="141"/>
      <c r="R26" s="456" t="s">
        <v>271</v>
      </c>
      <c r="S26" s="141"/>
      <c r="T26" s="456" t="s">
        <v>272</v>
      </c>
      <c r="U26" s="141"/>
      <c r="V26" s="456" t="s">
        <v>271</v>
      </c>
      <c r="W26" s="141"/>
      <c r="X26" s="456" t="s">
        <v>182</v>
      </c>
      <c r="Y26" s="456" t="s">
        <v>274</v>
      </c>
      <c r="Z26" s="456" t="str">
        <f t="shared" si="16"/>
        <v/>
      </c>
      <c r="AA26" s="457" t="s">
        <v>275</v>
      </c>
      <c r="AB26" s="458" t="str">
        <f t="shared" si="23"/>
        <v/>
      </c>
      <c r="AC26" s="459"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649">
        <v>16</v>
      </c>
      <c r="B27" s="943" t="str">
        <f>IF(基本情報入力シート!B55="","",基本情報入力シート!B55)</f>
        <v/>
      </c>
      <c r="C27" s="944"/>
      <c r="D27" s="944"/>
      <c r="E27" s="944"/>
      <c r="F27" s="945"/>
      <c r="G27" s="454" t="str">
        <f>IF(基本情報入力シート!L55="", "", 基本情報入力シート!L55)</f>
        <v/>
      </c>
      <c r="H27" s="454" t="str">
        <f>IF(基本情報入力シート!Q55="", "", 基本情報入力シート!Q55)</f>
        <v/>
      </c>
      <c r="I27" s="454" t="str">
        <f>IF(基本情報入力シート!V55="", "", 基本情報入力シート!V55)</f>
        <v/>
      </c>
      <c r="J27" s="454" t="str">
        <f>IF(基本情報入力シート!W55="", "", 基本情報入力シート!W55)</f>
        <v/>
      </c>
      <c r="K27" s="454"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5" t="s">
        <v>180</v>
      </c>
      <c r="Q27" s="141"/>
      <c r="R27" s="456" t="s">
        <v>271</v>
      </c>
      <c r="S27" s="141"/>
      <c r="T27" s="456" t="s">
        <v>272</v>
      </c>
      <c r="U27" s="141"/>
      <c r="V27" s="456" t="s">
        <v>271</v>
      </c>
      <c r="W27" s="141"/>
      <c r="X27" s="456" t="s">
        <v>273</v>
      </c>
      <c r="Y27" s="456" t="s">
        <v>274</v>
      </c>
      <c r="Z27" s="456" t="str">
        <f t="shared" si="16"/>
        <v/>
      </c>
      <c r="AA27" s="457" t="s">
        <v>275</v>
      </c>
      <c r="AB27" s="458" t="str">
        <f t="shared" si="23"/>
        <v/>
      </c>
      <c r="AC27" s="459"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649">
        <v>17</v>
      </c>
      <c r="B28" s="943" t="str">
        <f>IF(基本情報入力シート!B56="","",基本情報入力シート!B56)</f>
        <v/>
      </c>
      <c r="C28" s="944"/>
      <c r="D28" s="944"/>
      <c r="E28" s="944"/>
      <c r="F28" s="945"/>
      <c r="G28" s="454" t="str">
        <f>IF(基本情報入力シート!L56="", "", 基本情報入力シート!L56)</f>
        <v/>
      </c>
      <c r="H28" s="454" t="str">
        <f>IF(基本情報入力シート!Q56="", "", 基本情報入力シート!Q56)</f>
        <v/>
      </c>
      <c r="I28" s="454" t="str">
        <f>IF(基本情報入力シート!V56="", "", 基本情報入力シート!V56)</f>
        <v/>
      </c>
      <c r="J28" s="454" t="str">
        <f>IF(基本情報入力シート!W56="", "", 基本情報入力シート!W56)</f>
        <v/>
      </c>
      <c r="K28" s="454"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5" t="s">
        <v>180</v>
      </c>
      <c r="Q28" s="141"/>
      <c r="R28" s="456" t="s">
        <v>271</v>
      </c>
      <c r="S28" s="141"/>
      <c r="T28" s="456" t="s">
        <v>272</v>
      </c>
      <c r="U28" s="141"/>
      <c r="V28" s="456" t="s">
        <v>271</v>
      </c>
      <c r="W28" s="141"/>
      <c r="X28" s="456" t="s">
        <v>273</v>
      </c>
      <c r="Y28" s="456" t="s">
        <v>274</v>
      </c>
      <c r="Z28" s="456" t="str">
        <f t="shared" si="16"/>
        <v/>
      </c>
      <c r="AA28" s="457" t="s">
        <v>275</v>
      </c>
      <c r="AB28" s="458" t="str">
        <f t="shared" si="23"/>
        <v/>
      </c>
      <c r="AC28" s="459"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649">
        <v>18</v>
      </c>
      <c r="B29" s="943" t="str">
        <f>IF(基本情報入力シート!B57="","",基本情報入力シート!B57)</f>
        <v/>
      </c>
      <c r="C29" s="944"/>
      <c r="D29" s="944"/>
      <c r="E29" s="944"/>
      <c r="F29" s="945"/>
      <c r="G29" s="454" t="str">
        <f>IF(基本情報入力シート!L57="", "", 基本情報入力シート!L57)</f>
        <v/>
      </c>
      <c r="H29" s="454" t="str">
        <f>IF(基本情報入力シート!Q57="", "", 基本情報入力シート!Q57)</f>
        <v/>
      </c>
      <c r="I29" s="454" t="str">
        <f>IF(基本情報入力シート!V57="", "", 基本情報入力シート!V57)</f>
        <v/>
      </c>
      <c r="J29" s="454" t="str">
        <f>IF(基本情報入力シート!W57="", "", 基本情報入力シート!W57)</f>
        <v/>
      </c>
      <c r="K29" s="454"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5" t="s">
        <v>180</v>
      </c>
      <c r="Q29" s="141"/>
      <c r="R29" s="456" t="s">
        <v>271</v>
      </c>
      <c r="S29" s="141"/>
      <c r="T29" s="456" t="s">
        <v>272</v>
      </c>
      <c r="U29" s="141"/>
      <c r="V29" s="456" t="s">
        <v>271</v>
      </c>
      <c r="W29" s="141"/>
      <c r="X29" s="456" t="s">
        <v>273</v>
      </c>
      <c r="Y29" s="456" t="s">
        <v>274</v>
      </c>
      <c r="Z29" s="456" t="str">
        <f t="shared" si="16"/>
        <v/>
      </c>
      <c r="AA29" s="457" t="s">
        <v>275</v>
      </c>
      <c r="AB29" s="458" t="str">
        <f t="shared" si="23"/>
        <v/>
      </c>
      <c r="AC29" s="459"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649">
        <v>19</v>
      </c>
      <c r="B30" s="943" t="str">
        <f>IF(基本情報入力シート!B58="","",基本情報入力シート!B58)</f>
        <v/>
      </c>
      <c r="C30" s="944"/>
      <c r="D30" s="944"/>
      <c r="E30" s="944"/>
      <c r="F30" s="945"/>
      <c r="G30" s="454" t="str">
        <f>IF(基本情報入力シート!L58="", "", 基本情報入力シート!L58)</f>
        <v/>
      </c>
      <c r="H30" s="454" t="str">
        <f>IF(基本情報入力シート!Q58="", "", 基本情報入力シート!Q58)</f>
        <v/>
      </c>
      <c r="I30" s="454" t="str">
        <f>IF(基本情報入力シート!V58="", "", 基本情報入力シート!V58)</f>
        <v/>
      </c>
      <c r="J30" s="454" t="str">
        <f>IF(基本情報入力シート!W58="", "", 基本情報入力シート!W58)</f>
        <v/>
      </c>
      <c r="K30" s="454"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5" t="s">
        <v>180</v>
      </c>
      <c r="Q30" s="141"/>
      <c r="R30" s="456" t="s">
        <v>271</v>
      </c>
      <c r="S30" s="141"/>
      <c r="T30" s="456" t="s">
        <v>272</v>
      </c>
      <c r="U30" s="141"/>
      <c r="V30" s="456" t="s">
        <v>271</v>
      </c>
      <c r="W30" s="141"/>
      <c r="X30" s="456" t="s">
        <v>182</v>
      </c>
      <c r="Y30" s="456" t="s">
        <v>274</v>
      </c>
      <c r="Z30" s="456" t="str">
        <f t="shared" si="16"/>
        <v/>
      </c>
      <c r="AA30" s="457" t="s">
        <v>275</v>
      </c>
      <c r="AB30" s="458" t="str">
        <f t="shared" si="23"/>
        <v/>
      </c>
      <c r="AC30" s="459"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649">
        <v>20</v>
      </c>
      <c r="B31" s="943" t="str">
        <f>IF(基本情報入力シート!B59="","",基本情報入力シート!B59)</f>
        <v/>
      </c>
      <c r="C31" s="944"/>
      <c r="D31" s="944"/>
      <c r="E31" s="944"/>
      <c r="F31" s="945"/>
      <c r="G31" s="454" t="str">
        <f>IF(基本情報入力シート!L59="", "", 基本情報入力シート!L59)</f>
        <v/>
      </c>
      <c r="H31" s="454" t="str">
        <f>IF(基本情報入力シート!Q59="", "", 基本情報入力シート!Q59)</f>
        <v/>
      </c>
      <c r="I31" s="454" t="str">
        <f>IF(基本情報入力シート!V59="", "", 基本情報入力シート!V59)</f>
        <v/>
      </c>
      <c r="J31" s="454" t="str">
        <f>IF(基本情報入力シート!W59="", "", 基本情報入力シート!W59)</f>
        <v/>
      </c>
      <c r="K31" s="454"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5" t="s">
        <v>180</v>
      </c>
      <c r="Q31" s="141"/>
      <c r="R31" s="456" t="s">
        <v>271</v>
      </c>
      <c r="S31" s="141"/>
      <c r="T31" s="456" t="s">
        <v>272</v>
      </c>
      <c r="U31" s="141"/>
      <c r="V31" s="456" t="s">
        <v>271</v>
      </c>
      <c r="W31" s="141"/>
      <c r="X31" s="456" t="s">
        <v>273</v>
      </c>
      <c r="Y31" s="456" t="s">
        <v>274</v>
      </c>
      <c r="Z31" s="456" t="str">
        <f t="shared" si="16"/>
        <v/>
      </c>
      <c r="AA31" s="457" t="s">
        <v>275</v>
      </c>
      <c r="AB31" s="458" t="str">
        <f t="shared" si="23"/>
        <v/>
      </c>
      <c r="AC31" s="459"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649">
        <v>21</v>
      </c>
      <c r="B32" s="943" t="str">
        <f>IF(基本情報入力シート!B60="","",基本情報入力シート!B60)</f>
        <v/>
      </c>
      <c r="C32" s="944"/>
      <c r="D32" s="944"/>
      <c r="E32" s="944"/>
      <c r="F32" s="945"/>
      <c r="G32" s="454" t="str">
        <f>IF(基本情報入力シート!L60="", "", 基本情報入力シート!L60)</f>
        <v/>
      </c>
      <c r="H32" s="454" t="str">
        <f>IF(基本情報入力シート!Q60="", "", 基本情報入力シート!Q60)</f>
        <v/>
      </c>
      <c r="I32" s="454" t="str">
        <f>IF(基本情報入力シート!V60="", "", 基本情報入力シート!V60)</f>
        <v/>
      </c>
      <c r="J32" s="454" t="str">
        <f>IF(基本情報入力シート!W60="", "", 基本情報入力シート!W60)</f>
        <v/>
      </c>
      <c r="K32" s="454"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5" t="s">
        <v>180</v>
      </c>
      <c r="Q32" s="141"/>
      <c r="R32" s="456" t="s">
        <v>271</v>
      </c>
      <c r="S32" s="141"/>
      <c r="T32" s="456" t="s">
        <v>272</v>
      </c>
      <c r="U32" s="141"/>
      <c r="V32" s="456" t="s">
        <v>271</v>
      </c>
      <c r="W32" s="141"/>
      <c r="X32" s="456" t="s">
        <v>273</v>
      </c>
      <c r="Y32" s="456" t="s">
        <v>274</v>
      </c>
      <c r="Z32" s="456" t="str">
        <f t="shared" si="16"/>
        <v/>
      </c>
      <c r="AA32" s="457" t="s">
        <v>275</v>
      </c>
      <c r="AB32" s="458" t="str">
        <f t="shared" si="23"/>
        <v/>
      </c>
      <c r="AC32" s="459"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649">
        <v>22</v>
      </c>
      <c r="B33" s="943" t="str">
        <f>IF(基本情報入力シート!B61="","",基本情報入力シート!B61)</f>
        <v/>
      </c>
      <c r="C33" s="944"/>
      <c r="D33" s="944"/>
      <c r="E33" s="944"/>
      <c r="F33" s="945"/>
      <c r="G33" s="454" t="str">
        <f>IF(基本情報入力シート!L61="", "", 基本情報入力シート!L61)</f>
        <v/>
      </c>
      <c r="H33" s="454" t="str">
        <f>IF(基本情報入力シート!Q61="", "", 基本情報入力シート!Q61)</f>
        <v/>
      </c>
      <c r="I33" s="454" t="str">
        <f>IF(基本情報入力シート!V61="", "", 基本情報入力シート!V61)</f>
        <v/>
      </c>
      <c r="J33" s="454" t="str">
        <f>IF(基本情報入力シート!W61="", "", 基本情報入力シート!W61)</f>
        <v/>
      </c>
      <c r="K33" s="454"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5" t="s">
        <v>180</v>
      </c>
      <c r="Q33" s="141"/>
      <c r="R33" s="456" t="s">
        <v>271</v>
      </c>
      <c r="S33" s="141"/>
      <c r="T33" s="456" t="s">
        <v>272</v>
      </c>
      <c r="U33" s="141"/>
      <c r="V33" s="456" t="s">
        <v>271</v>
      </c>
      <c r="W33" s="141"/>
      <c r="X33" s="456" t="s">
        <v>273</v>
      </c>
      <c r="Y33" s="456" t="s">
        <v>274</v>
      </c>
      <c r="Z33" s="456" t="str">
        <f t="shared" si="16"/>
        <v/>
      </c>
      <c r="AA33" s="457" t="s">
        <v>275</v>
      </c>
      <c r="AB33" s="458" t="str">
        <f t="shared" si="23"/>
        <v/>
      </c>
      <c r="AC33" s="459"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649">
        <v>23</v>
      </c>
      <c r="B34" s="943" t="str">
        <f>IF(基本情報入力シート!B62="","",基本情報入力シート!B62)</f>
        <v/>
      </c>
      <c r="C34" s="944"/>
      <c r="D34" s="944"/>
      <c r="E34" s="944"/>
      <c r="F34" s="945"/>
      <c r="G34" s="454" t="str">
        <f>IF(基本情報入力シート!L62="", "", 基本情報入力シート!L62)</f>
        <v/>
      </c>
      <c r="H34" s="454" t="str">
        <f>IF(基本情報入力シート!Q62="", "", 基本情報入力シート!Q62)</f>
        <v/>
      </c>
      <c r="I34" s="454" t="str">
        <f>IF(基本情報入力シート!V62="", "", 基本情報入力シート!V62)</f>
        <v/>
      </c>
      <c r="J34" s="454" t="str">
        <f>IF(基本情報入力シート!W62="", "", 基本情報入力シート!W62)</f>
        <v/>
      </c>
      <c r="K34" s="454"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5" t="s">
        <v>180</v>
      </c>
      <c r="Q34" s="141"/>
      <c r="R34" s="456" t="s">
        <v>271</v>
      </c>
      <c r="S34" s="141"/>
      <c r="T34" s="456" t="s">
        <v>272</v>
      </c>
      <c r="U34" s="141"/>
      <c r="V34" s="456" t="s">
        <v>271</v>
      </c>
      <c r="W34" s="141"/>
      <c r="X34" s="456" t="s">
        <v>182</v>
      </c>
      <c r="Y34" s="456" t="s">
        <v>274</v>
      </c>
      <c r="Z34" s="456" t="str">
        <f t="shared" si="16"/>
        <v/>
      </c>
      <c r="AA34" s="457" t="s">
        <v>275</v>
      </c>
      <c r="AB34" s="458" t="str">
        <f t="shared" si="23"/>
        <v/>
      </c>
      <c r="AC34" s="459"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649">
        <v>24</v>
      </c>
      <c r="B35" s="943" t="str">
        <f>IF(基本情報入力シート!B63="","",基本情報入力シート!B63)</f>
        <v/>
      </c>
      <c r="C35" s="944"/>
      <c r="D35" s="944"/>
      <c r="E35" s="944"/>
      <c r="F35" s="945"/>
      <c r="G35" s="454" t="str">
        <f>IF(基本情報入力シート!L63="", "", 基本情報入力シート!L63)</f>
        <v/>
      </c>
      <c r="H35" s="454" t="str">
        <f>IF(基本情報入力シート!Q63="", "", 基本情報入力シート!Q63)</f>
        <v/>
      </c>
      <c r="I35" s="454" t="str">
        <f>IF(基本情報入力シート!V63="", "", 基本情報入力シート!V63)</f>
        <v/>
      </c>
      <c r="J35" s="454" t="str">
        <f>IF(基本情報入力シート!W63="", "", 基本情報入力シート!W63)</f>
        <v/>
      </c>
      <c r="K35" s="454"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5" t="s">
        <v>180</v>
      </c>
      <c r="Q35" s="141"/>
      <c r="R35" s="456" t="s">
        <v>271</v>
      </c>
      <c r="S35" s="141"/>
      <c r="T35" s="456" t="s">
        <v>272</v>
      </c>
      <c r="U35" s="141"/>
      <c r="V35" s="456" t="s">
        <v>271</v>
      </c>
      <c r="W35" s="141"/>
      <c r="X35" s="456" t="s">
        <v>182</v>
      </c>
      <c r="Y35" s="456" t="s">
        <v>274</v>
      </c>
      <c r="Z35" s="456" t="str">
        <f t="shared" si="16"/>
        <v/>
      </c>
      <c r="AA35" s="457" t="s">
        <v>275</v>
      </c>
      <c r="AB35" s="458" t="str">
        <f t="shared" si="23"/>
        <v/>
      </c>
      <c r="AC35" s="459"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649">
        <v>25</v>
      </c>
      <c r="B36" s="943" t="str">
        <f>IF(基本情報入力シート!B64="","",基本情報入力シート!B64)</f>
        <v/>
      </c>
      <c r="C36" s="944"/>
      <c r="D36" s="944"/>
      <c r="E36" s="944"/>
      <c r="F36" s="945"/>
      <c r="G36" s="454" t="str">
        <f>IF(基本情報入力シート!L64="", "", 基本情報入力シート!L64)</f>
        <v/>
      </c>
      <c r="H36" s="454" t="str">
        <f>IF(基本情報入力シート!Q64="", "", 基本情報入力シート!Q64)</f>
        <v/>
      </c>
      <c r="I36" s="454" t="str">
        <f>IF(基本情報入力シート!V64="", "", 基本情報入力シート!V64)</f>
        <v/>
      </c>
      <c r="J36" s="454" t="str">
        <f>IF(基本情報入力シート!W64="", "", 基本情報入力シート!W64)</f>
        <v/>
      </c>
      <c r="K36" s="454"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5" t="s">
        <v>180</v>
      </c>
      <c r="Q36" s="141"/>
      <c r="R36" s="456" t="s">
        <v>271</v>
      </c>
      <c r="S36" s="141"/>
      <c r="T36" s="456" t="s">
        <v>272</v>
      </c>
      <c r="U36" s="141"/>
      <c r="V36" s="456" t="s">
        <v>271</v>
      </c>
      <c r="W36" s="141"/>
      <c r="X36" s="456" t="s">
        <v>273</v>
      </c>
      <c r="Y36" s="456" t="s">
        <v>274</v>
      </c>
      <c r="Z36" s="456" t="str">
        <f t="shared" si="16"/>
        <v/>
      </c>
      <c r="AA36" s="457" t="s">
        <v>275</v>
      </c>
      <c r="AB36" s="458" t="str">
        <f t="shared" si="23"/>
        <v/>
      </c>
      <c r="AC36" s="459"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649">
        <v>26</v>
      </c>
      <c r="B37" s="943" t="str">
        <f>IF(基本情報入力シート!B65="","",基本情報入力シート!B65)</f>
        <v/>
      </c>
      <c r="C37" s="944"/>
      <c r="D37" s="944"/>
      <c r="E37" s="944"/>
      <c r="F37" s="945"/>
      <c r="G37" s="454" t="str">
        <f>IF(基本情報入力シート!L65="", "", 基本情報入力シート!L65)</f>
        <v/>
      </c>
      <c r="H37" s="454" t="str">
        <f>IF(基本情報入力シート!Q65="", "", 基本情報入力シート!Q65)</f>
        <v/>
      </c>
      <c r="I37" s="454" t="str">
        <f>IF(基本情報入力シート!V65="", "", 基本情報入力シート!V65)</f>
        <v/>
      </c>
      <c r="J37" s="454" t="str">
        <f>IF(基本情報入力シート!W65="", "", 基本情報入力シート!W65)</f>
        <v/>
      </c>
      <c r="K37" s="454"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5" t="s">
        <v>180</v>
      </c>
      <c r="Q37" s="141"/>
      <c r="R37" s="456" t="s">
        <v>271</v>
      </c>
      <c r="S37" s="141"/>
      <c r="T37" s="456" t="s">
        <v>272</v>
      </c>
      <c r="U37" s="141"/>
      <c r="V37" s="456" t="s">
        <v>271</v>
      </c>
      <c r="W37" s="141"/>
      <c r="X37" s="456" t="s">
        <v>273</v>
      </c>
      <c r="Y37" s="456" t="s">
        <v>274</v>
      </c>
      <c r="Z37" s="456" t="str">
        <f t="shared" si="16"/>
        <v/>
      </c>
      <c r="AA37" s="457" t="s">
        <v>275</v>
      </c>
      <c r="AB37" s="458" t="str">
        <f t="shared" si="23"/>
        <v/>
      </c>
      <c r="AC37" s="459"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649">
        <v>27</v>
      </c>
      <c r="B38" s="943" t="str">
        <f>IF(基本情報入力シート!B66="","",基本情報入力シート!B66)</f>
        <v/>
      </c>
      <c r="C38" s="944"/>
      <c r="D38" s="944"/>
      <c r="E38" s="944"/>
      <c r="F38" s="945"/>
      <c r="G38" s="454" t="str">
        <f>IF(基本情報入力シート!L66="", "", 基本情報入力シート!L66)</f>
        <v/>
      </c>
      <c r="H38" s="454" t="str">
        <f>IF(基本情報入力シート!Q66="", "", 基本情報入力シート!Q66)</f>
        <v/>
      </c>
      <c r="I38" s="454" t="str">
        <f>IF(基本情報入力シート!V66="", "", 基本情報入力シート!V66)</f>
        <v/>
      </c>
      <c r="J38" s="454" t="str">
        <f>IF(基本情報入力シート!W66="", "", 基本情報入力シート!W66)</f>
        <v/>
      </c>
      <c r="K38" s="454"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5" t="s">
        <v>180</v>
      </c>
      <c r="Q38" s="141"/>
      <c r="R38" s="456" t="s">
        <v>271</v>
      </c>
      <c r="S38" s="141"/>
      <c r="T38" s="456" t="s">
        <v>272</v>
      </c>
      <c r="U38" s="141"/>
      <c r="V38" s="456" t="s">
        <v>271</v>
      </c>
      <c r="W38" s="141"/>
      <c r="X38" s="456" t="s">
        <v>273</v>
      </c>
      <c r="Y38" s="456" t="s">
        <v>274</v>
      </c>
      <c r="Z38" s="456" t="str">
        <f t="shared" si="16"/>
        <v/>
      </c>
      <c r="AA38" s="457" t="s">
        <v>275</v>
      </c>
      <c r="AB38" s="458" t="str">
        <f t="shared" si="23"/>
        <v/>
      </c>
      <c r="AC38" s="459"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649">
        <v>28</v>
      </c>
      <c r="B39" s="943" t="str">
        <f>IF(基本情報入力シート!B67="","",基本情報入力シート!B67)</f>
        <v/>
      </c>
      <c r="C39" s="944"/>
      <c r="D39" s="944"/>
      <c r="E39" s="944"/>
      <c r="F39" s="945"/>
      <c r="G39" s="454" t="str">
        <f>IF(基本情報入力シート!L67="", "", 基本情報入力シート!L67)</f>
        <v/>
      </c>
      <c r="H39" s="454" t="str">
        <f>IF(基本情報入力シート!Q67="", "", 基本情報入力シート!Q67)</f>
        <v/>
      </c>
      <c r="I39" s="454" t="str">
        <f>IF(基本情報入力シート!V67="", "", 基本情報入力シート!V67)</f>
        <v/>
      </c>
      <c r="J39" s="454" t="str">
        <f>IF(基本情報入力シート!W67="", "", 基本情報入力シート!W67)</f>
        <v/>
      </c>
      <c r="K39" s="454"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5" t="s">
        <v>180</v>
      </c>
      <c r="Q39" s="141"/>
      <c r="R39" s="456" t="s">
        <v>271</v>
      </c>
      <c r="S39" s="141"/>
      <c r="T39" s="456" t="s">
        <v>272</v>
      </c>
      <c r="U39" s="141"/>
      <c r="V39" s="456" t="s">
        <v>271</v>
      </c>
      <c r="W39" s="141"/>
      <c r="X39" s="456" t="s">
        <v>182</v>
      </c>
      <c r="Y39" s="456" t="s">
        <v>274</v>
      </c>
      <c r="Z39" s="456" t="str">
        <f t="shared" si="16"/>
        <v/>
      </c>
      <c r="AA39" s="457" t="s">
        <v>275</v>
      </c>
      <c r="AB39" s="458" t="str">
        <f t="shared" si="23"/>
        <v/>
      </c>
      <c r="AC39" s="459"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649">
        <v>29</v>
      </c>
      <c r="B40" s="943" t="str">
        <f>IF(基本情報入力シート!B68="","",基本情報入力シート!B68)</f>
        <v/>
      </c>
      <c r="C40" s="944"/>
      <c r="D40" s="944"/>
      <c r="E40" s="944"/>
      <c r="F40" s="945"/>
      <c r="G40" s="454" t="str">
        <f>IF(基本情報入力シート!L68="", "", 基本情報入力シート!L68)</f>
        <v/>
      </c>
      <c r="H40" s="454" t="str">
        <f>IF(基本情報入力シート!Q68="", "", 基本情報入力シート!Q68)</f>
        <v/>
      </c>
      <c r="I40" s="454" t="str">
        <f>IF(基本情報入力シート!V68="", "", 基本情報入力シート!V68)</f>
        <v/>
      </c>
      <c r="J40" s="454" t="str">
        <f>IF(基本情報入力シート!W68="", "", 基本情報入力シート!W68)</f>
        <v/>
      </c>
      <c r="K40" s="454"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5" t="s">
        <v>180</v>
      </c>
      <c r="Q40" s="141"/>
      <c r="R40" s="456" t="s">
        <v>271</v>
      </c>
      <c r="S40" s="141"/>
      <c r="T40" s="456" t="s">
        <v>272</v>
      </c>
      <c r="U40" s="141"/>
      <c r="V40" s="456" t="s">
        <v>271</v>
      </c>
      <c r="W40" s="141"/>
      <c r="X40" s="456" t="s">
        <v>273</v>
      </c>
      <c r="Y40" s="456" t="s">
        <v>274</v>
      </c>
      <c r="Z40" s="456" t="str">
        <f t="shared" si="16"/>
        <v/>
      </c>
      <c r="AA40" s="457" t="s">
        <v>275</v>
      </c>
      <c r="AB40" s="458" t="str">
        <f t="shared" si="23"/>
        <v/>
      </c>
      <c r="AC40" s="459"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649">
        <v>30</v>
      </c>
      <c r="B41" s="943" t="str">
        <f>IF(基本情報入力シート!B69="","",基本情報入力シート!B69)</f>
        <v/>
      </c>
      <c r="C41" s="944"/>
      <c r="D41" s="944"/>
      <c r="E41" s="944"/>
      <c r="F41" s="945"/>
      <c r="G41" s="454" t="str">
        <f>IF(基本情報入力シート!L69="", "", 基本情報入力シート!L69)</f>
        <v/>
      </c>
      <c r="H41" s="454" t="str">
        <f>IF(基本情報入力シート!Q69="", "", 基本情報入力シート!Q69)</f>
        <v/>
      </c>
      <c r="I41" s="454" t="str">
        <f>IF(基本情報入力シート!V69="", "", 基本情報入力シート!V69)</f>
        <v/>
      </c>
      <c r="J41" s="454" t="str">
        <f>IF(基本情報入力シート!W69="", "", 基本情報入力シート!W69)</f>
        <v/>
      </c>
      <c r="K41" s="454"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5" t="s">
        <v>180</v>
      </c>
      <c r="Q41" s="141"/>
      <c r="R41" s="456" t="s">
        <v>271</v>
      </c>
      <c r="S41" s="141"/>
      <c r="T41" s="456" t="s">
        <v>272</v>
      </c>
      <c r="U41" s="141"/>
      <c r="V41" s="456" t="s">
        <v>271</v>
      </c>
      <c r="W41" s="141"/>
      <c r="X41" s="456" t="s">
        <v>273</v>
      </c>
      <c r="Y41" s="456" t="s">
        <v>274</v>
      </c>
      <c r="Z41" s="456" t="str">
        <f t="shared" si="16"/>
        <v/>
      </c>
      <c r="AA41" s="457" t="s">
        <v>275</v>
      </c>
      <c r="AB41" s="458" t="str">
        <f t="shared" si="23"/>
        <v/>
      </c>
      <c r="AC41" s="459"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649">
        <v>31</v>
      </c>
      <c r="B42" s="943" t="str">
        <f>IF(基本情報入力シート!B70="","",基本情報入力シート!B70)</f>
        <v/>
      </c>
      <c r="C42" s="944"/>
      <c r="D42" s="944"/>
      <c r="E42" s="944"/>
      <c r="F42" s="945"/>
      <c r="G42" s="454" t="str">
        <f>IF(基本情報入力シート!L70="", "", 基本情報入力シート!L70)</f>
        <v/>
      </c>
      <c r="H42" s="454" t="str">
        <f>IF(基本情報入力シート!Q70="", "", 基本情報入力シート!Q70)</f>
        <v/>
      </c>
      <c r="I42" s="454" t="str">
        <f>IF(基本情報入力シート!V70="", "", 基本情報入力シート!V70)</f>
        <v/>
      </c>
      <c r="J42" s="454" t="str">
        <f>IF(基本情報入力シート!W70="", "", 基本情報入力シート!W70)</f>
        <v/>
      </c>
      <c r="K42" s="454"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5" t="s">
        <v>180</v>
      </c>
      <c r="Q42" s="141"/>
      <c r="R42" s="456" t="s">
        <v>271</v>
      </c>
      <c r="S42" s="141"/>
      <c r="T42" s="456" t="s">
        <v>272</v>
      </c>
      <c r="U42" s="141"/>
      <c r="V42" s="456" t="s">
        <v>271</v>
      </c>
      <c r="W42" s="141"/>
      <c r="X42" s="456" t="s">
        <v>273</v>
      </c>
      <c r="Y42" s="456" t="s">
        <v>274</v>
      </c>
      <c r="Z42" s="456" t="str">
        <f t="shared" si="16"/>
        <v/>
      </c>
      <c r="AA42" s="457" t="s">
        <v>275</v>
      </c>
      <c r="AB42" s="458" t="str">
        <f t="shared" si="23"/>
        <v/>
      </c>
      <c r="AC42" s="459"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649">
        <v>32</v>
      </c>
      <c r="B43" s="943" t="str">
        <f>IF(基本情報入力シート!B71="","",基本情報入力シート!B71)</f>
        <v/>
      </c>
      <c r="C43" s="944"/>
      <c r="D43" s="944"/>
      <c r="E43" s="944"/>
      <c r="F43" s="945"/>
      <c r="G43" s="454" t="str">
        <f>IF(基本情報入力シート!L71="", "", 基本情報入力シート!L71)</f>
        <v/>
      </c>
      <c r="H43" s="454" t="str">
        <f>IF(基本情報入力シート!Q71="", "", 基本情報入力シート!Q71)</f>
        <v/>
      </c>
      <c r="I43" s="454" t="str">
        <f>IF(基本情報入力シート!V71="", "", 基本情報入力シート!V71)</f>
        <v/>
      </c>
      <c r="J43" s="454" t="str">
        <f>IF(基本情報入力シート!W71="", "", 基本情報入力シート!W71)</f>
        <v/>
      </c>
      <c r="K43" s="454"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5" t="s">
        <v>180</v>
      </c>
      <c r="Q43" s="141"/>
      <c r="R43" s="456" t="s">
        <v>271</v>
      </c>
      <c r="S43" s="141"/>
      <c r="T43" s="456" t="s">
        <v>272</v>
      </c>
      <c r="U43" s="141"/>
      <c r="V43" s="456" t="s">
        <v>271</v>
      </c>
      <c r="W43" s="141"/>
      <c r="X43" s="456" t="s">
        <v>182</v>
      </c>
      <c r="Y43" s="456" t="s">
        <v>274</v>
      </c>
      <c r="Z43" s="456" t="str">
        <f t="shared" si="16"/>
        <v/>
      </c>
      <c r="AA43" s="457" t="s">
        <v>275</v>
      </c>
      <c r="AB43" s="458" t="str">
        <f t="shared" si="23"/>
        <v/>
      </c>
      <c r="AC43" s="459"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649">
        <v>33</v>
      </c>
      <c r="B44" s="943" t="str">
        <f>IF(基本情報入力シート!B72="","",基本情報入力シート!B72)</f>
        <v/>
      </c>
      <c r="C44" s="944"/>
      <c r="D44" s="944"/>
      <c r="E44" s="944"/>
      <c r="F44" s="945"/>
      <c r="G44" s="454" t="str">
        <f>IF(基本情報入力シート!L72="", "", 基本情報入力シート!L72)</f>
        <v/>
      </c>
      <c r="H44" s="454" t="str">
        <f>IF(基本情報入力シート!Q72="", "", 基本情報入力シート!Q72)</f>
        <v/>
      </c>
      <c r="I44" s="454" t="str">
        <f>IF(基本情報入力シート!V72="", "", 基本情報入力シート!V72)</f>
        <v/>
      </c>
      <c r="J44" s="454" t="str">
        <f>IF(基本情報入力シート!W72="", "", 基本情報入力シート!W72)</f>
        <v/>
      </c>
      <c r="K44" s="454"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5" t="s">
        <v>180</v>
      </c>
      <c r="Q44" s="141"/>
      <c r="R44" s="456" t="s">
        <v>271</v>
      </c>
      <c r="S44" s="141"/>
      <c r="T44" s="456" t="s">
        <v>272</v>
      </c>
      <c r="U44" s="141"/>
      <c r="V44" s="456" t="s">
        <v>271</v>
      </c>
      <c r="W44" s="141"/>
      <c r="X44" s="456" t="s">
        <v>182</v>
      </c>
      <c r="Y44" s="456" t="s">
        <v>274</v>
      </c>
      <c r="Z44" s="456" t="str">
        <f t="shared" si="16"/>
        <v/>
      </c>
      <c r="AA44" s="457" t="s">
        <v>275</v>
      </c>
      <c r="AB44" s="458" t="str">
        <f t="shared" si="23"/>
        <v/>
      </c>
      <c r="AC44" s="459"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649">
        <v>34</v>
      </c>
      <c r="B45" s="943" t="str">
        <f>IF(基本情報入力シート!B73="","",基本情報入力シート!B73)</f>
        <v/>
      </c>
      <c r="C45" s="944"/>
      <c r="D45" s="944"/>
      <c r="E45" s="944"/>
      <c r="F45" s="945"/>
      <c r="G45" s="454" t="str">
        <f>IF(基本情報入力シート!L73="", "", 基本情報入力シート!L73)</f>
        <v/>
      </c>
      <c r="H45" s="454" t="str">
        <f>IF(基本情報入力シート!Q73="", "", 基本情報入力シート!Q73)</f>
        <v/>
      </c>
      <c r="I45" s="454" t="str">
        <f>IF(基本情報入力シート!V73="", "", 基本情報入力シート!V73)</f>
        <v/>
      </c>
      <c r="J45" s="454" t="str">
        <f>IF(基本情報入力シート!W73="", "", 基本情報入力シート!W73)</f>
        <v/>
      </c>
      <c r="K45" s="454"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5" t="s">
        <v>180</v>
      </c>
      <c r="Q45" s="141"/>
      <c r="R45" s="456" t="s">
        <v>271</v>
      </c>
      <c r="S45" s="141"/>
      <c r="T45" s="456" t="s">
        <v>272</v>
      </c>
      <c r="U45" s="141"/>
      <c r="V45" s="456" t="s">
        <v>271</v>
      </c>
      <c r="W45" s="141"/>
      <c r="X45" s="456" t="s">
        <v>273</v>
      </c>
      <c r="Y45" s="456" t="s">
        <v>274</v>
      </c>
      <c r="Z45" s="456" t="str">
        <f t="shared" si="16"/>
        <v/>
      </c>
      <c r="AA45" s="457" t="s">
        <v>275</v>
      </c>
      <c r="AB45" s="458" t="str">
        <f t="shared" si="23"/>
        <v/>
      </c>
      <c r="AC45" s="459"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649">
        <v>35</v>
      </c>
      <c r="B46" s="943" t="str">
        <f>IF(基本情報入力シート!B74="","",基本情報入力シート!B74)</f>
        <v/>
      </c>
      <c r="C46" s="944"/>
      <c r="D46" s="944"/>
      <c r="E46" s="944"/>
      <c r="F46" s="945"/>
      <c r="G46" s="454" t="str">
        <f>IF(基本情報入力シート!L74="", "", 基本情報入力シート!L74)</f>
        <v/>
      </c>
      <c r="H46" s="454" t="str">
        <f>IF(基本情報入力シート!Q74="", "", 基本情報入力シート!Q74)</f>
        <v/>
      </c>
      <c r="I46" s="454" t="str">
        <f>IF(基本情報入力シート!V74="", "", 基本情報入力シート!V74)</f>
        <v/>
      </c>
      <c r="J46" s="454" t="str">
        <f>IF(基本情報入力シート!W74="", "", 基本情報入力シート!W74)</f>
        <v/>
      </c>
      <c r="K46" s="454"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5" t="s">
        <v>180</v>
      </c>
      <c r="Q46" s="141"/>
      <c r="R46" s="456" t="s">
        <v>271</v>
      </c>
      <c r="S46" s="141"/>
      <c r="T46" s="456" t="s">
        <v>272</v>
      </c>
      <c r="U46" s="141"/>
      <c r="V46" s="456" t="s">
        <v>271</v>
      </c>
      <c r="W46" s="141"/>
      <c r="X46" s="456" t="s">
        <v>273</v>
      </c>
      <c r="Y46" s="456" t="s">
        <v>274</v>
      </c>
      <c r="Z46" s="456" t="str">
        <f t="shared" si="16"/>
        <v/>
      </c>
      <c r="AA46" s="457" t="s">
        <v>275</v>
      </c>
      <c r="AB46" s="458" t="str">
        <f t="shared" si="23"/>
        <v/>
      </c>
      <c r="AC46" s="459"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649">
        <v>36</v>
      </c>
      <c r="B47" s="943" t="str">
        <f>IF(基本情報入力シート!B75="","",基本情報入力シート!B75)</f>
        <v/>
      </c>
      <c r="C47" s="944"/>
      <c r="D47" s="944"/>
      <c r="E47" s="944"/>
      <c r="F47" s="945"/>
      <c r="G47" s="454" t="str">
        <f>IF(基本情報入力シート!L75="", "", 基本情報入力シート!L75)</f>
        <v/>
      </c>
      <c r="H47" s="454" t="str">
        <f>IF(基本情報入力シート!Q75="", "", 基本情報入力シート!Q75)</f>
        <v/>
      </c>
      <c r="I47" s="454" t="str">
        <f>IF(基本情報入力シート!V75="", "", 基本情報入力シート!V75)</f>
        <v/>
      </c>
      <c r="J47" s="454" t="str">
        <f>IF(基本情報入力シート!W75="", "", 基本情報入力シート!W75)</f>
        <v/>
      </c>
      <c r="K47" s="454"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5" t="s">
        <v>180</v>
      </c>
      <c r="Q47" s="141"/>
      <c r="R47" s="456" t="s">
        <v>271</v>
      </c>
      <c r="S47" s="141"/>
      <c r="T47" s="456" t="s">
        <v>272</v>
      </c>
      <c r="U47" s="141"/>
      <c r="V47" s="456" t="s">
        <v>271</v>
      </c>
      <c r="W47" s="141"/>
      <c r="X47" s="456" t="s">
        <v>273</v>
      </c>
      <c r="Y47" s="456" t="s">
        <v>274</v>
      </c>
      <c r="Z47" s="456" t="str">
        <f t="shared" si="16"/>
        <v/>
      </c>
      <c r="AA47" s="457" t="s">
        <v>275</v>
      </c>
      <c r="AB47" s="458" t="str">
        <f t="shared" si="23"/>
        <v/>
      </c>
      <c r="AC47" s="459"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649">
        <v>37</v>
      </c>
      <c r="B48" s="943" t="str">
        <f>IF(基本情報入力シート!B76="","",基本情報入力シート!B76)</f>
        <v/>
      </c>
      <c r="C48" s="944"/>
      <c r="D48" s="944"/>
      <c r="E48" s="944"/>
      <c r="F48" s="945"/>
      <c r="G48" s="454" t="str">
        <f>IF(基本情報入力シート!L76="", "", 基本情報入力シート!L76)</f>
        <v/>
      </c>
      <c r="H48" s="454" t="str">
        <f>IF(基本情報入力シート!Q76="", "", 基本情報入力シート!Q76)</f>
        <v/>
      </c>
      <c r="I48" s="454" t="str">
        <f>IF(基本情報入力シート!V76="", "", 基本情報入力シート!V76)</f>
        <v/>
      </c>
      <c r="J48" s="454" t="str">
        <f>IF(基本情報入力シート!W76="", "", 基本情報入力シート!W76)</f>
        <v/>
      </c>
      <c r="K48" s="454"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5" t="s">
        <v>180</v>
      </c>
      <c r="Q48" s="141"/>
      <c r="R48" s="456" t="s">
        <v>271</v>
      </c>
      <c r="S48" s="141"/>
      <c r="T48" s="456" t="s">
        <v>272</v>
      </c>
      <c r="U48" s="141"/>
      <c r="V48" s="456" t="s">
        <v>271</v>
      </c>
      <c r="W48" s="141"/>
      <c r="X48" s="456" t="s">
        <v>182</v>
      </c>
      <c r="Y48" s="456" t="s">
        <v>274</v>
      </c>
      <c r="Z48" s="456" t="str">
        <f t="shared" si="16"/>
        <v/>
      </c>
      <c r="AA48" s="457" t="s">
        <v>275</v>
      </c>
      <c r="AB48" s="458" t="str">
        <f t="shared" si="23"/>
        <v/>
      </c>
      <c r="AC48" s="459"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649">
        <v>38</v>
      </c>
      <c r="B49" s="943" t="str">
        <f>IF(基本情報入力シート!B77="","",基本情報入力シート!B77)</f>
        <v/>
      </c>
      <c r="C49" s="944"/>
      <c r="D49" s="944"/>
      <c r="E49" s="944"/>
      <c r="F49" s="945"/>
      <c r="G49" s="454" t="str">
        <f>IF(基本情報入力シート!L77="", "", 基本情報入力シート!L77)</f>
        <v/>
      </c>
      <c r="H49" s="454" t="str">
        <f>IF(基本情報入力シート!Q77="", "", 基本情報入力シート!Q77)</f>
        <v/>
      </c>
      <c r="I49" s="454" t="str">
        <f>IF(基本情報入力シート!V77="", "", 基本情報入力シート!V77)</f>
        <v/>
      </c>
      <c r="J49" s="454" t="str">
        <f>IF(基本情報入力シート!W77="", "", 基本情報入力シート!W77)</f>
        <v/>
      </c>
      <c r="K49" s="454"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5" t="s">
        <v>180</v>
      </c>
      <c r="Q49" s="141"/>
      <c r="R49" s="456" t="s">
        <v>271</v>
      </c>
      <c r="S49" s="141"/>
      <c r="T49" s="456" t="s">
        <v>272</v>
      </c>
      <c r="U49" s="141"/>
      <c r="V49" s="456" t="s">
        <v>271</v>
      </c>
      <c r="W49" s="141"/>
      <c r="X49" s="456" t="s">
        <v>273</v>
      </c>
      <c r="Y49" s="456" t="s">
        <v>274</v>
      </c>
      <c r="Z49" s="456" t="str">
        <f t="shared" si="16"/>
        <v/>
      </c>
      <c r="AA49" s="457" t="s">
        <v>275</v>
      </c>
      <c r="AB49" s="458" t="str">
        <f t="shared" si="23"/>
        <v/>
      </c>
      <c r="AC49" s="459"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649">
        <v>39</v>
      </c>
      <c r="B50" s="943" t="str">
        <f>IF(基本情報入力シート!B78="","",基本情報入力シート!B78)</f>
        <v/>
      </c>
      <c r="C50" s="944"/>
      <c r="D50" s="944"/>
      <c r="E50" s="944"/>
      <c r="F50" s="945"/>
      <c r="G50" s="454" t="str">
        <f>IF(基本情報入力シート!L78="", "", 基本情報入力シート!L78)</f>
        <v/>
      </c>
      <c r="H50" s="454" t="str">
        <f>IF(基本情報入力シート!Q78="", "", 基本情報入力シート!Q78)</f>
        <v/>
      </c>
      <c r="I50" s="454" t="str">
        <f>IF(基本情報入力シート!V78="", "", 基本情報入力シート!V78)</f>
        <v/>
      </c>
      <c r="J50" s="454" t="str">
        <f>IF(基本情報入力シート!W78="", "", 基本情報入力シート!W78)</f>
        <v/>
      </c>
      <c r="K50" s="454"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5" t="s">
        <v>180</v>
      </c>
      <c r="Q50" s="141"/>
      <c r="R50" s="456" t="s">
        <v>271</v>
      </c>
      <c r="S50" s="141"/>
      <c r="T50" s="456" t="s">
        <v>272</v>
      </c>
      <c r="U50" s="141"/>
      <c r="V50" s="456" t="s">
        <v>271</v>
      </c>
      <c r="W50" s="141"/>
      <c r="X50" s="456" t="s">
        <v>273</v>
      </c>
      <c r="Y50" s="456" t="s">
        <v>274</v>
      </c>
      <c r="Z50" s="456" t="str">
        <f t="shared" si="16"/>
        <v/>
      </c>
      <c r="AA50" s="457" t="s">
        <v>275</v>
      </c>
      <c r="AB50" s="458" t="str">
        <f t="shared" si="23"/>
        <v/>
      </c>
      <c r="AC50" s="459"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649">
        <v>40</v>
      </c>
      <c r="B51" s="943" t="str">
        <f>IF(基本情報入力シート!B79="","",基本情報入力シート!B79)</f>
        <v/>
      </c>
      <c r="C51" s="944"/>
      <c r="D51" s="944"/>
      <c r="E51" s="944"/>
      <c r="F51" s="945"/>
      <c r="G51" s="454" t="str">
        <f>IF(基本情報入力シート!L79="", "", 基本情報入力シート!L79)</f>
        <v/>
      </c>
      <c r="H51" s="454" t="str">
        <f>IF(基本情報入力シート!Q79="", "", 基本情報入力シート!Q79)</f>
        <v/>
      </c>
      <c r="I51" s="454" t="str">
        <f>IF(基本情報入力シート!V79="", "", 基本情報入力シート!V79)</f>
        <v/>
      </c>
      <c r="J51" s="454" t="str">
        <f>IF(基本情報入力シート!W79="", "", 基本情報入力シート!W79)</f>
        <v/>
      </c>
      <c r="K51" s="454"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5" t="s">
        <v>180</v>
      </c>
      <c r="Q51" s="141"/>
      <c r="R51" s="456" t="s">
        <v>271</v>
      </c>
      <c r="S51" s="141"/>
      <c r="T51" s="456" t="s">
        <v>272</v>
      </c>
      <c r="U51" s="141"/>
      <c r="V51" s="456" t="s">
        <v>271</v>
      </c>
      <c r="W51" s="141"/>
      <c r="X51" s="456" t="s">
        <v>273</v>
      </c>
      <c r="Y51" s="456" t="s">
        <v>274</v>
      </c>
      <c r="Z51" s="456" t="str">
        <f t="shared" si="16"/>
        <v/>
      </c>
      <c r="AA51" s="457" t="s">
        <v>275</v>
      </c>
      <c r="AB51" s="458" t="str">
        <f t="shared" si="23"/>
        <v/>
      </c>
      <c r="AC51" s="459"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649">
        <v>41</v>
      </c>
      <c r="B52" s="943" t="str">
        <f>IF(基本情報入力シート!B80="","",基本情報入力シート!B80)</f>
        <v/>
      </c>
      <c r="C52" s="944"/>
      <c r="D52" s="944"/>
      <c r="E52" s="944"/>
      <c r="F52" s="945"/>
      <c r="G52" s="454" t="str">
        <f>IF(基本情報入力シート!L80="", "", 基本情報入力シート!L80)</f>
        <v/>
      </c>
      <c r="H52" s="454" t="str">
        <f>IF(基本情報入力シート!Q80="", "", 基本情報入力シート!Q80)</f>
        <v/>
      </c>
      <c r="I52" s="454" t="str">
        <f>IF(基本情報入力シート!V80="", "", 基本情報入力シート!V80)</f>
        <v/>
      </c>
      <c r="J52" s="454" t="str">
        <f>IF(基本情報入力シート!W80="", "", 基本情報入力シート!W80)</f>
        <v/>
      </c>
      <c r="K52" s="454"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5" t="s">
        <v>180</v>
      </c>
      <c r="Q52" s="141"/>
      <c r="R52" s="456" t="s">
        <v>271</v>
      </c>
      <c r="S52" s="141"/>
      <c r="T52" s="456" t="s">
        <v>272</v>
      </c>
      <c r="U52" s="141"/>
      <c r="V52" s="456" t="s">
        <v>271</v>
      </c>
      <c r="W52" s="141"/>
      <c r="X52" s="456" t="s">
        <v>182</v>
      </c>
      <c r="Y52" s="456" t="s">
        <v>274</v>
      </c>
      <c r="Z52" s="456" t="str">
        <f t="shared" si="16"/>
        <v/>
      </c>
      <c r="AA52" s="457" t="s">
        <v>275</v>
      </c>
      <c r="AB52" s="458" t="str">
        <f t="shared" si="23"/>
        <v/>
      </c>
      <c r="AC52" s="459"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649">
        <v>42</v>
      </c>
      <c r="B53" s="943" t="str">
        <f>IF(基本情報入力シート!B81="","",基本情報入力シート!B81)</f>
        <v/>
      </c>
      <c r="C53" s="944"/>
      <c r="D53" s="944"/>
      <c r="E53" s="944"/>
      <c r="F53" s="945"/>
      <c r="G53" s="454" t="str">
        <f>IF(基本情報入力シート!L81="", "", 基本情報入力シート!L81)</f>
        <v/>
      </c>
      <c r="H53" s="454" t="str">
        <f>IF(基本情報入力シート!Q81="", "", 基本情報入力シート!Q81)</f>
        <v/>
      </c>
      <c r="I53" s="454" t="str">
        <f>IF(基本情報入力シート!V81="", "", 基本情報入力シート!V81)</f>
        <v/>
      </c>
      <c r="J53" s="454" t="str">
        <f>IF(基本情報入力シート!W81="", "", 基本情報入力シート!W81)</f>
        <v/>
      </c>
      <c r="K53" s="454"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5" t="s">
        <v>180</v>
      </c>
      <c r="Q53" s="141"/>
      <c r="R53" s="456" t="s">
        <v>271</v>
      </c>
      <c r="S53" s="141"/>
      <c r="T53" s="456" t="s">
        <v>272</v>
      </c>
      <c r="U53" s="141"/>
      <c r="V53" s="456" t="s">
        <v>271</v>
      </c>
      <c r="W53" s="141"/>
      <c r="X53" s="456" t="s">
        <v>182</v>
      </c>
      <c r="Y53" s="456" t="s">
        <v>274</v>
      </c>
      <c r="Z53" s="456" t="str">
        <f t="shared" si="16"/>
        <v/>
      </c>
      <c r="AA53" s="457" t="s">
        <v>275</v>
      </c>
      <c r="AB53" s="458" t="str">
        <f t="shared" si="23"/>
        <v/>
      </c>
      <c r="AC53" s="459"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649">
        <v>43</v>
      </c>
      <c r="B54" s="943" t="str">
        <f>IF(基本情報入力シート!B82="","",基本情報入力シート!B82)</f>
        <v/>
      </c>
      <c r="C54" s="944"/>
      <c r="D54" s="944"/>
      <c r="E54" s="944"/>
      <c r="F54" s="945"/>
      <c r="G54" s="454" t="str">
        <f>IF(基本情報入力シート!L82="", "", 基本情報入力シート!L82)</f>
        <v/>
      </c>
      <c r="H54" s="454" t="str">
        <f>IF(基本情報入力シート!Q82="", "", 基本情報入力シート!Q82)</f>
        <v/>
      </c>
      <c r="I54" s="454" t="str">
        <f>IF(基本情報入力シート!V82="", "", 基本情報入力シート!V82)</f>
        <v/>
      </c>
      <c r="J54" s="454" t="str">
        <f>IF(基本情報入力シート!W82="", "", 基本情報入力シート!W82)</f>
        <v/>
      </c>
      <c r="K54" s="454"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5" t="s">
        <v>180</v>
      </c>
      <c r="Q54" s="141"/>
      <c r="R54" s="456" t="s">
        <v>271</v>
      </c>
      <c r="S54" s="141"/>
      <c r="T54" s="456" t="s">
        <v>272</v>
      </c>
      <c r="U54" s="141"/>
      <c r="V54" s="456" t="s">
        <v>271</v>
      </c>
      <c r="W54" s="141"/>
      <c r="X54" s="456" t="s">
        <v>273</v>
      </c>
      <c r="Y54" s="456" t="s">
        <v>274</v>
      </c>
      <c r="Z54" s="456" t="str">
        <f t="shared" si="16"/>
        <v/>
      </c>
      <c r="AA54" s="457" t="s">
        <v>275</v>
      </c>
      <c r="AB54" s="458" t="str">
        <f t="shared" si="23"/>
        <v/>
      </c>
      <c r="AC54" s="459"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649">
        <v>44</v>
      </c>
      <c r="B55" s="943" t="str">
        <f>IF(基本情報入力シート!B83="","",基本情報入力シート!B83)</f>
        <v/>
      </c>
      <c r="C55" s="944"/>
      <c r="D55" s="944"/>
      <c r="E55" s="944"/>
      <c r="F55" s="945"/>
      <c r="G55" s="454" t="str">
        <f>IF(基本情報入力シート!L83="", "", 基本情報入力シート!L83)</f>
        <v/>
      </c>
      <c r="H55" s="454" t="str">
        <f>IF(基本情報入力シート!Q83="", "", 基本情報入力シート!Q83)</f>
        <v/>
      </c>
      <c r="I55" s="454" t="str">
        <f>IF(基本情報入力シート!V83="", "", 基本情報入力シート!V83)</f>
        <v/>
      </c>
      <c r="J55" s="454" t="str">
        <f>IF(基本情報入力シート!W83="", "", 基本情報入力シート!W83)</f>
        <v/>
      </c>
      <c r="K55" s="454"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5" t="s">
        <v>180</v>
      </c>
      <c r="Q55" s="141"/>
      <c r="R55" s="456" t="s">
        <v>271</v>
      </c>
      <c r="S55" s="141"/>
      <c r="T55" s="456" t="s">
        <v>272</v>
      </c>
      <c r="U55" s="141"/>
      <c r="V55" s="456" t="s">
        <v>271</v>
      </c>
      <c r="W55" s="141"/>
      <c r="X55" s="456" t="s">
        <v>273</v>
      </c>
      <c r="Y55" s="456" t="s">
        <v>274</v>
      </c>
      <c r="Z55" s="456" t="str">
        <f t="shared" si="16"/>
        <v/>
      </c>
      <c r="AA55" s="457" t="s">
        <v>275</v>
      </c>
      <c r="AB55" s="458" t="str">
        <f t="shared" si="23"/>
        <v/>
      </c>
      <c r="AC55" s="459"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649">
        <v>45</v>
      </c>
      <c r="B56" s="943" t="str">
        <f>IF(基本情報入力シート!B84="","",基本情報入力シート!B84)</f>
        <v/>
      </c>
      <c r="C56" s="944"/>
      <c r="D56" s="944"/>
      <c r="E56" s="944"/>
      <c r="F56" s="945"/>
      <c r="G56" s="454" t="str">
        <f>IF(基本情報入力シート!L84="", "", 基本情報入力シート!L84)</f>
        <v/>
      </c>
      <c r="H56" s="454" t="str">
        <f>IF(基本情報入力シート!Q84="", "", 基本情報入力シート!Q84)</f>
        <v/>
      </c>
      <c r="I56" s="454" t="str">
        <f>IF(基本情報入力シート!V84="", "", 基本情報入力シート!V84)</f>
        <v/>
      </c>
      <c r="J56" s="454" t="str">
        <f>IF(基本情報入力シート!W84="", "", 基本情報入力シート!W84)</f>
        <v/>
      </c>
      <c r="K56" s="454"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5" t="s">
        <v>180</v>
      </c>
      <c r="Q56" s="141"/>
      <c r="R56" s="456" t="s">
        <v>271</v>
      </c>
      <c r="S56" s="141"/>
      <c r="T56" s="456" t="s">
        <v>272</v>
      </c>
      <c r="U56" s="141"/>
      <c r="V56" s="456" t="s">
        <v>271</v>
      </c>
      <c r="W56" s="141"/>
      <c r="X56" s="456" t="s">
        <v>273</v>
      </c>
      <c r="Y56" s="456" t="s">
        <v>274</v>
      </c>
      <c r="Z56" s="456" t="str">
        <f t="shared" si="16"/>
        <v/>
      </c>
      <c r="AA56" s="457" t="s">
        <v>275</v>
      </c>
      <c r="AB56" s="458" t="str">
        <f t="shared" si="23"/>
        <v/>
      </c>
      <c r="AC56" s="459"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649">
        <v>46</v>
      </c>
      <c r="B57" s="943" t="str">
        <f>IF(基本情報入力シート!B85="","",基本情報入力シート!B85)</f>
        <v/>
      </c>
      <c r="C57" s="944"/>
      <c r="D57" s="944"/>
      <c r="E57" s="944"/>
      <c r="F57" s="945"/>
      <c r="G57" s="454" t="str">
        <f>IF(基本情報入力シート!L85="", "", 基本情報入力シート!L85)</f>
        <v/>
      </c>
      <c r="H57" s="454" t="str">
        <f>IF(基本情報入力シート!Q85="", "", 基本情報入力シート!Q85)</f>
        <v/>
      </c>
      <c r="I57" s="454" t="str">
        <f>IF(基本情報入力シート!V85="", "", 基本情報入力シート!V85)</f>
        <v/>
      </c>
      <c r="J57" s="454" t="str">
        <f>IF(基本情報入力シート!W85="", "", 基本情報入力シート!W85)</f>
        <v/>
      </c>
      <c r="K57" s="454"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5" t="s">
        <v>180</v>
      </c>
      <c r="Q57" s="141"/>
      <c r="R57" s="456" t="s">
        <v>271</v>
      </c>
      <c r="S57" s="141"/>
      <c r="T57" s="456" t="s">
        <v>272</v>
      </c>
      <c r="U57" s="141"/>
      <c r="V57" s="456" t="s">
        <v>271</v>
      </c>
      <c r="W57" s="141"/>
      <c r="X57" s="456" t="s">
        <v>182</v>
      </c>
      <c r="Y57" s="456" t="s">
        <v>274</v>
      </c>
      <c r="Z57" s="456" t="str">
        <f t="shared" si="16"/>
        <v/>
      </c>
      <c r="AA57" s="457" t="s">
        <v>275</v>
      </c>
      <c r="AB57" s="458" t="str">
        <f t="shared" si="23"/>
        <v/>
      </c>
      <c r="AC57" s="459"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649">
        <v>47</v>
      </c>
      <c r="B58" s="943" t="str">
        <f>IF(基本情報入力シート!B86="","",基本情報入力シート!B86)</f>
        <v/>
      </c>
      <c r="C58" s="944"/>
      <c r="D58" s="944"/>
      <c r="E58" s="944"/>
      <c r="F58" s="945"/>
      <c r="G58" s="454" t="str">
        <f>IF(基本情報入力シート!L86="", "", 基本情報入力シート!L86)</f>
        <v/>
      </c>
      <c r="H58" s="454" t="str">
        <f>IF(基本情報入力シート!Q86="", "", 基本情報入力シート!Q86)</f>
        <v/>
      </c>
      <c r="I58" s="454" t="str">
        <f>IF(基本情報入力シート!V86="", "", 基本情報入力シート!V86)</f>
        <v/>
      </c>
      <c r="J58" s="454" t="str">
        <f>IF(基本情報入力シート!W86="", "", 基本情報入力シート!W86)</f>
        <v/>
      </c>
      <c r="K58" s="454"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5" t="s">
        <v>180</v>
      </c>
      <c r="Q58" s="141"/>
      <c r="R58" s="456" t="s">
        <v>271</v>
      </c>
      <c r="S58" s="141"/>
      <c r="T58" s="456" t="s">
        <v>272</v>
      </c>
      <c r="U58" s="141"/>
      <c r="V58" s="456" t="s">
        <v>271</v>
      </c>
      <c r="W58" s="141"/>
      <c r="X58" s="456" t="s">
        <v>273</v>
      </c>
      <c r="Y58" s="456" t="s">
        <v>274</v>
      </c>
      <c r="Z58" s="456" t="str">
        <f t="shared" si="16"/>
        <v/>
      </c>
      <c r="AA58" s="457" t="s">
        <v>275</v>
      </c>
      <c r="AB58" s="458" t="str">
        <f t="shared" si="23"/>
        <v/>
      </c>
      <c r="AC58" s="459"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649">
        <v>48</v>
      </c>
      <c r="B59" s="943" t="str">
        <f>IF(基本情報入力シート!B87="","",基本情報入力シート!B87)</f>
        <v/>
      </c>
      <c r="C59" s="944"/>
      <c r="D59" s="944"/>
      <c r="E59" s="944"/>
      <c r="F59" s="945"/>
      <c r="G59" s="454" t="str">
        <f>IF(基本情報入力シート!L87="", "", 基本情報入力シート!L87)</f>
        <v/>
      </c>
      <c r="H59" s="454" t="str">
        <f>IF(基本情報入力シート!Q87="", "", 基本情報入力シート!Q87)</f>
        <v/>
      </c>
      <c r="I59" s="454" t="str">
        <f>IF(基本情報入力シート!V87="", "", 基本情報入力シート!V87)</f>
        <v/>
      </c>
      <c r="J59" s="454" t="str">
        <f>IF(基本情報入力シート!W87="", "", 基本情報入力シート!W87)</f>
        <v/>
      </c>
      <c r="K59" s="454"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5" t="s">
        <v>180</v>
      </c>
      <c r="Q59" s="141"/>
      <c r="R59" s="456" t="s">
        <v>271</v>
      </c>
      <c r="S59" s="141"/>
      <c r="T59" s="456" t="s">
        <v>272</v>
      </c>
      <c r="U59" s="141"/>
      <c r="V59" s="456" t="s">
        <v>271</v>
      </c>
      <c r="W59" s="141"/>
      <c r="X59" s="456" t="s">
        <v>273</v>
      </c>
      <c r="Y59" s="456" t="s">
        <v>274</v>
      </c>
      <c r="Z59" s="456" t="str">
        <f t="shared" si="16"/>
        <v/>
      </c>
      <c r="AA59" s="457" t="s">
        <v>275</v>
      </c>
      <c r="AB59" s="458" t="str">
        <f t="shared" si="23"/>
        <v/>
      </c>
      <c r="AC59" s="459"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649">
        <v>49</v>
      </c>
      <c r="B60" s="943" t="str">
        <f>IF(基本情報入力シート!B88="","",基本情報入力シート!B88)</f>
        <v/>
      </c>
      <c r="C60" s="944"/>
      <c r="D60" s="944"/>
      <c r="E60" s="944"/>
      <c r="F60" s="945"/>
      <c r="G60" s="454" t="str">
        <f>IF(基本情報入力シート!L88="", "", 基本情報入力シート!L88)</f>
        <v/>
      </c>
      <c r="H60" s="454" t="str">
        <f>IF(基本情報入力シート!Q88="", "", 基本情報入力シート!Q88)</f>
        <v/>
      </c>
      <c r="I60" s="454" t="str">
        <f>IF(基本情報入力シート!V88="", "", 基本情報入力シート!V88)</f>
        <v/>
      </c>
      <c r="J60" s="454" t="str">
        <f>IF(基本情報入力シート!W88="", "", 基本情報入力シート!W88)</f>
        <v/>
      </c>
      <c r="K60" s="454"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5" t="s">
        <v>180</v>
      </c>
      <c r="Q60" s="141"/>
      <c r="R60" s="456" t="s">
        <v>271</v>
      </c>
      <c r="S60" s="141"/>
      <c r="T60" s="456" t="s">
        <v>272</v>
      </c>
      <c r="U60" s="141"/>
      <c r="V60" s="456" t="s">
        <v>271</v>
      </c>
      <c r="W60" s="141"/>
      <c r="X60" s="456" t="s">
        <v>273</v>
      </c>
      <c r="Y60" s="456" t="s">
        <v>274</v>
      </c>
      <c r="Z60" s="456" t="str">
        <f t="shared" si="16"/>
        <v/>
      </c>
      <c r="AA60" s="457" t="s">
        <v>275</v>
      </c>
      <c r="AB60" s="458" t="str">
        <f t="shared" si="23"/>
        <v/>
      </c>
      <c r="AC60" s="459"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649">
        <v>50</v>
      </c>
      <c r="B61" s="943" t="str">
        <f>IF(基本情報入力シート!B89="","",基本情報入力シート!B89)</f>
        <v/>
      </c>
      <c r="C61" s="944"/>
      <c r="D61" s="944"/>
      <c r="E61" s="944"/>
      <c r="F61" s="945"/>
      <c r="G61" s="454" t="str">
        <f>IF(基本情報入力シート!L89="", "", 基本情報入力シート!L89)</f>
        <v/>
      </c>
      <c r="H61" s="454" t="str">
        <f>IF(基本情報入力シート!Q89="", "", 基本情報入力シート!Q89)</f>
        <v/>
      </c>
      <c r="I61" s="454" t="str">
        <f>IF(基本情報入力シート!V89="", "", 基本情報入力シート!V89)</f>
        <v/>
      </c>
      <c r="J61" s="454" t="str">
        <f>IF(基本情報入力シート!W89="", "", 基本情報入力シート!W89)</f>
        <v/>
      </c>
      <c r="K61" s="454"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5" t="s">
        <v>180</v>
      </c>
      <c r="Q61" s="141"/>
      <c r="R61" s="456" t="s">
        <v>271</v>
      </c>
      <c r="S61" s="141"/>
      <c r="T61" s="456" t="s">
        <v>272</v>
      </c>
      <c r="U61" s="141"/>
      <c r="V61" s="456" t="s">
        <v>271</v>
      </c>
      <c r="W61" s="141"/>
      <c r="X61" s="456" t="s">
        <v>182</v>
      </c>
      <c r="Y61" s="456" t="s">
        <v>274</v>
      </c>
      <c r="Z61" s="456" t="str">
        <f t="shared" si="16"/>
        <v/>
      </c>
      <c r="AA61" s="457" t="s">
        <v>275</v>
      </c>
      <c r="AB61" s="458" t="str">
        <f t="shared" si="23"/>
        <v/>
      </c>
      <c r="AC61" s="459"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649">
        <v>51</v>
      </c>
      <c r="B62" s="943" t="str">
        <f>IF(基本情報入力シート!B90="","",基本情報入力シート!B90)</f>
        <v/>
      </c>
      <c r="C62" s="944"/>
      <c r="D62" s="944"/>
      <c r="E62" s="944"/>
      <c r="F62" s="945"/>
      <c r="G62" s="454" t="str">
        <f>IF(基本情報入力シート!L90="", "", 基本情報入力シート!L90)</f>
        <v/>
      </c>
      <c r="H62" s="454" t="str">
        <f>IF(基本情報入力シート!Q90="", "", 基本情報入力シート!Q90)</f>
        <v/>
      </c>
      <c r="I62" s="454" t="str">
        <f>IF(基本情報入力シート!V90="", "", 基本情報入力シート!V90)</f>
        <v/>
      </c>
      <c r="J62" s="454" t="str">
        <f>IF(基本情報入力シート!W90="", "", 基本情報入力シート!W90)</f>
        <v/>
      </c>
      <c r="K62" s="454"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5" t="s">
        <v>180</v>
      </c>
      <c r="Q62" s="141"/>
      <c r="R62" s="456" t="s">
        <v>271</v>
      </c>
      <c r="S62" s="141"/>
      <c r="T62" s="456" t="s">
        <v>272</v>
      </c>
      <c r="U62" s="141"/>
      <c r="V62" s="456" t="s">
        <v>271</v>
      </c>
      <c r="W62" s="141"/>
      <c r="X62" s="456" t="s">
        <v>182</v>
      </c>
      <c r="Y62" s="456" t="s">
        <v>274</v>
      </c>
      <c r="Z62" s="456" t="str">
        <f t="shared" si="16"/>
        <v/>
      </c>
      <c r="AA62" s="457" t="s">
        <v>275</v>
      </c>
      <c r="AB62" s="458" t="str">
        <f t="shared" si="23"/>
        <v/>
      </c>
      <c r="AC62" s="459"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649">
        <v>52</v>
      </c>
      <c r="B63" s="943" t="str">
        <f>IF(基本情報入力シート!B91="","",基本情報入力シート!B91)</f>
        <v/>
      </c>
      <c r="C63" s="944"/>
      <c r="D63" s="944"/>
      <c r="E63" s="944"/>
      <c r="F63" s="945"/>
      <c r="G63" s="454" t="str">
        <f>IF(基本情報入力シート!L91="", "", 基本情報入力シート!L91)</f>
        <v/>
      </c>
      <c r="H63" s="454" t="str">
        <f>IF(基本情報入力シート!Q91="", "", 基本情報入力シート!Q91)</f>
        <v/>
      </c>
      <c r="I63" s="454" t="str">
        <f>IF(基本情報入力シート!V91="", "", 基本情報入力シート!V91)</f>
        <v/>
      </c>
      <c r="J63" s="454" t="str">
        <f>IF(基本情報入力シート!W91="", "", 基本情報入力シート!W91)</f>
        <v/>
      </c>
      <c r="K63" s="454"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5" t="s">
        <v>180</v>
      </c>
      <c r="Q63" s="141"/>
      <c r="R63" s="456" t="s">
        <v>271</v>
      </c>
      <c r="S63" s="141"/>
      <c r="T63" s="456" t="s">
        <v>272</v>
      </c>
      <c r="U63" s="141"/>
      <c r="V63" s="456" t="s">
        <v>271</v>
      </c>
      <c r="W63" s="141"/>
      <c r="X63" s="456" t="s">
        <v>273</v>
      </c>
      <c r="Y63" s="456" t="s">
        <v>274</v>
      </c>
      <c r="Z63" s="456" t="str">
        <f t="shared" si="16"/>
        <v/>
      </c>
      <c r="AA63" s="457" t="s">
        <v>275</v>
      </c>
      <c r="AB63" s="458" t="str">
        <f t="shared" si="23"/>
        <v/>
      </c>
      <c r="AC63" s="459"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649">
        <v>53</v>
      </c>
      <c r="B64" s="943" t="str">
        <f>IF(基本情報入力シート!B92="","",基本情報入力シート!B92)</f>
        <v/>
      </c>
      <c r="C64" s="944"/>
      <c r="D64" s="944"/>
      <c r="E64" s="944"/>
      <c r="F64" s="945"/>
      <c r="G64" s="454" t="str">
        <f>IF(基本情報入力シート!L92="", "", 基本情報入力シート!L92)</f>
        <v/>
      </c>
      <c r="H64" s="454" t="str">
        <f>IF(基本情報入力シート!Q92="", "", 基本情報入力シート!Q92)</f>
        <v/>
      </c>
      <c r="I64" s="454" t="str">
        <f>IF(基本情報入力シート!V92="", "", 基本情報入力シート!V92)</f>
        <v/>
      </c>
      <c r="J64" s="454" t="str">
        <f>IF(基本情報入力シート!W92="", "", 基本情報入力シート!W92)</f>
        <v/>
      </c>
      <c r="K64" s="454"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5" t="s">
        <v>180</v>
      </c>
      <c r="Q64" s="141"/>
      <c r="R64" s="456" t="s">
        <v>271</v>
      </c>
      <c r="S64" s="141"/>
      <c r="T64" s="456" t="s">
        <v>272</v>
      </c>
      <c r="U64" s="141"/>
      <c r="V64" s="456" t="s">
        <v>271</v>
      </c>
      <c r="W64" s="141"/>
      <c r="X64" s="456" t="s">
        <v>273</v>
      </c>
      <c r="Y64" s="456" t="s">
        <v>274</v>
      </c>
      <c r="Z64" s="456" t="str">
        <f t="shared" si="16"/>
        <v/>
      </c>
      <c r="AA64" s="457" t="s">
        <v>275</v>
      </c>
      <c r="AB64" s="458" t="str">
        <f t="shared" si="23"/>
        <v/>
      </c>
      <c r="AC64" s="459"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649">
        <v>54</v>
      </c>
      <c r="B65" s="943" t="str">
        <f>IF(基本情報入力シート!B93="","",基本情報入力シート!B93)</f>
        <v/>
      </c>
      <c r="C65" s="944"/>
      <c r="D65" s="944"/>
      <c r="E65" s="944"/>
      <c r="F65" s="945"/>
      <c r="G65" s="454" t="str">
        <f>IF(基本情報入力シート!L93="", "", 基本情報入力シート!L93)</f>
        <v/>
      </c>
      <c r="H65" s="454" t="str">
        <f>IF(基本情報入力シート!Q93="", "", 基本情報入力シート!Q93)</f>
        <v/>
      </c>
      <c r="I65" s="454" t="str">
        <f>IF(基本情報入力シート!V93="", "", 基本情報入力シート!V93)</f>
        <v/>
      </c>
      <c r="J65" s="454" t="str">
        <f>IF(基本情報入力シート!W93="", "", 基本情報入力シート!W93)</f>
        <v/>
      </c>
      <c r="K65" s="454"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5" t="s">
        <v>180</v>
      </c>
      <c r="Q65" s="141"/>
      <c r="R65" s="456" t="s">
        <v>271</v>
      </c>
      <c r="S65" s="141"/>
      <c r="T65" s="456" t="s">
        <v>272</v>
      </c>
      <c r="U65" s="141"/>
      <c r="V65" s="456" t="s">
        <v>271</v>
      </c>
      <c r="W65" s="141"/>
      <c r="X65" s="456" t="s">
        <v>273</v>
      </c>
      <c r="Y65" s="456" t="s">
        <v>274</v>
      </c>
      <c r="Z65" s="456" t="str">
        <f t="shared" si="16"/>
        <v/>
      </c>
      <c r="AA65" s="457" t="s">
        <v>275</v>
      </c>
      <c r="AB65" s="458" t="str">
        <f t="shared" si="23"/>
        <v/>
      </c>
      <c r="AC65" s="459"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649">
        <v>55</v>
      </c>
      <c r="B66" s="943" t="str">
        <f>IF(基本情報入力シート!B94="","",基本情報入力シート!B94)</f>
        <v/>
      </c>
      <c r="C66" s="944"/>
      <c r="D66" s="944"/>
      <c r="E66" s="944"/>
      <c r="F66" s="945"/>
      <c r="G66" s="454" t="str">
        <f>IF(基本情報入力シート!L94="", "", 基本情報入力シート!L94)</f>
        <v/>
      </c>
      <c r="H66" s="454" t="str">
        <f>IF(基本情報入力シート!Q94="", "", 基本情報入力シート!Q94)</f>
        <v/>
      </c>
      <c r="I66" s="454" t="str">
        <f>IF(基本情報入力シート!V94="", "", 基本情報入力シート!V94)</f>
        <v/>
      </c>
      <c r="J66" s="454" t="str">
        <f>IF(基本情報入力シート!W94="", "", 基本情報入力シート!W94)</f>
        <v/>
      </c>
      <c r="K66" s="454"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5" t="s">
        <v>180</v>
      </c>
      <c r="Q66" s="141"/>
      <c r="R66" s="456" t="s">
        <v>271</v>
      </c>
      <c r="S66" s="141"/>
      <c r="T66" s="456" t="s">
        <v>272</v>
      </c>
      <c r="U66" s="141"/>
      <c r="V66" s="456" t="s">
        <v>271</v>
      </c>
      <c r="W66" s="141"/>
      <c r="X66" s="456" t="s">
        <v>182</v>
      </c>
      <c r="Y66" s="456" t="s">
        <v>274</v>
      </c>
      <c r="Z66" s="456" t="str">
        <f t="shared" si="16"/>
        <v/>
      </c>
      <c r="AA66" s="457" t="s">
        <v>275</v>
      </c>
      <c r="AB66" s="458" t="str">
        <f t="shared" si="23"/>
        <v/>
      </c>
      <c r="AC66" s="459"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649">
        <v>56</v>
      </c>
      <c r="B67" s="943" t="str">
        <f>IF(基本情報入力シート!B95="","",基本情報入力シート!B95)</f>
        <v/>
      </c>
      <c r="C67" s="944"/>
      <c r="D67" s="944"/>
      <c r="E67" s="944"/>
      <c r="F67" s="945"/>
      <c r="G67" s="454" t="str">
        <f>IF(基本情報入力シート!L95="", "", 基本情報入力シート!L95)</f>
        <v/>
      </c>
      <c r="H67" s="454" t="str">
        <f>IF(基本情報入力シート!Q95="", "", 基本情報入力シート!Q95)</f>
        <v/>
      </c>
      <c r="I67" s="454" t="str">
        <f>IF(基本情報入力シート!V95="", "", 基本情報入力シート!V95)</f>
        <v/>
      </c>
      <c r="J67" s="454" t="str">
        <f>IF(基本情報入力シート!W95="", "", 基本情報入力シート!W95)</f>
        <v/>
      </c>
      <c r="K67" s="454"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5" t="s">
        <v>180</v>
      </c>
      <c r="Q67" s="141"/>
      <c r="R67" s="456" t="s">
        <v>271</v>
      </c>
      <c r="S67" s="141"/>
      <c r="T67" s="456" t="s">
        <v>272</v>
      </c>
      <c r="U67" s="141"/>
      <c r="V67" s="456" t="s">
        <v>271</v>
      </c>
      <c r="W67" s="141"/>
      <c r="X67" s="456" t="s">
        <v>273</v>
      </c>
      <c r="Y67" s="456" t="s">
        <v>274</v>
      </c>
      <c r="Z67" s="456" t="str">
        <f t="shared" si="16"/>
        <v/>
      </c>
      <c r="AA67" s="457" t="s">
        <v>275</v>
      </c>
      <c r="AB67" s="458" t="str">
        <f t="shared" si="23"/>
        <v/>
      </c>
      <c r="AC67" s="459"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649">
        <v>57</v>
      </c>
      <c r="B68" s="943" t="str">
        <f>IF(基本情報入力シート!B96="","",基本情報入力シート!B96)</f>
        <v/>
      </c>
      <c r="C68" s="944"/>
      <c r="D68" s="944"/>
      <c r="E68" s="944"/>
      <c r="F68" s="945"/>
      <c r="G68" s="454" t="str">
        <f>IF(基本情報入力シート!L96="", "", 基本情報入力シート!L96)</f>
        <v/>
      </c>
      <c r="H68" s="454" t="str">
        <f>IF(基本情報入力シート!Q96="", "", 基本情報入力シート!Q96)</f>
        <v/>
      </c>
      <c r="I68" s="454" t="str">
        <f>IF(基本情報入力シート!V96="", "", 基本情報入力シート!V96)</f>
        <v/>
      </c>
      <c r="J68" s="454" t="str">
        <f>IF(基本情報入力シート!W96="", "", 基本情報入力シート!W96)</f>
        <v/>
      </c>
      <c r="K68" s="454"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5" t="s">
        <v>180</v>
      </c>
      <c r="Q68" s="141"/>
      <c r="R68" s="456" t="s">
        <v>271</v>
      </c>
      <c r="S68" s="141"/>
      <c r="T68" s="456" t="s">
        <v>272</v>
      </c>
      <c r="U68" s="141"/>
      <c r="V68" s="456" t="s">
        <v>271</v>
      </c>
      <c r="W68" s="141"/>
      <c r="X68" s="456" t="s">
        <v>273</v>
      </c>
      <c r="Y68" s="456" t="s">
        <v>274</v>
      </c>
      <c r="Z68" s="456" t="str">
        <f t="shared" si="16"/>
        <v/>
      </c>
      <c r="AA68" s="457" t="s">
        <v>275</v>
      </c>
      <c r="AB68" s="458" t="str">
        <f t="shared" si="23"/>
        <v/>
      </c>
      <c r="AC68" s="459"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649">
        <v>58</v>
      </c>
      <c r="B69" s="943" t="str">
        <f>IF(基本情報入力シート!B97="","",基本情報入力シート!B97)</f>
        <v/>
      </c>
      <c r="C69" s="944"/>
      <c r="D69" s="944"/>
      <c r="E69" s="944"/>
      <c r="F69" s="945"/>
      <c r="G69" s="454" t="str">
        <f>IF(基本情報入力シート!L97="", "", 基本情報入力シート!L97)</f>
        <v/>
      </c>
      <c r="H69" s="454" t="str">
        <f>IF(基本情報入力シート!Q97="", "", 基本情報入力シート!Q97)</f>
        <v/>
      </c>
      <c r="I69" s="454" t="str">
        <f>IF(基本情報入力シート!V97="", "", 基本情報入力シート!V97)</f>
        <v/>
      </c>
      <c r="J69" s="454" t="str">
        <f>IF(基本情報入力シート!W97="", "", 基本情報入力シート!W97)</f>
        <v/>
      </c>
      <c r="K69" s="454"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5" t="s">
        <v>180</v>
      </c>
      <c r="Q69" s="141"/>
      <c r="R69" s="456" t="s">
        <v>271</v>
      </c>
      <c r="S69" s="141"/>
      <c r="T69" s="456" t="s">
        <v>272</v>
      </c>
      <c r="U69" s="141"/>
      <c r="V69" s="456" t="s">
        <v>271</v>
      </c>
      <c r="W69" s="141"/>
      <c r="X69" s="456" t="s">
        <v>273</v>
      </c>
      <c r="Y69" s="456" t="s">
        <v>274</v>
      </c>
      <c r="Z69" s="456" t="str">
        <f t="shared" si="16"/>
        <v/>
      </c>
      <c r="AA69" s="457" t="s">
        <v>275</v>
      </c>
      <c r="AB69" s="458" t="str">
        <f t="shared" si="23"/>
        <v/>
      </c>
      <c r="AC69" s="459"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649">
        <v>59</v>
      </c>
      <c r="B70" s="943" t="str">
        <f>IF(基本情報入力シート!B98="","",基本情報入力シート!B98)</f>
        <v/>
      </c>
      <c r="C70" s="944"/>
      <c r="D70" s="944"/>
      <c r="E70" s="944"/>
      <c r="F70" s="945"/>
      <c r="G70" s="454" t="str">
        <f>IF(基本情報入力シート!L98="", "", 基本情報入力シート!L98)</f>
        <v/>
      </c>
      <c r="H70" s="454" t="str">
        <f>IF(基本情報入力シート!Q98="", "", 基本情報入力シート!Q98)</f>
        <v/>
      </c>
      <c r="I70" s="454" t="str">
        <f>IF(基本情報入力シート!V98="", "", 基本情報入力シート!V98)</f>
        <v/>
      </c>
      <c r="J70" s="454" t="str">
        <f>IF(基本情報入力シート!W98="", "", 基本情報入力シート!W98)</f>
        <v/>
      </c>
      <c r="K70" s="454"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5" t="s">
        <v>180</v>
      </c>
      <c r="Q70" s="141"/>
      <c r="R70" s="456" t="s">
        <v>271</v>
      </c>
      <c r="S70" s="141"/>
      <c r="T70" s="456" t="s">
        <v>272</v>
      </c>
      <c r="U70" s="141"/>
      <c r="V70" s="456" t="s">
        <v>271</v>
      </c>
      <c r="W70" s="141"/>
      <c r="X70" s="456" t="s">
        <v>182</v>
      </c>
      <c r="Y70" s="456" t="s">
        <v>274</v>
      </c>
      <c r="Z70" s="456" t="str">
        <f t="shared" si="16"/>
        <v/>
      </c>
      <c r="AA70" s="457" t="s">
        <v>275</v>
      </c>
      <c r="AB70" s="458" t="str">
        <f t="shared" si="23"/>
        <v/>
      </c>
      <c r="AC70" s="459"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649">
        <v>60</v>
      </c>
      <c r="B71" s="943" t="str">
        <f>IF(基本情報入力シート!B99="","",基本情報入力シート!B99)</f>
        <v/>
      </c>
      <c r="C71" s="944"/>
      <c r="D71" s="944"/>
      <c r="E71" s="944"/>
      <c r="F71" s="945"/>
      <c r="G71" s="454" t="str">
        <f>IF(基本情報入力シート!L99="", "", 基本情報入力シート!L99)</f>
        <v/>
      </c>
      <c r="H71" s="454" t="str">
        <f>IF(基本情報入力シート!Q99="", "", 基本情報入力シート!Q99)</f>
        <v/>
      </c>
      <c r="I71" s="454" t="str">
        <f>IF(基本情報入力シート!V99="", "", 基本情報入力シート!V99)</f>
        <v/>
      </c>
      <c r="J71" s="454" t="str">
        <f>IF(基本情報入力シート!W99="", "", 基本情報入力シート!W99)</f>
        <v/>
      </c>
      <c r="K71" s="454"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5" t="s">
        <v>180</v>
      </c>
      <c r="Q71" s="141"/>
      <c r="R71" s="456" t="s">
        <v>271</v>
      </c>
      <c r="S71" s="141"/>
      <c r="T71" s="456" t="s">
        <v>272</v>
      </c>
      <c r="U71" s="141"/>
      <c r="V71" s="456" t="s">
        <v>271</v>
      </c>
      <c r="W71" s="141"/>
      <c r="X71" s="456" t="s">
        <v>182</v>
      </c>
      <c r="Y71" s="456" t="s">
        <v>274</v>
      </c>
      <c r="Z71" s="456" t="str">
        <f t="shared" si="16"/>
        <v/>
      </c>
      <c r="AA71" s="457" t="s">
        <v>275</v>
      </c>
      <c r="AB71" s="458" t="str">
        <f t="shared" si="23"/>
        <v/>
      </c>
      <c r="AC71" s="459"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649">
        <v>61</v>
      </c>
      <c r="B72" s="943" t="str">
        <f>IF(基本情報入力シート!B100="","",基本情報入力シート!B100)</f>
        <v/>
      </c>
      <c r="C72" s="944"/>
      <c r="D72" s="944"/>
      <c r="E72" s="944"/>
      <c r="F72" s="945"/>
      <c r="G72" s="454" t="str">
        <f>IF(基本情報入力シート!L100="", "", 基本情報入力シート!L100)</f>
        <v/>
      </c>
      <c r="H72" s="454" t="str">
        <f>IF(基本情報入力シート!Q100="", "", 基本情報入力シート!Q100)</f>
        <v/>
      </c>
      <c r="I72" s="454" t="str">
        <f>IF(基本情報入力シート!V100="", "", 基本情報入力シート!V100)</f>
        <v/>
      </c>
      <c r="J72" s="454" t="str">
        <f>IF(基本情報入力シート!W100="", "", 基本情報入力シート!W100)</f>
        <v/>
      </c>
      <c r="K72" s="454"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5" t="s">
        <v>180</v>
      </c>
      <c r="Q72" s="141"/>
      <c r="R72" s="456" t="s">
        <v>271</v>
      </c>
      <c r="S72" s="141"/>
      <c r="T72" s="456" t="s">
        <v>272</v>
      </c>
      <c r="U72" s="141"/>
      <c r="V72" s="456" t="s">
        <v>271</v>
      </c>
      <c r="W72" s="141"/>
      <c r="X72" s="456" t="s">
        <v>273</v>
      </c>
      <c r="Y72" s="456" t="s">
        <v>274</v>
      </c>
      <c r="Z72" s="456" t="str">
        <f t="shared" si="16"/>
        <v/>
      </c>
      <c r="AA72" s="457" t="s">
        <v>275</v>
      </c>
      <c r="AB72" s="458" t="str">
        <f t="shared" si="23"/>
        <v/>
      </c>
      <c r="AC72" s="459"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649">
        <v>62</v>
      </c>
      <c r="B73" s="943" t="str">
        <f>IF(基本情報入力シート!B101="","",基本情報入力シート!B101)</f>
        <v/>
      </c>
      <c r="C73" s="944"/>
      <c r="D73" s="944"/>
      <c r="E73" s="944"/>
      <c r="F73" s="945"/>
      <c r="G73" s="454" t="str">
        <f>IF(基本情報入力シート!L101="", "", 基本情報入力シート!L101)</f>
        <v/>
      </c>
      <c r="H73" s="454" t="str">
        <f>IF(基本情報入力シート!Q101="", "", 基本情報入力シート!Q101)</f>
        <v/>
      </c>
      <c r="I73" s="454" t="str">
        <f>IF(基本情報入力シート!V101="", "", 基本情報入力シート!V101)</f>
        <v/>
      </c>
      <c r="J73" s="454" t="str">
        <f>IF(基本情報入力シート!W101="", "", 基本情報入力シート!W101)</f>
        <v/>
      </c>
      <c r="K73" s="454"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5" t="s">
        <v>180</v>
      </c>
      <c r="Q73" s="141"/>
      <c r="R73" s="456" t="s">
        <v>271</v>
      </c>
      <c r="S73" s="141"/>
      <c r="T73" s="456" t="s">
        <v>272</v>
      </c>
      <c r="U73" s="141"/>
      <c r="V73" s="456" t="s">
        <v>271</v>
      </c>
      <c r="W73" s="141"/>
      <c r="X73" s="456" t="s">
        <v>273</v>
      </c>
      <c r="Y73" s="456" t="s">
        <v>274</v>
      </c>
      <c r="Z73" s="456" t="str">
        <f t="shared" si="16"/>
        <v/>
      </c>
      <c r="AA73" s="457" t="s">
        <v>275</v>
      </c>
      <c r="AB73" s="458" t="str">
        <f t="shared" si="23"/>
        <v/>
      </c>
      <c r="AC73" s="459"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649">
        <v>63</v>
      </c>
      <c r="B74" s="943" t="str">
        <f>IF(基本情報入力シート!B102="","",基本情報入力シート!B102)</f>
        <v/>
      </c>
      <c r="C74" s="944"/>
      <c r="D74" s="944"/>
      <c r="E74" s="944"/>
      <c r="F74" s="945"/>
      <c r="G74" s="454" t="str">
        <f>IF(基本情報入力シート!L102="", "", 基本情報入力シート!L102)</f>
        <v/>
      </c>
      <c r="H74" s="454" t="str">
        <f>IF(基本情報入力シート!Q102="", "", 基本情報入力シート!Q102)</f>
        <v/>
      </c>
      <c r="I74" s="454" t="str">
        <f>IF(基本情報入力シート!V102="", "", 基本情報入力シート!V102)</f>
        <v/>
      </c>
      <c r="J74" s="454" t="str">
        <f>IF(基本情報入力シート!W102="", "", 基本情報入力シート!W102)</f>
        <v/>
      </c>
      <c r="K74" s="454"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5" t="s">
        <v>180</v>
      </c>
      <c r="Q74" s="141"/>
      <c r="R74" s="456" t="s">
        <v>271</v>
      </c>
      <c r="S74" s="141"/>
      <c r="T74" s="456" t="s">
        <v>272</v>
      </c>
      <c r="U74" s="141"/>
      <c r="V74" s="456" t="s">
        <v>271</v>
      </c>
      <c r="W74" s="141"/>
      <c r="X74" s="456" t="s">
        <v>273</v>
      </c>
      <c r="Y74" s="456" t="s">
        <v>274</v>
      </c>
      <c r="Z74" s="456" t="str">
        <f t="shared" si="16"/>
        <v/>
      </c>
      <c r="AA74" s="457" t="s">
        <v>275</v>
      </c>
      <c r="AB74" s="458" t="str">
        <f t="shared" si="23"/>
        <v/>
      </c>
      <c r="AC74" s="459"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649">
        <v>64</v>
      </c>
      <c r="B75" s="943" t="str">
        <f>IF(基本情報入力シート!B103="","",基本情報入力シート!B103)</f>
        <v/>
      </c>
      <c r="C75" s="944"/>
      <c r="D75" s="944"/>
      <c r="E75" s="944"/>
      <c r="F75" s="945"/>
      <c r="G75" s="454" t="str">
        <f>IF(基本情報入力シート!L103="", "", 基本情報入力シート!L103)</f>
        <v/>
      </c>
      <c r="H75" s="454" t="str">
        <f>IF(基本情報入力シート!Q103="", "", 基本情報入力シート!Q103)</f>
        <v/>
      </c>
      <c r="I75" s="454" t="str">
        <f>IF(基本情報入力シート!V103="", "", 基本情報入力シート!V103)</f>
        <v/>
      </c>
      <c r="J75" s="454" t="str">
        <f>IF(基本情報入力シート!W103="", "", 基本情報入力シート!W103)</f>
        <v/>
      </c>
      <c r="K75" s="454"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5" t="s">
        <v>180</v>
      </c>
      <c r="Q75" s="141"/>
      <c r="R75" s="456" t="s">
        <v>271</v>
      </c>
      <c r="S75" s="141"/>
      <c r="T75" s="456" t="s">
        <v>272</v>
      </c>
      <c r="U75" s="141"/>
      <c r="V75" s="456" t="s">
        <v>271</v>
      </c>
      <c r="W75" s="141"/>
      <c r="X75" s="456" t="s">
        <v>182</v>
      </c>
      <c r="Y75" s="456" t="s">
        <v>274</v>
      </c>
      <c r="Z75" s="456" t="str">
        <f t="shared" si="16"/>
        <v/>
      </c>
      <c r="AA75" s="457" t="s">
        <v>275</v>
      </c>
      <c r="AB75" s="458" t="str">
        <f t="shared" si="23"/>
        <v/>
      </c>
      <c r="AC75" s="459"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649">
        <v>65</v>
      </c>
      <c r="B76" s="943" t="str">
        <f>IF(基本情報入力シート!B104="","",基本情報入力シート!B104)</f>
        <v/>
      </c>
      <c r="C76" s="944"/>
      <c r="D76" s="944"/>
      <c r="E76" s="944"/>
      <c r="F76" s="945"/>
      <c r="G76" s="454" t="str">
        <f>IF(基本情報入力シート!L104="", "", 基本情報入力シート!L104)</f>
        <v/>
      </c>
      <c r="H76" s="454" t="str">
        <f>IF(基本情報入力シート!Q104="", "", 基本情報入力シート!Q104)</f>
        <v/>
      </c>
      <c r="I76" s="454" t="str">
        <f>IF(基本情報入力シート!V104="", "", 基本情報入力シート!V104)</f>
        <v/>
      </c>
      <c r="J76" s="454" t="str">
        <f>IF(基本情報入力シート!W104="", "", 基本情報入力シート!W104)</f>
        <v/>
      </c>
      <c r="K76" s="454"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5" t="s">
        <v>180</v>
      </c>
      <c r="Q76" s="141"/>
      <c r="R76" s="456" t="s">
        <v>271</v>
      </c>
      <c r="S76" s="141"/>
      <c r="T76" s="456" t="s">
        <v>272</v>
      </c>
      <c r="U76" s="141"/>
      <c r="V76" s="456" t="s">
        <v>271</v>
      </c>
      <c r="W76" s="141"/>
      <c r="X76" s="456" t="s">
        <v>273</v>
      </c>
      <c r="Y76" s="456" t="s">
        <v>274</v>
      </c>
      <c r="Z76" s="456" t="str">
        <f t="shared" si="16"/>
        <v/>
      </c>
      <c r="AA76" s="457" t="s">
        <v>275</v>
      </c>
      <c r="AB76" s="458" t="str">
        <f t="shared" si="23"/>
        <v/>
      </c>
      <c r="AC76" s="459"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649">
        <v>66</v>
      </c>
      <c r="B77" s="943" t="str">
        <f>IF(基本情報入力シート!B105="","",基本情報入力シート!B105)</f>
        <v/>
      </c>
      <c r="C77" s="944"/>
      <c r="D77" s="944"/>
      <c r="E77" s="944"/>
      <c r="F77" s="945"/>
      <c r="G77" s="454" t="str">
        <f>IF(基本情報入力シート!L105="", "", 基本情報入力シート!L105)</f>
        <v/>
      </c>
      <c r="H77" s="454" t="str">
        <f>IF(基本情報入力シート!Q105="", "", 基本情報入力シート!Q105)</f>
        <v/>
      </c>
      <c r="I77" s="454" t="str">
        <f>IF(基本情報入力シート!V105="", "", 基本情報入力シート!V105)</f>
        <v/>
      </c>
      <c r="J77" s="454" t="str">
        <f>IF(基本情報入力シート!W105="", "", 基本情報入力シート!W105)</f>
        <v/>
      </c>
      <c r="K77" s="454"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5" t="s">
        <v>180</v>
      </c>
      <c r="Q77" s="141"/>
      <c r="R77" s="456" t="s">
        <v>271</v>
      </c>
      <c r="S77" s="141"/>
      <c r="T77" s="456" t="s">
        <v>272</v>
      </c>
      <c r="U77" s="141"/>
      <c r="V77" s="456" t="s">
        <v>271</v>
      </c>
      <c r="W77" s="141"/>
      <c r="X77" s="456" t="s">
        <v>273</v>
      </c>
      <c r="Y77" s="456" t="s">
        <v>274</v>
      </c>
      <c r="Z77" s="456" t="str">
        <f t="shared" si="16"/>
        <v/>
      </c>
      <c r="AA77" s="457" t="s">
        <v>275</v>
      </c>
      <c r="AB77" s="458" t="str">
        <f t="shared" si="23"/>
        <v/>
      </c>
      <c r="AC77" s="459"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40"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649">
        <v>67</v>
      </c>
      <c r="B78" s="943" t="str">
        <f>IF(基本情報入力シート!B106="","",基本情報入力シート!B106)</f>
        <v/>
      </c>
      <c r="C78" s="944"/>
      <c r="D78" s="944"/>
      <c r="E78" s="944"/>
      <c r="F78" s="945"/>
      <c r="G78" s="454" t="str">
        <f>IF(基本情報入力シート!L106="", "", 基本情報入力シート!L106)</f>
        <v/>
      </c>
      <c r="H78" s="454" t="str">
        <f>IF(基本情報入力シート!Q106="", "", 基本情報入力シート!Q106)</f>
        <v/>
      </c>
      <c r="I78" s="454" t="str">
        <f>IF(基本情報入力シート!V106="", "", 基本情報入力シート!V106)</f>
        <v/>
      </c>
      <c r="J78" s="454" t="str">
        <f>IF(基本情報入力シート!W106="", "", 基本情報入力シート!W106)</f>
        <v/>
      </c>
      <c r="K78" s="454"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5" t="s">
        <v>180</v>
      </c>
      <c r="Q78" s="141"/>
      <c r="R78" s="456" t="s">
        <v>271</v>
      </c>
      <c r="S78" s="141"/>
      <c r="T78" s="456" t="s">
        <v>272</v>
      </c>
      <c r="U78" s="141"/>
      <c r="V78" s="456" t="s">
        <v>271</v>
      </c>
      <c r="W78" s="141"/>
      <c r="X78" s="456" t="s">
        <v>273</v>
      </c>
      <c r="Y78" s="456" t="s">
        <v>274</v>
      </c>
      <c r="Z78" s="456" t="str">
        <f t="shared" si="16"/>
        <v/>
      </c>
      <c r="AA78" s="457" t="s">
        <v>275</v>
      </c>
      <c r="AB78" s="458" t="str">
        <f t="shared" si="23"/>
        <v/>
      </c>
      <c r="AC78" s="459"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649">
        <v>68</v>
      </c>
      <c r="B79" s="943" t="str">
        <f>IF(基本情報入力シート!B107="","",基本情報入力シート!B107)</f>
        <v/>
      </c>
      <c r="C79" s="944"/>
      <c r="D79" s="944"/>
      <c r="E79" s="944"/>
      <c r="F79" s="945"/>
      <c r="G79" s="454" t="str">
        <f>IF(基本情報入力シート!L107="", "", 基本情報入力シート!L107)</f>
        <v/>
      </c>
      <c r="H79" s="454" t="str">
        <f>IF(基本情報入力シート!Q107="", "", 基本情報入力シート!Q107)</f>
        <v/>
      </c>
      <c r="I79" s="454" t="str">
        <f>IF(基本情報入力シート!V107="", "", 基本情報入力シート!V107)</f>
        <v/>
      </c>
      <c r="J79" s="454" t="str">
        <f>IF(基本情報入力シート!W107="", "", 基本情報入力シート!W107)</f>
        <v/>
      </c>
      <c r="K79" s="454"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5" t="s">
        <v>180</v>
      </c>
      <c r="Q79" s="141"/>
      <c r="R79" s="456" t="s">
        <v>271</v>
      </c>
      <c r="S79" s="141"/>
      <c r="T79" s="456" t="s">
        <v>272</v>
      </c>
      <c r="U79" s="141"/>
      <c r="V79" s="456" t="s">
        <v>271</v>
      </c>
      <c r="W79" s="141"/>
      <c r="X79" s="456" t="s">
        <v>182</v>
      </c>
      <c r="Y79" s="456" t="s">
        <v>274</v>
      </c>
      <c r="Z79" s="456" t="str">
        <f t="shared" ref="Z79:Z111" si="44">IF(Q79&gt;=1,(U79*12+W79)-(Q79*12+S79)+1,"")</f>
        <v/>
      </c>
      <c r="AA79" s="457" t="s">
        <v>275</v>
      </c>
      <c r="AB79" s="458" t="str">
        <f t="shared" ref="AB79:AB111" si="45">IFERROR(ROUNDDOWN(ROUND(L79*O79,0)*M79,0)*Z79,"")</f>
        <v/>
      </c>
      <c r="AC79" s="459"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649">
        <v>69</v>
      </c>
      <c r="B80" s="943" t="str">
        <f>IF(基本情報入力シート!B108="","",基本情報入力シート!B108)</f>
        <v/>
      </c>
      <c r="C80" s="944"/>
      <c r="D80" s="944"/>
      <c r="E80" s="944"/>
      <c r="F80" s="945"/>
      <c r="G80" s="454" t="str">
        <f>IF(基本情報入力シート!L108="", "", 基本情報入力シート!L108)</f>
        <v/>
      </c>
      <c r="H80" s="454" t="str">
        <f>IF(基本情報入力シート!Q108="", "", 基本情報入力シート!Q108)</f>
        <v/>
      </c>
      <c r="I80" s="454" t="str">
        <f>IF(基本情報入力シート!V108="", "", 基本情報入力シート!V108)</f>
        <v/>
      </c>
      <c r="J80" s="454" t="str">
        <f>IF(基本情報入力シート!W108="", "", 基本情報入力シート!W108)</f>
        <v/>
      </c>
      <c r="K80" s="454"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5" t="s">
        <v>180</v>
      </c>
      <c r="Q80" s="141"/>
      <c r="R80" s="456" t="s">
        <v>271</v>
      </c>
      <c r="S80" s="141"/>
      <c r="T80" s="456" t="s">
        <v>272</v>
      </c>
      <c r="U80" s="141"/>
      <c r="V80" s="456" t="s">
        <v>271</v>
      </c>
      <c r="W80" s="141"/>
      <c r="X80" s="456" t="s">
        <v>182</v>
      </c>
      <c r="Y80" s="456" t="s">
        <v>274</v>
      </c>
      <c r="Z80" s="456" t="str">
        <f t="shared" si="44"/>
        <v/>
      </c>
      <c r="AA80" s="457" t="s">
        <v>275</v>
      </c>
      <c r="AB80" s="458" t="str">
        <f t="shared" si="45"/>
        <v/>
      </c>
      <c r="AC80" s="459"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649">
        <v>70</v>
      </c>
      <c r="B81" s="943" t="str">
        <f>IF(基本情報入力シート!B109="","",基本情報入力シート!B109)</f>
        <v/>
      </c>
      <c r="C81" s="944"/>
      <c r="D81" s="944"/>
      <c r="E81" s="944"/>
      <c r="F81" s="945"/>
      <c r="G81" s="454" t="str">
        <f>IF(基本情報入力シート!L109="", "", 基本情報入力シート!L109)</f>
        <v/>
      </c>
      <c r="H81" s="454" t="str">
        <f>IF(基本情報入力シート!Q109="", "", 基本情報入力シート!Q109)</f>
        <v/>
      </c>
      <c r="I81" s="454" t="str">
        <f>IF(基本情報入力シート!V109="", "", 基本情報入力シート!V109)</f>
        <v/>
      </c>
      <c r="J81" s="454" t="str">
        <f>IF(基本情報入力シート!W109="", "", 基本情報入力シート!W109)</f>
        <v/>
      </c>
      <c r="K81" s="454"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5" t="s">
        <v>180</v>
      </c>
      <c r="Q81" s="141"/>
      <c r="R81" s="456" t="s">
        <v>271</v>
      </c>
      <c r="S81" s="141"/>
      <c r="T81" s="456" t="s">
        <v>272</v>
      </c>
      <c r="U81" s="141"/>
      <c r="V81" s="456" t="s">
        <v>271</v>
      </c>
      <c r="W81" s="141"/>
      <c r="X81" s="456" t="s">
        <v>273</v>
      </c>
      <c r="Y81" s="456" t="s">
        <v>274</v>
      </c>
      <c r="Z81" s="456" t="str">
        <f t="shared" si="44"/>
        <v/>
      </c>
      <c r="AA81" s="457" t="s">
        <v>275</v>
      </c>
      <c r="AB81" s="458" t="str">
        <f t="shared" si="45"/>
        <v/>
      </c>
      <c r="AC81" s="459"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649">
        <v>71</v>
      </c>
      <c r="B82" s="943" t="str">
        <f>IF(基本情報入力シート!B110="","",基本情報入力シート!B110)</f>
        <v/>
      </c>
      <c r="C82" s="944"/>
      <c r="D82" s="944"/>
      <c r="E82" s="944"/>
      <c r="F82" s="945"/>
      <c r="G82" s="454" t="str">
        <f>IF(基本情報入力シート!L110="", "", 基本情報入力シート!L110)</f>
        <v/>
      </c>
      <c r="H82" s="454" t="str">
        <f>IF(基本情報入力シート!Q110="", "", 基本情報入力シート!Q110)</f>
        <v/>
      </c>
      <c r="I82" s="454" t="str">
        <f>IF(基本情報入力シート!V110="", "", 基本情報入力シート!V110)</f>
        <v/>
      </c>
      <c r="J82" s="454" t="str">
        <f>IF(基本情報入力シート!W110="", "", 基本情報入力シート!W110)</f>
        <v/>
      </c>
      <c r="K82" s="454"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5" t="s">
        <v>180</v>
      </c>
      <c r="Q82" s="141"/>
      <c r="R82" s="456" t="s">
        <v>271</v>
      </c>
      <c r="S82" s="141"/>
      <c r="T82" s="456" t="s">
        <v>272</v>
      </c>
      <c r="U82" s="141"/>
      <c r="V82" s="456" t="s">
        <v>271</v>
      </c>
      <c r="W82" s="141"/>
      <c r="X82" s="456" t="s">
        <v>273</v>
      </c>
      <c r="Y82" s="456" t="s">
        <v>274</v>
      </c>
      <c r="Z82" s="456" t="str">
        <f t="shared" si="44"/>
        <v/>
      </c>
      <c r="AA82" s="457" t="s">
        <v>275</v>
      </c>
      <c r="AB82" s="458" t="str">
        <f t="shared" si="45"/>
        <v/>
      </c>
      <c r="AC82" s="459"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649">
        <v>72</v>
      </c>
      <c r="B83" s="943" t="str">
        <f>IF(基本情報入力シート!B111="","",基本情報入力シート!B111)</f>
        <v/>
      </c>
      <c r="C83" s="944"/>
      <c r="D83" s="944"/>
      <c r="E83" s="944"/>
      <c r="F83" s="945"/>
      <c r="G83" s="454" t="str">
        <f>IF(基本情報入力シート!L111="", "", 基本情報入力シート!L111)</f>
        <v/>
      </c>
      <c r="H83" s="454" t="str">
        <f>IF(基本情報入力シート!Q111="", "", 基本情報入力シート!Q111)</f>
        <v/>
      </c>
      <c r="I83" s="454" t="str">
        <f>IF(基本情報入力シート!V111="", "", 基本情報入力シート!V111)</f>
        <v/>
      </c>
      <c r="J83" s="454" t="str">
        <f>IF(基本情報入力シート!W111="", "", 基本情報入力シート!W111)</f>
        <v/>
      </c>
      <c r="K83" s="454"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5" t="s">
        <v>180</v>
      </c>
      <c r="Q83" s="141"/>
      <c r="R83" s="456" t="s">
        <v>271</v>
      </c>
      <c r="S83" s="141"/>
      <c r="T83" s="456" t="s">
        <v>272</v>
      </c>
      <c r="U83" s="141"/>
      <c r="V83" s="456" t="s">
        <v>271</v>
      </c>
      <c r="W83" s="141"/>
      <c r="X83" s="456" t="s">
        <v>273</v>
      </c>
      <c r="Y83" s="456" t="s">
        <v>274</v>
      </c>
      <c r="Z83" s="456" t="str">
        <f t="shared" si="44"/>
        <v/>
      </c>
      <c r="AA83" s="457" t="s">
        <v>275</v>
      </c>
      <c r="AB83" s="458" t="str">
        <f t="shared" si="45"/>
        <v/>
      </c>
      <c r="AC83" s="459"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649">
        <v>73</v>
      </c>
      <c r="B84" s="943" t="str">
        <f>IF(基本情報入力シート!B112="","",基本情報入力シート!B112)</f>
        <v/>
      </c>
      <c r="C84" s="944"/>
      <c r="D84" s="944"/>
      <c r="E84" s="944"/>
      <c r="F84" s="945"/>
      <c r="G84" s="454" t="str">
        <f>IF(基本情報入力シート!L112="", "", 基本情報入力シート!L112)</f>
        <v/>
      </c>
      <c r="H84" s="454" t="str">
        <f>IF(基本情報入力シート!Q112="", "", 基本情報入力シート!Q112)</f>
        <v/>
      </c>
      <c r="I84" s="454" t="str">
        <f>IF(基本情報入力シート!V112="", "", 基本情報入力シート!V112)</f>
        <v/>
      </c>
      <c r="J84" s="454" t="str">
        <f>IF(基本情報入力シート!W112="", "", 基本情報入力シート!W112)</f>
        <v/>
      </c>
      <c r="K84" s="454"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5" t="s">
        <v>180</v>
      </c>
      <c r="Q84" s="141"/>
      <c r="R84" s="456" t="s">
        <v>271</v>
      </c>
      <c r="S84" s="141"/>
      <c r="T84" s="456" t="s">
        <v>272</v>
      </c>
      <c r="U84" s="141"/>
      <c r="V84" s="456" t="s">
        <v>271</v>
      </c>
      <c r="W84" s="141"/>
      <c r="X84" s="456" t="s">
        <v>182</v>
      </c>
      <c r="Y84" s="456" t="s">
        <v>274</v>
      </c>
      <c r="Z84" s="456" t="str">
        <f t="shared" si="44"/>
        <v/>
      </c>
      <c r="AA84" s="457" t="s">
        <v>275</v>
      </c>
      <c r="AB84" s="458" t="str">
        <f t="shared" si="45"/>
        <v/>
      </c>
      <c r="AC84" s="459"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649">
        <v>74</v>
      </c>
      <c r="B85" s="943" t="str">
        <f>IF(基本情報入力シート!B113="","",基本情報入力シート!B113)</f>
        <v/>
      </c>
      <c r="C85" s="944"/>
      <c r="D85" s="944"/>
      <c r="E85" s="944"/>
      <c r="F85" s="945"/>
      <c r="G85" s="454" t="str">
        <f>IF(基本情報入力シート!L113="", "", 基本情報入力シート!L113)</f>
        <v/>
      </c>
      <c r="H85" s="454" t="str">
        <f>IF(基本情報入力シート!Q113="", "", 基本情報入力シート!Q113)</f>
        <v/>
      </c>
      <c r="I85" s="454" t="str">
        <f>IF(基本情報入力シート!V113="", "", 基本情報入力シート!V113)</f>
        <v/>
      </c>
      <c r="J85" s="454" t="str">
        <f>IF(基本情報入力シート!W113="", "", 基本情報入力シート!W113)</f>
        <v/>
      </c>
      <c r="K85" s="454"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5" t="s">
        <v>180</v>
      </c>
      <c r="Q85" s="141"/>
      <c r="R85" s="456" t="s">
        <v>271</v>
      </c>
      <c r="S85" s="141"/>
      <c r="T85" s="456" t="s">
        <v>272</v>
      </c>
      <c r="U85" s="141"/>
      <c r="V85" s="456" t="s">
        <v>271</v>
      </c>
      <c r="W85" s="141"/>
      <c r="X85" s="456" t="s">
        <v>273</v>
      </c>
      <c r="Y85" s="456" t="s">
        <v>274</v>
      </c>
      <c r="Z85" s="456" t="str">
        <f t="shared" si="44"/>
        <v/>
      </c>
      <c r="AA85" s="457" t="s">
        <v>275</v>
      </c>
      <c r="AB85" s="458" t="str">
        <f t="shared" si="45"/>
        <v/>
      </c>
      <c r="AC85" s="459"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649">
        <v>75</v>
      </c>
      <c r="B86" s="943" t="str">
        <f>IF(基本情報入力シート!B114="","",基本情報入力シート!B114)</f>
        <v/>
      </c>
      <c r="C86" s="944"/>
      <c r="D86" s="944"/>
      <c r="E86" s="944"/>
      <c r="F86" s="945"/>
      <c r="G86" s="454" t="str">
        <f>IF(基本情報入力シート!L114="", "", 基本情報入力シート!L114)</f>
        <v/>
      </c>
      <c r="H86" s="454" t="str">
        <f>IF(基本情報入力シート!Q114="", "", 基本情報入力シート!Q114)</f>
        <v/>
      </c>
      <c r="I86" s="454" t="str">
        <f>IF(基本情報入力シート!V114="", "", 基本情報入力シート!V114)</f>
        <v/>
      </c>
      <c r="J86" s="454" t="str">
        <f>IF(基本情報入力シート!W114="", "", 基本情報入力シート!W114)</f>
        <v/>
      </c>
      <c r="K86" s="454"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5" t="s">
        <v>180</v>
      </c>
      <c r="Q86" s="141"/>
      <c r="R86" s="456" t="s">
        <v>271</v>
      </c>
      <c r="S86" s="141"/>
      <c r="T86" s="456" t="s">
        <v>272</v>
      </c>
      <c r="U86" s="141"/>
      <c r="V86" s="456" t="s">
        <v>271</v>
      </c>
      <c r="W86" s="141"/>
      <c r="X86" s="456" t="s">
        <v>273</v>
      </c>
      <c r="Y86" s="456" t="s">
        <v>274</v>
      </c>
      <c r="Z86" s="456" t="str">
        <f t="shared" si="44"/>
        <v/>
      </c>
      <c r="AA86" s="457" t="s">
        <v>275</v>
      </c>
      <c r="AB86" s="458" t="str">
        <f t="shared" si="45"/>
        <v/>
      </c>
      <c r="AC86" s="459"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649">
        <v>76</v>
      </c>
      <c r="B87" s="943" t="str">
        <f>IF(基本情報入力シート!B115="","",基本情報入力シート!B115)</f>
        <v/>
      </c>
      <c r="C87" s="944"/>
      <c r="D87" s="944"/>
      <c r="E87" s="944"/>
      <c r="F87" s="945"/>
      <c r="G87" s="454" t="str">
        <f>IF(基本情報入力シート!L115="", "", 基本情報入力シート!L115)</f>
        <v/>
      </c>
      <c r="H87" s="454" t="str">
        <f>IF(基本情報入力シート!Q115="", "", 基本情報入力シート!Q115)</f>
        <v/>
      </c>
      <c r="I87" s="454" t="str">
        <f>IF(基本情報入力シート!V115="", "", 基本情報入力シート!V115)</f>
        <v/>
      </c>
      <c r="J87" s="454" t="str">
        <f>IF(基本情報入力シート!W115="", "", 基本情報入力シート!W115)</f>
        <v/>
      </c>
      <c r="K87" s="454"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5" t="s">
        <v>180</v>
      </c>
      <c r="Q87" s="141"/>
      <c r="R87" s="456" t="s">
        <v>271</v>
      </c>
      <c r="S87" s="141"/>
      <c r="T87" s="456" t="s">
        <v>272</v>
      </c>
      <c r="U87" s="141"/>
      <c r="V87" s="456" t="s">
        <v>271</v>
      </c>
      <c r="W87" s="141"/>
      <c r="X87" s="456" t="s">
        <v>273</v>
      </c>
      <c r="Y87" s="456" t="s">
        <v>274</v>
      </c>
      <c r="Z87" s="456" t="str">
        <f t="shared" si="44"/>
        <v/>
      </c>
      <c r="AA87" s="457" t="s">
        <v>275</v>
      </c>
      <c r="AB87" s="458" t="str">
        <f t="shared" si="45"/>
        <v/>
      </c>
      <c r="AC87" s="459"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649">
        <v>77</v>
      </c>
      <c r="B88" s="943" t="str">
        <f>IF(基本情報入力シート!B116="","",基本情報入力シート!B116)</f>
        <v/>
      </c>
      <c r="C88" s="944"/>
      <c r="D88" s="944"/>
      <c r="E88" s="944"/>
      <c r="F88" s="945"/>
      <c r="G88" s="454" t="str">
        <f>IF(基本情報入力シート!L116="", "", 基本情報入力シート!L116)</f>
        <v/>
      </c>
      <c r="H88" s="454" t="str">
        <f>IF(基本情報入力シート!Q116="", "", 基本情報入力シート!Q116)</f>
        <v/>
      </c>
      <c r="I88" s="454" t="str">
        <f>IF(基本情報入力シート!V116="", "", 基本情報入力シート!V116)</f>
        <v/>
      </c>
      <c r="J88" s="454" t="str">
        <f>IF(基本情報入力シート!W116="", "", 基本情報入力シート!W116)</f>
        <v/>
      </c>
      <c r="K88" s="454"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5" t="s">
        <v>180</v>
      </c>
      <c r="Q88" s="141"/>
      <c r="R88" s="456" t="s">
        <v>271</v>
      </c>
      <c r="S88" s="141"/>
      <c r="T88" s="456" t="s">
        <v>272</v>
      </c>
      <c r="U88" s="141"/>
      <c r="V88" s="456" t="s">
        <v>271</v>
      </c>
      <c r="W88" s="141"/>
      <c r="X88" s="456" t="s">
        <v>182</v>
      </c>
      <c r="Y88" s="456" t="s">
        <v>274</v>
      </c>
      <c r="Z88" s="456" t="str">
        <f t="shared" si="44"/>
        <v/>
      </c>
      <c r="AA88" s="457" t="s">
        <v>275</v>
      </c>
      <c r="AB88" s="458" t="str">
        <f t="shared" si="45"/>
        <v/>
      </c>
      <c r="AC88" s="459"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649">
        <v>78</v>
      </c>
      <c r="B89" s="943" t="str">
        <f>IF(基本情報入力シート!B117="","",基本情報入力シート!B117)</f>
        <v/>
      </c>
      <c r="C89" s="944"/>
      <c r="D89" s="944"/>
      <c r="E89" s="944"/>
      <c r="F89" s="945"/>
      <c r="G89" s="454" t="str">
        <f>IF(基本情報入力シート!L117="", "", 基本情報入力シート!L117)</f>
        <v/>
      </c>
      <c r="H89" s="454" t="str">
        <f>IF(基本情報入力シート!Q117="", "", 基本情報入力シート!Q117)</f>
        <v/>
      </c>
      <c r="I89" s="454" t="str">
        <f>IF(基本情報入力シート!V117="", "", 基本情報入力シート!V117)</f>
        <v/>
      </c>
      <c r="J89" s="454" t="str">
        <f>IF(基本情報入力シート!W117="", "", 基本情報入力シート!W117)</f>
        <v/>
      </c>
      <c r="K89" s="454"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5" t="s">
        <v>180</v>
      </c>
      <c r="Q89" s="141"/>
      <c r="R89" s="456" t="s">
        <v>271</v>
      </c>
      <c r="S89" s="141"/>
      <c r="T89" s="456" t="s">
        <v>272</v>
      </c>
      <c r="U89" s="141"/>
      <c r="V89" s="456" t="s">
        <v>271</v>
      </c>
      <c r="W89" s="141"/>
      <c r="X89" s="456" t="s">
        <v>182</v>
      </c>
      <c r="Y89" s="456" t="s">
        <v>274</v>
      </c>
      <c r="Z89" s="456" t="str">
        <f t="shared" si="44"/>
        <v/>
      </c>
      <c r="AA89" s="457" t="s">
        <v>275</v>
      </c>
      <c r="AB89" s="458" t="str">
        <f t="shared" si="45"/>
        <v/>
      </c>
      <c r="AC89" s="459"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649">
        <v>79</v>
      </c>
      <c r="B90" s="943" t="str">
        <f>IF(基本情報入力シート!B118="","",基本情報入力シート!B118)</f>
        <v/>
      </c>
      <c r="C90" s="944"/>
      <c r="D90" s="944"/>
      <c r="E90" s="944"/>
      <c r="F90" s="945"/>
      <c r="G90" s="454" t="str">
        <f>IF(基本情報入力シート!L118="", "", 基本情報入力シート!L118)</f>
        <v/>
      </c>
      <c r="H90" s="454" t="str">
        <f>IF(基本情報入力シート!Q118="", "", 基本情報入力シート!Q118)</f>
        <v/>
      </c>
      <c r="I90" s="454" t="str">
        <f>IF(基本情報入力シート!V118="", "", 基本情報入力シート!V118)</f>
        <v/>
      </c>
      <c r="J90" s="454" t="str">
        <f>IF(基本情報入力シート!W118="", "", 基本情報入力シート!W118)</f>
        <v/>
      </c>
      <c r="K90" s="454"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5" t="s">
        <v>180</v>
      </c>
      <c r="Q90" s="141"/>
      <c r="R90" s="456" t="s">
        <v>271</v>
      </c>
      <c r="S90" s="141"/>
      <c r="T90" s="456" t="s">
        <v>272</v>
      </c>
      <c r="U90" s="141"/>
      <c r="V90" s="456" t="s">
        <v>271</v>
      </c>
      <c r="W90" s="141"/>
      <c r="X90" s="456" t="s">
        <v>273</v>
      </c>
      <c r="Y90" s="456" t="s">
        <v>274</v>
      </c>
      <c r="Z90" s="456" t="str">
        <f t="shared" si="44"/>
        <v/>
      </c>
      <c r="AA90" s="457" t="s">
        <v>275</v>
      </c>
      <c r="AB90" s="458" t="str">
        <f t="shared" si="45"/>
        <v/>
      </c>
      <c r="AC90" s="459"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649">
        <v>80</v>
      </c>
      <c r="B91" s="943" t="str">
        <f>IF(基本情報入力シート!B119="","",基本情報入力シート!B119)</f>
        <v/>
      </c>
      <c r="C91" s="944"/>
      <c r="D91" s="944"/>
      <c r="E91" s="944"/>
      <c r="F91" s="945"/>
      <c r="G91" s="454" t="str">
        <f>IF(基本情報入力シート!L119="", "", 基本情報入力シート!L119)</f>
        <v/>
      </c>
      <c r="H91" s="454" t="str">
        <f>IF(基本情報入力シート!Q119="", "", 基本情報入力シート!Q119)</f>
        <v/>
      </c>
      <c r="I91" s="454" t="str">
        <f>IF(基本情報入力シート!V119="", "", 基本情報入力シート!V119)</f>
        <v/>
      </c>
      <c r="J91" s="454" t="str">
        <f>IF(基本情報入力シート!W119="", "", 基本情報入力シート!W119)</f>
        <v/>
      </c>
      <c r="K91" s="454"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5" t="s">
        <v>180</v>
      </c>
      <c r="Q91" s="141"/>
      <c r="R91" s="456" t="s">
        <v>271</v>
      </c>
      <c r="S91" s="141"/>
      <c r="T91" s="456" t="s">
        <v>272</v>
      </c>
      <c r="U91" s="141"/>
      <c r="V91" s="456" t="s">
        <v>271</v>
      </c>
      <c r="W91" s="141"/>
      <c r="X91" s="456" t="s">
        <v>273</v>
      </c>
      <c r="Y91" s="456" t="s">
        <v>274</v>
      </c>
      <c r="Z91" s="456" t="str">
        <f t="shared" si="44"/>
        <v/>
      </c>
      <c r="AA91" s="457" t="s">
        <v>275</v>
      </c>
      <c r="AB91" s="458" t="str">
        <f t="shared" si="45"/>
        <v/>
      </c>
      <c r="AC91" s="459"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649">
        <v>81</v>
      </c>
      <c r="B92" s="943" t="str">
        <f>IF(基本情報入力シート!B120="","",基本情報入力シート!B120)</f>
        <v/>
      </c>
      <c r="C92" s="944"/>
      <c r="D92" s="944"/>
      <c r="E92" s="944"/>
      <c r="F92" s="945"/>
      <c r="G92" s="454" t="str">
        <f>IF(基本情報入力シート!L120="", "", 基本情報入力シート!L120)</f>
        <v/>
      </c>
      <c r="H92" s="454" t="str">
        <f>IF(基本情報入力シート!Q120="", "", 基本情報入力シート!Q120)</f>
        <v/>
      </c>
      <c r="I92" s="454" t="str">
        <f>IF(基本情報入力シート!V120="", "", 基本情報入力シート!V120)</f>
        <v/>
      </c>
      <c r="J92" s="454" t="str">
        <f>IF(基本情報入力シート!W120="", "", 基本情報入力シート!W120)</f>
        <v/>
      </c>
      <c r="K92" s="454"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5" t="s">
        <v>180</v>
      </c>
      <c r="Q92" s="141"/>
      <c r="R92" s="456" t="s">
        <v>271</v>
      </c>
      <c r="S92" s="141"/>
      <c r="T92" s="456" t="s">
        <v>272</v>
      </c>
      <c r="U92" s="141"/>
      <c r="V92" s="456" t="s">
        <v>271</v>
      </c>
      <c r="W92" s="141"/>
      <c r="X92" s="456" t="s">
        <v>273</v>
      </c>
      <c r="Y92" s="456" t="s">
        <v>274</v>
      </c>
      <c r="Z92" s="456" t="str">
        <f t="shared" si="44"/>
        <v/>
      </c>
      <c r="AA92" s="457" t="s">
        <v>275</v>
      </c>
      <c r="AB92" s="458" t="str">
        <f t="shared" si="45"/>
        <v/>
      </c>
      <c r="AC92" s="459"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649">
        <v>82</v>
      </c>
      <c r="B93" s="943" t="str">
        <f>IF(基本情報入力シート!B121="","",基本情報入力シート!B121)</f>
        <v/>
      </c>
      <c r="C93" s="944"/>
      <c r="D93" s="944"/>
      <c r="E93" s="944"/>
      <c r="F93" s="945"/>
      <c r="G93" s="454" t="str">
        <f>IF(基本情報入力シート!L121="", "", 基本情報入力シート!L121)</f>
        <v/>
      </c>
      <c r="H93" s="454" t="str">
        <f>IF(基本情報入力シート!Q121="", "", 基本情報入力シート!Q121)</f>
        <v/>
      </c>
      <c r="I93" s="454" t="str">
        <f>IF(基本情報入力シート!V121="", "", 基本情報入力シート!V121)</f>
        <v/>
      </c>
      <c r="J93" s="454" t="str">
        <f>IF(基本情報入力シート!W121="", "", 基本情報入力シート!W121)</f>
        <v/>
      </c>
      <c r="K93" s="454"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5" t="s">
        <v>180</v>
      </c>
      <c r="Q93" s="141"/>
      <c r="R93" s="456" t="s">
        <v>271</v>
      </c>
      <c r="S93" s="141"/>
      <c r="T93" s="456" t="s">
        <v>272</v>
      </c>
      <c r="U93" s="141"/>
      <c r="V93" s="456" t="s">
        <v>271</v>
      </c>
      <c r="W93" s="141"/>
      <c r="X93" s="456" t="s">
        <v>182</v>
      </c>
      <c r="Y93" s="456" t="s">
        <v>274</v>
      </c>
      <c r="Z93" s="456" t="str">
        <f t="shared" si="44"/>
        <v/>
      </c>
      <c r="AA93" s="457" t="s">
        <v>275</v>
      </c>
      <c r="AB93" s="458" t="str">
        <f t="shared" si="45"/>
        <v/>
      </c>
      <c r="AC93" s="459"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649">
        <v>83</v>
      </c>
      <c r="B94" s="943" t="str">
        <f>IF(基本情報入力シート!B122="","",基本情報入力シート!B122)</f>
        <v/>
      </c>
      <c r="C94" s="944"/>
      <c r="D94" s="944"/>
      <c r="E94" s="944"/>
      <c r="F94" s="945"/>
      <c r="G94" s="454" t="str">
        <f>IF(基本情報入力シート!L122="", "", 基本情報入力シート!L122)</f>
        <v/>
      </c>
      <c r="H94" s="454" t="str">
        <f>IF(基本情報入力シート!Q122="", "", 基本情報入力シート!Q122)</f>
        <v/>
      </c>
      <c r="I94" s="454" t="str">
        <f>IF(基本情報入力シート!V122="", "", 基本情報入力シート!V122)</f>
        <v/>
      </c>
      <c r="J94" s="454" t="str">
        <f>IF(基本情報入力シート!W122="", "", 基本情報入力シート!W122)</f>
        <v/>
      </c>
      <c r="K94" s="454"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5" t="s">
        <v>180</v>
      </c>
      <c r="Q94" s="141"/>
      <c r="R94" s="456" t="s">
        <v>271</v>
      </c>
      <c r="S94" s="141"/>
      <c r="T94" s="456" t="s">
        <v>272</v>
      </c>
      <c r="U94" s="141"/>
      <c r="V94" s="456" t="s">
        <v>271</v>
      </c>
      <c r="W94" s="141"/>
      <c r="X94" s="456" t="s">
        <v>273</v>
      </c>
      <c r="Y94" s="456" t="s">
        <v>274</v>
      </c>
      <c r="Z94" s="456" t="str">
        <f t="shared" si="44"/>
        <v/>
      </c>
      <c r="AA94" s="457" t="s">
        <v>275</v>
      </c>
      <c r="AB94" s="458" t="str">
        <f t="shared" si="45"/>
        <v/>
      </c>
      <c r="AC94" s="459"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649">
        <v>84</v>
      </c>
      <c r="B95" s="943" t="str">
        <f>IF(基本情報入力シート!B123="","",基本情報入力シート!B123)</f>
        <v/>
      </c>
      <c r="C95" s="944"/>
      <c r="D95" s="944"/>
      <c r="E95" s="944"/>
      <c r="F95" s="945"/>
      <c r="G95" s="454" t="str">
        <f>IF(基本情報入力シート!L123="", "", 基本情報入力シート!L123)</f>
        <v/>
      </c>
      <c r="H95" s="454" t="str">
        <f>IF(基本情報入力シート!Q123="", "", 基本情報入力シート!Q123)</f>
        <v/>
      </c>
      <c r="I95" s="454" t="str">
        <f>IF(基本情報入力シート!V123="", "", 基本情報入力シート!V123)</f>
        <v/>
      </c>
      <c r="J95" s="454" t="str">
        <f>IF(基本情報入力シート!W123="", "", 基本情報入力シート!W123)</f>
        <v/>
      </c>
      <c r="K95" s="454"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5" t="s">
        <v>180</v>
      </c>
      <c r="Q95" s="141"/>
      <c r="R95" s="456" t="s">
        <v>271</v>
      </c>
      <c r="S95" s="141"/>
      <c r="T95" s="456" t="s">
        <v>272</v>
      </c>
      <c r="U95" s="141"/>
      <c r="V95" s="456" t="s">
        <v>271</v>
      </c>
      <c r="W95" s="141"/>
      <c r="X95" s="456" t="s">
        <v>273</v>
      </c>
      <c r="Y95" s="456" t="s">
        <v>274</v>
      </c>
      <c r="Z95" s="456" t="str">
        <f t="shared" si="44"/>
        <v/>
      </c>
      <c r="AA95" s="457" t="s">
        <v>275</v>
      </c>
      <c r="AB95" s="458" t="str">
        <f t="shared" si="45"/>
        <v/>
      </c>
      <c r="AC95" s="459"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649">
        <v>85</v>
      </c>
      <c r="B96" s="943" t="str">
        <f>IF(基本情報入力シート!B124="","",基本情報入力シート!B124)</f>
        <v/>
      </c>
      <c r="C96" s="944"/>
      <c r="D96" s="944"/>
      <c r="E96" s="944"/>
      <c r="F96" s="945"/>
      <c r="G96" s="454" t="str">
        <f>IF(基本情報入力シート!L124="", "", 基本情報入力シート!L124)</f>
        <v/>
      </c>
      <c r="H96" s="454" t="str">
        <f>IF(基本情報入力シート!Q124="", "", 基本情報入力シート!Q124)</f>
        <v/>
      </c>
      <c r="I96" s="454" t="str">
        <f>IF(基本情報入力シート!V124="", "", 基本情報入力シート!V124)</f>
        <v/>
      </c>
      <c r="J96" s="454" t="str">
        <f>IF(基本情報入力シート!W124="", "", 基本情報入力シート!W124)</f>
        <v/>
      </c>
      <c r="K96" s="454"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5" t="s">
        <v>180</v>
      </c>
      <c r="Q96" s="141"/>
      <c r="R96" s="456" t="s">
        <v>271</v>
      </c>
      <c r="S96" s="141"/>
      <c r="T96" s="456" t="s">
        <v>272</v>
      </c>
      <c r="U96" s="141"/>
      <c r="V96" s="456" t="s">
        <v>271</v>
      </c>
      <c r="W96" s="141"/>
      <c r="X96" s="456" t="s">
        <v>273</v>
      </c>
      <c r="Y96" s="456" t="s">
        <v>274</v>
      </c>
      <c r="Z96" s="456" t="str">
        <f t="shared" si="44"/>
        <v/>
      </c>
      <c r="AA96" s="457" t="s">
        <v>275</v>
      </c>
      <c r="AB96" s="458" t="str">
        <f t="shared" si="45"/>
        <v/>
      </c>
      <c r="AC96" s="459"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649">
        <v>86</v>
      </c>
      <c r="B97" s="943" t="str">
        <f>IF(基本情報入力シート!B125="","",基本情報入力シート!B125)</f>
        <v/>
      </c>
      <c r="C97" s="944"/>
      <c r="D97" s="944"/>
      <c r="E97" s="944"/>
      <c r="F97" s="945"/>
      <c r="G97" s="454" t="str">
        <f>IF(基本情報入力シート!L125="", "", 基本情報入力シート!L125)</f>
        <v/>
      </c>
      <c r="H97" s="454" t="str">
        <f>IF(基本情報入力シート!Q125="", "", 基本情報入力シート!Q125)</f>
        <v/>
      </c>
      <c r="I97" s="454" t="str">
        <f>IF(基本情報入力シート!V125="", "", 基本情報入力シート!V125)</f>
        <v/>
      </c>
      <c r="J97" s="454" t="str">
        <f>IF(基本情報入力シート!W125="", "", 基本情報入力シート!W125)</f>
        <v/>
      </c>
      <c r="K97" s="454"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5" t="s">
        <v>180</v>
      </c>
      <c r="Q97" s="141"/>
      <c r="R97" s="456" t="s">
        <v>271</v>
      </c>
      <c r="S97" s="141"/>
      <c r="T97" s="456" t="s">
        <v>272</v>
      </c>
      <c r="U97" s="141"/>
      <c r="V97" s="456" t="s">
        <v>271</v>
      </c>
      <c r="W97" s="141"/>
      <c r="X97" s="456" t="s">
        <v>182</v>
      </c>
      <c r="Y97" s="456" t="s">
        <v>274</v>
      </c>
      <c r="Z97" s="456" t="str">
        <f t="shared" si="44"/>
        <v/>
      </c>
      <c r="AA97" s="457" t="s">
        <v>275</v>
      </c>
      <c r="AB97" s="458" t="str">
        <f t="shared" si="45"/>
        <v/>
      </c>
      <c r="AC97" s="459"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649">
        <v>87</v>
      </c>
      <c r="B98" s="943" t="str">
        <f>IF(基本情報入力シート!B126="","",基本情報入力シート!B126)</f>
        <v/>
      </c>
      <c r="C98" s="944"/>
      <c r="D98" s="944"/>
      <c r="E98" s="944"/>
      <c r="F98" s="945"/>
      <c r="G98" s="454" t="str">
        <f>IF(基本情報入力シート!L126="", "", 基本情報入力シート!L126)</f>
        <v/>
      </c>
      <c r="H98" s="454" t="str">
        <f>IF(基本情報入力シート!Q126="", "", 基本情報入力シート!Q126)</f>
        <v/>
      </c>
      <c r="I98" s="454" t="str">
        <f>IF(基本情報入力シート!V126="", "", 基本情報入力シート!V126)</f>
        <v/>
      </c>
      <c r="J98" s="454" t="str">
        <f>IF(基本情報入力シート!W126="", "", 基本情報入力シート!W126)</f>
        <v/>
      </c>
      <c r="K98" s="454"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5" t="s">
        <v>180</v>
      </c>
      <c r="Q98" s="141"/>
      <c r="R98" s="456" t="s">
        <v>271</v>
      </c>
      <c r="S98" s="141"/>
      <c r="T98" s="456" t="s">
        <v>272</v>
      </c>
      <c r="U98" s="141"/>
      <c r="V98" s="456" t="s">
        <v>271</v>
      </c>
      <c r="W98" s="141"/>
      <c r="X98" s="456" t="s">
        <v>182</v>
      </c>
      <c r="Y98" s="456" t="s">
        <v>274</v>
      </c>
      <c r="Z98" s="456" t="str">
        <f t="shared" si="44"/>
        <v/>
      </c>
      <c r="AA98" s="457" t="s">
        <v>275</v>
      </c>
      <c r="AB98" s="458" t="str">
        <f t="shared" si="45"/>
        <v/>
      </c>
      <c r="AC98" s="459"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649">
        <v>88</v>
      </c>
      <c r="B99" s="943" t="str">
        <f>IF(基本情報入力シート!B127="","",基本情報入力シート!B127)</f>
        <v/>
      </c>
      <c r="C99" s="944"/>
      <c r="D99" s="944"/>
      <c r="E99" s="944"/>
      <c r="F99" s="945"/>
      <c r="G99" s="454" t="str">
        <f>IF(基本情報入力シート!L127="", "", 基本情報入力シート!L127)</f>
        <v/>
      </c>
      <c r="H99" s="454" t="str">
        <f>IF(基本情報入力シート!Q127="", "", 基本情報入力シート!Q127)</f>
        <v/>
      </c>
      <c r="I99" s="454" t="str">
        <f>IF(基本情報入力シート!V127="", "", 基本情報入力シート!V127)</f>
        <v/>
      </c>
      <c r="J99" s="454" t="str">
        <f>IF(基本情報入力シート!W127="", "", 基本情報入力シート!W127)</f>
        <v/>
      </c>
      <c r="K99" s="454"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5" t="s">
        <v>180</v>
      </c>
      <c r="Q99" s="141"/>
      <c r="R99" s="456" t="s">
        <v>271</v>
      </c>
      <c r="S99" s="141"/>
      <c r="T99" s="456" t="s">
        <v>272</v>
      </c>
      <c r="U99" s="141"/>
      <c r="V99" s="456" t="s">
        <v>271</v>
      </c>
      <c r="W99" s="141"/>
      <c r="X99" s="456" t="s">
        <v>273</v>
      </c>
      <c r="Y99" s="456" t="s">
        <v>274</v>
      </c>
      <c r="Z99" s="456" t="str">
        <f t="shared" si="44"/>
        <v/>
      </c>
      <c r="AA99" s="457" t="s">
        <v>275</v>
      </c>
      <c r="AB99" s="458" t="str">
        <f t="shared" si="45"/>
        <v/>
      </c>
      <c r="AC99" s="459"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649">
        <v>89</v>
      </c>
      <c r="B100" s="943" t="str">
        <f>IF(基本情報入力シート!B128="","",基本情報入力シート!B128)</f>
        <v/>
      </c>
      <c r="C100" s="944"/>
      <c r="D100" s="944"/>
      <c r="E100" s="944"/>
      <c r="F100" s="945"/>
      <c r="G100" s="454" t="str">
        <f>IF(基本情報入力シート!L128="", "", 基本情報入力シート!L128)</f>
        <v/>
      </c>
      <c r="H100" s="454" t="str">
        <f>IF(基本情報入力シート!Q128="", "", 基本情報入力シート!Q128)</f>
        <v/>
      </c>
      <c r="I100" s="454" t="str">
        <f>IF(基本情報入力シート!V128="", "", 基本情報入力シート!V128)</f>
        <v/>
      </c>
      <c r="J100" s="454" t="str">
        <f>IF(基本情報入力シート!W128="", "", 基本情報入力シート!W128)</f>
        <v/>
      </c>
      <c r="K100" s="454"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5" t="s">
        <v>180</v>
      </c>
      <c r="Q100" s="141"/>
      <c r="R100" s="456" t="s">
        <v>271</v>
      </c>
      <c r="S100" s="141"/>
      <c r="T100" s="456" t="s">
        <v>272</v>
      </c>
      <c r="U100" s="141"/>
      <c r="V100" s="456" t="s">
        <v>271</v>
      </c>
      <c r="W100" s="141"/>
      <c r="X100" s="456" t="s">
        <v>273</v>
      </c>
      <c r="Y100" s="456" t="s">
        <v>274</v>
      </c>
      <c r="Z100" s="456" t="str">
        <f t="shared" si="44"/>
        <v/>
      </c>
      <c r="AA100" s="457" t="s">
        <v>275</v>
      </c>
      <c r="AB100" s="458" t="str">
        <f t="shared" si="45"/>
        <v/>
      </c>
      <c r="AC100" s="459"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649">
        <v>90</v>
      </c>
      <c r="B101" s="943" t="str">
        <f>IF(基本情報入力シート!B129="","",基本情報入力シート!B129)</f>
        <v/>
      </c>
      <c r="C101" s="944"/>
      <c r="D101" s="944"/>
      <c r="E101" s="944"/>
      <c r="F101" s="945"/>
      <c r="G101" s="454" t="str">
        <f>IF(基本情報入力シート!L129="", "", 基本情報入力シート!L129)</f>
        <v/>
      </c>
      <c r="H101" s="454" t="str">
        <f>IF(基本情報入力シート!Q129="", "", 基本情報入力シート!Q129)</f>
        <v/>
      </c>
      <c r="I101" s="454" t="str">
        <f>IF(基本情報入力シート!V129="", "", 基本情報入力シート!V129)</f>
        <v/>
      </c>
      <c r="J101" s="454" t="str">
        <f>IF(基本情報入力シート!W129="", "", 基本情報入力シート!W129)</f>
        <v/>
      </c>
      <c r="K101" s="454"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5" t="s">
        <v>180</v>
      </c>
      <c r="Q101" s="141"/>
      <c r="R101" s="456" t="s">
        <v>271</v>
      </c>
      <c r="S101" s="141"/>
      <c r="T101" s="456" t="s">
        <v>272</v>
      </c>
      <c r="U101" s="141"/>
      <c r="V101" s="456" t="s">
        <v>271</v>
      </c>
      <c r="W101" s="141"/>
      <c r="X101" s="456" t="s">
        <v>273</v>
      </c>
      <c r="Y101" s="456" t="s">
        <v>274</v>
      </c>
      <c r="Z101" s="456" t="str">
        <f t="shared" si="44"/>
        <v/>
      </c>
      <c r="AA101" s="457" t="s">
        <v>275</v>
      </c>
      <c r="AB101" s="458" t="str">
        <f t="shared" si="45"/>
        <v/>
      </c>
      <c r="AC101" s="459"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649">
        <v>91</v>
      </c>
      <c r="B102" s="943" t="str">
        <f>IF(基本情報入力シート!B130="","",基本情報入力シート!B130)</f>
        <v/>
      </c>
      <c r="C102" s="944"/>
      <c r="D102" s="944"/>
      <c r="E102" s="944"/>
      <c r="F102" s="945"/>
      <c r="G102" s="454" t="str">
        <f>IF(基本情報入力シート!L130="", "", 基本情報入力シート!L130)</f>
        <v/>
      </c>
      <c r="H102" s="454" t="str">
        <f>IF(基本情報入力シート!Q130="", "", 基本情報入力シート!Q130)</f>
        <v/>
      </c>
      <c r="I102" s="454" t="str">
        <f>IF(基本情報入力シート!V130="", "", 基本情報入力シート!V130)</f>
        <v/>
      </c>
      <c r="J102" s="454" t="str">
        <f>IF(基本情報入力シート!W130="", "", 基本情報入力シート!W130)</f>
        <v/>
      </c>
      <c r="K102" s="454"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5" t="s">
        <v>180</v>
      </c>
      <c r="Q102" s="141"/>
      <c r="R102" s="456" t="s">
        <v>271</v>
      </c>
      <c r="S102" s="141"/>
      <c r="T102" s="456" t="s">
        <v>272</v>
      </c>
      <c r="U102" s="141"/>
      <c r="V102" s="456" t="s">
        <v>271</v>
      </c>
      <c r="W102" s="141"/>
      <c r="X102" s="456" t="s">
        <v>182</v>
      </c>
      <c r="Y102" s="456" t="s">
        <v>274</v>
      </c>
      <c r="Z102" s="456" t="str">
        <f t="shared" si="44"/>
        <v/>
      </c>
      <c r="AA102" s="457" t="s">
        <v>275</v>
      </c>
      <c r="AB102" s="458" t="str">
        <f t="shared" si="45"/>
        <v/>
      </c>
      <c r="AC102" s="459"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649">
        <v>92</v>
      </c>
      <c r="B103" s="943" t="str">
        <f>IF(基本情報入力シート!B131="","",基本情報入力シート!B131)</f>
        <v/>
      </c>
      <c r="C103" s="944"/>
      <c r="D103" s="944"/>
      <c r="E103" s="944"/>
      <c r="F103" s="945"/>
      <c r="G103" s="454" t="str">
        <f>IF(基本情報入力シート!L131="", "", 基本情報入力シート!L131)</f>
        <v/>
      </c>
      <c r="H103" s="454" t="str">
        <f>IF(基本情報入力シート!Q131="", "", 基本情報入力シート!Q131)</f>
        <v/>
      </c>
      <c r="I103" s="454" t="str">
        <f>IF(基本情報入力シート!V131="", "", 基本情報入力シート!V131)</f>
        <v/>
      </c>
      <c r="J103" s="454" t="str">
        <f>IF(基本情報入力シート!W131="", "", 基本情報入力シート!W131)</f>
        <v/>
      </c>
      <c r="K103" s="454"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5" t="s">
        <v>180</v>
      </c>
      <c r="Q103" s="141"/>
      <c r="R103" s="456" t="s">
        <v>271</v>
      </c>
      <c r="S103" s="141"/>
      <c r="T103" s="456" t="s">
        <v>272</v>
      </c>
      <c r="U103" s="141"/>
      <c r="V103" s="456" t="s">
        <v>271</v>
      </c>
      <c r="W103" s="141"/>
      <c r="X103" s="456" t="s">
        <v>273</v>
      </c>
      <c r="Y103" s="456" t="s">
        <v>274</v>
      </c>
      <c r="Z103" s="456" t="str">
        <f t="shared" si="44"/>
        <v/>
      </c>
      <c r="AA103" s="457" t="s">
        <v>275</v>
      </c>
      <c r="AB103" s="458" t="str">
        <f t="shared" si="45"/>
        <v/>
      </c>
      <c r="AC103" s="459"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649">
        <v>93</v>
      </c>
      <c r="B104" s="943" t="str">
        <f>IF(基本情報入力シート!B132="","",基本情報入力シート!B132)</f>
        <v/>
      </c>
      <c r="C104" s="944"/>
      <c r="D104" s="944"/>
      <c r="E104" s="944"/>
      <c r="F104" s="945"/>
      <c r="G104" s="454" t="str">
        <f>IF(基本情報入力シート!L132="", "", 基本情報入力シート!L132)</f>
        <v/>
      </c>
      <c r="H104" s="454" t="str">
        <f>IF(基本情報入力シート!Q132="", "", 基本情報入力シート!Q132)</f>
        <v/>
      </c>
      <c r="I104" s="454" t="str">
        <f>IF(基本情報入力シート!V132="", "", 基本情報入力シート!V132)</f>
        <v/>
      </c>
      <c r="J104" s="454" t="str">
        <f>IF(基本情報入力シート!W132="", "", 基本情報入力シート!W132)</f>
        <v/>
      </c>
      <c r="K104" s="454"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5" t="s">
        <v>180</v>
      </c>
      <c r="Q104" s="141"/>
      <c r="R104" s="456" t="s">
        <v>271</v>
      </c>
      <c r="S104" s="141"/>
      <c r="T104" s="456" t="s">
        <v>272</v>
      </c>
      <c r="U104" s="141"/>
      <c r="V104" s="456" t="s">
        <v>271</v>
      </c>
      <c r="W104" s="141"/>
      <c r="X104" s="456" t="s">
        <v>273</v>
      </c>
      <c r="Y104" s="456" t="s">
        <v>274</v>
      </c>
      <c r="Z104" s="456" t="str">
        <f t="shared" si="44"/>
        <v/>
      </c>
      <c r="AA104" s="457" t="s">
        <v>275</v>
      </c>
      <c r="AB104" s="458" t="str">
        <f t="shared" si="45"/>
        <v/>
      </c>
      <c r="AC104" s="459"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649">
        <v>94</v>
      </c>
      <c r="B105" s="943" t="str">
        <f>IF(基本情報入力シート!B133="","",基本情報入力シート!B133)</f>
        <v/>
      </c>
      <c r="C105" s="944"/>
      <c r="D105" s="944"/>
      <c r="E105" s="944"/>
      <c r="F105" s="945"/>
      <c r="G105" s="454" t="str">
        <f>IF(基本情報入力シート!L133="", "", 基本情報入力シート!L133)</f>
        <v/>
      </c>
      <c r="H105" s="454" t="str">
        <f>IF(基本情報入力シート!Q133="", "", 基本情報入力シート!Q133)</f>
        <v/>
      </c>
      <c r="I105" s="454" t="str">
        <f>IF(基本情報入力シート!V133="", "", 基本情報入力シート!V133)</f>
        <v/>
      </c>
      <c r="J105" s="454" t="str">
        <f>IF(基本情報入力シート!W133="", "", 基本情報入力シート!W133)</f>
        <v/>
      </c>
      <c r="K105" s="454"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5" t="s">
        <v>180</v>
      </c>
      <c r="Q105" s="141"/>
      <c r="R105" s="456" t="s">
        <v>271</v>
      </c>
      <c r="S105" s="141"/>
      <c r="T105" s="456" t="s">
        <v>272</v>
      </c>
      <c r="U105" s="141"/>
      <c r="V105" s="456" t="s">
        <v>271</v>
      </c>
      <c r="W105" s="141"/>
      <c r="X105" s="456" t="s">
        <v>273</v>
      </c>
      <c r="Y105" s="456" t="s">
        <v>274</v>
      </c>
      <c r="Z105" s="456" t="str">
        <f t="shared" si="44"/>
        <v/>
      </c>
      <c r="AA105" s="457" t="s">
        <v>275</v>
      </c>
      <c r="AB105" s="458" t="str">
        <f t="shared" si="45"/>
        <v/>
      </c>
      <c r="AC105" s="459"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649">
        <v>95</v>
      </c>
      <c r="B106" s="943" t="str">
        <f>IF(基本情報入力シート!B134="","",基本情報入力シート!B134)</f>
        <v/>
      </c>
      <c r="C106" s="944"/>
      <c r="D106" s="944"/>
      <c r="E106" s="944"/>
      <c r="F106" s="945"/>
      <c r="G106" s="454" t="str">
        <f>IF(基本情報入力シート!L134="", "", 基本情報入力シート!L134)</f>
        <v/>
      </c>
      <c r="H106" s="454" t="str">
        <f>IF(基本情報入力シート!Q134="", "", 基本情報入力シート!Q134)</f>
        <v/>
      </c>
      <c r="I106" s="454" t="str">
        <f>IF(基本情報入力シート!V134="", "", 基本情報入力シート!V134)</f>
        <v/>
      </c>
      <c r="J106" s="454" t="str">
        <f>IF(基本情報入力シート!W134="", "", 基本情報入力シート!W134)</f>
        <v/>
      </c>
      <c r="K106" s="454"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5" t="s">
        <v>180</v>
      </c>
      <c r="Q106" s="141"/>
      <c r="R106" s="456" t="s">
        <v>271</v>
      </c>
      <c r="S106" s="141"/>
      <c r="T106" s="456" t="s">
        <v>272</v>
      </c>
      <c r="U106" s="141"/>
      <c r="V106" s="456" t="s">
        <v>271</v>
      </c>
      <c r="W106" s="141"/>
      <c r="X106" s="456" t="s">
        <v>182</v>
      </c>
      <c r="Y106" s="456" t="s">
        <v>274</v>
      </c>
      <c r="Z106" s="456" t="str">
        <f t="shared" si="44"/>
        <v/>
      </c>
      <c r="AA106" s="457" t="s">
        <v>275</v>
      </c>
      <c r="AB106" s="458" t="str">
        <f t="shared" si="45"/>
        <v/>
      </c>
      <c r="AC106" s="459"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649">
        <v>96</v>
      </c>
      <c r="B107" s="943" t="str">
        <f>IF(基本情報入力シート!B135="","",基本情報入力シート!B135)</f>
        <v/>
      </c>
      <c r="C107" s="944"/>
      <c r="D107" s="944"/>
      <c r="E107" s="944"/>
      <c r="F107" s="945"/>
      <c r="G107" s="454" t="str">
        <f>IF(基本情報入力シート!L135="", "", 基本情報入力シート!L135)</f>
        <v/>
      </c>
      <c r="H107" s="454" t="str">
        <f>IF(基本情報入力シート!Q135="", "", 基本情報入力シート!Q135)</f>
        <v/>
      </c>
      <c r="I107" s="454" t="str">
        <f>IF(基本情報入力シート!V135="", "", 基本情報入力シート!V135)</f>
        <v/>
      </c>
      <c r="J107" s="454" t="str">
        <f>IF(基本情報入力シート!W135="", "", 基本情報入力シート!W135)</f>
        <v/>
      </c>
      <c r="K107" s="454"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5" t="s">
        <v>180</v>
      </c>
      <c r="Q107" s="141"/>
      <c r="R107" s="456" t="s">
        <v>271</v>
      </c>
      <c r="S107" s="141"/>
      <c r="T107" s="456" t="s">
        <v>272</v>
      </c>
      <c r="U107" s="141"/>
      <c r="V107" s="456" t="s">
        <v>271</v>
      </c>
      <c r="W107" s="141"/>
      <c r="X107" s="456" t="s">
        <v>182</v>
      </c>
      <c r="Y107" s="456" t="s">
        <v>274</v>
      </c>
      <c r="Z107" s="456" t="str">
        <f t="shared" si="44"/>
        <v/>
      </c>
      <c r="AA107" s="457" t="s">
        <v>275</v>
      </c>
      <c r="AB107" s="458" t="str">
        <f t="shared" si="45"/>
        <v/>
      </c>
      <c r="AC107" s="459"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649">
        <v>97</v>
      </c>
      <c r="B108" s="943" t="str">
        <f>IF(基本情報入力シート!B136="","",基本情報入力シート!B136)</f>
        <v/>
      </c>
      <c r="C108" s="944"/>
      <c r="D108" s="944"/>
      <c r="E108" s="944"/>
      <c r="F108" s="945"/>
      <c r="G108" s="454" t="str">
        <f>IF(基本情報入力シート!L136="", "", 基本情報入力シート!L136)</f>
        <v/>
      </c>
      <c r="H108" s="454" t="str">
        <f>IF(基本情報入力シート!Q136="", "", 基本情報入力シート!Q136)</f>
        <v/>
      </c>
      <c r="I108" s="454" t="str">
        <f>IF(基本情報入力シート!V136="", "", 基本情報入力シート!V136)</f>
        <v/>
      </c>
      <c r="J108" s="454" t="str">
        <f>IF(基本情報入力シート!W136="", "", 基本情報入力シート!W136)</f>
        <v/>
      </c>
      <c r="K108" s="454"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5" t="s">
        <v>180</v>
      </c>
      <c r="Q108" s="141"/>
      <c r="R108" s="456" t="s">
        <v>271</v>
      </c>
      <c r="S108" s="141"/>
      <c r="T108" s="456" t="s">
        <v>272</v>
      </c>
      <c r="U108" s="141"/>
      <c r="V108" s="456" t="s">
        <v>271</v>
      </c>
      <c r="W108" s="141"/>
      <c r="X108" s="456" t="s">
        <v>273</v>
      </c>
      <c r="Y108" s="456" t="s">
        <v>274</v>
      </c>
      <c r="Z108" s="456" t="str">
        <f t="shared" si="44"/>
        <v/>
      </c>
      <c r="AA108" s="457" t="s">
        <v>275</v>
      </c>
      <c r="AB108" s="458" t="str">
        <f t="shared" si="45"/>
        <v/>
      </c>
      <c r="AC108" s="459"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649">
        <v>98</v>
      </c>
      <c r="B109" s="943" t="str">
        <f>IF(基本情報入力シート!B137="","",基本情報入力シート!B137)</f>
        <v/>
      </c>
      <c r="C109" s="944"/>
      <c r="D109" s="944"/>
      <c r="E109" s="944"/>
      <c r="F109" s="945"/>
      <c r="G109" s="454" t="str">
        <f>IF(基本情報入力シート!L137="", "", 基本情報入力シート!L137)</f>
        <v/>
      </c>
      <c r="H109" s="454" t="str">
        <f>IF(基本情報入力シート!Q137="", "", 基本情報入力シート!Q137)</f>
        <v/>
      </c>
      <c r="I109" s="454" t="str">
        <f>IF(基本情報入力シート!V137="", "", 基本情報入力シート!V137)</f>
        <v/>
      </c>
      <c r="J109" s="454" t="str">
        <f>IF(基本情報入力シート!W137="", "", 基本情報入力シート!W137)</f>
        <v/>
      </c>
      <c r="K109" s="454"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5" t="s">
        <v>180</v>
      </c>
      <c r="Q109" s="141"/>
      <c r="R109" s="456" t="s">
        <v>271</v>
      </c>
      <c r="S109" s="141"/>
      <c r="T109" s="456" t="s">
        <v>272</v>
      </c>
      <c r="U109" s="141"/>
      <c r="V109" s="456" t="s">
        <v>271</v>
      </c>
      <c r="W109" s="141"/>
      <c r="X109" s="456" t="s">
        <v>273</v>
      </c>
      <c r="Y109" s="456" t="s">
        <v>274</v>
      </c>
      <c r="Z109" s="456" t="str">
        <f t="shared" si="44"/>
        <v/>
      </c>
      <c r="AA109" s="457" t="s">
        <v>275</v>
      </c>
      <c r="AB109" s="458" t="str">
        <f t="shared" si="45"/>
        <v/>
      </c>
      <c r="AC109" s="459"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649">
        <v>99</v>
      </c>
      <c r="B110" s="943" t="str">
        <f>IF(基本情報入力シート!B138="","",基本情報入力シート!B138)</f>
        <v/>
      </c>
      <c r="C110" s="944"/>
      <c r="D110" s="944"/>
      <c r="E110" s="944"/>
      <c r="F110" s="945"/>
      <c r="G110" s="454" t="str">
        <f>IF(基本情報入力シート!L138="", "", 基本情報入力シート!L138)</f>
        <v/>
      </c>
      <c r="H110" s="454" t="str">
        <f>IF(基本情報入力シート!Q138="", "", 基本情報入力シート!Q138)</f>
        <v/>
      </c>
      <c r="I110" s="454" t="str">
        <f>IF(基本情報入力シート!V138="", "", 基本情報入力シート!V138)</f>
        <v/>
      </c>
      <c r="J110" s="454" t="str">
        <f>IF(基本情報入力シート!W138="", "", 基本情報入力シート!W138)</f>
        <v/>
      </c>
      <c r="K110" s="454"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5" t="s">
        <v>180</v>
      </c>
      <c r="Q110" s="141"/>
      <c r="R110" s="456" t="s">
        <v>271</v>
      </c>
      <c r="S110" s="141"/>
      <c r="T110" s="456" t="s">
        <v>272</v>
      </c>
      <c r="U110" s="141"/>
      <c r="V110" s="456" t="s">
        <v>271</v>
      </c>
      <c r="W110" s="141"/>
      <c r="X110" s="456" t="s">
        <v>273</v>
      </c>
      <c r="Y110" s="456" t="s">
        <v>274</v>
      </c>
      <c r="Z110" s="456" t="str">
        <f t="shared" si="44"/>
        <v/>
      </c>
      <c r="AA110" s="457" t="s">
        <v>275</v>
      </c>
      <c r="AB110" s="458" t="str">
        <f t="shared" si="45"/>
        <v/>
      </c>
      <c r="AC110" s="459"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649">
        <v>100</v>
      </c>
      <c r="B111" s="983" t="str">
        <f>IF(基本情報入力シート!B139="","",基本情報入力シート!B139)</f>
        <v/>
      </c>
      <c r="C111" s="984"/>
      <c r="D111" s="984"/>
      <c r="E111" s="984"/>
      <c r="F111" s="985"/>
      <c r="G111" s="460" t="str">
        <f>IF(基本情報入力シート!L139="", "", 基本情報入力シート!L139)</f>
        <v/>
      </c>
      <c r="H111" s="460" t="str">
        <f>IF(基本情報入力シート!Q139="", "", 基本情報入力シート!Q139)</f>
        <v/>
      </c>
      <c r="I111" s="460" t="str">
        <f>IF(基本情報入力シート!V139="", "", 基本情報入力シート!V139)</f>
        <v/>
      </c>
      <c r="J111" s="460" t="str">
        <f>IF(基本情報入力シート!W139="", "", 基本情報入力シート!W139)</f>
        <v/>
      </c>
      <c r="K111" s="460"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1" t="s">
        <v>180</v>
      </c>
      <c r="Q111" s="166"/>
      <c r="R111" s="462" t="s">
        <v>271</v>
      </c>
      <c r="S111" s="166"/>
      <c r="T111" s="462" t="s">
        <v>272</v>
      </c>
      <c r="U111" s="166"/>
      <c r="V111" s="462" t="s">
        <v>271</v>
      </c>
      <c r="W111" s="166"/>
      <c r="X111" s="462" t="s">
        <v>182</v>
      </c>
      <c r="Y111" s="462" t="s">
        <v>274</v>
      </c>
      <c r="Z111" s="462" t="str">
        <f t="shared" si="44"/>
        <v/>
      </c>
      <c r="AA111" s="463" t="s">
        <v>275</v>
      </c>
      <c r="AB111" s="464" t="str">
        <f t="shared" si="45"/>
        <v/>
      </c>
      <c r="AC111" s="465"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ht="109.95" customHeight="1" thickBot="1">
      <c r="A112" s="649">
        <v>101</v>
      </c>
      <c r="B112" s="983" t="str">
        <f>IF(基本情報入力シート!B140="","",基本情報入力シート!B140)</f>
        <v/>
      </c>
      <c r="C112" s="984"/>
      <c r="D112" s="984"/>
      <c r="E112" s="984"/>
      <c r="F112" s="985"/>
      <c r="G112" s="460" t="str">
        <f>IF(基本情報入力シート!L140="", "", 基本情報入力シート!L140)</f>
        <v/>
      </c>
      <c r="H112" s="460" t="str">
        <f>IF(基本情報入力シート!Q140="", "", 基本情報入力シート!Q140)</f>
        <v/>
      </c>
      <c r="I112" s="460" t="str">
        <f>IF(基本情報入力シート!V140="", "", 基本情報入力シート!V140)</f>
        <v/>
      </c>
      <c r="J112" s="460" t="str">
        <f>IF(基本情報入力シート!W140="", "", 基本情報入力シート!W140)</f>
        <v/>
      </c>
      <c r="K112" s="460" t="str">
        <f>IF(基本情報入力シート!Z140="", "", 基本情報入力シート!Z140)</f>
        <v/>
      </c>
      <c r="L112" s="162" t="str">
        <f>IF(基本情報入力シート!AF140=0, "",基本情報入力シート!AF140)</f>
        <v/>
      </c>
      <c r="M112" s="163" t="str">
        <f>IF(基本情報入力シート!AG140="","",基本情報入力シート!AG140)</f>
        <v/>
      </c>
      <c r="N112" s="164"/>
      <c r="O112" s="165" t="str">
        <f>IFERROR(VLOOKUP(K112,【参考】数式用!$A$2:$F$57,MATCH(N112,【参考】数式用!$C$3:$F$3,0)+2,0),"")</f>
        <v/>
      </c>
      <c r="P112" s="461" t="s">
        <v>180</v>
      </c>
      <c r="Q112" s="166"/>
      <c r="R112" s="462" t="s">
        <v>271</v>
      </c>
      <c r="S112" s="166"/>
      <c r="T112" s="462" t="s">
        <v>272</v>
      </c>
      <c r="U112" s="166"/>
      <c r="V112" s="462" t="s">
        <v>271</v>
      </c>
      <c r="W112" s="166"/>
      <c r="X112" s="462" t="s">
        <v>182</v>
      </c>
      <c r="Y112" s="462" t="s">
        <v>274</v>
      </c>
      <c r="Z112" s="462" t="str">
        <f t="shared" ref="Z112:Z175" si="46">IF(Q112&gt;=1,(U112*12+W112)-(Q112*12+S112)+1,"")</f>
        <v/>
      </c>
      <c r="AA112" s="463" t="s">
        <v>275</v>
      </c>
      <c r="AB112" s="464" t="str">
        <f t="shared" ref="AB112:AB175" si="47">IFERROR(ROUNDDOWN(ROUND(L112*O112,0)*M112,0)*Z112,"")</f>
        <v/>
      </c>
      <c r="AC112" s="465" t="str">
        <f>IFERROR(ROUNDDOWN(ROUNDDOWN(ROUND(L112*VLOOKUP(K112,【参考】数式用!$A$4:$F$57,MATCH("処遇改善加算Ⅳ",【参考】数式用!$C$3:$F$3,0)+2,0),0)*M112,0)*Z112*0.5,0), "")</f>
        <v/>
      </c>
      <c r="AD112" s="616"/>
      <c r="AE112" s="582"/>
      <c r="AF112" s="582"/>
      <c r="AG112" s="583"/>
      <c r="AH112" s="234"/>
      <c r="AI112" s="161"/>
      <c r="AJ112" s="167"/>
      <c r="AK112" s="541" t="str">
        <f t="shared" ref="AK112:AK175" si="48">IF(AND(N112&lt;&gt;"", OR(U112&lt;&gt;8,W112&lt;&gt;5)),"！算定期間の終わりが令和８年５月になっていません。令和８年６月以降については別シートに記載してください。",
 IF(AND(AN112="加算対象外",N112&lt;&gt;""),"このサービスは、令和８年４月・５月は処遇改善加算の対象ではありません。記入しないでください。",""))</f>
        <v/>
      </c>
      <c r="AL112" s="542" t="str">
        <f t="shared" ref="AL112:AL175" si="49">IF(OR(N112="",AN112="加算対象外"),"",IF(OR(AND(COUNTIF(AP112,"未入力")&gt;0,AD112=""),AND(COUNTIF(AQ112,"未入力")&gt;0,AE112=""),AND(COUNTIF(AN112:BE112,"AF列に色付け")&gt;0,AF112=""),AND(COUNTIF(AN112:BE112,"AG列に色付け")&gt;0,OR(AG112="",AG112=0)),AND(COUNTIF(AN112:BE112,"AH列に色付け")&gt;0,AH112=""),AND(COUNTIF(AN112:BE112,"AI列に色付け")&gt;0,AI112=""),AND(COUNTIF(AN112:BE112,"AJ列に色付け")&gt;0,AJ112="")),"！記入が必要な欄（オレンジ色のセル）に空欄があります。空欄を埋めてください。",""))</f>
        <v/>
      </c>
      <c r="AM112" s="543"/>
      <c r="AN112" s="547" t="str">
        <f>IFERROR(VLOOKUP(K112,【参考】数式用!$A$2:$N$57,14,FALSE),"")</f>
        <v/>
      </c>
      <c r="AO112" s="547" t="str">
        <f t="shared" ref="AO112:AO175" si="50">IF(AND(K112&lt;&gt;"",AN112="加算対象"),"N列に色付け","")</f>
        <v/>
      </c>
      <c r="AP112" s="546" t="str">
        <f t="shared" ref="AP112:AP175" si="51">IF(AND(AC112&lt;&gt;0,AC112&lt;&gt;"",AN112="加算対象"),IF(AD112="○","入力済","未入力"),"")</f>
        <v/>
      </c>
      <c r="AQ112" s="546" t="str">
        <f t="shared" ref="AQ112:AQ175" si="52">IF(AND(N112&lt;&gt;"", AE112="",AN112="加算対象"), "未入力", "入力済")</f>
        <v>入力済</v>
      </c>
      <c r="AR112" s="547" t="str">
        <f t="shared" ref="AR112:AR175" si="53">IF(AND(N112&lt;&gt;"", N112&lt;&gt;"処遇改善加算Ⅳ",AN112="加算対象"),"AF列に色付け","")</f>
        <v/>
      </c>
      <c r="AS112" s="546" t="str">
        <f t="shared" ref="AS112:AS175" si="54">IF(AND(N112&lt;&gt;"", N112&lt;&gt;"処遇改善加算Ⅳ", AF112=""), "未入力", "入力済")</f>
        <v>入力済</v>
      </c>
      <c r="AT112" s="546" t="str">
        <f t="shared" ref="AT112:AT175" si="55">IF(OR(N112="処遇改善加算Ⅰ",N112="処遇改善加算Ⅱ"),"対象","")</f>
        <v/>
      </c>
      <c r="AU112" s="546" t="str">
        <f t="shared" ref="AU112:AU175" si="56">IF(AND(AN112="加算対象",N112&lt;&gt;"処遇改善加算Ⅲ",N112&lt;&gt;"処遇改善加算Ⅳ", N112&lt;&gt;"", AT112&lt;&gt;"対象外"), 1,"")</f>
        <v/>
      </c>
      <c r="AV112" s="547" t="str">
        <f t="shared" ref="AV112:AV175" si="57">IF(AND(AU112=1, OR(AG112=0,AG112=""),AN112="加算対象"),"AH列に色付け","")</f>
        <v/>
      </c>
      <c r="AW112" s="547" t="str">
        <f t="shared" si="34"/>
        <v>入力済</v>
      </c>
      <c r="AX112" s="546" t="str">
        <f>IFERROR(VLOOKUP(K112,【参考】数式用!$AR$3:$AS$49,2, FALSE), "")</f>
        <v/>
      </c>
      <c r="AY112" s="547" t="str">
        <f t="shared" ref="AY112:AY175" si="58">IF(AND(AN112="加算対象",N112="処遇改善加算Ⅰ"),"AI列に色付け","")</f>
        <v/>
      </c>
      <c r="AZ112" s="547" t="str">
        <f t="shared" ref="AZ112:AZ175" si="59">IF(AND(N112="処遇改善加算Ⅰ", AI112=""), "未入力","入力済")</f>
        <v>入力済</v>
      </c>
      <c r="BA112" s="546" t="str">
        <f>IFERROR(VLOOKUP(K112,【参考】数式用!$AX$3:$AY$56, 2, FALSE), "")</f>
        <v/>
      </c>
      <c r="BB112" s="547" t="str">
        <f t="shared" ref="BB112:BB175" si="60">IF(COUNTIF(AE112:AH112,"*令和８年度特例要件を*")&gt;0,"AJ列に色付け","")</f>
        <v/>
      </c>
      <c r="BC112" s="647" t="str">
        <f t="shared" ref="BC112:BC175" si="61">IF(AND(COUNTIF(AE112:AH112,"*令和８年度特例要件を*")&gt;0,AJ112=""), "未入力","入力済")</f>
        <v>入力済</v>
      </c>
      <c r="BD112" s="547" t="str">
        <f t="shared" ref="BD112:BD175" si="62">IF(BB112="AJ列に色付け","入力必要","")</f>
        <v/>
      </c>
      <c r="BE112" s="547" t="str">
        <f t="shared" ref="BE112:BE175" si="63">G112</f>
        <v/>
      </c>
      <c r="BF112" s="514"/>
      <c r="BG112" s="514"/>
      <c r="BH112" s="633" t="e">
        <f>VLOOKUP(K112,【参考】数式用!$A$2:$O$57,15,FALSE)</f>
        <v>#N/A</v>
      </c>
      <c r="BI112" s="514"/>
      <c r="BJ112" s="514"/>
      <c r="BK112" s="514"/>
      <c r="BL112" s="514"/>
      <c r="BM112" s="514"/>
      <c r="BN112" s="514"/>
      <c r="BO112" s="515"/>
    </row>
    <row r="113" spans="1:67" s="516" customFormat="1" ht="109.95" customHeight="1" thickBot="1">
      <c r="A113" s="649">
        <v>102</v>
      </c>
      <c r="B113" s="983" t="str">
        <f>IF(基本情報入力シート!B141="","",基本情報入力シート!B141)</f>
        <v/>
      </c>
      <c r="C113" s="984"/>
      <c r="D113" s="984"/>
      <c r="E113" s="984"/>
      <c r="F113" s="985"/>
      <c r="G113" s="460" t="str">
        <f>IF(基本情報入力シート!L141="", "", 基本情報入力シート!L141)</f>
        <v/>
      </c>
      <c r="H113" s="460" t="str">
        <f>IF(基本情報入力シート!Q141="", "", 基本情報入力シート!Q141)</f>
        <v/>
      </c>
      <c r="I113" s="460" t="str">
        <f>IF(基本情報入力シート!V141="", "", 基本情報入力シート!V141)</f>
        <v/>
      </c>
      <c r="J113" s="460" t="str">
        <f>IF(基本情報入力シート!W141="", "", 基本情報入力シート!W141)</f>
        <v/>
      </c>
      <c r="K113" s="460" t="str">
        <f>IF(基本情報入力シート!Z141="", "", 基本情報入力シート!Z141)</f>
        <v/>
      </c>
      <c r="L113" s="162" t="str">
        <f>IF(基本情報入力シート!AF141=0, "",基本情報入力シート!AF141)</f>
        <v/>
      </c>
      <c r="M113" s="163" t="str">
        <f>IF(基本情報入力シート!AG141="","",基本情報入力シート!AG141)</f>
        <v/>
      </c>
      <c r="N113" s="164"/>
      <c r="O113" s="165" t="str">
        <f>IFERROR(VLOOKUP(K113,【参考】数式用!$A$2:$F$57,MATCH(N113,【参考】数式用!$C$3:$F$3,0)+2,0),"")</f>
        <v/>
      </c>
      <c r="P113" s="461" t="s">
        <v>180</v>
      </c>
      <c r="Q113" s="166"/>
      <c r="R113" s="462" t="s">
        <v>271</v>
      </c>
      <c r="S113" s="166"/>
      <c r="T113" s="462" t="s">
        <v>272</v>
      </c>
      <c r="U113" s="166"/>
      <c r="V113" s="462" t="s">
        <v>271</v>
      </c>
      <c r="W113" s="166"/>
      <c r="X113" s="462" t="s">
        <v>182</v>
      </c>
      <c r="Y113" s="462" t="s">
        <v>274</v>
      </c>
      <c r="Z113" s="462" t="str">
        <f t="shared" si="46"/>
        <v/>
      </c>
      <c r="AA113" s="463" t="s">
        <v>275</v>
      </c>
      <c r="AB113" s="464" t="str">
        <f t="shared" si="47"/>
        <v/>
      </c>
      <c r="AC113" s="465" t="str">
        <f>IFERROR(ROUNDDOWN(ROUNDDOWN(ROUND(L113*VLOOKUP(K113,【参考】数式用!$A$4:$F$57,MATCH("処遇改善加算Ⅳ",【参考】数式用!$C$3:$F$3,0)+2,0),0)*M113,0)*Z113*0.5,0), "")</f>
        <v/>
      </c>
      <c r="AD113" s="616"/>
      <c r="AE113" s="582"/>
      <c r="AF113" s="582"/>
      <c r="AG113" s="583"/>
      <c r="AH113" s="234"/>
      <c r="AI113" s="161"/>
      <c r="AJ113" s="167"/>
      <c r="AK113" s="541" t="str">
        <f t="shared" si="48"/>
        <v/>
      </c>
      <c r="AL113" s="542" t="str">
        <f t="shared" si="49"/>
        <v/>
      </c>
      <c r="AM113" s="543"/>
      <c r="AN113" s="547" t="str">
        <f>IFERROR(VLOOKUP(K113,【参考】数式用!$A$2:$N$57,14,FALSE),"")</f>
        <v/>
      </c>
      <c r="AO113" s="547" t="str">
        <f t="shared" si="50"/>
        <v/>
      </c>
      <c r="AP113" s="546" t="str">
        <f t="shared" si="51"/>
        <v/>
      </c>
      <c r="AQ113" s="546" t="str">
        <f t="shared" si="52"/>
        <v>入力済</v>
      </c>
      <c r="AR113" s="547" t="str">
        <f t="shared" si="53"/>
        <v/>
      </c>
      <c r="AS113" s="546" t="str">
        <f t="shared" si="54"/>
        <v>入力済</v>
      </c>
      <c r="AT113" s="546" t="str">
        <f t="shared" si="55"/>
        <v/>
      </c>
      <c r="AU113" s="546" t="str">
        <f t="shared" si="56"/>
        <v/>
      </c>
      <c r="AV113" s="547" t="str">
        <f t="shared" si="57"/>
        <v/>
      </c>
      <c r="AW113" s="547" t="str">
        <f t="shared" si="34"/>
        <v>入力済</v>
      </c>
      <c r="AX113" s="546" t="str">
        <f>IFERROR(VLOOKUP(K113,【参考】数式用!$AR$3:$AS$49,2, FALSE), "")</f>
        <v/>
      </c>
      <c r="AY113" s="547" t="str">
        <f t="shared" si="58"/>
        <v/>
      </c>
      <c r="AZ113" s="547" t="str">
        <f t="shared" si="59"/>
        <v>入力済</v>
      </c>
      <c r="BA113" s="546" t="str">
        <f>IFERROR(VLOOKUP(K113,【参考】数式用!$AX$3:$AY$56, 2, FALSE), "")</f>
        <v/>
      </c>
      <c r="BB113" s="547" t="str">
        <f t="shared" si="60"/>
        <v/>
      </c>
      <c r="BC113" s="647" t="str">
        <f t="shared" si="61"/>
        <v>入力済</v>
      </c>
      <c r="BD113" s="547" t="str">
        <f t="shared" si="62"/>
        <v/>
      </c>
      <c r="BE113" s="547" t="str">
        <f t="shared" si="63"/>
        <v/>
      </c>
      <c r="BF113" s="514"/>
      <c r="BG113" s="514"/>
      <c r="BH113" s="633" t="e">
        <f>VLOOKUP(K113,【参考】数式用!$A$2:$O$57,15,FALSE)</f>
        <v>#N/A</v>
      </c>
      <c r="BI113" s="514"/>
      <c r="BJ113" s="514"/>
      <c r="BK113" s="514"/>
      <c r="BL113" s="514"/>
      <c r="BM113" s="514"/>
      <c r="BN113" s="514"/>
      <c r="BO113" s="515"/>
    </row>
    <row r="114" spans="1:67" s="516" customFormat="1" ht="109.95" customHeight="1" thickBot="1">
      <c r="A114" s="649">
        <v>103</v>
      </c>
      <c r="B114" s="983" t="str">
        <f>IF(基本情報入力シート!B142="","",基本情報入力シート!B142)</f>
        <v/>
      </c>
      <c r="C114" s="984"/>
      <c r="D114" s="984"/>
      <c r="E114" s="984"/>
      <c r="F114" s="985"/>
      <c r="G114" s="460" t="str">
        <f>IF(基本情報入力シート!L142="", "", 基本情報入力シート!L142)</f>
        <v/>
      </c>
      <c r="H114" s="460" t="str">
        <f>IF(基本情報入力シート!Q142="", "", 基本情報入力シート!Q142)</f>
        <v/>
      </c>
      <c r="I114" s="460" t="str">
        <f>IF(基本情報入力シート!V142="", "", 基本情報入力シート!V142)</f>
        <v/>
      </c>
      <c r="J114" s="460" t="str">
        <f>IF(基本情報入力シート!W142="", "", 基本情報入力シート!W142)</f>
        <v/>
      </c>
      <c r="K114" s="460" t="str">
        <f>IF(基本情報入力シート!Z142="", "", 基本情報入力シート!Z142)</f>
        <v/>
      </c>
      <c r="L114" s="162" t="str">
        <f>IF(基本情報入力シート!AF142=0, "",基本情報入力シート!AF142)</f>
        <v/>
      </c>
      <c r="M114" s="163" t="str">
        <f>IF(基本情報入力シート!AG142="","",基本情報入力シート!AG142)</f>
        <v/>
      </c>
      <c r="N114" s="164"/>
      <c r="O114" s="165" t="str">
        <f>IFERROR(VLOOKUP(K114,【参考】数式用!$A$2:$F$57,MATCH(N114,【参考】数式用!$C$3:$F$3,0)+2,0),"")</f>
        <v/>
      </c>
      <c r="P114" s="461" t="s">
        <v>180</v>
      </c>
      <c r="Q114" s="166"/>
      <c r="R114" s="462" t="s">
        <v>271</v>
      </c>
      <c r="S114" s="166"/>
      <c r="T114" s="462" t="s">
        <v>272</v>
      </c>
      <c r="U114" s="166"/>
      <c r="V114" s="462" t="s">
        <v>271</v>
      </c>
      <c r="W114" s="166"/>
      <c r="X114" s="462" t="s">
        <v>182</v>
      </c>
      <c r="Y114" s="462" t="s">
        <v>274</v>
      </c>
      <c r="Z114" s="462" t="str">
        <f t="shared" si="46"/>
        <v/>
      </c>
      <c r="AA114" s="463" t="s">
        <v>275</v>
      </c>
      <c r="AB114" s="464" t="str">
        <f t="shared" si="47"/>
        <v/>
      </c>
      <c r="AC114" s="465" t="str">
        <f>IFERROR(ROUNDDOWN(ROUNDDOWN(ROUND(L114*VLOOKUP(K114,【参考】数式用!$A$4:$F$57,MATCH("処遇改善加算Ⅳ",【参考】数式用!$C$3:$F$3,0)+2,0),0)*M114,0)*Z114*0.5,0), "")</f>
        <v/>
      </c>
      <c r="AD114" s="616"/>
      <c r="AE114" s="582"/>
      <c r="AF114" s="582"/>
      <c r="AG114" s="583"/>
      <c r="AH114" s="234"/>
      <c r="AI114" s="161"/>
      <c r="AJ114" s="167"/>
      <c r="AK114" s="541" t="str">
        <f t="shared" si="48"/>
        <v/>
      </c>
      <c r="AL114" s="542" t="str">
        <f t="shared" si="49"/>
        <v/>
      </c>
      <c r="AM114" s="543"/>
      <c r="AN114" s="547" t="str">
        <f>IFERROR(VLOOKUP(K114,【参考】数式用!$A$2:$N$57,14,FALSE),"")</f>
        <v/>
      </c>
      <c r="AO114" s="547" t="str">
        <f t="shared" si="50"/>
        <v/>
      </c>
      <c r="AP114" s="546" t="str">
        <f t="shared" si="51"/>
        <v/>
      </c>
      <c r="AQ114" s="546" t="str">
        <f t="shared" si="52"/>
        <v>入力済</v>
      </c>
      <c r="AR114" s="547" t="str">
        <f t="shared" si="53"/>
        <v/>
      </c>
      <c r="AS114" s="546" t="str">
        <f t="shared" si="54"/>
        <v>入力済</v>
      </c>
      <c r="AT114" s="546" t="str">
        <f t="shared" si="55"/>
        <v/>
      </c>
      <c r="AU114" s="546" t="str">
        <f t="shared" si="56"/>
        <v/>
      </c>
      <c r="AV114" s="547" t="str">
        <f t="shared" si="57"/>
        <v/>
      </c>
      <c r="AW114" s="547" t="str">
        <f t="shared" si="34"/>
        <v>入力済</v>
      </c>
      <c r="AX114" s="546" t="str">
        <f>IFERROR(VLOOKUP(K114,【参考】数式用!$AR$3:$AS$49,2, FALSE), "")</f>
        <v/>
      </c>
      <c r="AY114" s="547" t="str">
        <f t="shared" si="58"/>
        <v/>
      </c>
      <c r="AZ114" s="547" t="str">
        <f t="shared" si="59"/>
        <v>入力済</v>
      </c>
      <c r="BA114" s="546" t="str">
        <f>IFERROR(VLOOKUP(K114,【参考】数式用!$AX$3:$AY$56, 2, FALSE), "")</f>
        <v/>
      </c>
      <c r="BB114" s="547" t="str">
        <f t="shared" si="60"/>
        <v/>
      </c>
      <c r="BC114" s="647" t="str">
        <f t="shared" si="61"/>
        <v>入力済</v>
      </c>
      <c r="BD114" s="547" t="str">
        <f t="shared" si="62"/>
        <v/>
      </c>
      <c r="BE114" s="547" t="str">
        <f t="shared" si="63"/>
        <v/>
      </c>
      <c r="BF114" s="514"/>
      <c r="BG114" s="514"/>
      <c r="BH114" s="633" t="e">
        <f>VLOOKUP(K114,【参考】数式用!$A$2:$O$57,15,FALSE)</f>
        <v>#N/A</v>
      </c>
      <c r="BI114" s="514"/>
      <c r="BJ114" s="514"/>
      <c r="BK114" s="514"/>
      <c r="BL114" s="514"/>
      <c r="BM114" s="514"/>
      <c r="BN114" s="514"/>
      <c r="BO114" s="515"/>
    </row>
    <row r="115" spans="1:67" s="516" customFormat="1" ht="109.95" customHeight="1" thickBot="1">
      <c r="A115" s="649">
        <v>104</v>
      </c>
      <c r="B115" s="983" t="str">
        <f>IF(基本情報入力シート!B143="","",基本情報入力シート!B143)</f>
        <v/>
      </c>
      <c r="C115" s="984"/>
      <c r="D115" s="984"/>
      <c r="E115" s="984"/>
      <c r="F115" s="985"/>
      <c r="G115" s="460" t="str">
        <f>IF(基本情報入力シート!L143="", "", 基本情報入力シート!L143)</f>
        <v/>
      </c>
      <c r="H115" s="460" t="str">
        <f>IF(基本情報入力シート!Q143="", "", 基本情報入力シート!Q143)</f>
        <v/>
      </c>
      <c r="I115" s="460" t="str">
        <f>IF(基本情報入力シート!V143="", "", 基本情報入力シート!V143)</f>
        <v/>
      </c>
      <c r="J115" s="460" t="str">
        <f>IF(基本情報入力シート!W143="", "", 基本情報入力シート!W143)</f>
        <v/>
      </c>
      <c r="K115" s="460" t="str">
        <f>IF(基本情報入力シート!Z143="", "", 基本情報入力シート!Z143)</f>
        <v/>
      </c>
      <c r="L115" s="162" t="str">
        <f>IF(基本情報入力シート!AF143=0, "",基本情報入力シート!AF143)</f>
        <v/>
      </c>
      <c r="M115" s="163" t="str">
        <f>IF(基本情報入力シート!AG143="","",基本情報入力シート!AG143)</f>
        <v/>
      </c>
      <c r="N115" s="164"/>
      <c r="O115" s="165" t="str">
        <f>IFERROR(VLOOKUP(K115,【参考】数式用!$A$2:$F$57,MATCH(N115,【参考】数式用!$C$3:$F$3,0)+2,0),"")</f>
        <v/>
      </c>
      <c r="P115" s="461" t="s">
        <v>180</v>
      </c>
      <c r="Q115" s="166"/>
      <c r="R115" s="462" t="s">
        <v>271</v>
      </c>
      <c r="S115" s="166"/>
      <c r="T115" s="462" t="s">
        <v>272</v>
      </c>
      <c r="U115" s="166"/>
      <c r="V115" s="462" t="s">
        <v>271</v>
      </c>
      <c r="W115" s="166"/>
      <c r="X115" s="462" t="s">
        <v>182</v>
      </c>
      <c r="Y115" s="462" t="s">
        <v>274</v>
      </c>
      <c r="Z115" s="462" t="str">
        <f t="shared" si="46"/>
        <v/>
      </c>
      <c r="AA115" s="463" t="s">
        <v>275</v>
      </c>
      <c r="AB115" s="464" t="str">
        <f t="shared" si="47"/>
        <v/>
      </c>
      <c r="AC115" s="465" t="str">
        <f>IFERROR(ROUNDDOWN(ROUNDDOWN(ROUND(L115*VLOOKUP(K115,【参考】数式用!$A$4:$F$57,MATCH("処遇改善加算Ⅳ",【参考】数式用!$C$3:$F$3,0)+2,0),0)*M115,0)*Z115*0.5,0), "")</f>
        <v/>
      </c>
      <c r="AD115" s="616"/>
      <c r="AE115" s="582"/>
      <c r="AF115" s="582"/>
      <c r="AG115" s="583"/>
      <c r="AH115" s="234"/>
      <c r="AI115" s="161"/>
      <c r="AJ115" s="167"/>
      <c r="AK115" s="541" t="str">
        <f t="shared" si="48"/>
        <v/>
      </c>
      <c r="AL115" s="542" t="str">
        <f t="shared" si="49"/>
        <v/>
      </c>
      <c r="AM115" s="543"/>
      <c r="AN115" s="547" t="str">
        <f>IFERROR(VLOOKUP(K115,【参考】数式用!$A$2:$N$57,14,FALSE),"")</f>
        <v/>
      </c>
      <c r="AO115" s="547" t="str">
        <f t="shared" si="50"/>
        <v/>
      </c>
      <c r="AP115" s="546" t="str">
        <f t="shared" si="51"/>
        <v/>
      </c>
      <c r="AQ115" s="546" t="str">
        <f t="shared" si="52"/>
        <v>入力済</v>
      </c>
      <c r="AR115" s="547" t="str">
        <f t="shared" si="53"/>
        <v/>
      </c>
      <c r="AS115" s="546" t="str">
        <f t="shared" si="54"/>
        <v>入力済</v>
      </c>
      <c r="AT115" s="546" t="str">
        <f t="shared" si="55"/>
        <v/>
      </c>
      <c r="AU115" s="546" t="str">
        <f t="shared" si="56"/>
        <v/>
      </c>
      <c r="AV115" s="547" t="str">
        <f t="shared" si="57"/>
        <v/>
      </c>
      <c r="AW115" s="547" t="str">
        <f t="shared" si="34"/>
        <v>入力済</v>
      </c>
      <c r="AX115" s="546" t="str">
        <f>IFERROR(VLOOKUP(K115,【参考】数式用!$AR$3:$AS$49,2, FALSE), "")</f>
        <v/>
      </c>
      <c r="AY115" s="547" t="str">
        <f t="shared" si="58"/>
        <v/>
      </c>
      <c r="AZ115" s="547" t="str">
        <f t="shared" si="59"/>
        <v>入力済</v>
      </c>
      <c r="BA115" s="546" t="str">
        <f>IFERROR(VLOOKUP(K115,【参考】数式用!$AX$3:$AY$56, 2, FALSE), "")</f>
        <v/>
      </c>
      <c r="BB115" s="547" t="str">
        <f t="shared" si="60"/>
        <v/>
      </c>
      <c r="BC115" s="647" t="str">
        <f t="shared" si="61"/>
        <v>入力済</v>
      </c>
      <c r="BD115" s="547" t="str">
        <f t="shared" si="62"/>
        <v/>
      </c>
      <c r="BE115" s="547" t="str">
        <f t="shared" si="63"/>
        <v/>
      </c>
      <c r="BF115" s="514"/>
      <c r="BG115" s="514"/>
      <c r="BH115" s="633" t="e">
        <f>VLOOKUP(K115,【参考】数式用!$A$2:$O$57,15,FALSE)</f>
        <v>#N/A</v>
      </c>
      <c r="BI115" s="514"/>
      <c r="BJ115" s="514"/>
      <c r="BK115" s="514"/>
      <c r="BL115" s="514"/>
      <c r="BM115" s="514"/>
      <c r="BN115" s="514"/>
      <c r="BO115" s="515"/>
    </row>
    <row r="116" spans="1:67" s="516" customFormat="1" ht="109.95" customHeight="1" thickBot="1">
      <c r="A116" s="649">
        <v>105</v>
      </c>
      <c r="B116" s="983" t="str">
        <f>IF(基本情報入力シート!B144="","",基本情報入力シート!B144)</f>
        <v/>
      </c>
      <c r="C116" s="984"/>
      <c r="D116" s="984"/>
      <c r="E116" s="984"/>
      <c r="F116" s="985"/>
      <c r="G116" s="460" t="str">
        <f>IF(基本情報入力シート!L144="", "", 基本情報入力シート!L144)</f>
        <v/>
      </c>
      <c r="H116" s="460" t="str">
        <f>IF(基本情報入力シート!Q144="", "", 基本情報入力シート!Q144)</f>
        <v/>
      </c>
      <c r="I116" s="460" t="str">
        <f>IF(基本情報入力シート!V144="", "", 基本情報入力シート!V144)</f>
        <v/>
      </c>
      <c r="J116" s="460" t="str">
        <f>IF(基本情報入力シート!W144="", "", 基本情報入力シート!W144)</f>
        <v/>
      </c>
      <c r="K116" s="460" t="str">
        <f>IF(基本情報入力シート!Z144="", "", 基本情報入力シート!Z144)</f>
        <v/>
      </c>
      <c r="L116" s="162" t="str">
        <f>IF(基本情報入力シート!AF144=0, "",基本情報入力シート!AF144)</f>
        <v/>
      </c>
      <c r="M116" s="163" t="str">
        <f>IF(基本情報入力シート!AG144="","",基本情報入力シート!AG144)</f>
        <v/>
      </c>
      <c r="N116" s="164"/>
      <c r="O116" s="165" t="str">
        <f>IFERROR(VLOOKUP(K116,【参考】数式用!$A$2:$F$57,MATCH(N116,【参考】数式用!$C$3:$F$3,0)+2,0),"")</f>
        <v/>
      </c>
      <c r="P116" s="461" t="s">
        <v>180</v>
      </c>
      <c r="Q116" s="166"/>
      <c r="R116" s="462" t="s">
        <v>271</v>
      </c>
      <c r="S116" s="166"/>
      <c r="T116" s="462" t="s">
        <v>272</v>
      </c>
      <c r="U116" s="166"/>
      <c r="V116" s="462" t="s">
        <v>271</v>
      </c>
      <c r="W116" s="166"/>
      <c r="X116" s="462" t="s">
        <v>182</v>
      </c>
      <c r="Y116" s="462" t="s">
        <v>274</v>
      </c>
      <c r="Z116" s="462" t="str">
        <f t="shared" si="46"/>
        <v/>
      </c>
      <c r="AA116" s="463" t="s">
        <v>275</v>
      </c>
      <c r="AB116" s="464" t="str">
        <f t="shared" si="47"/>
        <v/>
      </c>
      <c r="AC116" s="465" t="str">
        <f>IFERROR(ROUNDDOWN(ROUNDDOWN(ROUND(L116*VLOOKUP(K116,【参考】数式用!$A$4:$F$57,MATCH("処遇改善加算Ⅳ",【参考】数式用!$C$3:$F$3,0)+2,0),0)*M116,0)*Z116*0.5,0), "")</f>
        <v/>
      </c>
      <c r="AD116" s="616"/>
      <c r="AE116" s="582"/>
      <c r="AF116" s="582"/>
      <c r="AG116" s="583"/>
      <c r="AH116" s="234"/>
      <c r="AI116" s="161"/>
      <c r="AJ116" s="167"/>
      <c r="AK116" s="541" t="str">
        <f t="shared" si="48"/>
        <v/>
      </c>
      <c r="AL116" s="542" t="str">
        <f t="shared" si="49"/>
        <v/>
      </c>
      <c r="AM116" s="543"/>
      <c r="AN116" s="547" t="str">
        <f>IFERROR(VLOOKUP(K116,【参考】数式用!$A$2:$N$57,14,FALSE),"")</f>
        <v/>
      </c>
      <c r="AO116" s="547" t="str">
        <f t="shared" si="50"/>
        <v/>
      </c>
      <c r="AP116" s="546" t="str">
        <f t="shared" si="51"/>
        <v/>
      </c>
      <c r="AQ116" s="546" t="str">
        <f t="shared" si="52"/>
        <v>入力済</v>
      </c>
      <c r="AR116" s="547" t="str">
        <f t="shared" si="53"/>
        <v/>
      </c>
      <c r="AS116" s="546" t="str">
        <f t="shared" si="54"/>
        <v>入力済</v>
      </c>
      <c r="AT116" s="546" t="str">
        <f t="shared" si="55"/>
        <v/>
      </c>
      <c r="AU116" s="546" t="str">
        <f t="shared" si="56"/>
        <v/>
      </c>
      <c r="AV116" s="547" t="str">
        <f t="shared" si="57"/>
        <v/>
      </c>
      <c r="AW116" s="547" t="str">
        <f t="shared" si="34"/>
        <v>入力済</v>
      </c>
      <c r="AX116" s="546" t="str">
        <f>IFERROR(VLOOKUP(K116,【参考】数式用!$AR$3:$AS$49,2, FALSE), "")</f>
        <v/>
      </c>
      <c r="AY116" s="547" t="str">
        <f t="shared" si="58"/>
        <v/>
      </c>
      <c r="AZ116" s="547" t="str">
        <f t="shared" si="59"/>
        <v>入力済</v>
      </c>
      <c r="BA116" s="546" t="str">
        <f>IFERROR(VLOOKUP(K116,【参考】数式用!$AX$3:$AY$56, 2, FALSE), "")</f>
        <v/>
      </c>
      <c r="BB116" s="547" t="str">
        <f t="shared" si="60"/>
        <v/>
      </c>
      <c r="BC116" s="647" t="str">
        <f t="shared" si="61"/>
        <v>入力済</v>
      </c>
      <c r="BD116" s="547" t="str">
        <f t="shared" si="62"/>
        <v/>
      </c>
      <c r="BE116" s="547" t="str">
        <f t="shared" si="63"/>
        <v/>
      </c>
      <c r="BF116" s="514"/>
      <c r="BG116" s="514"/>
      <c r="BH116" s="633" t="e">
        <f>VLOOKUP(K116,【参考】数式用!$A$2:$O$57,15,FALSE)</f>
        <v>#N/A</v>
      </c>
      <c r="BI116" s="514"/>
      <c r="BJ116" s="514"/>
      <c r="BK116" s="514"/>
      <c r="BL116" s="514"/>
      <c r="BM116" s="514"/>
      <c r="BN116" s="514"/>
      <c r="BO116" s="515"/>
    </row>
    <row r="117" spans="1:67" s="516" customFormat="1" ht="109.95" customHeight="1" thickBot="1">
      <c r="A117" s="649">
        <v>106</v>
      </c>
      <c r="B117" s="983" t="str">
        <f>IF(基本情報入力シート!B145="","",基本情報入力シート!B145)</f>
        <v/>
      </c>
      <c r="C117" s="984"/>
      <c r="D117" s="984"/>
      <c r="E117" s="984"/>
      <c r="F117" s="985"/>
      <c r="G117" s="460" t="str">
        <f>IF(基本情報入力シート!L145="", "", 基本情報入力シート!L145)</f>
        <v/>
      </c>
      <c r="H117" s="460" t="str">
        <f>IF(基本情報入力シート!Q145="", "", 基本情報入力シート!Q145)</f>
        <v/>
      </c>
      <c r="I117" s="460" t="str">
        <f>IF(基本情報入力シート!V145="", "", 基本情報入力シート!V145)</f>
        <v/>
      </c>
      <c r="J117" s="460" t="str">
        <f>IF(基本情報入力シート!W145="", "", 基本情報入力シート!W145)</f>
        <v/>
      </c>
      <c r="K117" s="460" t="str">
        <f>IF(基本情報入力シート!Z145="", "", 基本情報入力シート!Z145)</f>
        <v/>
      </c>
      <c r="L117" s="162" t="str">
        <f>IF(基本情報入力シート!AF145=0, "",基本情報入力シート!AF145)</f>
        <v/>
      </c>
      <c r="M117" s="163" t="str">
        <f>IF(基本情報入力シート!AG145="","",基本情報入力シート!AG145)</f>
        <v/>
      </c>
      <c r="N117" s="164"/>
      <c r="O117" s="165" t="str">
        <f>IFERROR(VLOOKUP(K117,【参考】数式用!$A$2:$F$57,MATCH(N117,【参考】数式用!$C$3:$F$3,0)+2,0),"")</f>
        <v/>
      </c>
      <c r="P117" s="461" t="s">
        <v>180</v>
      </c>
      <c r="Q117" s="166"/>
      <c r="R117" s="462" t="s">
        <v>271</v>
      </c>
      <c r="S117" s="166"/>
      <c r="T117" s="462" t="s">
        <v>272</v>
      </c>
      <c r="U117" s="166"/>
      <c r="V117" s="462" t="s">
        <v>271</v>
      </c>
      <c r="W117" s="166"/>
      <c r="X117" s="462" t="s">
        <v>182</v>
      </c>
      <c r="Y117" s="462" t="s">
        <v>274</v>
      </c>
      <c r="Z117" s="462" t="str">
        <f t="shared" si="46"/>
        <v/>
      </c>
      <c r="AA117" s="463" t="s">
        <v>275</v>
      </c>
      <c r="AB117" s="464" t="str">
        <f t="shared" si="47"/>
        <v/>
      </c>
      <c r="AC117" s="465" t="str">
        <f>IFERROR(ROUNDDOWN(ROUNDDOWN(ROUND(L117*VLOOKUP(K117,【参考】数式用!$A$4:$F$57,MATCH("処遇改善加算Ⅳ",【参考】数式用!$C$3:$F$3,0)+2,0),0)*M117,0)*Z117*0.5,0), "")</f>
        <v/>
      </c>
      <c r="AD117" s="616"/>
      <c r="AE117" s="582"/>
      <c r="AF117" s="582"/>
      <c r="AG117" s="583"/>
      <c r="AH117" s="234"/>
      <c r="AI117" s="161"/>
      <c r="AJ117" s="167"/>
      <c r="AK117" s="541" t="str">
        <f t="shared" si="48"/>
        <v/>
      </c>
      <c r="AL117" s="542" t="str">
        <f t="shared" si="49"/>
        <v/>
      </c>
      <c r="AM117" s="543"/>
      <c r="AN117" s="547" t="str">
        <f>IFERROR(VLOOKUP(K117,【参考】数式用!$A$2:$N$57,14,FALSE),"")</f>
        <v/>
      </c>
      <c r="AO117" s="547" t="str">
        <f t="shared" si="50"/>
        <v/>
      </c>
      <c r="AP117" s="546" t="str">
        <f t="shared" si="51"/>
        <v/>
      </c>
      <c r="AQ117" s="546" t="str">
        <f t="shared" si="52"/>
        <v>入力済</v>
      </c>
      <c r="AR117" s="547" t="str">
        <f t="shared" si="53"/>
        <v/>
      </c>
      <c r="AS117" s="546" t="str">
        <f t="shared" si="54"/>
        <v>入力済</v>
      </c>
      <c r="AT117" s="546" t="str">
        <f t="shared" si="55"/>
        <v/>
      </c>
      <c r="AU117" s="546" t="str">
        <f t="shared" si="56"/>
        <v/>
      </c>
      <c r="AV117" s="547" t="str">
        <f t="shared" si="57"/>
        <v/>
      </c>
      <c r="AW117" s="547" t="str">
        <f t="shared" si="34"/>
        <v>入力済</v>
      </c>
      <c r="AX117" s="546" t="str">
        <f>IFERROR(VLOOKUP(K117,【参考】数式用!$AR$3:$AS$49,2, FALSE), "")</f>
        <v/>
      </c>
      <c r="AY117" s="547" t="str">
        <f t="shared" si="58"/>
        <v/>
      </c>
      <c r="AZ117" s="547" t="str">
        <f t="shared" si="59"/>
        <v>入力済</v>
      </c>
      <c r="BA117" s="546" t="str">
        <f>IFERROR(VLOOKUP(K117,【参考】数式用!$AX$3:$AY$56, 2, FALSE), "")</f>
        <v/>
      </c>
      <c r="BB117" s="547" t="str">
        <f t="shared" si="60"/>
        <v/>
      </c>
      <c r="BC117" s="647" t="str">
        <f t="shared" si="61"/>
        <v>入力済</v>
      </c>
      <c r="BD117" s="547" t="str">
        <f t="shared" si="62"/>
        <v/>
      </c>
      <c r="BE117" s="547" t="str">
        <f t="shared" si="63"/>
        <v/>
      </c>
      <c r="BF117" s="514"/>
      <c r="BG117" s="514"/>
      <c r="BH117" s="633" t="e">
        <f>VLOOKUP(K117,【参考】数式用!$A$2:$O$57,15,FALSE)</f>
        <v>#N/A</v>
      </c>
      <c r="BI117" s="514"/>
      <c r="BJ117" s="514"/>
      <c r="BK117" s="514"/>
      <c r="BL117" s="514"/>
      <c r="BM117" s="514"/>
      <c r="BN117" s="514"/>
      <c r="BO117" s="515"/>
    </row>
    <row r="118" spans="1:67" s="516" customFormat="1" ht="109.95" customHeight="1" thickBot="1">
      <c r="A118" s="649">
        <v>107</v>
      </c>
      <c r="B118" s="983" t="str">
        <f>IF(基本情報入力シート!B146="","",基本情報入力シート!B146)</f>
        <v/>
      </c>
      <c r="C118" s="984"/>
      <c r="D118" s="984"/>
      <c r="E118" s="984"/>
      <c r="F118" s="985"/>
      <c r="G118" s="460" t="str">
        <f>IF(基本情報入力シート!L146="", "", 基本情報入力シート!L146)</f>
        <v/>
      </c>
      <c r="H118" s="460" t="str">
        <f>IF(基本情報入力シート!Q146="", "", 基本情報入力シート!Q146)</f>
        <v/>
      </c>
      <c r="I118" s="460" t="str">
        <f>IF(基本情報入力シート!V146="", "", 基本情報入力シート!V146)</f>
        <v/>
      </c>
      <c r="J118" s="460" t="str">
        <f>IF(基本情報入力シート!W146="", "", 基本情報入力シート!W146)</f>
        <v/>
      </c>
      <c r="K118" s="460" t="str">
        <f>IF(基本情報入力シート!Z146="", "", 基本情報入力シート!Z146)</f>
        <v/>
      </c>
      <c r="L118" s="162" t="str">
        <f>IF(基本情報入力シート!AF146=0, "",基本情報入力シート!AF146)</f>
        <v/>
      </c>
      <c r="M118" s="163" t="str">
        <f>IF(基本情報入力シート!AG146="","",基本情報入力シート!AG146)</f>
        <v/>
      </c>
      <c r="N118" s="164"/>
      <c r="O118" s="165" t="str">
        <f>IFERROR(VLOOKUP(K118,【参考】数式用!$A$2:$F$57,MATCH(N118,【参考】数式用!$C$3:$F$3,0)+2,0),"")</f>
        <v/>
      </c>
      <c r="P118" s="461" t="s">
        <v>180</v>
      </c>
      <c r="Q118" s="166"/>
      <c r="R118" s="462" t="s">
        <v>271</v>
      </c>
      <c r="S118" s="166"/>
      <c r="T118" s="462" t="s">
        <v>272</v>
      </c>
      <c r="U118" s="166"/>
      <c r="V118" s="462" t="s">
        <v>271</v>
      </c>
      <c r="W118" s="166"/>
      <c r="X118" s="462" t="s">
        <v>182</v>
      </c>
      <c r="Y118" s="462" t="s">
        <v>274</v>
      </c>
      <c r="Z118" s="462" t="str">
        <f t="shared" si="46"/>
        <v/>
      </c>
      <c r="AA118" s="463" t="s">
        <v>275</v>
      </c>
      <c r="AB118" s="464" t="str">
        <f t="shared" si="47"/>
        <v/>
      </c>
      <c r="AC118" s="465" t="str">
        <f>IFERROR(ROUNDDOWN(ROUNDDOWN(ROUND(L118*VLOOKUP(K118,【参考】数式用!$A$4:$F$57,MATCH("処遇改善加算Ⅳ",【参考】数式用!$C$3:$F$3,0)+2,0),0)*M118,0)*Z118*0.5,0), "")</f>
        <v/>
      </c>
      <c r="AD118" s="616"/>
      <c r="AE118" s="582"/>
      <c r="AF118" s="582"/>
      <c r="AG118" s="583"/>
      <c r="AH118" s="234"/>
      <c r="AI118" s="161"/>
      <c r="AJ118" s="167"/>
      <c r="AK118" s="541" t="str">
        <f t="shared" si="48"/>
        <v/>
      </c>
      <c r="AL118" s="542" t="str">
        <f t="shared" si="49"/>
        <v/>
      </c>
      <c r="AM118" s="543"/>
      <c r="AN118" s="547" t="str">
        <f>IFERROR(VLOOKUP(K118,【参考】数式用!$A$2:$N$57,14,FALSE),"")</f>
        <v/>
      </c>
      <c r="AO118" s="547" t="str">
        <f t="shared" si="50"/>
        <v/>
      </c>
      <c r="AP118" s="546" t="str">
        <f t="shared" si="51"/>
        <v/>
      </c>
      <c r="AQ118" s="546" t="str">
        <f t="shared" si="52"/>
        <v>入力済</v>
      </c>
      <c r="AR118" s="547" t="str">
        <f t="shared" si="53"/>
        <v/>
      </c>
      <c r="AS118" s="546" t="str">
        <f t="shared" si="54"/>
        <v>入力済</v>
      </c>
      <c r="AT118" s="546" t="str">
        <f t="shared" si="55"/>
        <v/>
      </c>
      <c r="AU118" s="546" t="str">
        <f t="shared" si="56"/>
        <v/>
      </c>
      <c r="AV118" s="547" t="str">
        <f t="shared" si="57"/>
        <v/>
      </c>
      <c r="AW118" s="547" t="str">
        <f t="shared" si="34"/>
        <v>入力済</v>
      </c>
      <c r="AX118" s="546" t="str">
        <f>IFERROR(VLOOKUP(K118,【参考】数式用!$AR$3:$AS$49,2, FALSE), "")</f>
        <v/>
      </c>
      <c r="AY118" s="547" t="str">
        <f t="shared" si="58"/>
        <v/>
      </c>
      <c r="AZ118" s="547" t="str">
        <f t="shared" si="59"/>
        <v>入力済</v>
      </c>
      <c r="BA118" s="546" t="str">
        <f>IFERROR(VLOOKUP(K118,【参考】数式用!$AX$3:$AY$56, 2, FALSE), "")</f>
        <v/>
      </c>
      <c r="BB118" s="547" t="str">
        <f t="shared" si="60"/>
        <v/>
      </c>
      <c r="BC118" s="647" t="str">
        <f t="shared" si="61"/>
        <v>入力済</v>
      </c>
      <c r="BD118" s="547" t="str">
        <f t="shared" si="62"/>
        <v/>
      </c>
      <c r="BE118" s="547" t="str">
        <f t="shared" si="63"/>
        <v/>
      </c>
      <c r="BF118" s="514"/>
      <c r="BG118" s="514"/>
      <c r="BH118" s="633" t="e">
        <f>VLOOKUP(K118,【参考】数式用!$A$2:$O$57,15,FALSE)</f>
        <v>#N/A</v>
      </c>
      <c r="BI118" s="514"/>
      <c r="BJ118" s="514"/>
      <c r="BK118" s="514"/>
      <c r="BL118" s="514"/>
      <c r="BM118" s="514"/>
      <c r="BN118" s="514"/>
      <c r="BO118" s="515"/>
    </row>
    <row r="119" spans="1:67" s="516" customFormat="1" ht="109.95" customHeight="1" thickBot="1">
      <c r="A119" s="649">
        <v>108</v>
      </c>
      <c r="B119" s="983" t="str">
        <f>IF(基本情報入力シート!B147="","",基本情報入力シート!B147)</f>
        <v/>
      </c>
      <c r="C119" s="984"/>
      <c r="D119" s="984"/>
      <c r="E119" s="984"/>
      <c r="F119" s="985"/>
      <c r="G119" s="460" t="str">
        <f>IF(基本情報入力シート!L147="", "", 基本情報入力シート!L147)</f>
        <v/>
      </c>
      <c r="H119" s="460" t="str">
        <f>IF(基本情報入力シート!Q147="", "", 基本情報入力シート!Q147)</f>
        <v/>
      </c>
      <c r="I119" s="460" t="str">
        <f>IF(基本情報入力シート!V147="", "", 基本情報入力シート!V147)</f>
        <v/>
      </c>
      <c r="J119" s="460" t="str">
        <f>IF(基本情報入力シート!W147="", "", 基本情報入力シート!W147)</f>
        <v/>
      </c>
      <c r="K119" s="460" t="str">
        <f>IF(基本情報入力シート!Z147="", "", 基本情報入力シート!Z147)</f>
        <v/>
      </c>
      <c r="L119" s="162" t="str">
        <f>IF(基本情報入力シート!AF147=0, "",基本情報入力シート!AF147)</f>
        <v/>
      </c>
      <c r="M119" s="163" t="str">
        <f>IF(基本情報入力シート!AG147="","",基本情報入力シート!AG147)</f>
        <v/>
      </c>
      <c r="N119" s="164"/>
      <c r="O119" s="165" t="str">
        <f>IFERROR(VLOOKUP(K119,【参考】数式用!$A$2:$F$57,MATCH(N119,【参考】数式用!$C$3:$F$3,0)+2,0),"")</f>
        <v/>
      </c>
      <c r="P119" s="461" t="s">
        <v>180</v>
      </c>
      <c r="Q119" s="166"/>
      <c r="R119" s="462" t="s">
        <v>271</v>
      </c>
      <c r="S119" s="166"/>
      <c r="T119" s="462" t="s">
        <v>272</v>
      </c>
      <c r="U119" s="166"/>
      <c r="V119" s="462" t="s">
        <v>271</v>
      </c>
      <c r="W119" s="166"/>
      <c r="X119" s="462" t="s">
        <v>182</v>
      </c>
      <c r="Y119" s="462" t="s">
        <v>274</v>
      </c>
      <c r="Z119" s="462" t="str">
        <f t="shared" si="46"/>
        <v/>
      </c>
      <c r="AA119" s="463" t="s">
        <v>275</v>
      </c>
      <c r="AB119" s="464" t="str">
        <f t="shared" si="47"/>
        <v/>
      </c>
      <c r="AC119" s="465" t="str">
        <f>IFERROR(ROUNDDOWN(ROUNDDOWN(ROUND(L119*VLOOKUP(K119,【参考】数式用!$A$4:$F$57,MATCH("処遇改善加算Ⅳ",【参考】数式用!$C$3:$F$3,0)+2,0),0)*M119,0)*Z119*0.5,0), "")</f>
        <v/>
      </c>
      <c r="AD119" s="616"/>
      <c r="AE119" s="582"/>
      <c r="AF119" s="582"/>
      <c r="AG119" s="583"/>
      <c r="AH119" s="234"/>
      <c r="AI119" s="161"/>
      <c r="AJ119" s="167"/>
      <c r="AK119" s="541" t="str">
        <f t="shared" si="48"/>
        <v/>
      </c>
      <c r="AL119" s="542" t="str">
        <f t="shared" si="49"/>
        <v/>
      </c>
      <c r="AM119" s="543"/>
      <c r="AN119" s="547" t="str">
        <f>IFERROR(VLOOKUP(K119,【参考】数式用!$A$2:$N$57,14,FALSE),"")</f>
        <v/>
      </c>
      <c r="AO119" s="547" t="str">
        <f t="shared" si="50"/>
        <v/>
      </c>
      <c r="AP119" s="546" t="str">
        <f t="shared" si="51"/>
        <v/>
      </c>
      <c r="AQ119" s="546" t="str">
        <f t="shared" si="52"/>
        <v>入力済</v>
      </c>
      <c r="AR119" s="547" t="str">
        <f t="shared" si="53"/>
        <v/>
      </c>
      <c r="AS119" s="546" t="str">
        <f t="shared" si="54"/>
        <v>入力済</v>
      </c>
      <c r="AT119" s="546" t="str">
        <f t="shared" si="55"/>
        <v/>
      </c>
      <c r="AU119" s="546" t="str">
        <f t="shared" si="56"/>
        <v/>
      </c>
      <c r="AV119" s="547" t="str">
        <f t="shared" si="57"/>
        <v/>
      </c>
      <c r="AW119" s="547" t="str">
        <f t="shared" si="34"/>
        <v>入力済</v>
      </c>
      <c r="AX119" s="546" t="str">
        <f>IFERROR(VLOOKUP(K119,【参考】数式用!$AR$3:$AS$49,2, FALSE), "")</f>
        <v/>
      </c>
      <c r="AY119" s="547" t="str">
        <f t="shared" si="58"/>
        <v/>
      </c>
      <c r="AZ119" s="547" t="str">
        <f t="shared" si="59"/>
        <v>入力済</v>
      </c>
      <c r="BA119" s="546" t="str">
        <f>IFERROR(VLOOKUP(K119,【参考】数式用!$AX$3:$AY$56, 2, FALSE), "")</f>
        <v/>
      </c>
      <c r="BB119" s="547" t="str">
        <f t="shared" si="60"/>
        <v/>
      </c>
      <c r="BC119" s="647" t="str">
        <f t="shared" si="61"/>
        <v>入力済</v>
      </c>
      <c r="BD119" s="547" t="str">
        <f t="shared" si="62"/>
        <v/>
      </c>
      <c r="BE119" s="547" t="str">
        <f t="shared" si="63"/>
        <v/>
      </c>
      <c r="BF119" s="514"/>
      <c r="BG119" s="514"/>
      <c r="BH119" s="633" t="e">
        <f>VLOOKUP(K119,【参考】数式用!$A$2:$O$57,15,FALSE)</f>
        <v>#N/A</v>
      </c>
      <c r="BI119" s="514"/>
      <c r="BJ119" s="514"/>
      <c r="BK119" s="514"/>
      <c r="BL119" s="514"/>
      <c r="BM119" s="514"/>
      <c r="BN119" s="514"/>
      <c r="BO119" s="515"/>
    </row>
    <row r="120" spans="1:67" s="516" customFormat="1" ht="109.95" customHeight="1" thickBot="1">
      <c r="A120" s="649">
        <v>109</v>
      </c>
      <c r="B120" s="983" t="str">
        <f>IF(基本情報入力シート!B148="","",基本情報入力シート!B148)</f>
        <v/>
      </c>
      <c r="C120" s="984"/>
      <c r="D120" s="984"/>
      <c r="E120" s="984"/>
      <c r="F120" s="985"/>
      <c r="G120" s="460" t="str">
        <f>IF(基本情報入力シート!L148="", "", 基本情報入力シート!L148)</f>
        <v/>
      </c>
      <c r="H120" s="460" t="str">
        <f>IF(基本情報入力シート!Q148="", "", 基本情報入力シート!Q148)</f>
        <v/>
      </c>
      <c r="I120" s="460" t="str">
        <f>IF(基本情報入力シート!V148="", "", 基本情報入力シート!V148)</f>
        <v/>
      </c>
      <c r="J120" s="460" t="str">
        <f>IF(基本情報入力シート!W148="", "", 基本情報入力シート!W148)</f>
        <v/>
      </c>
      <c r="K120" s="460" t="str">
        <f>IF(基本情報入力シート!Z148="", "", 基本情報入力シート!Z148)</f>
        <v/>
      </c>
      <c r="L120" s="162" t="str">
        <f>IF(基本情報入力シート!AF148=0, "",基本情報入力シート!AF148)</f>
        <v/>
      </c>
      <c r="M120" s="163" t="str">
        <f>IF(基本情報入力シート!AG148="","",基本情報入力シート!AG148)</f>
        <v/>
      </c>
      <c r="N120" s="164"/>
      <c r="O120" s="165" t="str">
        <f>IFERROR(VLOOKUP(K120,【参考】数式用!$A$2:$F$57,MATCH(N120,【参考】数式用!$C$3:$F$3,0)+2,0),"")</f>
        <v/>
      </c>
      <c r="P120" s="461" t="s">
        <v>180</v>
      </c>
      <c r="Q120" s="166"/>
      <c r="R120" s="462" t="s">
        <v>271</v>
      </c>
      <c r="S120" s="166"/>
      <c r="T120" s="462" t="s">
        <v>272</v>
      </c>
      <c r="U120" s="166"/>
      <c r="V120" s="462" t="s">
        <v>271</v>
      </c>
      <c r="W120" s="166"/>
      <c r="X120" s="462" t="s">
        <v>182</v>
      </c>
      <c r="Y120" s="462" t="s">
        <v>274</v>
      </c>
      <c r="Z120" s="462" t="str">
        <f t="shared" si="46"/>
        <v/>
      </c>
      <c r="AA120" s="463" t="s">
        <v>275</v>
      </c>
      <c r="AB120" s="464" t="str">
        <f t="shared" si="47"/>
        <v/>
      </c>
      <c r="AC120" s="465" t="str">
        <f>IFERROR(ROUNDDOWN(ROUNDDOWN(ROUND(L120*VLOOKUP(K120,【参考】数式用!$A$4:$F$57,MATCH("処遇改善加算Ⅳ",【参考】数式用!$C$3:$F$3,0)+2,0),0)*M120,0)*Z120*0.5,0), "")</f>
        <v/>
      </c>
      <c r="AD120" s="616"/>
      <c r="AE120" s="582"/>
      <c r="AF120" s="582"/>
      <c r="AG120" s="583"/>
      <c r="AH120" s="234"/>
      <c r="AI120" s="161"/>
      <c r="AJ120" s="167"/>
      <c r="AK120" s="541" t="str">
        <f t="shared" si="48"/>
        <v/>
      </c>
      <c r="AL120" s="542" t="str">
        <f t="shared" si="49"/>
        <v/>
      </c>
      <c r="AM120" s="543"/>
      <c r="AN120" s="547" t="str">
        <f>IFERROR(VLOOKUP(K120,【参考】数式用!$A$2:$N$57,14,FALSE),"")</f>
        <v/>
      </c>
      <c r="AO120" s="547" t="str">
        <f t="shared" si="50"/>
        <v/>
      </c>
      <c r="AP120" s="546" t="str">
        <f t="shared" si="51"/>
        <v/>
      </c>
      <c r="AQ120" s="546" t="str">
        <f t="shared" si="52"/>
        <v>入力済</v>
      </c>
      <c r="AR120" s="547" t="str">
        <f t="shared" si="53"/>
        <v/>
      </c>
      <c r="AS120" s="546" t="str">
        <f t="shared" si="54"/>
        <v>入力済</v>
      </c>
      <c r="AT120" s="546" t="str">
        <f t="shared" si="55"/>
        <v/>
      </c>
      <c r="AU120" s="546" t="str">
        <f t="shared" si="56"/>
        <v/>
      </c>
      <c r="AV120" s="547" t="str">
        <f t="shared" si="57"/>
        <v/>
      </c>
      <c r="AW120" s="547" t="str">
        <f t="shared" si="34"/>
        <v>入力済</v>
      </c>
      <c r="AX120" s="546" t="str">
        <f>IFERROR(VLOOKUP(K120,【参考】数式用!$AR$3:$AS$49,2, FALSE), "")</f>
        <v/>
      </c>
      <c r="AY120" s="547" t="str">
        <f t="shared" si="58"/>
        <v/>
      </c>
      <c r="AZ120" s="547" t="str">
        <f t="shared" si="59"/>
        <v>入力済</v>
      </c>
      <c r="BA120" s="546" t="str">
        <f>IFERROR(VLOOKUP(K120,【参考】数式用!$AX$3:$AY$56, 2, FALSE), "")</f>
        <v/>
      </c>
      <c r="BB120" s="547" t="str">
        <f t="shared" si="60"/>
        <v/>
      </c>
      <c r="BC120" s="647" t="str">
        <f t="shared" si="61"/>
        <v>入力済</v>
      </c>
      <c r="BD120" s="547" t="str">
        <f t="shared" si="62"/>
        <v/>
      </c>
      <c r="BE120" s="547" t="str">
        <f t="shared" si="63"/>
        <v/>
      </c>
      <c r="BF120" s="514"/>
      <c r="BG120" s="514"/>
      <c r="BH120" s="633" t="e">
        <f>VLOOKUP(K120,【参考】数式用!$A$2:$O$57,15,FALSE)</f>
        <v>#N/A</v>
      </c>
      <c r="BI120" s="514"/>
      <c r="BJ120" s="514"/>
      <c r="BK120" s="514"/>
      <c r="BL120" s="514"/>
      <c r="BM120" s="514"/>
      <c r="BN120" s="514"/>
      <c r="BO120" s="515"/>
    </row>
    <row r="121" spans="1:67" s="516" customFormat="1" ht="109.95" customHeight="1" thickBot="1">
      <c r="A121" s="649">
        <v>110</v>
      </c>
      <c r="B121" s="983" t="str">
        <f>IF(基本情報入力シート!B149="","",基本情報入力シート!B149)</f>
        <v/>
      </c>
      <c r="C121" s="984"/>
      <c r="D121" s="984"/>
      <c r="E121" s="984"/>
      <c r="F121" s="985"/>
      <c r="G121" s="460" t="str">
        <f>IF(基本情報入力シート!L149="", "", 基本情報入力シート!L149)</f>
        <v/>
      </c>
      <c r="H121" s="460" t="str">
        <f>IF(基本情報入力シート!Q149="", "", 基本情報入力シート!Q149)</f>
        <v/>
      </c>
      <c r="I121" s="460" t="str">
        <f>IF(基本情報入力シート!V149="", "", 基本情報入力シート!V149)</f>
        <v/>
      </c>
      <c r="J121" s="460" t="str">
        <f>IF(基本情報入力シート!W149="", "", 基本情報入力シート!W149)</f>
        <v/>
      </c>
      <c r="K121" s="460" t="str">
        <f>IF(基本情報入力シート!Z149="", "", 基本情報入力シート!Z149)</f>
        <v/>
      </c>
      <c r="L121" s="162" t="str">
        <f>IF(基本情報入力シート!AF149=0, "",基本情報入力シート!AF149)</f>
        <v/>
      </c>
      <c r="M121" s="163" t="str">
        <f>IF(基本情報入力シート!AG149="","",基本情報入力シート!AG149)</f>
        <v/>
      </c>
      <c r="N121" s="164"/>
      <c r="O121" s="165" t="str">
        <f>IFERROR(VLOOKUP(K121,【参考】数式用!$A$2:$F$57,MATCH(N121,【参考】数式用!$C$3:$F$3,0)+2,0),"")</f>
        <v/>
      </c>
      <c r="P121" s="461" t="s">
        <v>180</v>
      </c>
      <c r="Q121" s="166"/>
      <c r="R121" s="462" t="s">
        <v>271</v>
      </c>
      <c r="S121" s="166"/>
      <c r="T121" s="462" t="s">
        <v>272</v>
      </c>
      <c r="U121" s="166"/>
      <c r="V121" s="462" t="s">
        <v>271</v>
      </c>
      <c r="W121" s="166"/>
      <c r="X121" s="462" t="s">
        <v>182</v>
      </c>
      <c r="Y121" s="462" t="s">
        <v>274</v>
      </c>
      <c r="Z121" s="462" t="str">
        <f t="shared" si="46"/>
        <v/>
      </c>
      <c r="AA121" s="463" t="s">
        <v>275</v>
      </c>
      <c r="AB121" s="464" t="str">
        <f t="shared" si="47"/>
        <v/>
      </c>
      <c r="AC121" s="465" t="str">
        <f>IFERROR(ROUNDDOWN(ROUNDDOWN(ROUND(L121*VLOOKUP(K121,【参考】数式用!$A$4:$F$57,MATCH("処遇改善加算Ⅳ",【参考】数式用!$C$3:$F$3,0)+2,0),0)*M121,0)*Z121*0.5,0), "")</f>
        <v/>
      </c>
      <c r="AD121" s="616"/>
      <c r="AE121" s="582"/>
      <c r="AF121" s="582"/>
      <c r="AG121" s="583"/>
      <c r="AH121" s="234"/>
      <c r="AI121" s="161"/>
      <c r="AJ121" s="167"/>
      <c r="AK121" s="541" t="str">
        <f t="shared" si="48"/>
        <v/>
      </c>
      <c r="AL121" s="542" t="str">
        <f t="shared" si="49"/>
        <v/>
      </c>
      <c r="AM121" s="543"/>
      <c r="AN121" s="547" t="str">
        <f>IFERROR(VLOOKUP(K121,【参考】数式用!$A$2:$N$57,14,FALSE),"")</f>
        <v/>
      </c>
      <c r="AO121" s="547" t="str">
        <f t="shared" si="50"/>
        <v/>
      </c>
      <c r="AP121" s="546" t="str">
        <f t="shared" si="51"/>
        <v/>
      </c>
      <c r="AQ121" s="546" t="str">
        <f t="shared" si="52"/>
        <v>入力済</v>
      </c>
      <c r="AR121" s="547" t="str">
        <f t="shared" si="53"/>
        <v/>
      </c>
      <c r="AS121" s="546" t="str">
        <f t="shared" si="54"/>
        <v>入力済</v>
      </c>
      <c r="AT121" s="546" t="str">
        <f t="shared" si="55"/>
        <v/>
      </c>
      <c r="AU121" s="546" t="str">
        <f t="shared" si="56"/>
        <v/>
      </c>
      <c r="AV121" s="547" t="str">
        <f t="shared" si="57"/>
        <v/>
      </c>
      <c r="AW121" s="547" t="str">
        <f t="shared" si="34"/>
        <v>入力済</v>
      </c>
      <c r="AX121" s="546" t="str">
        <f>IFERROR(VLOOKUP(K121,【参考】数式用!$AR$3:$AS$49,2, FALSE), "")</f>
        <v/>
      </c>
      <c r="AY121" s="547" t="str">
        <f t="shared" si="58"/>
        <v/>
      </c>
      <c r="AZ121" s="547" t="str">
        <f t="shared" si="59"/>
        <v>入力済</v>
      </c>
      <c r="BA121" s="546" t="str">
        <f>IFERROR(VLOOKUP(K121,【参考】数式用!$AX$3:$AY$56, 2, FALSE), "")</f>
        <v/>
      </c>
      <c r="BB121" s="547" t="str">
        <f t="shared" si="60"/>
        <v/>
      </c>
      <c r="BC121" s="647" t="str">
        <f t="shared" si="61"/>
        <v>入力済</v>
      </c>
      <c r="BD121" s="547" t="str">
        <f t="shared" si="62"/>
        <v/>
      </c>
      <c r="BE121" s="547" t="str">
        <f t="shared" si="63"/>
        <v/>
      </c>
      <c r="BF121" s="514"/>
      <c r="BG121" s="514"/>
      <c r="BH121" s="633" t="e">
        <f>VLOOKUP(K121,【参考】数式用!$A$2:$O$57,15,FALSE)</f>
        <v>#N/A</v>
      </c>
      <c r="BI121" s="514"/>
      <c r="BJ121" s="514"/>
      <c r="BK121" s="514"/>
      <c r="BL121" s="514"/>
      <c r="BM121" s="514"/>
      <c r="BN121" s="514"/>
      <c r="BO121" s="515"/>
    </row>
    <row r="122" spans="1:67" s="516" customFormat="1" ht="109.95" customHeight="1" thickBot="1">
      <c r="A122" s="649">
        <v>111</v>
      </c>
      <c r="B122" s="983" t="str">
        <f>IF(基本情報入力シート!B150="","",基本情報入力シート!B150)</f>
        <v/>
      </c>
      <c r="C122" s="984"/>
      <c r="D122" s="984"/>
      <c r="E122" s="984"/>
      <c r="F122" s="985"/>
      <c r="G122" s="460" t="str">
        <f>IF(基本情報入力シート!L150="", "", 基本情報入力シート!L150)</f>
        <v/>
      </c>
      <c r="H122" s="460" t="str">
        <f>IF(基本情報入力シート!Q150="", "", 基本情報入力シート!Q150)</f>
        <v/>
      </c>
      <c r="I122" s="460" t="str">
        <f>IF(基本情報入力シート!V150="", "", 基本情報入力シート!V150)</f>
        <v/>
      </c>
      <c r="J122" s="460" t="str">
        <f>IF(基本情報入力シート!W150="", "", 基本情報入力シート!W150)</f>
        <v/>
      </c>
      <c r="K122" s="460" t="str">
        <f>IF(基本情報入力シート!Z150="", "", 基本情報入力シート!Z150)</f>
        <v/>
      </c>
      <c r="L122" s="162" t="str">
        <f>IF(基本情報入力シート!AF150=0, "",基本情報入力シート!AF150)</f>
        <v/>
      </c>
      <c r="M122" s="163" t="str">
        <f>IF(基本情報入力シート!AG150="","",基本情報入力シート!AG150)</f>
        <v/>
      </c>
      <c r="N122" s="164"/>
      <c r="O122" s="165" t="str">
        <f>IFERROR(VLOOKUP(K122,【参考】数式用!$A$2:$F$57,MATCH(N122,【参考】数式用!$C$3:$F$3,0)+2,0),"")</f>
        <v/>
      </c>
      <c r="P122" s="461" t="s">
        <v>180</v>
      </c>
      <c r="Q122" s="166"/>
      <c r="R122" s="462" t="s">
        <v>271</v>
      </c>
      <c r="S122" s="166"/>
      <c r="T122" s="462" t="s">
        <v>272</v>
      </c>
      <c r="U122" s="166"/>
      <c r="V122" s="462" t="s">
        <v>271</v>
      </c>
      <c r="W122" s="166"/>
      <c r="X122" s="462" t="s">
        <v>182</v>
      </c>
      <c r="Y122" s="462" t="s">
        <v>274</v>
      </c>
      <c r="Z122" s="462" t="str">
        <f t="shared" si="46"/>
        <v/>
      </c>
      <c r="AA122" s="463" t="s">
        <v>275</v>
      </c>
      <c r="AB122" s="464" t="str">
        <f t="shared" si="47"/>
        <v/>
      </c>
      <c r="AC122" s="465" t="str">
        <f>IFERROR(ROUNDDOWN(ROUNDDOWN(ROUND(L122*VLOOKUP(K122,【参考】数式用!$A$4:$F$57,MATCH("処遇改善加算Ⅳ",【参考】数式用!$C$3:$F$3,0)+2,0),0)*M122,0)*Z122*0.5,0), "")</f>
        <v/>
      </c>
      <c r="AD122" s="616"/>
      <c r="AE122" s="582"/>
      <c r="AF122" s="582"/>
      <c r="AG122" s="583"/>
      <c r="AH122" s="234"/>
      <c r="AI122" s="161"/>
      <c r="AJ122" s="167"/>
      <c r="AK122" s="541" t="str">
        <f t="shared" si="48"/>
        <v/>
      </c>
      <c r="AL122" s="542" t="str">
        <f t="shared" si="49"/>
        <v/>
      </c>
      <c r="AM122" s="543"/>
      <c r="AN122" s="547" t="str">
        <f>IFERROR(VLOOKUP(K122,【参考】数式用!$A$2:$N$57,14,FALSE),"")</f>
        <v/>
      </c>
      <c r="AO122" s="547" t="str">
        <f t="shared" si="50"/>
        <v/>
      </c>
      <c r="AP122" s="546" t="str">
        <f t="shared" si="51"/>
        <v/>
      </c>
      <c r="AQ122" s="546" t="str">
        <f t="shared" si="52"/>
        <v>入力済</v>
      </c>
      <c r="AR122" s="547" t="str">
        <f t="shared" si="53"/>
        <v/>
      </c>
      <c r="AS122" s="546" t="str">
        <f t="shared" si="54"/>
        <v>入力済</v>
      </c>
      <c r="AT122" s="546" t="str">
        <f t="shared" si="55"/>
        <v/>
      </c>
      <c r="AU122" s="546" t="str">
        <f t="shared" si="56"/>
        <v/>
      </c>
      <c r="AV122" s="547" t="str">
        <f t="shared" si="57"/>
        <v/>
      </c>
      <c r="AW122" s="547" t="str">
        <f t="shared" si="34"/>
        <v>入力済</v>
      </c>
      <c r="AX122" s="546" t="str">
        <f>IFERROR(VLOOKUP(K122,【参考】数式用!$AR$3:$AS$49,2, FALSE), "")</f>
        <v/>
      </c>
      <c r="AY122" s="547" t="str">
        <f t="shared" si="58"/>
        <v/>
      </c>
      <c r="AZ122" s="547" t="str">
        <f t="shared" si="59"/>
        <v>入力済</v>
      </c>
      <c r="BA122" s="546" t="str">
        <f>IFERROR(VLOOKUP(K122,【参考】数式用!$AX$3:$AY$56, 2, FALSE), "")</f>
        <v/>
      </c>
      <c r="BB122" s="547" t="str">
        <f t="shared" si="60"/>
        <v/>
      </c>
      <c r="BC122" s="647" t="str">
        <f t="shared" si="61"/>
        <v>入力済</v>
      </c>
      <c r="BD122" s="547" t="str">
        <f t="shared" si="62"/>
        <v/>
      </c>
      <c r="BE122" s="547" t="str">
        <f t="shared" si="63"/>
        <v/>
      </c>
      <c r="BF122" s="514"/>
      <c r="BG122" s="514"/>
      <c r="BH122" s="633" t="e">
        <f>VLOOKUP(K122,【参考】数式用!$A$2:$O$57,15,FALSE)</f>
        <v>#N/A</v>
      </c>
      <c r="BI122" s="514"/>
      <c r="BJ122" s="514"/>
      <c r="BK122" s="514"/>
      <c r="BL122" s="514"/>
      <c r="BM122" s="514"/>
      <c r="BN122" s="514"/>
      <c r="BO122" s="515"/>
    </row>
    <row r="123" spans="1:67" s="516" customFormat="1" ht="109.95" customHeight="1" thickBot="1">
      <c r="A123" s="649">
        <v>112</v>
      </c>
      <c r="B123" s="983" t="str">
        <f>IF(基本情報入力シート!B151="","",基本情報入力シート!B151)</f>
        <v/>
      </c>
      <c r="C123" s="984"/>
      <c r="D123" s="984"/>
      <c r="E123" s="984"/>
      <c r="F123" s="985"/>
      <c r="G123" s="460" t="str">
        <f>IF(基本情報入力シート!L151="", "", 基本情報入力シート!L151)</f>
        <v/>
      </c>
      <c r="H123" s="460" t="str">
        <f>IF(基本情報入力シート!Q151="", "", 基本情報入力シート!Q151)</f>
        <v/>
      </c>
      <c r="I123" s="460" t="str">
        <f>IF(基本情報入力シート!V151="", "", 基本情報入力シート!V151)</f>
        <v/>
      </c>
      <c r="J123" s="460" t="str">
        <f>IF(基本情報入力シート!W151="", "", 基本情報入力シート!W151)</f>
        <v/>
      </c>
      <c r="K123" s="460" t="str">
        <f>IF(基本情報入力シート!Z151="", "", 基本情報入力シート!Z151)</f>
        <v/>
      </c>
      <c r="L123" s="162" t="str">
        <f>IF(基本情報入力シート!AF151=0, "",基本情報入力シート!AF151)</f>
        <v/>
      </c>
      <c r="M123" s="163" t="str">
        <f>IF(基本情報入力シート!AG151="","",基本情報入力シート!AG151)</f>
        <v/>
      </c>
      <c r="N123" s="164"/>
      <c r="O123" s="165" t="str">
        <f>IFERROR(VLOOKUP(K123,【参考】数式用!$A$2:$F$57,MATCH(N123,【参考】数式用!$C$3:$F$3,0)+2,0),"")</f>
        <v/>
      </c>
      <c r="P123" s="461" t="s">
        <v>180</v>
      </c>
      <c r="Q123" s="166"/>
      <c r="R123" s="462" t="s">
        <v>271</v>
      </c>
      <c r="S123" s="166"/>
      <c r="T123" s="462" t="s">
        <v>272</v>
      </c>
      <c r="U123" s="166"/>
      <c r="V123" s="462" t="s">
        <v>271</v>
      </c>
      <c r="W123" s="166"/>
      <c r="X123" s="462" t="s">
        <v>182</v>
      </c>
      <c r="Y123" s="462" t="s">
        <v>274</v>
      </c>
      <c r="Z123" s="462" t="str">
        <f t="shared" si="46"/>
        <v/>
      </c>
      <c r="AA123" s="463" t="s">
        <v>275</v>
      </c>
      <c r="AB123" s="464" t="str">
        <f t="shared" si="47"/>
        <v/>
      </c>
      <c r="AC123" s="465" t="str">
        <f>IFERROR(ROUNDDOWN(ROUNDDOWN(ROUND(L123*VLOOKUP(K123,【参考】数式用!$A$4:$F$57,MATCH("処遇改善加算Ⅳ",【参考】数式用!$C$3:$F$3,0)+2,0),0)*M123,0)*Z123*0.5,0), "")</f>
        <v/>
      </c>
      <c r="AD123" s="616"/>
      <c r="AE123" s="582"/>
      <c r="AF123" s="582"/>
      <c r="AG123" s="583"/>
      <c r="AH123" s="234"/>
      <c r="AI123" s="161"/>
      <c r="AJ123" s="167"/>
      <c r="AK123" s="541" t="str">
        <f t="shared" si="48"/>
        <v/>
      </c>
      <c r="AL123" s="542" t="str">
        <f t="shared" si="49"/>
        <v/>
      </c>
      <c r="AM123" s="543"/>
      <c r="AN123" s="547" t="str">
        <f>IFERROR(VLOOKUP(K123,【参考】数式用!$A$2:$N$57,14,FALSE),"")</f>
        <v/>
      </c>
      <c r="AO123" s="547" t="str">
        <f t="shared" si="50"/>
        <v/>
      </c>
      <c r="AP123" s="546" t="str">
        <f t="shared" si="51"/>
        <v/>
      </c>
      <c r="AQ123" s="546" t="str">
        <f t="shared" si="52"/>
        <v>入力済</v>
      </c>
      <c r="AR123" s="547" t="str">
        <f t="shared" si="53"/>
        <v/>
      </c>
      <c r="AS123" s="546" t="str">
        <f t="shared" si="54"/>
        <v>入力済</v>
      </c>
      <c r="AT123" s="546" t="str">
        <f t="shared" si="55"/>
        <v/>
      </c>
      <c r="AU123" s="546" t="str">
        <f t="shared" si="56"/>
        <v/>
      </c>
      <c r="AV123" s="547" t="str">
        <f t="shared" si="57"/>
        <v/>
      </c>
      <c r="AW123" s="547" t="str">
        <f t="shared" si="34"/>
        <v>入力済</v>
      </c>
      <c r="AX123" s="546" t="str">
        <f>IFERROR(VLOOKUP(K123,【参考】数式用!$AR$3:$AS$49,2, FALSE), "")</f>
        <v/>
      </c>
      <c r="AY123" s="547" t="str">
        <f t="shared" si="58"/>
        <v/>
      </c>
      <c r="AZ123" s="547" t="str">
        <f t="shared" si="59"/>
        <v>入力済</v>
      </c>
      <c r="BA123" s="546" t="str">
        <f>IFERROR(VLOOKUP(K123,【参考】数式用!$AX$3:$AY$56, 2, FALSE), "")</f>
        <v/>
      </c>
      <c r="BB123" s="547" t="str">
        <f t="shared" si="60"/>
        <v/>
      </c>
      <c r="BC123" s="647" t="str">
        <f t="shared" si="61"/>
        <v>入力済</v>
      </c>
      <c r="BD123" s="547" t="str">
        <f t="shared" si="62"/>
        <v/>
      </c>
      <c r="BE123" s="547" t="str">
        <f t="shared" si="63"/>
        <v/>
      </c>
      <c r="BF123" s="514"/>
      <c r="BG123" s="514"/>
      <c r="BH123" s="633" t="e">
        <f>VLOOKUP(K123,【参考】数式用!$A$2:$O$57,15,FALSE)</f>
        <v>#N/A</v>
      </c>
      <c r="BI123" s="514"/>
      <c r="BJ123" s="514"/>
      <c r="BK123" s="514"/>
      <c r="BL123" s="514"/>
      <c r="BM123" s="514"/>
      <c r="BN123" s="514"/>
      <c r="BO123" s="515"/>
    </row>
    <row r="124" spans="1:67" s="516" customFormat="1" ht="109.95" customHeight="1" thickBot="1">
      <c r="A124" s="649">
        <v>113</v>
      </c>
      <c r="B124" s="983" t="str">
        <f>IF(基本情報入力シート!B152="","",基本情報入力シート!B152)</f>
        <v/>
      </c>
      <c r="C124" s="984"/>
      <c r="D124" s="984"/>
      <c r="E124" s="984"/>
      <c r="F124" s="985"/>
      <c r="G124" s="460" t="str">
        <f>IF(基本情報入力シート!L152="", "", 基本情報入力シート!L152)</f>
        <v/>
      </c>
      <c r="H124" s="460" t="str">
        <f>IF(基本情報入力シート!Q152="", "", 基本情報入力シート!Q152)</f>
        <v/>
      </c>
      <c r="I124" s="460" t="str">
        <f>IF(基本情報入力シート!V152="", "", 基本情報入力シート!V152)</f>
        <v/>
      </c>
      <c r="J124" s="460" t="str">
        <f>IF(基本情報入力シート!W152="", "", 基本情報入力シート!W152)</f>
        <v/>
      </c>
      <c r="K124" s="460" t="str">
        <f>IF(基本情報入力シート!Z152="", "", 基本情報入力シート!Z152)</f>
        <v/>
      </c>
      <c r="L124" s="162" t="str">
        <f>IF(基本情報入力シート!AF152=0, "",基本情報入力シート!AF152)</f>
        <v/>
      </c>
      <c r="M124" s="163" t="str">
        <f>IF(基本情報入力シート!AG152="","",基本情報入力シート!AG152)</f>
        <v/>
      </c>
      <c r="N124" s="164"/>
      <c r="O124" s="165" t="str">
        <f>IFERROR(VLOOKUP(K124,【参考】数式用!$A$2:$F$57,MATCH(N124,【参考】数式用!$C$3:$F$3,0)+2,0),"")</f>
        <v/>
      </c>
      <c r="P124" s="461" t="s">
        <v>180</v>
      </c>
      <c r="Q124" s="166"/>
      <c r="R124" s="462" t="s">
        <v>271</v>
      </c>
      <c r="S124" s="166"/>
      <c r="T124" s="462" t="s">
        <v>272</v>
      </c>
      <c r="U124" s="166"/>
      <c r="V124" s="462" t="s">
        <v>271</v>
      </c>
      <c r="W124" s="166"/>
      <c r="X124" s="462" t="s">
        <v>182</v>
      </c>
      <c r="Y124" s="462" t="s">
        <v>274</v>
      </c>
      <c r="Z124" s="462" t="str">
        <f t="shared" si="46"/>
        <v/>
      </c>
      <c r="AA124" s="463" t="s">
        <v>275</v>
      </c>
      <c r="AB124" s="464" t="str">
        <f t="shared" si="47"/>
        <v/>
      </c>
      <c r="AC124" s="465" t="str">
        <f>IFERROR(ROUNDDOWN(ROUNDDOWN(ROUND(L124*VLOOKUP(K124,【参考】数式用!$A$4:$F$57,MATCH("処遇改善加算Ⅳ",【参考】数式用!$C$3:$F$3,0)+2,0),0)*M124,0)*Z124*0.5,0), "")</f>
        <v/>
      </c>
      <c r="AD124" s="616"/>
      <c r="AE124" s="582"/>
      <c r="AF124" s="582"/>
      <c r="AG124" s="583"/>
      <c r="AH124" s="234"/>
      <c r="AI124" s="161"/>
      <c r="AJ124" s="167"/>
      <c r="AK124" s="541" t="str">
        <f t="shared" si="48"/>
        <v/>
      </c>
      <c r="AL124" s="542" t="str">
        <f t="shared" si="49"/>
        <v/>
      </c>
      <c r="AM124" s="543"/>
      <c r="AN124" s="547" t="str">
        <f>IFERROR(VLOOKUP(K124,【参考】数式用!$A$2:$N$57,14,FALSE),"")</f>
        <v/>
      </c>
      <c r="AO124" s="547" t="str">
        <f t="shared" si="50"/>
        <v/>
      </c>
      <c r="AP124" s="546" t="str">
        <f t="shared" si="51"/>
        <v/>
      </c>
      <c r="AQ124" s="546" t="str">
        <f t="shared" si="52"/>
        <v>入力済</v>
      </c>
      <c r="AR124" s="547" t="str">
        <f t="shared" si="53"/>
        <v/>
      </c>
      <c r="AS124" s="546" t="str">
        <f t="shared" si="54"/>
        <v>入力済</v>
      </c>
      <c r="AT124" s="546" t="str">
        <f t="shared" si="55"/>
        <v/>
      </c>
      <c r="AU124" s="546" t="str">
        <f t="shared" si="56"/>
        <v/>
      </c>
      <c r="AV124" s="547" t="str">
        <f t="shared" si="57"/>
        <v/>
      </c>
      <c r="AW124" s="547" t="str">
        <f t="shared" si="34"/>
        <v>入力済</v>
      </c>
      <c r="AX124" s="546" t="str">
        <f>IFERROR(VLOOKUP(K124,【参考】数式用!$AR$3:$AS$49,2, FALSE), "")</f>
        <v/>
      </c>
      <c r="AY124" s="547" t="str">
        <f t="shared" si="58"/>
        <v/>
      </c>
      <c r="AZ124" s="547" t="str">
        <f t="shared" si="59"/>
        <v>入力済</v>
      </c>
      <c r="BA124" s="546" t="str">
        <f>IFERROR(VLOOKUP(K124,【参考】数式用!$AX$3:$AY$56, 2, FALSE), "")</f>
        <v/>
      </c>
      <c r="BB124" s="547" t="str">
        <f t="shared" si="60"/>
        <v/>
      </c>
      <c r="BC124" s="647" t="str">
        <f t="shared" si="61"/>
        <v>入力済</v>
      </c>
      <c r="BD124" s="547" t="str">
        <f t="shared" si="62"/>
        <v/>
      </c>
      <c r="BE124" s="547" t="str">
        <f t="shared" si="63"/>
        <v/>
      </c>
      <c r="BF124" s="514"/>
      <c r="BG124" s="514"/>
      <c r="BH124" s="633" t="e">
        <f>VLOOKUP(K124,【参考】数式用!$A$2:$O$57,15,FALSE)</f>
        <v>#N/A</v>
      </c>
      <c r="BI124" s="514"/>
      <c r="BJ124" s="514"/>
      <c r="BK124" s="514"/>
      <c r="BL124" s="514"/>
      <c r="BM124" s="514"/>
      <c r="BN124" s="514"/>
      <c r="BO124" s="515"/>
    </row>
    <row r="125" spans="1:67" s="516" customFormat="1" ht="109.95" customHeight="1" thickBot="1">
      <c r="A125" s="649">
        <v>114</v>
      </c>
      <c r="B125" s="983" t="str">
        <f>IF(基本情報入力シート!B153="","",基本情報入力シート!B153)</f>
        <v/>
      </c>
      <c r="C125" s="984"/>
      <c r="D125" s="984"/>
      <c r="E125" s="984"/>
      <c r="F125" s="985"/>
      <c r="G125" s="460" t="str">
        <f>IF(基本情報入力シート!L153="", "", 基本情報入力シート!L153)</f>
        <v/>
      </c>
      <c r="H125" s="460" t="str">
        <f>IF(基本情報入力シート!Q153="", "", 基本情報入力シート!Q153)</f>
        <v/>
      </c>
      <c r="I125" s="460" t="str">
        <f>IF(基本情報入力シート!V153="", "", 基本情報入力シート!V153)</f>
        <v/>
      </c>
      <c r="J125" s="460" t="str">
        <f>IF(基本情報入力シート!W153="", "", 基本情報入力シート!W153)</f>
        <v/>
      </c>
      <c r="K125" s="460" t="str">
        <f>IF(基本情報入力シート!Z153="", "", 基本情報入力シート!Z153)</f>
        <v/>
      </c>
      <c r="L125" s="162" t="str">
        <f>IF(基本情報入力シート!AF153=0, "",基本情報入力シート!AF153)</f>
        <v/>
      </c>
      <c r="M125" s="163" t="str">
        <f>IF(基本情報入力シート!AG153="","",基本情報入力シート!AG153)</f>
        <v/>
      </c>
      <c r="N125" s="164"/>
      <c r="O125" s="165" t="str">
        <f>IFERROR(VLOOKUP(K125,【参考】数式用!$A$2:$F$57,MATCH(N125,【参考】数式用!$C$3:$F$3,0)+2,0),"")</f>
        <v/>
      </c>
      <c r="P125" s="461" t="s">
        <v>180</v>
      </c>
      <c r="Q125" s="166"/>
      <c r="R125" s="462" t="s">
        <v>271</v>
      </c>
      <c r="S125" s="166"/>
      <c r="T125" s="462" t="s">
        <v>272</v>
      </c>
      <c r="U125" s="166"/>
      <c r="V125" s="462" t="s">
        <v>271</v>
      </c>
      <c r="W125" s="166"/>
      <c r="X125" s="462" t="s">
        <v>182</v>
      </c>
      <c r="Y125" s="462" t="s">
        <v>274</v>
      </c>
      <c r="Z125" s="462" t="str">
        <f t="shared" si="46"/>
        <v/>
      </c>
      <c r="AA125" s="463" t="s">
        <v>275</v>
      </c>
      <c r="AB125" s="464" t="str">
        <f t="shared" si="47"/>
        <v/>
      </c>
      <c r="AC125" s="465" t="str">
        <f>IFERROR(ROUNDDOWN(ROUNDDOWN(ROUND(L125*VLOOKUP(K125,【参考】数式用!$A$4:$F$57,MATCH("処遇改善加算Ⅳ",【参考】数式用!$C$3:$F$3,0)+2,0),0)*M125,0)*Z125*0.5,0), "")</f>
        <v/>
      </c>
      <c r="AD125" s="616"/>
      <c r="AE125" s="582"/>
      <c r="AF125" s="582"/>
      <c r="AG125" s="583"/>
      <c r="AH125" s="234"/>
      <c r="AI125" s="161"/>
      <c r="AJ125" s="167"/>
      <c r="AK125" s="541" t="str">
        <f t="shared" si="48"/>
        <v/>
      </c>
      <c r="AL125" s="542" t="str">
        <f t="shared" si="49"/>
        <v/>
      </c>
      <c r="AM125" s="543"/>
      <c r="AN125" s="547" t="str">
        <f>IFERROR(VLOOKUP(K125,【参考】数式用!$A$2:$N$57,14,FALSE),"")</f>
        <v/>
      </c>
      <c r="AO125" s="547" t="str">
        <f t="shared" si="50"/>
        <v/>
      </c>
      <c r="AP125" s="546" t="str">
        <f t="shared" si="51"/>
        <v/>
      </c>
      <c r="AQ125" s="546" t="str">
        <f t="shared" si="52"/>
        <v>入力済</v>
      </c>
      <c r="AR125" s="547" t="str">
        <f t="shared" si="53"/>
        <v/>
      </c>
      <c r="AS125" s="546" t="str">
        <f t="shared" si="54"/>
        <v>入力済</v>
      </c>
      <c r="AT125" s="546" t="str">
        <f t="shared" si="55"/>
        <v/>
      </c>
      <c r="AU125" s="546" t="str">
        <f t="shared" si="56"/>
        <v/>
      </c>
      <c r="AV125" s="547" t="str">
        <f t="shared" si="57"/>
        <v/>
      </c>
      <c r="AW125" s="547" t="str">
        <f t="shared" si="34"/>
        <v>入力済</v>
      </c>
      <c r="AX125" s="546" t="str">
        <f>IFERROR(VLOOKUP(K125,【参考】数式用!$AR$3:$AS$49,2, FALSE), "")</f>
        <v/>
      </c>
      <c r="AY125" s="547" t="str">
        <f t="shared" si="58"/>
        <v/>
      </c>
      <c r="AZ125" s="547" t="str">
        <f t="shared" si="59"/>
        <v>入力済</v>
      </c>
      <c r="BA125" s="546" t="str">
        <f>IFERROR(VLOOKUP(K125,【参考】数式用!$AX$3:$AY$56, 2, FALSE), "")</f>
        <v/>
      </c>
      <c r="BB125" s="547" t="str">
        <f t="shared" si="60"/>
        <v/>
      </c>
      <c r="BC125" s="647" t="str">
        <f t="shared" si="61"/>
        <v>入力済</v>
      </c>
      <c r="BD125" s="547" t="str">
        <f t="shared" si="62"/>
        <v/>
      </c>
      <c r="BE125" s="547" t="str">
        <f t="shared" si="63"/>
        <v/>
      </c>
      <c r="BF125" s="514"/>
      <c r="BG125" s="514"/>
      <c r="BH125" s="633" t="e">
        <f>VLOOKUP(K125,【参考】数式用!$A$2:$O$57,15,FALSE)</f>
        <v>#N/A</v>
      </c>
      <c r="BI125" s="514"/>
      <c r="BJ125" s="514"/>
      <c r="BK125" s="514"/>
      <c r="BL125" s="514"/>
      <c r="BM125" s="514"/>
      <c r="BN125" s="514"/>
      <c r="BO125" s="515"/>
    </row>
    <row r="126" spans="1:67" s="516" customFormat="1" ht="109.95" customHeight="1" thickBot="1">
      <c r="A126" s="649">
        <v>115</v>
      </c>
      <c r="B126" s="983" t="str">
        <f>IF(基本情報入力シート!B154="","",基本情報入力シート!B154)</f>
        <v/>
      </c>
      <c r="C126" s="984"/>
      <c r="D126" s="984"/>
      <c r="E126" s="984"/>
      <c r="F126" s="985"/>
      <c r="G126" s="460" t="str">
        <f>IF(基本情報入力シート!L154="", "", 基本情報入力シート!L154)</f>
        <v/>
      </c>
      <c r="H126" s="460" t="str">
        <f>IF(基本情報入力シート!Q154="", "", 基本情報入力シート!Q154)</f>
        <v/>
      </c>
      <c r="I126" s="460" t="str">
        <f>IF(基本情報入力シート!V154="", "", 基本情報入力シート!V154)</f>
        <v/>
      </c>
      <c r="J126" s="460" t="str">
        <f>IF(基本情報入力シート!W154="", "", 基本情報入力シート!W154)</f>
        <v/>
      </c>
      <c r="K126" s="460" t="str">
        <f>IF(基本情報入力シート!Z154="", "", 基本情報入力シート!Z154)</f>
        <v/>
      </c>
      <c r="L126" s="162" t="str">
        <f>IF(基本情報入力シート!AF154=0, "",基本情報入力シート!AF154)</f>
        <v/>
      </c>
      <c r="M126" s="163" t="str">
        <f>IF(基本情報入力シート!AG154="","",基本情報入力シート!AG154)</f>
        <v/>
      </c>
      <c r="N126" s="164"/>
      <c r="O126" s="165" t="str">
        <f>IFERROR(VLOOKUP(K126,【参考】数式用!$A$2:$F$57,MATCH(N126,【参考】数式用!$C$3:$F$3,0)+2,0),"")</f>
        <v/>
      </c>
      <c r="P126" s="461" t="s">
        <v>180</v>
      </c>
      <c r="Q126" s="166"/>
      <c r="R126" s="462" t="s">
        <v>271</v>
      </c>
      <c r="S126" s="166"/>
      <c r="T126" s="462" t="s">
        <v>272</v>
      </c>
      <c r="U126" s="166"/>
      <c r="V126" s="462" t="s">
        <v>271</v>
      </c>
      <c r="W126" s="166"/>
      <c r="X126" s="462" t="s">
        <v>182</v>
      </c>
      <c r="Y126" s="462" t="s">
        <v>274</v>
      </c>
      <c r="Z126" s="462" t="str">
        <f t="shared" si="46"/>
        <v/>
      </c>
      <c r="AA126" s="463" t="s">
        <v>275</v>
      </c>
      <c r="AB126" s="464" t="str">
        <f t="shared" si="47"/>
        <v/>
      </c>
      <c r="AC126" s="465" t="str">
        <f>IFERROR(ROUNDDOWN(ROUNDDOWN(ROUND(L126*VLOOKUP(K126,【参考】数式用!$A$4:$F$57,MATCH("処遇改善加算Ⅳ",【参考】数式用!$C$3:$F$3,0)+2,0),0)*M126,0)*Z126*0.5,0), "")</f>
        <v/>
      </c>
      <c r="AD126" s="616"/>
      <c r="AE126" s="582"/>
      <c r="AF126" s="582"/>
      <c r="AG126" s="583"/>
      <c r="AH126" s="234"/>
      <c r="AI126" s="161"/>
      <c r="AJ126" s="167"/>
      <c r="AK126" s="541" t="str">
        <f t="shared" si="48"/>
        <v/>
      </c>
      <c r="AL126" s="542" t="str">
        <f t="shared" si="49"/>
        <v/>
      </c>
      <c r="AM126" s="543"/>
      <c r="AN126" s="547" t="str">
        <f>IFERROR(VLOOKUP(K126,【参考】数式用!$A$2:$N$57,14,FALSE),"")</f>
        <v/>
      </c>
      <c r="AO126" s="547" t="str">
        <f t="shared" si="50"/>
        <v/>
      </c>
      <c r="AP126" s="546" t="str">
        <f t="shared" si="51"/>
        <v/>
      </c>
      <c r="AQ126" s="546" t="str">
        <f t="shared" si="52"/>
        <v>入力済</v>
      </c>
      <c r="AR126" s="547" t="str">
        <f t="shared" si="53"/>
        <v/>
      </c>
      <c r="AS126" s="546" t="str">
        <f t="shared" si="54"/>
        <v>入力済</v>
      </c>
      <c r="AT126" s="546" t="str">
        <f t="shared" si="55"/>
        <v/>
      </c>
      <c r="AU126" s="546" t="str">
        <f t="shared" si="56"/>
        <v/>
      </c>
      <c r="AV126" s="547" t="str">
        <f t="shared" si="57"/>
        <v/>
      </c>
      <c r="AW126" s="547" t="str">
        <f t="shared" si="34"/>
        <v>入力済</v>
      </c>
      <c r="AX126" s="546" t="str">
        <f>IFERROR(VLOOKUP(K126,【参考】数式用!$AR$3:$AS$49,2, FALSE), "")</f>
        <v/>
      </c>
      <c r="AY126" s="547" t="str">
        <f t="shared" si="58"/>
        <v/>
      </c>
      <c r="AZ126" s="547" t="str">
        <f t="shared" si="59"/>
        <v>入力済</v>
      </c>
      <c r="BA126" s="546" t="str">
        <f>IFERROR(VLOOKUP(K126,【参考】数式用!$AX$3:$AY$56, 2, FALSE), "")</f>
        <v/>
      </c>
      <c r="BB126" s="547" t="str">
        <f t="shared" si="60"/>
        <v/>
      </c>
      <c r="BC126" s="647" t="str">
        <f t="shared" si="61"/>
        <v>入力済</v>
      </c>
      <c r="BD126" s="547" t="str">
        <f t="shared" si="62"/>
        <v/>
      </c>
      <c r="BE126" s="547" t="str">
        <f t="shared" si="63"/>
        <v/>
      </c>
      <c r="BF126" s="514"/>
      <c r="BG126" s="514"/>
      <c r="BH126" s="633" t="e">
        <f>VLOOKUP(K126,【参考】数式用!$A$2:$O$57,15,FALSE)</f>
        <v>#N/A</v>
      </c>
      <c r="BI126" s="514"/>
      <c r="BJ126" s="514"/>
      <c r="BK126" s="514"/>
      <c r="BL126" s="514"/>
      <c r="BM126" s="514"/>
      <c r="BN126" s="514"/>
      <c r="BO126" s="515"/>
    </row>
    <row r="127" spans="1:67" s="516" customFormat="1" ht="109.95" customHeight="1" thickBot="1">
      <c r="A127" s="649">
        <v>116</v>
      </c>
      <c r="B127" s="983" t="str">
        <f>IF(基本情報入力シート!B155="","",基本情報入力シート!B155)</f>
        <v/>
      </c>
      <c r="C127" s="984"/>
      <c r="D127" s="984"/>
      <c r="E127" s="984"/>
      <c r="F127" s="985"/>
      <c r="G127" s="460" t="str">
        <f>IF(基本情報入力シート!L155="", "", 基本情報入力シート!L155)</f>
        <v/>
      </c>
      <c r="H127" s="460" t="str">
        <f>IF(基本情報入力シート!Q155="", "", 基本情報入力シート!Q155)</f>
        <v/>
      </c>
      <c r="I127" s="460" t="str">
        <f>IF(基本情報入力シート!V155="", "", 基本情報入力シート!V155)</f>
        <v/>
      </c>
      <c r="J127" s="460" t="str">
        <f>IF(基本情報入力シート!W155="", "", 基本情報入力シート!W155)</f>
        <v/>
      </c>
      <c r="K127" s="460" t="str">
        <f>IF(基本情報入力シート!Z155="", "", 基本情報入力シート!Z155)</f>
        <v/>
      </c>
      <c r="L127" s="162" t="str">
        <f>IF(基本情報入力シート!AF155=0, "",基本情報入力シート!AF155)</f>
        <v/>
      </c>
      <c r="M127" s="163" t="str">
        <f>IF(基本情報入力シート!AG155="","",基本情報入力シート!AG155)</f>
        <v/>
      </c>
      <c r="N127" s="164"/>
      <c r="O127" s="165" t="str">
        <f>IFERROR(VLOOKUP(K127,【参考】数式用!$A$2:$F$57,MATCH(N127,【参考】数式用!$C$3:$F$3,0)+2,0),"")</f>
        <v/>
      </c>
      <c r="P127" s="461" t="s">
        <v>180</v>
      </c>
      <c r="Q127" s="166"/>
      <c r="R127" s="462" t="s">
        <v>271</v>
      </c>
      <c r="S127" s="166"/>
      <c r="T127" s="462" t="s">
        <v>272</v>
      </c>
      <c r="U127" s="166"/>
      <c r="V127" s="462" t="s">
        <v>271</v>
      </c>
      <c r="W127" s="166"/>
      <c r="X127" s="462" t="s">
        <v>182</v>
      </c>
      <c r="Y127" s="462" t="s">
        <v>274</v>
      </c>
      <c r="Z127" s="462" t="str">
        <f t="shared" si="46"/>
        <v/>
      </c>
      <c r="AA127" s="463" t="s">
        <v>275</v>
      </c>
      <c r="AB127" s="464" t="str">
        <f t="shared" si="47"/>
        <v/>
      </c>
      <c r="AC127" s="465" t="str">
        <f>IFERROR(ROUNDDOWN(ROUNDDOWN(ROUND(L127*VLOOKUP(K127,【参考】数式用!$A$4:$F$57,MATCH("処遇改善加算Ⅳ",【参考】数式用!$C$3:$F$3,0)+2,0),0)*M127,0)*Z127*0.5,0), "")</f>
        <v/>
      </c>
      <c r="AD127" s="616"/>
      <c r="AE127" s="582"/>
      <c r="AF127" s="582"/>
      <c r="AG127" s="583"/>
      <c r="AH127" s="234"/>
      <c r="AI127" s="161"/>
      <c r="AJ127" s="167"/>
      <c r="AK127" s="541" t="str">
        <f t="shared" si="48"/>
        <v/>
      </c>
      <c r="AL127" s="542" t="str">
        <f t="shared" si="49"/>
        <v/>
      </c>
      <c r="AM127" s="543"/>
      <c r="AN127" s="547" t="str">
        <f>IFERROR(VLOOKUP(K127,【参考】数式用!$A$2:$N$57,14,FALSE),"")</f>
        <v/>
      </c>
      <c r="AO127" s="547" t="str">
        <f t="shared" si="50"/>
        <v/>
      </c>
      <c r="AP127" s="546" t="str">
        <f t="shared" si="51"/>
        <v/>
      </c>
      <c r="AQ127" s="546" t="str">
        <f t="shared" si="52"/>
        <v>入力済</v>
      </c>
      <c r="AR127" s="547" t="str">
        <f t="shared" si="53"/>
        <v/>
      </c>
      <c r="AS127" s="546" t="str">
        <f t="shared" si="54"/>
        <v>入力済</v>
      </c>
      <c r="AT127" s="546" t="str">
        <f t="shared" si="55"/>
        <v/>
      </c>
      <c r="AU127" s="546" t="str">
        <f t="shared" si="56"/>
        <v/>
      </c>
      <c r="AV127" s="547" t="str">
        <f t="shared" si="57"/>
        <v/>
      </c>
      <c r="AW127" s="547" t="str">
        <f t="shared" si="34"/>
        <v>入力済</v>
      </c>
      <c r="AX127" s="546" t="str">
        <f>IFERROR(VLOOKUP(K127,【参考】数式用!$AR$3:$AS$49,2, FALSE), "")</f>
        <v/>
      </c>
      <c r="AY127" s="547" t="str">
        <f t="shared" si="58"/>
        <v/>
      </c>
      <c r="AZ127" s="547" t="str">
        <f t="shared" si="59"/>
        <v>入力済</v>
      </c>
      <c r="BA127" s="546" t="str">
        <f>IFERROR(VLOOKUP(K127,【参考】数式用!$AX$3:$AY$56, 2, FALSE), "")</f>
        <v/>
      </c>
      <c r="BB127" s="547" t="str">
        <f t="shared" si="60"/>
        <v/>
      </c>
      <c r="BC127" s="647" t="str">
        <f t="shared" si="61"/>
        <v>入力済</v>
      </c>
      <c r="BD127" s="547" t="str">
        <f t="shared" si="62"/>
        <v/>
      </c>
      <c r="BE127" s="547" t="str">
        <f t="shared" si="63"/>
        <v/>
      </c>
      <c r="BF127" s="514"/>
      <c r="BG127" s="514"/>
      <c r="BH127" s="633" t="e">
        <f>VLOOKUP(K127,【参考】数式用!$A$2:$O$57,15,FALSE)</f>
        <v>#N/A</v>
      </c>
      <c r="BI127" s="514"/>
      <c r="BJ127" s="514"/>
      <c r="BK127" s="514"/>
      <c r="BL127" s="514"/>
      <c r="BM127" s="514"/>
      <c r="BN127" s="514"/>
      <c r="BO127" s="515"/>
    </row>
    <row r="128" spans="1:67" s="516" customFormat="1" ht="109.95" customHeight="1" thickBot="1">
      <c r="A128" s="649">
        <v>117</v>
      </c>
      <c r="B128" s="983" t="str">
        <f>IF(基本情報入力シート!B156="","",基本情報入力シート!B156)</f>
        <v/>
      </c>
      <c r="C128" s="984"/>
      <c r="D128" s="984"/>
      <c r="E128" s="984"/>
      <c r="F128" s="985"/>
      <c r="G128" s="460" t="str">
        <f>IF(基本情報入力シート!L156="", "", 基本情報入力シート!L156)</f>
        <v/>
      </c>
      <c r="H128" s="460" t="str">
        <f>IF(基本情報入力シート!Q156="", "", 基本情報入力シート!Q156)</f>
        <v/>
      </c>
      <c r="I128" s="460" t="str">
        <f>IF(基本情報入力シート!V156="", "", 基本情報入力シート!V156)</f>
        <v/>
      </c>
      <c r="J128" s="460" t="str">
        <f>IF(基本情報入力シート!W156="", "", 基本情報入力シート!W156)</f>
        <v/>
      </c>
      <c r="K128" s="460" t="str">
        <f>IF(基本情報入力シート!Z156="", "", 基本情報入力シート!Z156)</f>
        <v/>
      </c>
      <c r="L128" s="162" t="str">
        <f>IF(基本情報入力シート!AF156=0, "",基本情報入力シート!AF156)</f>
        <v/>
      </c>
      <c r="M128" s="163" t="str">
        <f>IF(基本情報入力シート!AG156="","",基本情報入力シート!AG156)</f>
        <v/>
      </c>
      <c r="N128" s="164"/>
      <c r="O128" s="165" t="str">
        <f>IFERROR(VLOOKUP(K128,【参考】数式用!$A$2:$F$57,MATCH(N128,【参考】数式用!$C$3:$F$3,0)+2,0),"")</f>
        <v/>
      </c>
      <c r="P128" s="461" t="s">
        <v>180</v>
      </c>
      <c r="Q128" s="166"/>
      <c r="R128" s="462" t="s">
        <v>271</v>
      </c>
      <c r="S128" s="166"/>
      <c r="T128" s="462" t="s">
        <v>272</v>
      </c>
      <c r="U128" s="166"/>
      <c r="V128" s="462" t="s">
        <v>271</v>
      </c>
      <c r="W128" s="166"/>
      <c r="X128" s="462" t="s">
        <v>182</v>
      </c>
      <c r="Y128" s="462" t="s">
        <v>274</v>
      </c>
      <c r="Z128" s="462" t="str">
        <f t="shared" si="46"/>
        <v/>
      </c>
      <c r="AA128" s="463" t="s">
        <v>275</v>
      </c>
      <c r="AB128" s="464" t="str">
        <f t="shared" si="47"/>
        <v/>
      </c>
      <c r="AC128" s="465" t="str">
        <f>IFERROR(ROUNDDOWN(ROUNDDOWN(ROUND(L128*VLOOKUP(K128,【参考】数式用!$A$4:$F$57,MATCH("処遇改善加算Ⅳ",【参考】数式用!$C$3:$F$3,0)+2,0),0)*M128,0)*Z128*0.5,0), "")</f>
        <v/>
      </c>
      <c r="AD128" s="616"/>
      <c r="AE128" s="582"/>
      <c r="AF128" s="582"/>
      <c r="AG128" s="583"/>
      <c r="AH128" s="234"/>
      <c r="AI128" s="161"/>
      <c r="AJ128" s="167"/>
      <c r="AK128" s="541" t="str">
        <f t="shared" si="48"/>
        <v/>
      </c>
      <c r="AL128" s="542" t="str">
        <f t="shared" si="49"/>
        <v/>
      </c>
      <c r="AM128" s="543"/>
      <c r="AN128" s="547" t="str">
        <f>IFERROR(VLOOKUP(K128,【参考】数式用!$A$2:$N$57,14,FALSE),"")</f>
        <v/>
      </c>
      <c r="AO128" s="547" t="str">
        <f t="shared" si="50"/>
        <v/>
      </c>
      <c r="AP128" s="546" t="str">
        <f t="shared" si="51"/>
        <v/>
      </c>
      <c r="AQ128" s="546" t="str">
        <f t="shared" si="52"/>
        <v>入力済</v>
      </c>
      <c r="AR128" s="547" t="str">
        <f t="shared" si="53"/>
        <v/>
      </c>
      <c r="AS128" s="546" t="str">
        <f t="shared" si="54"/>
        <v>入力済</v>
      </c>
      <c r="AT128" s="546" t="str">
        <f t="shared" si="55"/>
        <v/>
      </c>
      <c r="AU128" s="546" t="str">
        <f t="shared" si="56"/>
        <v/>
      </c>
      <c r="AV128" s="547" t="str">
        <f t="shared" si="57"/>
        <v/>
      </c>
      <c r="AW128" s="547" t="str">
        <f t="shared" si="34"/>
        <v>入力済</v>
      </c>
      <c r="AX128" s="546" t="str">
        <f>IFERROR(VLOOKUP(K128,【参考】数式用!$AR$3:$AS$49,2, FALSE), "")</f>
        <v/>
      </c>
      <c r="AY128" s="547" t="str">
        <f t="shared" si="58"/>
        <v/>
      </c>
      <c r="AZ128" s="547" t="str">
        <f t="shared" si="59"/>
        <v>入力済</v>
      </c>
      <c r="BA128" s="546" t="str">
        <f>IFERROR(VLOOKUP(K128,【参考】数式用!$AX$3:$AY$56, 2, FALSE), "")</f>
        <v/>
      </c>
      <c r="BB128" s="547" t="str">
        <f t="shared" si="60"/>
        <v/>
      </c>
      <c r="BC128" s="647" t="str">
        <f t="shared" si="61"/>
        <v>入力済</v>
      </c>
      <c r="BD128" s="547" t="str">
        <f t="shared" si="62"/>
        <v/>
      </c>
      <c r="BE128" s="547" t="str">
        <f t="shared" si="63"/>
        <v/>
      </c>
      <c r="BF128" s="514"/>
      <c r="BG128" s="514"/>
      <c r="BH128" s="633" t="e">
        <f>VLOOKUP(K128,【参考】数式用!$A$2:$O$57,15,FALSE)</f>
        <v>#N/A</v>
      </c>
      <c r="BI128" s="514"/>
      <c r="BJ128" s="514"/>
      <c r="BK128" s="514"/>
      <c r="BL128" s="514"/>
      <c r="BM128" s="514"/>
      <c r="BN128" s="514"/>
      <c r="BO128" s="515"/>
    </row>
    <row r="129" spans="1:67" s="516" customFormat="1" ht="109.95" customHeight="1" thickBot="1">
      <c r="A129" s="649">
        <v>118</v>
      </c>
      <c r="B129" s="983" t="str">
        <f>IF(基本情報入力シート!B157="","",基本情報入力シート!B157)</f>
        <v/>
      </c>
      <c r="C129" s="984"/>
      <c r="D129" s="984"/>
      <c r="E129" s="984"/>
      <c r="F129" s="985"/>
      <c r="G129" s="460" t="str">
        <f>IF(基本情報入力シート!L157="", "", 基本情報入力シート!L157)</f>
        <v/>
      </c>
      <c r="H129" s="460" t="str">
        <f>IF(基本情報入力シート!Q157="", "", 基本情報入力シート!Q157)</f>
        <v/>
      </c>
      <c r="I129" s="460" t="str">
        <f>IF(基本情報入力シート!V157="", "", 基本情報入力シート!V157)</f>
        <v/>
      </c>
      <c r="J129" s="460" t="str">
        <f>IF(基本情報入力シート!W157="", "", 基本情報入力シート!W157)</f>
        <v/>
      </c>
      <c r="K129" s="460" t="str">
        <f>IF(基本情報入力シート!Z157="", "", 基本情報入力シート!Z157)</f>
        <v/>
      </c>
      <c r="L129" s="162" t="str">
        <f>IF(基本情報入力シート!AF157=0, "",基本情報入力シート!AF157)</f>
        <v/>
      </c>
      <c r="M129" s="163" t="str">
        <f>IF(基本情報入力シート!AG157="","",基本情報入力シート!AG157)</f>
        <v/>
      </c>
      <c r="N129" s="164"/>
      <c r="O129" s="165" t="str">
        <f>IFERROR(VLOOKUP(K129,【参考】数式用!$A$2:$F$57,MATCH(N129,【参考】数式用!$C$3:$F$3,0)+2,0),"")</f>
        <v/>
      </c>
      <c r="P129" s="461" t="s">
        <v>180</v>
      </c>
      <c r="Q129" s="166"/>
      <c r="R129" s="462" t="s">
        <v>271</v>
      </c>
      <c r="S129" s="166"/>
      <c r="T129" s="462" t="s">
        <v>272</v>
      </c>
      <c r="U129" s="166"/>
      <c r="V129" s="462" t="s">
        <v>271</v>
      </c>
      <c r="W129" s="166"/>
      <c r="X129" s="462" t="s">
        <v>182</v>
      </c>
      <c r="Y129" s="462" t="s">
        <v>274</v>
      </c>
      <c r="Z129" s="462" t="str">
        <f t="shared" si="46"/>
        <v/>
      </c>
      <c r="AA129" s="463" t="s">
        <v>275</v>
      </c>
      <c r="AB129" s="464" t="str">
        <f t="shared" si="47"/>
        <v/>
      </c>
      <c r="AC129" s="465" t="str">
        <f>IFERROR(ROUNDDOWN(ROUNDDOWN(ROUND(L129*VLOOKUP(K129,【参考】数式用!$A$4:$F$57,MATCH("処遇改善加算Ⅳ",【参考】数式用!$C$3:$F$3,0)+2,0),0)*M129,0)*Z129*0.5,0), "")</f>
        <v/>
      </c>
      <c r="AD129" s="616"/>
      <c r="AE129" s="582"/>
      <c r="AF129" s="582"/>
      <c r="AG129" s="583"/>
      <c r="AH129" s="234"/>
      <c r="AI129" s="161"/>
      <c r="AJ129" s="167"/>
      <c r="AK129" s="541" t="str">
        <f t="shared" si="48"/>
        <v/>
      </c>
      <c r="AL129" s="542" t="str">
        <f t="shared" si="49"/>
        <v/>
      </c>
      <c r="AM129" s="543"/>
      <c r="AN129" s="547" t="str">
        <f>IFERROR(VLOOKUP(K129,【参考】数式用!$A$2:$N$57,14,FALSE),"")</f>
        <v/>
      </c>
      <c r="AO129" s="547" t="str">
        <f t="shared" si="50"/>
        <v/>
      </c>
      <c r="AP129" s="546" t="str">
        <f t="shared" si="51"/>
        <v/>
      </c>
      <c r="AQ129" s="546" t="str">
        <f t="shared" si="52"/>
        <v>入力済</v>
      </c>
      <c r="AR129" s="547" t="str">
        <f t="shared" si="53"/>
        <v/>
      </c>
      <c r="AS129" s="546" t="str">
        <f t="shared" si="54"/>
        <v>入力済</v>
      </c>
      <c r="AT129" s="546" t="str">
        <f t="shared" si="55"/>
        <v/>
      </c>
      <c r="AU129" s="546" t="str">
        <f t="shared" si="56"/>
        <v/>
      </c>
      <c r="AV129" s="547" t="str">
        <f t="shared" si="57"/>
        <v/>
      </c>
      <c r="AW129" s="547" t="str">
        <f t="shared" si="34"/>
        <v>入力済</v>
      </c>
      <c r="AX129" s="546" t="str">
        <f>IFERROR(VLOOKUP(K129,【参考】数式用!$AR$3:$AS$49,2, FALSE), "")</f>
        <v/>
      </c>
      <c r="AY129" s="547" t="str">
        <f t="shared" si="58"/>
        <v/>
      </c>
      <c r="AZ129" s="547" t="str">
        <f t="shared" si="59"/>
        <v>入力済</v>
      </c>
      <c r="BA129" s="546" t="str">
        <f>IFERROR(VLOOKUP(K129,【参考】数式用!$AX$3:$AY$56, 2, FALSE), "")</f>
        <v/>
      </c>
      <c r="BB129" s="547" t="str">
        <f t="shared" si="60"/>
        <v/>
      </c>
      <c r="BC129" s="647" t="str">
        <f t="shared" si="61"/>
        <v>入力済</v>
      </c>
      <c r="BD129" s="547" t="str">
        <f t="shared" si="62"/>
        <v/>
      </c>
      <c r="BE129" s="547" t="str">
        <f t="shared" si="63"/>
        <v/>
      </c>
      <c r="BF129" s="514"/>
      <c r="BG129" s="514"/>
      <c r="BH129" s="633" t="e">
        <f>VLOOKUP(K129,【参考】数式用!$A$2:$O$57,15,FALSE)</f>
        <v>#N/A</v>
      </c>
      <c r="BI129" s="514"/>
      <c r="BJ129" s="514"/>
      <c r="BK129" s="514"/>
      <c r="BL129" s="514"/>
      <c r="BM129" s="514"/>
      <c r="BN129" s="514"/>
      <c r="BO129" s="515"/>
    </row>
    <row r="130" spans="1:67" s="516" customFormat="1" ht="109.95" customHeight="1" thickBot="1">
      <c r="A130" s="649">
        <v>119</v>
      </c>
      <c r="B130" s="983" t="str">
        <f>IF(基本情報入力シート!B158="","",基本情報入力シート!B158)</f>
        <v/>
      </c>
      <c r="C130" s="984"/>
      <c r="D130" s="984"/>
      <c r="E130" s="984"/>
      <c r="F130" s="985"/>
      <c r="G130" s="460" t="str">
        <f>IF(基本情報入力シート!L158="", "", 基本情報入力シート!L158)</f>
        <v/>
      </c>
      <c r="H130" s="460" t="str">
        <f>IF(基本情報入力シート!Q158="", "", 基本情報入力シート!Q158)</f>
        <v/>
      </c>
      <c r="I130" s="460" t="str">
        <f>IF(基本情報入力シート!V158="", "", 基本情報入力シート!V158)</f>
        <v/>
      </c>
      <c r="J130" s="460" t="str">
        <f>IF(基本情報入力シート!W158="", "", 基本情報入力シート!W158)</f>
        <v/>
      </c>
      <c r="K130" s="460" t="str">
        <f>IF(基本情報入力シート!Z158="", "", 基本情報入力シート!Z158)</f>
        <v/>
      </c>
      <c r="L130" s="162" t="str">
        <f>IF(基本情報入力シート!AF158=0, "",基本情報入力シート!AF158)</f>
        <v/>
      </c>
      <c r="M130" s="163" t="str">
        <f>IF(基本情報入力シート!AG158="","",基本情報入力シート!AG158)</f>
        <v/>
      </c>
      <c r="N130" s="164"/>
      <c r="O130" s="165" t="str">
        <f>IFERROR(VLOOKUP(K130,【参考】数式用!$A$2:$F$57,MATCH(N130,【参考】数式用!$C$3:$F$3,0)+2,0),"")</f>
        <v/>
      </c>
      <c r="P130" s="461" t="s">
        <v>180</v>
      </c>
      <c r="Q130" s="166"/>
      <c r="R130" s="462" t="s">
        <v>271</v>
      </c>
      <c r="S130" s="166"/>
      <c r="T130" s="462" t="s">
        <v>272</v>
      </c>
      <c r="U130" s="166"/>
      <c r="V130" s="462" t="s">
        <v>271</v>
      </c>
      <c r="W130" s="166"/>
      <c r="X130" s="462" t="s">
        <v>182</v>
      </c>
      <c r="Y130" s="462" t="s">
        <v>274</v>
      </c>
      <c r="Z130" s="462" t="str">
        <f t="shared" si="46"/>
        <v/>
      </c>
      <c r="AA130" s="463" t="s">
        <v>275</v>
      </c>
      <c r="AB130" s="464" t="str">
        <f t="shared" si="47"/>
        <v/>
      </c>
      <c r="AC130" s="465" t="str">
        <f>IFERROR(ROUNDDOWN(ROUNDDOWN(ROUND(L130*VLOOKUP(K130,【参考】数式用!$A$4:$F$57,MATCH("処遇改善加算Ⅳ",【参考】数式用!$C$3:$F$3,0)+2,0),0)*M130,0)*Z130*0.5,0), "")</f>
        <v/>
      </c>
      <c r="AD130" s="616"/>
      <c r="AE130" s="582"/>
      <c r="AF130" s="582"/>
      <c r="AG130" s="583"/>
      <c r="AH130" s="234"/>
      <c r="AI130" s="161"/>
      <c r="AJ130" s="167"/>
      <c r="AK130" s="541" t="str">
        <f t="shared" si="48"/>
        <v/>
      </c>
      <c r="AL130" s="542" t="str">
        <f t="shared" si="49"/>
        <v/>
      </c>
      <c r="AM130" s="543"/>
      <c r="AN130" s="547" t="str">
        <f>IFERROR(VLOOKUP(K130,【参考】数式用!$A$2:$N$57,14,FALSE),"")</f>
        <v/>
      </c>
      <c r="AO130" s="547" t="str">
        <f t="shared" si="50"/>
        <v/>
      </c>
      <c r="AP130" s="546" t="str">
        <f t="shared" si="51"/>
        <v/>
      </c>
      <c r="AQ130" s="546" t="str">
        <f t="shared" si="52"/>
        <v>入力済</v>
      </c>
      <c r="AR130" s="547" t="str">
        <f t="shared" si="53"/>
        <v/>
      </c>
      <c r="AS130" s="546" t="str">
        <f t="shared" si="54"/>
        <v>入力済</v>
      </c>
      <c r="AT130" s="546" t="str">
        <f t="shared" si="55"/>
        <v/>
      </c>
      <c r="AU130" s="546" t="str">
        <f t="shared" si="56"/>
        <v/>
      </c>
      <c r="AV130" s="547" t="str">
        <f t="shared" si="57"/>
        <v/>
      </c>
      <c r="AW130" s="547" t="str">
        <f t="shared" si="34"/>
        <v>入力済</v>
      </c>
      <c r="AX130" s="546" t="str">
        <f>IFERROR(VLOOKUP(K130,【参考】数式用!$AR$3:$AS$49,2, FALSE), "")</f>
        <v/>
      </c>
      <c r="AY130" s="547" t="str">
        <f t="shared" si="58"/>
        <v/>
      </c>
      <c r="AZ130" s="547" t="str">
        <f t="shared" si="59"/>
        <v>入力済</v>
      </c>
      <c r="BA130" s="546" t="str">
        <f>IFERROR(VLOOKUP(K130,【参考】数式用!$AX$3:$AY$56, 2, FALSE), "")</f>
        <v/>
      </c>
      <c r="BB130" s="547" t="str">
        <f t="shared" si="60"/>
        <v/>
      </c>
      <c r="BC130" s="647" t="str">
        <f t="shared" si="61"/>
        <v>入力済</v>
      </c>
      <c r="BD130" s="547" t="str">
        <f t="shared" si="62"/>
        <v/>
      </c>
      <c r="BE130" s="547" t="str">
        <f t="shared" si="63"/>
        <v/>
      </c>
      <c r="BF130" s="514"/>
      <c r="BG130" s="514"/>
      <c r="BH130" s="633" t="e">
        <f>VLOOKUP(K130,【参考】数式用!$A$2:$O$57,15,FALSE)</f>
        <v>#N/A</v>
      </c>
      <c r="BI130" s="514"/>
      <c r="BJ130" s="514"/>
      <c r="BK130" s="514"/>
      <c r="BL130" s="514"/>
      <c r="BM130" s="514"/>
      <c r="BN130" s="514"/>
      <c r="BO130" s="515"/>
    </row>
    <row r="131" spans="1:67" s="516" customFormat="1" ht="109.95" customHeight="1" thickBot="1">
      <c r="A131" s="649">
        <v>120</v>
      </c>
      <c r="B131" s="983" t="str">
        <f>IF(基本情報入力シート!B159="","",基本情報入力シート!B159)</f>
        <v/>
      </c>
      <c r="C131" s="984"/>
      <c r="D131" s="984"/>
      <c r="E131" s="984"/>
      <c r="F131" s="985"/>
      <c r="G131" s="460" t="str">
        <f>IF(基本情報入力シート!L159="", "", 基本情報入力シート!L159)</f>
        <v/>
      </c>
      <c r="H131" s="460" t="str">
        <f>IF(基本情報入力シート!Q159="", "", 基本情報入力シート!Q159)</f>
        <v/>
      </c>
      <c r="I131" s="460" t="str">
        <f>IF(基本情報入力シート!V159="", "", 基本情報入力シート!V159)</f>
        <v/>
      </c>
      <c r="J131" s="460" t="str">
        <f>IF(基本情報入力シート!W159="", "", 基本情報入力シート!W159)</f>
        <v/>
      </c>
      <c r="K131" s="460" t="str">
        <f>IF(基本情報入力シート!Z159="", "", 基本情報入力シート!Z159)</f>
        <v/>
      </c>
      <c r="L131" s="162" t="str">
        <f>IF(基本情報入力シート!AF159=0, "",基本情報入力シート!AF159)</f>
        <v/>
      </c>
      <c r="M131" s="163" t="str">
        <f>IF(基本情報入力シート!AG159="","",基本情報入力シート!AG159)</f>
        <v/>
      </c>
      <c r="N131" s="164"/>
      <c r="O131" s="165" t="str">
        <f>IFERROR(VLOOKUP(K131,【参考】数式用!$A$2:$F$57,MATCH(N131,【参考】数式用!$C$3:$F$3,0)+2,0),"")</f>
        <v/>
      </c>
      <c r="P131" s="461" t="s">
        <v>180</v>
      </c>
      <c r="Q131" s="166"/>
      <c r="R131" s="462" t="s">
        <v>271</v>
      </c>
      <c r="S131" s="166"/>
      <c r="T131" s="462" t="s">
        <v>272</v>
      </c>
      <c r="U131" s="166"/>
      <c r="V131" s="462" t="s">
        <v>271</v>
      </c>
      <c r="W131" s="166"/>
      <c r="X131" s="462" t="s">
        <v>182</v>
      </c>
      <c r="Y131" s="462" t="s">
        <v>274</v>
      </c>
      <c r="Z131" s="462" t="str">
        <f t="shared" si="46"/>
        <v/>
      </c>
      <c r="AA131" s="463" t="s">
        <v>275</v>
      </c>
      <c r="AB131" s="464" t="str">
        <f t="shared" si="47"/>
        <v/>
      </c>
      <c r="AC131" s="465" t="str">
        <f>IFERROR(ROUNDDOWN(ROUNDDOWN(ROUND(L131*VLOOKUP(K131,【参考】数式用!$A$4:$F$57,MATCH("処遇改善加算Ⅳ",【参考】数式用!$C$3:$F$3,0)+2,0),0)*M131,0)*Z131*0.5,0), "")</f>
        <v/>
      </c>
      <c r="AD131" s="616"/>
      <c r="AE131" s="582"/>
      <c r="AF131" s="582"/>
      <c r="AG131" s="583"/>
      <c r="AH131" s="234"/>
      <c r="AI131" s="161"/>
      <c r="AJ131" s="167"/>
      <c r="AK131" s="541" t="str">
        <f t="shared" si="48"/>
        <v/>
      </c>
      <c r="AL131" s="542" t="str">
        <f t="shared" si="49"/>
        <v/>
      </c>
      <c r="AM131" s="543"/>
      <c r="AN131" s="547" t="str">
        <f>IFERROR(VLOOKUP(K131,【参考】数式用!$A$2:$N$57,14,FALSE),"")</f>
        <v/>
      </c>
      <c r="AO131" s="547" t="str">
        <f t="shared" si="50"/>
        <v/>
      </c>
      <c r="AP131" s="546" t="str">
        <f t="shared" si="51"/>
        <v/>
      </c>
      <c r="AQ131" s="546" t="str">
        <f t="shared" si="52"/>
        <v>入力済</v>
      </c>
      <c r="AR131" s="547" t="str">
        <f t="shared" si="53"/>
        <v/>
      </c>
      <c r="AS131" s="546" t="str">
        <f t="shared" si="54"/>
        <v>入力済</v>
      </c>
      <c r="AT131" s="546" t="str">
        <f t="shared" si="55"/>
        <v/>
      </c>
      <c r="AU131" s="546" t="str">
        <f t="shared" si="56"/>
        <v/>
      </c>
      <c r="AV131" s="547" t="str">
        <f t="shared" si="57"/>
        <v/>
      </c>
      <c r="AW131" s="547" t="str">
        <f t="shared" si="34"/>
        <v>入力済</v>
      </c>
      <c r="AX131" s="546" t="str">
        <f>IFERROR(VLOOKUP(K131,【参考】数式用!$AR$3:$AS$49,2, FALSE), "")</f>
        <v/>
      </c>
      <c r="AY131" s="547" t="str">
        <f t="shared" si="58"/>
        <v/>
      </c>
      <c r="AZ131" s="547" t="str">
        <f t="shared" si="59"/>
        <v>入力済</v>
      </c>
      <c r="BA131" s="546" t="str">
        <f>IFERROR(VLOOKUP(K131,【参考】数式用!$AX$3:$AY$56, 2, FALSE), "")</f>
        <v/>
      </c>
      <c r="BB131" s="547" t="str">
        <f t="shared" si="60"/>
        <v/>
      </c>
      <c r="BC131" s="647" t="str">
        <f t="shared" si="61"/>
        <v>入力済</v>
      </c>
      <c r="BD131" s="547" t="str">
        <f t="shared" si="62"/>
        <v/>
      </c>
      <c r="BE131" s="547" t="str">
        <f t="shared" si="63"/>
        <v/>
      </c>
      <c r="BF131" s="514"/>
      <c r="BG131" s="514"/>
      <c r="BH131" s="633" t="e">
        <f>VLOOKUP(K131,【参考】数式用!$A$2:$O$57,15,FALSE)</f>
        <v>#N/A</v>
      </c>
      <c r="BI131" s="514"/>
      <c r="BJ131" s="514"/>
      <c r="BK131" s="514"/>
      <c r="BL131" s="514"/>
      <c r="BM131" s="514"/>
      <c r="BN131" s="514"/>
      <c r="BO131" s="515"/>
    </row>
    <row r="132" spans="1:67" s="516" customFormat="1" ht="109.95" customHeight="1" thickBot="1">
      <c r="A132" s="649">
        <v>121</v>
      </c>
      <c r="B132" s="983" t="str">
        <f>IF(基本情報入力シート!B160="","",基本情報入力シート!B160)</f>
        <v/>
      </c>
      <c r="C132" s="984"/>
      <c r="D132" s="984"/>
      <c r="E132" s="984"/>
      <c r="F132" s="985"/>
      <c r="G132" s="460" t="str">
        <f>IF(基本情報入力シート!L160="", "", 基本情報入力シート!L160)</f>
        <v/>
      </c>
      <c r="H132" s="460" t="str">
        <f>IF(基本情報入力シート!Q160="", "", 基本情報入力シート!Q160)</f>
        <v/>
      </c>
      <c r="I132" s="460" t="str">
        <f>IF(基本情報入力シート!V160="", "", 基本情報入力シート!V160)</f>
        <v/>
      </c>
      <c r="J132" s="460" t="str">
        <f>IF(基本情報入力シート!W160="", "", 基本情報入力シート!W160)</f>
        <v/>
      </c>
      <c r="K132" s="460" t="str">
        <f>IF(基本情報入力シート!Z160="", "", 基本情報入力シート!Z160)</f>
        <v/>
      </c>
      <c r="L132" s="162" t="str">
        <f>IF(基本情報入力シート!AF160=0, "",基本情報入力シート!AF160)</f>
        <v/>
      </c>
      <c r="M132" s="163" t="str">
        <f>IF(基本情報入力シート!AG160="","",基本情報入力シート!AG160)</f>
        <v/>
      </c>
      <c r="N132" s="164"/>
      <c r="O132" s="165" t="str">
        <f>IFERROR(VLOOKUP(K132,【参考】数式用!$A$2:$F$57,MATCH(N132,【参考】数式用!$C$3:$F$3,0)+2,0),"")</f>
        <v/>
      </c>
      <c r="P132" s="461" t="s">
        <v>180</v>
      </c>
      <c r="Q132" s="166"/>
      <c r="R132" s="462" t="s">
        <v>271</v>
      </c>
      <c r="S132" s="166"/>
      <c r="T132" s="462" t="s">
        <v>272</v>
      </c>
      <c r="U132" s="166"/>
      <c r="V132" s="462" t="s">
        <v>271</v>
      </c>
      <c r="W132" s="166"/>
      <c r="X132" s="462" t="s">
        <v>182</v>
      </c>
      <c r="Y132" s="462" t="s">
        <v>274</v>
      </c>
      <c r="Z132" s="462" t="str">
        <f t="shared" si="46"/>
        <v/>
      </c>
      <c r="AA132" s="463" t="s">
        <v>275</v>
      </c>
      <c r="AB132" s="464" t="str">
        <f t="shared" si="47"/>
        <v/>
      </c>
      <c r="AC132" s="465" t="str">
        <f>IFERROR(ROUNDDOWN(ROUNDDOWN(ROUND(L132*VLOOKUP(K132,【参考】数式用!$A$4:$F$57,MATCH("処遇改善加算Ⅳ",【参考】数式用!$C$3:$F$3,0)+2,0),0)*M132,0)*Z132*0.5,0), "")</f>
        <v/>
      </c>
      <c r="AD132" s="616"/>
      <c r="AE132" s="582"/>
      <c r="AF132" s="582"/>
      <c r="AG132" s="583"/>
      <c r="AH132" s="234"/>
      <c r="AI132" s="161"/>
      <c r="AJ132" s="167"/>
      <c r="AK132" s="541" t="str">
        <f t="shared" si="48"/>
        <v/>
      </c>
      <c r="AL132" s="542" t="str">
        <f t="shared" si="49"/>
        <v/>
      </c>
      <c r="AM132" s="543"/>
      <c r="AN132" s="547" t="str">
        <f>IFERROR(VLOOKUP(K132,【参考】数式用!$A$2:$N$57,14,FALSE),"")</f>
        <v/>
      </c>
      <c r="AO132" s="547" t="str">
        <f t="shared" si="50"/>
        <v/>
      </c>
      <c r="AP132" s="546" t="str">
        <f t="shared" si="51"/>
        <v/>
      </c>
      <c r="AQ132" s="546" t="str">
        <f t="shared" si="52"/>
        <v>入力済</v>
      </c>
      <c r="AR132" s="547" t="str">
        <f t="shared" si="53"/>
        <v/>
      </c>
      <c r="AS132" s="546" t="str">
        <f t="shared" si="54"/>
        <v>入力済</v>
      </c>
      <c r="AT132" s="546" t="str">
        <f t="shared" si="55"/>
        <v/>
      </c>
      <c r="AU132" s="546" t="str">
        <f t="shared" si="56"/>
        <v/>
      </c>
      <c r="AV132" s="547" t="str">
        <f t="shared" si="57"/>
        <v/>
      </c>
      <c r="AW132" s="547" t="str">
        <f t="shared" si="34"/>
        <v>入力済</v>
      </c>
      <c r="AX132" s="546" t="str">
        <f>IFERROR(VLOOKUP(K132,【参考】数式用!$AR$3:$AS$49,2, FALSE), "")</f>
        <v/>
      </c>
      <c r="AY132" s="547" t="str">
        <f t="shared" si="58"/>
        <v/>
      </c>
      <c r="AZ132" s="547" t="str">
        <f t="shared" si="59"/>
        <v>入力済</v>
      </c>
      <c r="BA132" s="546" t="str">
        <f>IFERROR(VLOOKUP(K132,【参考】数式用!$AX$3:$AY$56, 2, FALSE), "")</f>
        <v/>
      </c>
      <c r="BB132" s="547" t="str">
        <f t="shared" si="60"/>
        <v/>
      </c>
      <c r="BC132" s="647" t="str">
        <f t="shared" si="61"/>
        <v>入力済</v>
      </c>
      <c r="BD132" s="547" t="str">
        <f t="shared" si="62"/>
        <v/>
      </c>
      <c r="BE132" s="547" t="str">
        <f t="shared" si="63"/>
        <v/>
      </c>
      <c r="BF132" s="514"/>
      <c r="BG132" s="514"/>
      <c r="BH132" s="633" t="e">
        <f>VLOOKUP(K132,【参考】数式用!$A$2:$O$57,15,FALSE)</f>
        <v>#N/A</v>
      </c>
      <c r="BI132" s="514"/>
      <c r="BJ132" s="514"/>
      <c r="BK132" s="514"/>
      <c r="BL132" s="514"/>
      <c r="BM132" s="514"/>
      <c r="BN132" s="514"/>
      <c r="BO132" s="515"/>
    </row>
    <row r="133" spans="1:67" s="516" customFormat="1" ht="109.95" customHeight="1" thickBot="1">
      <c r="A133" s="649">
        <v>122</v>
      </c>
      <c r="B133" s="983" t="str">
        <f>IF(基本情報入力シート!B161="","",基本情報入力シート!B161)</f>
        <v/>
      </c>
      <c r="C133" s="984"/>
      <c r="D133" s="984"/>
      <c r="E133" s="984"/>
      <c r="F133" s="985"/>
      <c r="G133" s="460" t="str">
        <f>IF(基本情報入力シート!L161="", "", 基本情報入力シート!L161)</f>
        <v/>
      </c>
      <c r="H133" s="460" t="str">
        <f>IF(基本情報入力シート!Q161="", "", 基本情報入力シート!Q161)</f>
        <v/>
      </c>
      <c r="I133" s="460" t="str">
        <f>IF(基本情報入力シート!V161="", "", 基本情報入力シート!V161)</f>
        <v/>
      </c>
      <c r="J133" s="460" t="str">
        <f>IF(基本情報入力シート!W161="", "", 基本情報入力シート!W161)</f>
        <v/>
      </c>
      <c r="K133" s="460" t="str">
        <f>IF(基本情報入力シート!Z161="", "", 基本情報入力シート!Z161)</f>
        <v/>
      </c>
      <c r="L133" s="162" t="str">
        <f>IF(基本情報入力シート!AF161=0, "",基本情報入力シート!AF161)</f>
        <v/>
      </c>
      <c r="M133" s="163" t="str">
        <f>IF(基本情報入力シート!AG161="","",基本情報入力シート!AG161)</f>
        <v/>
      </c>
      <c r="N133" s="164"/>
      <c r="O133" s="165" t="str">
        <f>IFERROR(VLOOKUP(K133,【参考】数式用!$A$2:$F$57,MATCH(N133,【参考】数式用!$C$3:$F$3,0)+2,0),"")</f>
        <v/>
      </c>
      <c r="P133" s="461" t="s">
        <v>180</v>
      </c>
      <c r="Q133" s="166"/>
      <c r="R133" s="462" t="s">
        <v>271</v>
      </c>
      <c r="S133" s="166"/>
      <c r="T133" s="462" t="s">
        <v>272</v>
      </c>
      <c r="U133" s="166"/>
      <c r="V133" s="462" t="s">
        <v>271</v>
      </c>
      <c r="W133" s="166"/>
      <c r="X133" s="462" t="s">
        <v>182</v>
      </c>
      <c r="Y133" s="462" t="s">
        <v>274</v>
      </c>
      <c r="Z133" s="462" t="str">
        <f t="shared" si="46"/>
        <v/>
      </c>
      <c r="AA133" s="463" t="s">
        <v>275</v>
      </c>
      <c r="AB133" s="464" t="str">
        <f t="shared" si="47"/>
        <v/>
      </c>
      <c r="AC133" s="465" t="str">
        <f>IFERROR(ROUNDDOWN(ROUNDDOWN(ROUND(L133*VLOOKUP(K133,【参考】数式用!$A$4:$F$57,MATCH("処遇改善加算Ⅳ",【参考】数式用!$C$3:$F$3,0)+2,0),0)*M133,0)*Z133*0.5,0), "")</f>
        <v/>
      </c>
      <c r="AD133" s="616"/>
      <c r="AE133" s="582"/>
      <c r="AF133" s="582"/>
      <c r="AG133" s="583"/>
      <c r="AH133" s="234"/>
      <c r="AI133" s="161"/>
      <c r="AJ133" s="167"/>
      <c r="AK133" s="541" t="str">
        <f t="shared" si="48"/>
        <v/>
      </c>
      <c r="AL133" s="542" t="str">
        <f t="shared" si="49"/>
        <v/>
      </c>
      <c r="AM133" s="543"/>
      <c r="AN133" s="547" t="str">
        <f>IFERROR(VLOOKUP(K133,【参考】数式用!$A$2:$N$57,14,FALSE),"")</f>
        <v/>
      </c>
      <c r="AO133" s="547" t="str">
        <f t="shared" si="50"/>
        <v/>
      </c>
      <c r="AP133" s="546" t="str">
        <f t="shared" si="51"/>
        <v/>
      </c>
      <c r="AQ133" s="546" t="str">
        <f t="shared" si="52"/>
        <v>入力済</v>
      </c>
      <c r="AR133" s="547" t="str">
        <f t="shared" si="53"/>
        <v/>
      </c>
      <c r="AS133" s="546" t="str">
        <f t="shared" si="54"/>
        <v>入力済</v>
      </c>
      <c r="AT133" s="546" t="str">
        <f t="shared" si="55"/>
        <v/>
      </c>
      <c r="AU133" s="546" t="str">
        <f t="shared" si="56"/>
        <v/>
      </c>
      <c r="AV133" s="547" t="str">
        <f t="shared" si="57"/>
        <v/>
      </c>
      <c r="AW133" s="547" t="str">
        <f t="shared" si="34"/>
        <v>入力済</v>
      </c>
      <c r="AX133" s="546" t="str">
        <f>IFERROR(VLOOKUP(K133,【参考】数式用!$AR$3:$AS$49,2, FALSE), "")</f>
        <v/>
      </c>
      <c r="AY133" s="547" t="str">
        <f t="shared" si="58"/>
        <v/>
      </c>
      <c r="AZ133" s="547" t="str">
        <f t="shared" si="59"/>
        <v>入力済</v>
      </c>
      <c r="BA133" s="546" t="str">
        <f>IFERROR(VLOOKUP(K133,【参考】数式用!$AX$3:$AY$56, 2, FALSE), "")</f>
        <v/>
      </c>
      <c r="BB133" s="547" t="str">
        <f t="shared" si="60"/>
        <v/>
      </c>
      <c r="BC133" s="647" t="str">
        <f t="shared" si="61"/>
        <v>入力済</v>
      </c>
      <c r="BD133" s="547" t="str">
        <f t="shared" si="62"/>
        <v/>
      </c>
      <c r="BE133" s="547" t="str">
        <f t="shared" si="63"/>
        <v/>
      </c>
      <c r="BF133" s="514"/>
      <c r="BG133" s="514"/>
      <c r="BH133" s="633" t="e">
        <f>VLOOKUP(K133,【参考】数式用!$A$2:$O$57,15,FALSE)</f>
        <v>#N/A</v>
      </c>
      <c r="BI133" s="514"/>
      <c r="BJ133" s="514"/>
      <c r="BK133" s="514"/>
      <c r="BL133" s="514"/>
      <c r="BM133" s="514"/>
      <c r="BN133" s="514"/>
      <c r="BO133" s="515"/>
    </row>
    <row r="134" spans="1:67" s="516" customFormat="1" ht="109.95" customHeight="1" thickBot="1">
      <c r="A134" s="649">
        <v>123</v>
      </c>
      <c r="B134" s="983" t="str">
        <f>IF(基本情報入力シート!B162="","",基本情報入力シート!B162)</f>
        <v/>
      </c>
      <c r="C134" s="984"/>
      <c r="D134" s="984"/>
      <c r="E134" s="984"/>
      <c r="F134" s="985"/>
      <c r="G134" s="460" t="str">
        <f>IF(基本情報入力シート!L162="", "", 基本情報入力シート!L162)</f>
        <v/>
      </c>
      <c r="H134" s="460" t="str">
        <f>IF(基本情報入力シート!Q162="", "", 基本情報入力シート!Q162)</f>
        <v/>
      </c>
      <c r="I134" s="460" t="str">
        <f>IF(基本情報入力シート!V162="", "", 基本情報入力シート!V162)</f>
        <v/>
      </c>
      <c r="J134" s="460" t="str">
        <f>IF(基本情報入力シート!W162="", "", 基本情報入力シート!W162)</f>
        <v/>
      </c>
      <c r="K134" s="460" t="str">
        <f>IF(基本情報入力シート!Z162="", "", 基本情報入力シート!Z162)</f>
        <v/>
      </c>
      <c r="L134" s="162" t="str">
        <f>IF(基本情報入力シート!AF162=0, "",基本情報入力シート!AF162)</f>
        <v/>
      </c>
      <c r="M134" s="163" t="str">
        <f>IF(基本情報入力シート!AG162="","",基本情報入力シート!AG162)</f>
        <v/>
      </c>
      <c r="N134" s="164"/>
      <c r="O134" s="165" t="str">
        <f>IFERROR(VLOOKUP(K134,【参考】数式用!$A$2:$F$57,MATCH(N134,【参考】数式用!$C$3:$F$3,0)+2,0),"")</f>
        <v/>
      </c>
      <c r="P134" s="461" t="s">
        <v>180</v>
      </c>
      <c r="Q134" s="166"/>
      <c r="R134" s="462" t="s">
        <v>271</v>
      </c>
      <c r="S134" s="166"/>
      <c r="T134" s="462" t="s">
        <v>272</v>
      </c>
      <c r="U134" s="166"/>
      <c r="V134" s="462" t="s">
        <v>271</v>
      </c>
      <c r="W134" s="166"/>
      <c r="X134" s="462" t="s">
        <v>182</v>
      </c>
      <c r="Y134" s="462" t="s">
        <v>274</v>
      </c>
      <c r="Z134" s="462" t="str">
        <f t="shared" si="46"/>
        <v/>
      </c>
      <c r="AA134" s="463" t="s">
        <v>275</v>
      </c>
      <c r="AB134" s="464" t="str">
        <f t="shared" si="47"/>
        <v/>
      </c>
      <c r="AC134" s="465" t="str">
        <f>IFERROR(ROUNDDOWN(ROUNDDOWN(ROUND(L134*VLOOKUP(K134,【参考】数式用!$A$4:$F$57,MATCH("処遇改善加算Ⅳ",【参考】数式用!$C$3:$F$3,0)+2,0),0)*M134,0)*Z134*0.5,0), "")</f>
        <v/>
      </c>
      <c r="AD134" s="616"/>
      <c r="AE134" s="582"/>
      <c r="AF134" s="582"/>
      <c r="AG134" s="583"/>
      <c r="AH134" s="234"/>
      <c r="AI134" s="161"/>
      <c r="AJ134" s="167"/>
      <c r="AK134" s="541" t="str">
        <f t="shared" si="48"/>
        <v/>
      </c>
      <c r="AL134" s="542" t="str">
        <f t="shared" si="49"/>
        <v/>
      </c>
      <c r="AM134" s="543"/>
      <c r="AN134" s="547" t="str">
        <f>IFERROR(VLOOKUP(K134,【参考】数式用!$A$2:$N$57,14,FALSE),"")</f>
        <v/>
      </c>
      <c r="AO134" s="547" t="str">
        <f t="shared" si="50"/>
        <v/>
      </c>
      <c r="AP134" s="546" t="str">
        <f t="shared" si="51"/>
        <v/>
      </c>
      <c r="AQ134" s="546" t="str">
        <f t="shared" si="52"/>
        <v>入力済</v>
      </c>
      <c r="AR134" s="547" t="str">
        <f t="shared" si="53"/>
        <v/>
      </c>
      <c r="AS134" s="546" t="str">
        <f t="shared" si="54"/>
        <v>入力済</v>
      </c>
      <c r="AT134" s="546" t="str">
        <f t="shared" si="55"/>
        <v/>
      </c>
      <c r="AU134" s="546" t="str">
        <f t="shared" si="56"/>
        <v/>
      </c>
      <c r="AV134" s="547" t="str">
        <f t="shared" si="57"/>
        <v/>
      </c>
      <c r="AW134" s="547" t="str">
        <f t="shared" si="34"/>
        <v>入力済</v>
      </c>
      <c r="AX134" s="546" t="str">
        <f>IFERROR(VLOOKUP(K134,【参考】数式用!$AR$3:$AS$49,2, FALSE), "")</f>
        <v/>
      </c>
      <c r="AY134" s="547" t="str">
        <f t="shared" si="58"/>
        <v/>
      </c>
      <c r="AZ134" s="547" t="str">
        <f t="shared" si="59"/>
        <v>入力済</v>
      </c>
      <c r="BA134" s="546" t="str">
        <f>IFERROR(VLOOKUP(K134,【参考】数式用!$AX$3:$AY$56, 2, FALSE), "")</f>
        <v/>
      </c>
      <c r="BB134" s="547" t="str">
        <f t="shared" si="60"/>
        <v/>
      </c>
      <c r="BC134" s="647" t="str">
        <f t="shared" si="61"/>
        <v>入力済</v>
      </c>
      <c r="BD134" s="547" t="str">
        <f t="shared" si="62"/>
        <v/>
      </c>
      <c r="BE134" s="547" t="str">
        <f t="shared" si="63"/>
        <v/>
      </c>
      <c r="BF134" s="514"/>
      <c r="BG134" s="514"/>
      <c r="BH134" s="633" t="e">
        <f>VLOOKUP(K134,【参考】数式用!$A$2:$O$57,15,FALSE)</f>
        <v>#N/A</v>
      </c>
      <c r="BI134" s="514"/>
      <c r="BJ134" s="514"/>
      <c r="BK134" s="514"/>
      <c r="BL134" s="514"/>
      <c r="BM134" s="514"/>
      <c r="BN134" s="514"/>
      <c r="BO134" s="515"/>
    </row>
    <row r="135" spans="1:67" s="516" customFormat="1" ht="109.95" customHeight="1" thickBot="1">
      <c r="A135" s="649">
        <v>124</v>
      </c>
      <c r="B135" s="983" t="str">
        <f>IF(基本情報入力シート!B163="","",基本情報入力シート!B163)</f>
        <v/>
      </c>
      <c r="C135" s="984"/>
      <c r="D135" s="984"/>
      <c r="E135" s="984"/>
      <c r="F135" s="985"/>
      <c r="G135" s="460" t="str">
        <f>IF(基本情報入力シート!L163="", "", 基本情報入力シート!L163)</f>
        <v/>
      </c>
      <c r="H135" s="460" t="str">
        <f>IF(基本情報入力シート!Q163="", "", 基本情報入力シート!Q163)</f>
        <v/>
      </c>
      <c r="I135" s="460" t="str">
        <f>IF(基本情報入力シート!V163="", "", 基本情報入力シート!V163)</f>
        <v/>
      </c>
      <c r="J135" s="460" t="str">
        <f>IF(基本情報入力シート!W163="", "", 基本情報入力シート!W163)</f>
        <v/>
      </c>
      <c r="K135" s="460" t="str">
        <f>IF(基本情報入力シート!Z163="", "", 基本情報入力シート!Z163)</f>
        <v/>
      </c>
      <c r="L135" s="162" t="str">
        <f>IF(基本情報入力シート!AF163=0, "",基本情報入力シート!AF163)</f>
        <v/>
      </c>
      <c r="M135" s="163" t="str">
        <f>IF(基本情報入力シート!AG163="","",基本情報入力シート!AG163)</f>
        <v/>
      </c>
      <c r="N135" s="164"/>
      <c r="O135" s="165" t="str">
        <f>IFERROR(VLOOKUP(K135,【参考】数式用!$A$2:$F$57,MATCH(N135,【参考】数式用!$C$3:$F$3,0)+2,0),"")</f>
        <v/>
      </c>
      <c r="P135" s="461" t="s">
        <v>180</v>
      </c>
      <c r="Q135" s="166"/>
      <c r="R135" s="462" t="s">
        <v>271</v>
      </c>
      <c r="S135" s="166"/>
      <c r="T135" s="462" t="s">
        <v>272</v>
      </c>
      <c r="U135" s="166"/>
      <c r="V135" s="462" t="s">
        <v>271</v>
      </c>
      <c r="W135" s="166"/>
      <c r="X135" s="462" t="s">
        <v>182</v>
      </c>
      <c r="Y135" s="462" t="s">
        <v>274</v>
      </c>
      <c r="Z135" s="462" t="str">
        <f t="shared" si="46"/>
        <v/>
      </c>
      <c r="AA135" s="463" t="s">
        <v>275</v>
      </c>
      <c r="AB135" s="464" t="str">
        <f t="shared" si="47"/>
        <v/>
      </c>
      <c r="AC135" s="465" t="str">
        <f>IFERROR(ROUNDDOWN(ROUNDDOWN(ROUND(L135*VLOOKUP(K135,【参考】数式用!$A$4:$F$57,MATCH("処遇改善加算Ⅳ",【参考】数式用!$C$3:$F$3,0)+2,0),0)*M135,0)*Z135*0.5,0), "")</f>
        <v/>
      </c>
      <c r="AD135" s="616"/>
      <c r="AE135" s="582"/>
      <c r="AF135" s="582"/>
      <c r="AG135" s="583"/>
      <c r="AH135" s="234"/>
      <c r="AI135" s="161"/>
      <c r="AJ135" s="167"/>
      <c r="AK135" s="541" t="str">
        <f t="shared" si="48"/>
        <v/>
      </c>
      <c r="AL135" s="542" t="str">
        <f t="shared" si="49"/>
        <v/>
      </c>
      <c r="AM135" s="543"/>
      <c r="AN135" s="547" t="str">
        <f>IFERROR(VLOOKUP(K135,【参考】数式用!$A$2:$N$57,14,FALSE),"")</f>
        <v/>
      </c>
      <c r="AO135" s="547" t="str">
        <f t="shared" si="50"/>
        <v/>
      </c>
      <c r="AP135" s="546" t="str">
        <f t="shared" si="51"/>
        <v/>
      </c>
      <c r="AQ135" s="546" t="str">
        <f t="shared" si="52"/>
        <v>入力済</v>
      </c>
      <c r="AR135" s="547" t="str">
        <f t="shared" si="53"/>
        <v/>
      </c>
      <c r="AS135" s="546" t="str">
        <f t="shared" si="54"/>
        <v>入力済</v>
      </c>
      <c r="AT135" s="546" t="str">
        <f t="shared" si="55"/>
        <v/>
      </c>
      <c r="AU135" s="546" t="str">
        <f t="shared" si="56"/>
        <v/>
      </c>
      <c r="AV135" s="547" t="str">
        <f t="shared" si="57"/>
        <v/>
      </c>
      <c r="AW135" s="547" t="str">
        <f t="shared" si="34"/>
        <v>入力済</v>
      </c>
      <c r="AX135" s="546" t="str">
        <f>IFERROR(VLOOKUP(K135,【参考】数式用!$AR$3:$AS$49,2, FALSE), "")</f>
        <v/>
      </c>
      <c r="AY135" s="547" t="str">
        <f t="shared" si="58"/>
        <v/>
      </c>
      <c r="AZ135" s="547" t="str">
        <f t="shared" si="59"/>
        <v>入力済</v>
      </c>
      <c r="BA135" s="546" t="str">
        <f>IFERROR(VLOOKUP(K135,【参考】数式用!$AX$3:$AY$56, 2, FALSE), "")</f>
        <v/>
      </c>
      <c r="BB135" s="547" t="str">
        <f t="shared" si="60"/>
        <v/>
      </c>
      <c r="BC135" s="647" t="str">
        <f t="shared" si="61"/>
        <v>入力済</v>
      </c>
      <c r="BD135" s="547" t="str">
        <f t="shared" si="62"/>
        <v/>
      </c>
      <c r="BE135" s="547" t="str">
        <f t="shared" si="63"/>
        <v/>
      </c>
      <c r="BF135" s="514"/>
      <c r="BG135" s="514"/>
      <c r="BH135" s="633" t="e">
        <f>VLOOKUP(K135,【参考】数式用!$A$2:$O$57,15,FALSE)</f>
        <v>#N/A</v>
      </c>
      <c r="BI135" s="514"/>
      <c r="BJ135" s="514"/>
      <c r="BK135" s="514"/>
      <c r="BL135" s="514"/>
      <c r="BM135" s="514"/>
      <c r="BN135" s="514"/>
      <c r="BO135" s="515"/>
    </row>
    <row r="136" spans="1:67" s="516" customFormat="1" ht="109.95" customHeight="1" thickBot="1">
      <c r="A136" s="649">
        <v>125</v>
      </c>
      <c r="B136" s="983" t="str">
        <f>IF(基本情報入力シート!B164="","",基本情報入力シート!B164)</f>
        <v/>
      </c>
      <c r="C136" s="984"/>
      <c r="D136" s="984"/>
      <c r="E136" s="984"/>
      <c r="F136" s="985"/>
      <c r="G136" s="460" t="str">
        <f>IF(基本情報入力シート!L164="", "", 基本情報入力シート!L164)</f>
        <v/>
      </c>
      <c r="H136" s="460" t="str">
        <f>IF(基本情報入力シート!Q164="", "", 基本情報入力シート!Q164)</f>
        <v/>
      </c>
      <c r="I136" s="460" t="str">
        <f>IF(基本情報入力シート!V164="", "", 基本情報入力シート!V164)</f>
        <v/>
      </c>
      <c r="J136" s="460" t="str">
        <f>IF(基本情報入力シート!W164="", "", 基本情報入力シート!W164)</f>
        <v/>
      </c>
      <c r="K136" s="460" t="str">
        <f>IF(基本情報入力シート!Z164="", "", 基本情報入力シート!Z164)</f>
        <v/>
      </c>
      <c r="L136" s="162" t="str">
        <f>IF(基本情報入力シート!AF164=0, "",基本情報入力シート!AF164)</f>
        <v/>
      </c>
      <c r="M136" s="163" t="str">
        <f>IF(基本情報入力シート!AG164="","",基本情報入力シート!AG164)</f>
        <v/>
      </c>
      <c r="N136" s="164"/>
      <c r="O136" s="165" t="str">
        <f>IFERROR(VLOOKUP(K136,【参考】数式用!$A$2:$F$57,MATCH(N136,【参考】数式用!$C$3:$F$3,0)+2,0),"")</f>
        <v/>
      </c>
      <c r="P136" s="461" t="s">
        <v>180</v>
      </c>
      <c r="Q136" s="166"/>
      <c r="R136" s="462" t="s">
        <v>271</v>
      </c>
      <c r="S136" s="166"/>
      <c r="T136" s="462" t="s">
        <v>272</v>
      </c>
      <c r="U136" s="166"/>
      <c r="V136" s="462" t="s">
        <v>271</v>
      </c>
      <c r="W136" s="166"/>
      <c r="X136" s="462" t="s">
        <v>182</v>
      </c>
      <c r="Y136" s="462" t="s">
        <v>274</v>
      </c>
      <c r="Z136" s="462" t="str">
        <f t="shared" si="46"/>
        <v/>
      </c>
      <c r="AA136" s="463" t="s">
        <v>275</v>
      </c>
      <c r="AB136" s="464" t="str">
        <f t="shared" si="47"/>
        <v/>
      </c>
      <c r="AC136" s="465" t="str">
        <f>IFERROR(ROUNDDOWN(ROUNDDOWN(ROUND(L136*VLOOKUP(K136,【参考】数式用!$A$4:$F$57,MATCH("処遇改善加算Ⅳ",【参考】数式用!$C$3:$F$3,0)+2,0),0)*M136,0)*Z136*0.5,0), "")</f>
        <v/>
      </c>
      <c r="AD136" s="616"/>
      <c r="AE136" s="582"/>
      <c r="AF136" s="582"/>
      <c r="AG136" s="583"/>
      <c r="AH136" s="234"/>
      <c r="AI136" s="161"/>
      <c r="AJ136" s="167"/>
      <c r="AK136" s="541" t="str">
        <f t="shared" si="48"/>
        <v/>
      </c>
      <c r="AL136" s="542" t="str">
        <f t="shared" si="49"/>
        <v/>
      </c>
      <c r="AM136" s="543"/>
      <c r="AN136" s="547" t="str">
        <f>IFERROR(VLOOKUP(K136,【参考】数式用!$A$2:$N$57,14,FALSE),"")</f>
        <v/>
      </c>
      <c r="AO136" s="547" t="str">
        <f t="shared" si="50"/>
        <v/>
      </c>
      <c r="AP136" s="546" t="str">
        <f t="shared" si="51"/>
        <v/>
      </c>
      <c r="AQ136" s="546" t="str">
        <f t="shared" si="52"/>
        <v>入力済</v>
      </c>
      <c r="AR136" s="547" t="str">
        <f t="shared" si="53"/>
        <v/>
      </c>
      <c r="AS136" s="546" t="str">
        <f t="shared" si="54"/>
        <v>入力済</v>
      </c>
      <c r="AT136" s="546" t="str">
        <f t="shared" si="55"/>
        <v/>
      </c>
      <c r="AU136" s="546" t="str">
        <f t="shared" si="56"/>
        <v/>
      </c>
      <c r="AV136" s="547" t="str">
        <f t="shared" si="57"/>
        <v/>
      </c>
      <c r="AW136" s="547" t="str">
        <f t="shared" si="34"/>
        <v>入力済</v>
      </c>
      <c r="AX136" s="546" t="str">
        <f>IFERROR(VLOOKUP(K136,【参考】数式用!$AR$3:$AS$49,2, FALSE), "")</f>
        <v/>
      </c>
      <c r="AY136" s="547" t="str">
        <f t="shared" si="58"/>
        <v/>
      </c>
      <c r="AZ136" s="547" t="str">
        <f t="shared" si="59"/>
        <v>入力済</v>
      </c>
      <c r="BA136" s="546" t="str">
        <f>IFERROR(VLOOKUP(K136,【参考】数式用!$AX$3:$AY$56, 2, FALSE), "")</f>
        <v/>
      </c>
      <c r="BB136" s="547" t="str">
        <f t="shared" si="60"/>
        <v/>
      </c>
      <c r="BC136" s="647" t="str">
        <f t="shared" si="61"/>
        <v>入力済</v>
      </c>
      <c r="BD136" s="547" t="str">
        <f t="shared" si="62"/>
        <v/>
      </c>
      <c r="BE136" s="547" t="str">
        <f t="shared" si="63"/>
        <v/>
      </c>
      <c r="BF136" s="514"/>
      <c r="BG136" s="514"/>
      <c r="BH136" s="633" t="e">
        <f>VLOOKUP(K136,【参考】数式用!$A$2:$O$57,15,FALSE)</f>
        <v>#N/A</v>
      </c>
      <c r="BI136" s="514"/>
      <c r="BJ136" s="514"/>
      <c r="BK136" s="514"/>
      <c r="BL136" s="514"/>
      <c r="BM136" s="514"/>
      <c r="BN136" s="514"/>
      <c r="BO136" s="515"/>
    </row>
    <row r="137" spans="1:67" s="516" customFormat="1" ht="109.95" customHeight="1" thickBot="1">
      <c r="A137" s="649">
        <v>126</v>
      </c>
      <c r="B137" s="983" t="str">
        <f>IF(基本情報入力シート!B165="","",基本情報入力シート!B165)</f>
        <v/>
      </c>
      <c r="C137" s="984"/>
      <c r="D137" s="984"/>
      <c r="E137" s="984"/>
      <c r="F137" s="985"/>
      <c r="G137" s="460" t="str">
        <f>IF(基本情報入力シート!L165="", "", 基本情報入力シート!L165)</f>
        <v/>
      </c>
      <c r="H137" s="460" t="str">
        <f>IF(基本情報入力シート!Q165="", "", 基本情報入力シート!Q165)</f>
        <v/>
      </c>
      <c r="I137" s="460" t="str">
        <f>IF(基本情報入力シート!V165="", "", 基本情報入力シート!V165)</f>
        <v/>
      </c>
      <c r="J137" s="460" t="str">
        <f>IF(基本情報入力シート!W165="", "", 基本情報入力シート!W165)</f>
        <v/>
      </c>
      <c r="K137" s="460" t="str">
        <f>IF(基本情報入力シート!Z165="", "", 基本情報入力シート!Z165)</f>
        <v/>
      </c>
      <c r="L137" s="162" t="str">
        <f>IF(基本情報入力シート!AF165=0, "",基本情報入力シート!AF165)</f>
        <v/>
      </c>
      <c r="M137" s="163" t="str">
        <f>IF(基本情報入力シート!AG165="","",基本情報入力シート!AG165)</f>
        <v/>
      </c>
      <c r="N137" s="164"/>
      <c r="O137" s="165" t="str">
        <f>IFERROR(VLOOKUP(K137,【参考】数式用!$A$2:$F$57,MATCH(N137,【参考】数式用!$C$3:$F$3,0)+2,0),"")</f>
        <v/>
      </c>
      <c r="P137" s="461" t="s">
        <v>180</v>
      </c>
      <c r="Q137" s="166"/>
      <c r="R137" s="462" t="s">
        <v>271</v>
      </c>
      <c r="S137" s="166"/>
      <c r="T137" s="462" t="s">
        <v>272</v>
      </c>
      <c r="U137" s="166"/>
      <c r="V137" s="462" t="s">
        <v>271</v>
      </c>
      <c r="W137" s="166"/>
      <c r="X137" s="462" t="s">
        <v>182</v>
      </c>
      <c r="Y137" s="462" t="s">
        <v>274</v>
      </c>
      <c r="Z137" s="462" t="str">
        <f t="shared" si="46"/>
        <v/>
      </c>
      <c r="AA137" s="463" t="s">
        <v>275</v>
      </c>
      <c r="AB137" s="464" t="str">
        <f t="shared" si="47"/>
        <v/>
      </c>
      <c r="AC137" s="465" t="str">
        <f>IFERROR(ROUNDDOWN(ROUNDDOWN(ROUND(L137*VLOOKUP(K137,【参考】数式用!$A$4:$F$57,MATCH("処遇改善加算Ⅳ",【参考】数式用!$C$3:$F$3,0)+2,0),0)*M137,0)*Z137*0.5,0), "")</f>
        <v/>
      </c>
      <c r="AD137" s="616"/>
      <c r="AE137" s="582"/>
      <c r="AF137" s="582"/>
      <c r="AG137" s="583"/>
      <c r="AH137" s="234"/>
      <c r="AI137" s="161"/>
      <c r="AJ137" s="167"/>
      <c r="AK137" s="541" t="str">
        <f t="shared" si="48"/>
        <v/>
      </c>
      <c r="AL137" s="542" t="str">
        <f t="shared" si="49"/>
        <v/>
      </c>
      <c r="AM137" s="543"/>
      <c r="AN137" s="547" t="str">
        <f>IFERROR(VLOOKUP(K137,【参考】数式用!$A$2:$N$57,14,FALSE),"")</f>
        <v/>
      </c>
      <c r="AO137" s="547" t="str">
        <f t="shared" si="50"/>
        <v/>
      </c>
      <c r="AP137" s="546" t="str">
        <f t="shared" si="51"/>
        <v/>
      </c>
      <c r="AQ137" s="546" t="str">
        <f t="shared" si="52"/>
        <v>入力済</v>
      </c>
      <c r="AR137" s="547" t="str">
        <f t="shared" si="53"/>
        <v/>
      </c>
      <c r="AS137" s="546" t="str">
        <f t="shared" si="54"/>
        <v>入力済</v>
      </c>
      <c r="AT137" s="546" t="str">
        <f t="shared" si="55"/>
        <v/>
      </c>
      <c r="AU137" s="546" t="str">
        <f t="shared" si="56"/>
        <v/>
      </c>
      <c r="AV137" s="547" t="str">
        <f t="shared" si="57"/>
        <v/>
      </c>
      <c r="AW137" s="547" t="str">
        <f t="shared" si="34"/>
        <v>入力済</v>
      </c>
      <c r="AX137" s="546" t="str">
        <f>IFERROR(VLOOKUP(K137,【参考】数式用!$AR$3:$AS$49,2, FALSE), "")</f>
        <v/>
      </c>
      <c r="AY137" s="547" t="str">
        <f t="shared" si="58"/>
        <v/>
      </c>
      <c r="AZ137" s="547" t="str">
        <f t="shared" si="59"/>
        <v>入力済</v>
      </c>
      <c r="BA137" s="546" t="str">
        <f>IFERROR(VLOOKUP(K137,【参考】数式用!$AX$3:$AY$56, 2, FALSE), "")</f>
        <v/>
      </c>
      <c r="BB137" s="547" t="str">
        <f t="shared" si="60"/>
        <v/>
      </c>
      <c r="BC137" s="647" t="str">
        <f t="shared" si="61"/>
        <v>入力済</v>
      </c>
      <c r="BD137" s="547" t="str">
        <f t="shared" si="62"/>
        <v/>
      </c>
      <c r="BE137" s="547" t="str">
        <f t="shared" si="63"/>
        <v/>
      </c>
      <c r="BF137" s="514"/>
      <c r="BG137" s="514"/>
      <c r="BH137" s="633" t="e">
        <f>VLOOKUP(K137,【参考】数式用!$A$2:$O$57,15,FALSE)</f>
        <v>#N/A</v>
      </c>
      <c r="BI137" s="514"/>
      <c r="BJ137" s="514"/>
      <c r="BK137" s="514"/>
      <c r="BL137" s="514"/>
      <c r="BM137" s="514"/>
      <c r="BN137" s="514"/>
      <c r="BO137" s="515"/>
    </row>
    <row r="138" spans="1:67" s="516" customFormat="1" ht="109.95" customHeight="1" thickBot="1">
      <c r="A138" s="649">
        <v>127</v>
      </c>
      <c r="B138" s="983" t="str">
        <f>IF(基本情報入力シート!B166="","",基本情報入力シート!B166)</f>
        <v/>
      </c>
      <c r="C138" s="984"/>
      <c r="D138" s="984"/>
      <c r="E138" s="984"/>
      <c r="F138" s="985"/>
      <c r="G138" s="460" t="str">
        <f>IF(基本情報入力シート!L166="", "", 基本情報入力シート!L166)</f>
        <v/>
      </c>
      <c r="H138" s="460" t="str">
        <f>IF(基本情報入力シート!Q166="", "", 基本情報入力シート!Q166)</f>
        <v/>
      </c>
      <c r="I138" s="460" t="str">
        <f>IF(基本情報入力シート!V166="", "", 基本情報入力シート!V166)</f>
        <v/>
      </c>
      <c r="J138" s="460" t="str">
        <f>IF(基本情報入力シート!W166="", "", 基本情報入力シート!W166)</f>
        <v/>
      </c>
      <c r="K138" s="460" t="str">
        <f>IF(基本情報入力シート!Z166="", "", 基本情報入力シート!Z166)</f>
        <v/>
      </c>
      <c r="L138" s="162" t="str">
        <f>IF(基本情報入力シート!AF166=0, "",基本情報入力シート!AF166)</f>
        <v/>
      </c>
      <c r="M138" s="163" t="str">
        <f>IF(基本情報入力シート!AG166="","",基本情報入力シート!AG166)</f>
        <v/>
      </c>
      <c r="N138" s="164"/>
      <c r="O138" s="165" t="str">
        <f>IFERROR(VLOOKUP(K138,【参考】数式用!$A$2:$F$57,MATCH(N138,【参考】数式用!$C$3:$F$3,0)+2,0),"")</f>
        <v/>
      </c>
      <c r="P138" s="461" t="s">
        <v>180</v>
      </c>
      <c r="Q138" s="166"/>
      <c r="R138" s="462" t="s">
        <v>271</v>
      </c>
      <c r="S138" s="166"/>
      <c r="T138" s="462" t="s">
        <v>272</v>
      </c>
      <c r="U138" s="166"/>
      <c r="V138" s="462" t="s">
        <v>271</v>
      </c>
      <c r="W138" s="166"/>
      <c r="X138" s="462" t="s">
        <v>182</v>
      </c>
      <c r="Y138" s="462" t="s">
        <v>274</v>
      </c>
      <c r="Z138" s="462" t="str">
        <f t="shared" si="46"/>
        <v/>
      </c>
      <c r="AA138" s="463" t="s">
        <v>275</v>
      </c>
      <c r="AB138" s="464" t="str">
        <f t="shared" si="47"/>
        <v/>
      </c>
      <c r="AC138" s="465" t="str">
        <f>IFERROR(ROUNDDOWN(ROUNDDOWN(ROUND(L138*VLOOKUP(K138,【参考】数式用!$A$4:$F$57,MATCH("処遇改善加算Ⅳ",【参考】数式用!$C$3:$F$3,0)+2,0),0)*M138,0)*Z138*0.5,0), "")</f>
        <v/>
      </c>
      <c r="AD138" s="616"/>
      <c r="AE138" s="582"/>
      <c r="AF138" s="582"/>
      <c r="AG138" s="583"/>
      <c r="AH138" s="234"/>
      <c r="AI138" s="161"/>
      <c r="AJ138" s="167"/>
      <c r="AK138" s="541" t="str">
        <f t="shared" si="48"/>
        <v/>
      </c>
      <c r="AL138" s="542" t="str">
        <f t="shared" si="49"/>
        <v/>
      </c>
      <c r="AM138" s="543"/>
      <c r="AN138" s="547" t="str">
        <f>IFERROR(VLOOKUP(K138,【参考】数式用!$A$2:$N$57,14,FALSE),"")</f>
        <v/>
      </c>
      <c r="AO138" s="547" t="str">
        <f t="shared" si="50"/>
        <v/>
      </c>
      <c r="AP138" s="546" t="str">
        <f t="shared" si="51"/>
        <v/>
      </c>
      <c r="AQ138" s="546" t="str">
        <f t="shared" si="52"/>
        <v>入力済</v>
      </c>
      <c r="AR138" s="547" t="str">
        <f t="shared" si="53"/>
        <v/>
      </c>
      <c r="AS138" s="546" t="str">
        <f t="shared" si="54"/>
        <v>入力済</v>
      </c>
      <c r="AT138" s="546" t="str">
        <f t="shared" si="55"/>
        <v/>
      </c>
      <c r="AU138" s="546" t="str">
        <f t="shared" si="56"/>
        <v/>
      </c>
      <c r="AV138" s="547" t="str">
        <f t="shared" si="57"/>
        <v/>
      </c>
      <c r="AW138" s="547" t="str">
        <f t="shared" si="34"/>
        <v>入力済</v>
      </c>
      <c r="AX138" s="546" t="str">
        <f>IFERROR(VLOOKUP(K138,【参考】数式用!$AR$3:$AS$49,2, FALSE), "")</f>
        <v/>
      </c>
      <c r="AY138" s="547" t="str">
        <f t="shared" si="58"/>
        <v/>
      </c>
      <c r="AZ138" s="547" t="str">
        <f t="shared" si="59"/>
        <v>入力済</v>
      </c>
      <c r="BA138" s="546" t="str">
        <f>IFERROR(VLOOKUP(K138,【参考】数式用!$AX$3:$AY$56, 2, FALSE), "")</f>
        <v/>
      </c>
      <c r="BB138" s="547" t="str">
        <f t="shared" si="60"/>
        <v/>
      </c>
      <c r="BC138" s="647" t="str">
        <f t="shared" si="61"/>
        <v>入力済</v>
      </c>
      <c r="BD138" s="547" t="str">
        <f t="shared" si="62"/>
        <v/>
      </c>
      <c r="BE138" s="547" t="str">
        <f t="shared" si="63"/>
        <v/>
      </c>
      <c r="BF138" s="514"/>
      <c r="BG138" s="514"/>
      <c r="BH138" s="633" t="e">
        <f>VLOOKUP(K138,【参考】数式用!$A$2:$O$57,15,FALSE)</f>
        <v>#N/A</v>
      </c>
      <c r="BI138" s="514"/>
      <c r="BJ138" s="514"/>
      <c r="BK138" s="514"/>
      <c r="BL138" s="514"/>
      <c r="BM138" s="514"/>
      <c r="BN138" s="514"/>
      <c r="BO138" s="515"/>
    </row>
    <row r="139" spans="1:67" s="516" customFormat="1" ht="109.95" customHeight="1" thickBot="1">
      <c r="A139" s="649">
        <v>128</v>
      </c>
      <c r="B139" s="983" t="str">
        <f>IF(基本情報入力シート!B167="","",基本情報入力シート!B167)</f>
        <v/>
      </c>
      <c r="C139" s="984"/>
      <c r="D139" s="984"/>
      <c r="E139" s="984"/>
      <c r="F139" s="985"/>
      <c r="G139" s="460" t="str">
        <f>IF(基本情報入力シート!L167="", "", 基本情報入力シート!L167)</f>
        <v/>
      </c>
      <c r="H139" s="460" t="str">
        <f>IF(基本情報入力シート!Q167="", "", 基本情報入力シート!Q167)</f>
        <v/>
      </c>
      <c r="I139" s="460" t="str">
        <f>IF(基本情報入力シート!V167="", "", 基本情報入力シート!V167)</f>
        <v/>
      </c>
      <c r="J139" s="460" t="str">
        <f>IF(基本情報入力シート!W167="", "", 基本情報入力シート!W167)</f>
        <v/>
      </c>
      <c r="K139" s="460" t="str">
        <f>IF(基本情報入力シート!Z167="", "", 基本情報入力シート!Z167)</f>
        <v/>
      </c>
      <c r="L139" s="162" t="str">
        <f>IF(基本情報入力シート!AF167=0, "",基本情報入力シート!AF167)</f>
        <v/>
      </c>
      <c r="M139" s="163" t="str">
        <f>IF(基本情報入力シート!AG167="","",基本情報入力シート!AG167)</f>
        <v/>
      </c>
      <c r="N139" s="164"/>
      <c r="O139" s="165" t="str">
        <f>IFERROR(VLOOKUP(K139,【参考】数式用!$A$2:$F$57,MATCH(N139,【参考】数式用!$C$3:$F$3,0)+2,0),"")</f>
        <v/>
      </c>
      <c r="P139" s="461" t="s">
        <v>180</v>
      </c>
      <c r="Q139" s="166"/>
      <c r="R139" s="462" t="s">
        <v>271</v>
      </c>
      <c r="S139" s="166"/>
      <c r="T139" s="462" t="s">
        <v>272</v>
      </c>
      <c r="U139" s="166"/>
      <c r="V139" s="462" t="s">
        <v>271</v>
      </c>
      <c r="W139" s="166"/>
      <c r="X139" s="462" t="s">
        <v>182</v>
      </c>
      <c r="Y139" s="462" t="s">
        <v>274</v>
      </c>
      <c r="Z139" s="462" t="str">
        <f t="shared" si="46"/>
        <v/>
      </c>
      <c r="AA139" s="463" t="s">
        <v>275</v>
      </c>
      <c r="AB139" s="464" t="str">
        <f t="shared" si="47"/>
        <v/>
      </c>
      <c r="AC139" s="465" t="str">
        <f>IFERROR(ROUNDDOWN(ROUNDDOWN(ROUND(L139*VLOOKUP(K139,【参考】数式用!$A$4:$F$57,MATCH("処遇改善加算Ⅳ",【参考】数式用!$C$3:$F$3,0)+2,0),0)*M139,0)*Z139*0.5,0), "")</f>
        <v/>
      </c>
      <c r="AD139" s="616"/>
      <c r="AE139" s="582"/>
      <c r="AF139" s="582"/>
      <c r="AG139" s="583"/>
      <c r="AH139" s="234"/>
      <c r="AI139" s="161"/>
      <c r="AJ139" s="167"/>
      <c r="AK139" s="541" t="str">
        <f t="shared" si="48"/>
        <v/>
      </c>
      <c r="AL139" s="542" t="str">
        <f t="shared" si="49"/>
        <v/>
      </c>
      <c r="AM139" s="543"/>
      <c r="AN139" s="547" t="str">
        <f>IFERROR(VLOOKUP(K139,【参考】数式用!$A$2:$N$57,14,FALSE),"")</f>
        <v/>
      </c>
      <c r="AO139" s="547" t="str">
        <f t="shared" si="50"/>
        <v/>
      </c>
      <c r="AP139" s="546" t="str">
        <f t="shared" si="51"/>
        <v/>
      </c>
      <c r="AQ139" s="546" t="str">
        <f t="shared" si="52"/>
        <v>入力済</v>
      </c>
      <c r="AR139" s="547" t="str">
        <f t="shared" si="53"/>
        <v/>
      </c>
      <c r="AS139" s="546" t="str">
        <f t="shared" si="54"/>
        <v>入力済</v>
      </c>
      <c r="AT139" s="546" t="str">
        <f t="shared" si="55"/>
        <v/>
      </c>
      <c r="AU139" s="546" t="str">
        <f t="shared" si="56"/>
        <v/>
      </c>
      <c r="AV139" s="547" t="str">
        <f t="shared" si="57"/>
        <v/>
      </c>
      <c r="AW139" s="547" t="str">
        <f t="shared" si="34"/>
        <v>入力済</v>
      </c>
      <c r="AX139" s="546" t="str">
        <f>IFERROR(VLOOKUP(K139,【参考】数式用!$AR$3:$AS$49,2, FALSE), "")</f>
        <v/>
      </c>
      <c r="AY139" s="547" t="str">
        <f t="shared" si="58"/>
        <v/>
      </c>
      <c r="AZ139" s="547" t="str">
        <f t="shared" si="59"/>
        <v>入力済</v>
      </c>
      <c r="BA139" s="546" t="str">
        <f>IFERROR(VLOOKUP(K139,【参考】数式用!$AX$3:$AY$56, 2, FALSE), "")</f>
        <v/>
      </c>
      <c r="BB139" s="547" t="str">
        <f t="shared" si="60"/>
        <v/>
      </c>
      <c r="BC139" s="647" t="str">
        <f t="shared" si="61"/>
        <v>入力済</v>
      </c>
      <c r="BD139" s="547" t="str">
        <f t="shared" si="62"/>
        <v/>
      </c>
      <c r="BE139" s="547" t="str">
        <f t="shared" si="63"/>
        <v/>
      </c>
      <c r="BF139" s="514"/>
      <c r="BG139" s="514"/>
      <c r="BH139" s="633" t="e">
        <f>VLOOKUP(K139,【参考】数式用!$A$2:$O$57,15,FALSE)</f>
        <v>#N/A</v>
      </c>
      <c r="BI139" s="514"/>
      <c r="BJ139" s="514"/>
      <c r="BK139" s="514"/>
      <c r="BL139" s="514"/>
      <c r="BM139" s="514"/>
      <c r="BN139" s="514"/>
      <c r="BO139" s="515"/>
    </row>
    <row r="140" spans="1:67" s="516" customFormat="1" ht="109.95" customHeight="1" thickBot="1">
      <c r="A140" s="649">
        <v>129</v>
      </c>
      <c r="B140" s="983" t="str">
        <f>IF(基本情報入力シート!B168="","",基本情報入力シート!B168)</f>
        <v/>
      </c>
      <c r="C140" s="984"/>
      <c r="D140" s="984"/>
      <c r="E140" s="984"/>
      <c r="F140" s="985"/>
      <c r="G140" s="460" t="str">
        <f>IF(基本情報入力シート!L168="", "", 基本情報入力シート!L168)</f>
        <v/>
      </c>
      <c r="H140" s="460" t="str">
        <f>IF(基本情報入力シート!Q168="", "", 基本情報入力シート!Q168)</f>
        <v/>
      </c>
      <c r="I140" s="460" t="str">
        <f>IF(基本情報入力シート!V168="", "", 基本情報入力シート!V168)</f>
        <v/>
      </c>
      <c r="J140" s="460" t="str">
        <f>IF(基本情報入力シート!W168="", "", 基本情報入力シート!W168)</f>
        <v/>
      </c>
      <c r="K140" s="460" t="str">
        <f>IF(基本情報入力シート!Z168="", "", 基本情報入力シート!Z168)</f>
        <v/>
      </c>
      <c r="L140" s="162" t="str">
        <f>IF(基本情報入力シート!AF168=0, "",基本情報入力シート!AF168)</f>
        <v/>
      </c>
      <c r="M140" s="163" t="str">
        <f>IF(基本情報入力シート!AG168="","",基本情報入力シート!AG168)</f>
        <v/>
      </c>
      <c r="N140" s="164"/>
      <c r="O140" s="165" t="str">
        <f>IFERROR(VLOOKUP(K140,【参考】数式用!$A$2:$F$57,MATCH(N140,【参考】数式用!$C$3:$F$3,0)+2,0),"")</f>
        <v/>
      </c>
      <c r="P140" s="461" t="s">
        <v>180</v>
      </c>
      <c r="Q140" s="166"/>
      <c r="R140" s="462" t="s">
        <v>271</v>
      </c>
      <c r="S140" s="166"/>
      <c r="T140" s="462" t="s">
        <v>272</v>
      </c>
      <c r="U140" s="166"/>
      <c r="V140" s="462" t="s">
        <v>271</v>
      </c>
      <c r="W140" s="166"/>
      <c r="X140" s="462" t="s">
        <v>182</v>
      </c>
      <c r="Y140" s="462" t="s">
        <v>274</v>
      </c>
      <c r="Z140" s="462" t="str">
        <f t="shared" si="46"/>
        <v/>
      </c>
      <c r="AA140" s="463" t="s">
        <v>275</v>
      </c>
      <c r="AB140" s="464" t="str">
        <f t="shared" si="47"/>
        <v/>
      </c>
      <c r="AC140" s="465" t="str">
        <f>IFERROR(ROUNDDOWN(ROUNDDOWN(ROUND(L140*VLOOKUP(K140,【参考】数式用!$A$4:$F$57,MATCH("処遇改善加算Ⅳ",【参考】数式用!$C$3:$F$3,0)+2,0),0)*M140,0)*Z140*0.5,0), "")</f>
        <v/>
      </c>
      <c r="AD140" s="616"/>
      <c r="AE140" s="582"/>
      <c r="AF140" s="582"/>
      <c r="AG140" s="583"/>
      <c r="AH140" s="234"/>
      <c r="AI140" s="161"/>
      <c r="AJ140" s="167"/>
      <c r="AK140" s="541" t="str">
        <f t="shared" si="48"/>
        <v/>
      </c>
      <c r="AL140" s="542" t="str">
        <f t="shared" si="49"/>
        <v/>
      </c>
      <c r="AM140" s="543"/>
      <c r="AN140" s="547" t="str">
        <f>IFERROR(VLOOKUP(K140,【参考】数式用!$A$2:$N$57,14,FALSE),"")</f>
        <v/>
      </c>
      <c r="AO140" s="547" t="str">
        <f t="shared" si="50"/>
        <v/>
      </c>
      <c r="AP140" s="546" t="str">
        <f t="shared" si="51"/>
        <v/>
      </c>
      <c r="AQ140" s="546" t="str">
        <f t="shared" si="52"/>
        <v>入力済</v>
      </c>
      <c r="AR140" s="547" t="str">
        <f t="shared" si="53"/>
        <v/>
      </c>
      <c r="AS140" s="546" t="str">
        <f t="shared" si="54"/>
        <v>入力済</v>
      </c>
      <c r="AT140" s="546" t="str">
        <f t="shared" si="55"/>
        <v/>
      </c>
      <c r="AU140" s="546" t="str">
        <f t="shared" si="56"/>
        <v/>
      </c>
      <c r="AV140" s="547" t="str">
        <f t="shared" si="57"/>
        <v/>
      </c>
      <c r="AW140" s="547" t="str">
        <f t="shared" si="34"/>
        <v>入力済</v>
      </c>
      <c r="AX140" s="546" t="str">
        <f>IFERROR(VLOOKUP(K140,【参考】数式用!$AR$3:$AS$49,2, FALSE), "")</f>
        <v/>
      </c>
      <c r="AY140" s="547" t="str">
        <f t="shared" si="58"/>
        <v/>
      </c>
      <c r="AZ140" s="547" t="str">
        <f t="shared" si="59"/>
        <v>入力済</v>
      </c>
      <c r="BA140" s="546" t="str">
        <f>IFERROR(VLOOKUP(K140,【参考】数式用!$AX$3:$AY$56, 2, FALSE), "")</f>
        <v/>
      </c>
      <c r="BB140" s="547" t="str">
        <f t="shared" si="60"/>
        <v/>
      </c>
      <c r="BC140" s="647" t="str">
        <f t="shared" si="61"/>
        <v>入力済</v>
      </c>
      <c r="BD140" s="547" t="str">
        <f t="shared" si="62"/>
        <v/>
      </c>
      <c r="BE140" s="547" t="str">
        <f t="shared" si="63"/>
        <v/>
      </c>
      <c r="BF140" s="514"/>
      <c r="BG140" s="514"/>
      <c r="BH140" s="633" t="e">
        <f>VLOOKUP(K140,【参考】数式用!$A$2:$O$57,15,FALSE)</f>
        <v>#N/A</v>
      </c>
      <c r="BI140" s="514"/>
      <c r="BJ140" s="514"/>
      <c r="BK140" s="514"/>
      <c r="BL140" s="514"/>
      <c r="BM140" s="514"/>
      <c r="BN140" s="514"/>
      <c r="BO140" s="515"/>
    </row>
    <row r="141" spans="1:67" s="516" customFormat="1" ht="109.95" customHeight="1" thickBot="1">
      <c r="A141" s="649">
        <v>130</v>
      </c>
      <c r="B141" s="983" t="str">
        <f>IF(基本情報入力シート!B169="","",基本情報入力シート!B169)</f>
        <v/>
      </c>
      <c r="C141" s="984"/>
      <c r="D141" s="984"/>
      <c r="E141" s="984"/>
      <c r="F141" s="985"/>
      <c r="G141" s="460" t="str">
        <f>IF(基本情報入力シート!L169="", "", 基本情報入力シート!L169)</f>
        <v/>
      </c>
      <c r="H141" s="460" t="str">
        <f>IF(基本情報入力シート!Q169="", "", 基本情報入力シート!Q169)</f>
        <v/>
      </c>
      <c r="I141" s="460" t="str">
        <f>IF(基本情報入力シート!V169="", "", 基本情報入力シート!V169)</f>
        <v/>
      </c>
      <c r="J141" s="460" t="str">
        <f>IF(基本情報入力シート!W169="", "", 基本情報入力シート!W169)</f>
        <v/>
      </c>
      <c r="K141" s="460" t="str">
        <f>IF(基本情報入力シート!Z169="", "", 基本情報入力シート!Z169)</f>
        <v/>
      </c>
      <c r="L141" s="162" t="str">
        <f>IF(基本情報入力シート!AF169=0, "",基本情報入力シート!AF169)</f>
        <v/>
      </c>
      <c r="M141" s="163" t="str">
        <f>IF(基本情報入力シート!AG169="","",基本情報入力シート!AG169)</f>
        <v/>
      </c>
      <c r="N141" s="164"/>
      <c r="O141" s="165" t="str">
        <f>IFERROR(VLOOKUP(K141,【参考】数式用!$A$2:$F$57,MATCH(N141,【参考】数式用!$C$3:$F$3,0)+2,0),"")</f>
        <v/>
      </c>
      <c r="P141" s="461" t="s">
        <v>180</v>
      </c>
      <c r="Q141" s="166"/>
      <c r="R141" s="462" t="s">
        <v>271</v>
      </c>
      <c r="S141" s="166"/>
      <c r="T141" s="462" t="s">
        <v>272</v>
      </c>
      <c r="U141" s="166"/>
      <c r="V141" s="462" t="s">
        <v>271</v>
      </c>
      <c r="W141" s="166"/>
      <c r="X141" s="462" t="s">
        <v>182</v>
      </c>
      <c r="Y141" s="462" t="s">
        <v>274</v>
      </c>
      <c r="Z141" s="462" t="str">
        <f t="shared" si="46"/>
        <v/>
      </c>
      <c r="AA141" s="463" t="s">
        <v>275</v>
      </c>
      <c r="AB141" s="464" t="str">
        <f t="shared" si="47"/>
        <v/>
      </c>
      <c r="AC141" s="465" t="str">
        <f>IFERROR(ROUNDDOWN(ROUNDDOWN(ROUND(L141*VLOOKUP(K141,【参考】数式用!$A$4:$F$57,MATCH("処遇改善加算Ⅳ",【参考】数式用!$C$3:$F$3,0)+2,0),0)*M141,0)*Z141*0.5,0), "")</f>
        <v/>
      </c>
      <c r="AD141" s="616"/>
      <c r="AE141" s="582"/>
      <c r="AF141" s="582"/>
      <c r="AG141" s="583"/>
      <c r="AH141" s="234"/>
      <c r="AI141" s="161"/>
      <c r="AJ141" s="167"/>
      <c r="AK141" s="541" t="str">
        <f t="shared" si="48"/>
        <v/>
      </c>
      <c r="AL141" s="542" t="str">
        <f t="shared" si="49"/>
        <v/>
      </c>
      <c r="AM141" s="543"/>
      <c r="AN141" s="547" t="str">
        <f>IFERROR(VLOOKUP(K141,【参考】数式用!$A$2:$N$57,14,FALSE),"")</f>
        <v/>
      </c>
      <c r="AO141" s="547" t="str">
        <f t="shared" si="50"/>
        <v/>
      </c>
      <c r="AP141" s="546" t="str">
        <f t="shared" si="51"/>
        <v/>
      </c>
      <c r="AQ141" s="546" t="str">
        <f t="shared" si="52"/>
        <v>入力済</v>
      </c>
      <c r="AR141" s="547" t="str">
        <f t="shared" si="53"/>
        <v/>
      </c>
      <c r="AS141" s="546" t="str">
        <f t="shared" si="54"/>
        <v>入力済</v>
      </c>
      <c r="AT141" s="546" t="str">
        <f t="shared" si="55"/>
        <v/>
      </c>
      <c r="AU141" s="546" t="str">
        <f t="shared" si="56"/>
        <v/>
      </c>
      <c r="AV141" s="547" t="str">
        <f t="shared" si="57"/>
        <v/>
      </c>
      <c r="AW141" s="547" t="str">
        <f t="shared" ref="AW141:AW204" si="64">IF(AND($AU141=1,$AV141="AH列に色付け",OR($AG141="",$AH141="")),"未入力",IF(AND($AU141=1,$AV141="",$AG141=""),"未入力","入力済"))</f>
        <v>入力済</v>
      </c>
      <c r="AX141" s="546" t="str">
        <f>IFERROR(VLOOKUP(K141,【参考】数式用!$AR$3:$AS$49,2, FALSE), "")</f>
        <v/>
      </c>
      <c r="AY141" s="547" t="str">
        <f t="shared" si="58"/>
        <v/>
      </c>
      <c r="AZ141" s="547" t="str">
        <f t="shared" si="59"/>
        <v>入力済</v>
      </c>
      <c r="BA141" s="546" t="str">
        <f>IFERROR(VLOOKUP(K141,【参考】数式用!$AX$3:$AY$56, 2, FALSE), "")</f>
        <v/>
      </c>
      <c r="BB141" s="547" t="str">
        <f t="shared" si="60"/>
        <v/>
      </c>
      <c r="BC141" s="647" t="str">
        <f t="shared" si="61"/>
        <v>入力済</v>
      </c>
      <c r="BD141" s="547" t="str">
        <f t="shared" si="62"/>
        <v/>
      </c>
      <c r="BE141" s="547" t="str">
        <f t="shared" si="63"/>
        <v/>
      </c>
      <c r="BF141" s="514"/>
      <c r="BG141" s="514"/>
      <c r="BH141" s="633" t="e">
        <f>VLOOKUP(K141,【参考】数式用!$A$2:$O$57,15,FALSE)</f>
        <v>#N/A</v>
      </c>
      <c r="BI141" s="514"/>
      <c r="BJ141" s="514"/>
      <c r="BK141" s="514"/>
      <c r="BL141" s="514"/>
      <c r="BM141" s="514"/>
      <c r="BN141" s="514"/>
      <c r="BO141" s="515"/>
    </row>
    <row r="142" spans="1:67" s="516" customFormat="1" ht="109.95" customHeight="1" thickBot="1">
      <c r="A142" s="649">
        <v>131</v>
      </c>
      <c r="B142" s="983" t="str">
        <f>IF(基本情報入力シート!B170="","",基本情報入力シート!B170)</f>
        <v/>
      </c>
      <c r="C142" s="984"/>
      <c r="D142" s="984"/>
      <c r="E142" s="984"/>
      <c r="F142" s="985"/>
      <c r="G142" s="460" t="str">
        <f>IF(基本情報入力シート!L170="", "", 基本情報入力シート!L170)</f>
        <v/>
      </c>
      <c r="H142" s="460" t="str">
        <f>IF(基本情報入力シート!Q170="", "", 基本情報入力シート!Q170)</f>
        <v/>
      </c>
      <c r="I142" s="460" t="str">
        <f>IF(基本情報入力シート!V170="", "", 基本情報入力シート!V170)</f>
        <v/>
      </c>
      <c r="J142" s="460" t="str">
        <f>IF(基本情報入力シート!W170="", "", 基本情報入力シート!W170)</f>
        <v/>
      </c>
      <c r="K142" s="460" t="str">
        <f>IF(基本情報入力シート!Z170="", "", 基本情報入力シート!Z170)</f>
        <v/>
      </c>
      <c r="L142" s="162" t="str">
        <f>IF(基本情報入力シート!AF170=0, "",基本情報入力シート!AF170)</f>
        <v/>
      </c>
      <c r="M142" s="163" t="str">
        <f>IF(基本情報入力シート!AG170="","",基本情報入力シート!AG170)</f>
        <v/>
      </c>
      <c r="N142" s="164"/>
      <c r="O142" s="165" t="str">
        <f>IFERROR(VLOOKUP(K142,【参考】数式用!$A$2:$F$57,MATCH(N142,【参考】数式用!$C$3:$F$3,0)+2,0),"")</f>
        <v/>
      </c>
      <c r="P142" s="461" t="s">
        <v>180</v>
      </c>
      <c r="Q142" s="166"/>
      <c r="R142" s="462" t="s">
        <v>271</v>
      </c>
      <c r="S142" s="166"/>
      <c r="T142" s="462" t="s">
        <v>272</v>
      </c>
      <c r="U142" s="166"/>
      <c r="V142" s="462" t="s">
        <v>271</v>
      </c>
      <c r="W142" s="166"/>
      <c r="X142" s="462" t="s">
        <v>182</v>
      </c>
      <c r="Y142" s="462" t="s">
        <v>274</v>
      </c>
      <c r="Z142" s="462" t="str">
        <f t="shared" si="46"/>
        <v/>
      </c>
      <c r="AA142" s="463" t="s">
        <v>275</v>
      </c>
      <c r="AB142" s="464" t="str">
        <f t="shared" si="47"/>
        <v/>
      </c>
      <c r="AC142" s="465" t="str">
        <f>IFERROR(ROUNDDOWN(ROUNDDOWN(ROUND(L142*VLOOKUP(K142,【参考】数式用!$A$4:$F$57,MATCH("処遇改善加算Ⅳ",【参考】数式用!$C$3:$F$3,0)+2,0),0)*M142,0)*Z142*0.5,0), "")</f>
        <v/>
      </c>
      <c r="AD142" s="616"/>
      <c r="AE142" s="582"/>
      <c r="AF142" s="582"/>
      <c r="AG142" s="583"/>
      <c r="AH142" s="234"/>
      <c r="AI142" s="161"/>
      <c r="AJ142" s="167"/>
      <c r="AK142" s="541" t="str">
        <f t="shared" si="48"/>
        <v/>
      </c>
      <c r="AL142" s="542" t="str">
        <f t="shared" si="49"/>
        <v/>
      </c>
      <c r="AM142" s="543"/>
      <c r="AN142" s="547" t="str">
        <f>IFERROR(VLOOKUP(K142,【参考】数式用!$A$2:$N$57,14,FALSE),"")</f>
        <v/>
      </c>
      <c r="AO142" s="547" t="str">
        <f t="shared" si="50"/>
        <v/>
      </c>
      <c r="AP142" s="546" t="str">
        <f t="shared" si="51"/>
        <v/>
      </c>
      <c r="AQ142" s="546" t="str">
        <f t="shared" si="52"/>
        <v>入力済</v>
      </c>
      <c r="AR142" s="547" t="str">
        <f t="shared" si="53"/>
        <v/>
      </c>
      <c r="AS142" s="546" t="str">
        <f t="shared" si="54"/>
        <v>入力済</v>
      </c>
      <c r="AT142" s="546" t="str">
        <f t="shared" si="55"/>
        <v/>
      </c>
      <c r="AU142" s="546" t="str">
        <f t="shared" si="56"/>
        <v/>
      </c>
      <c r="AV142" s="547" t="str">
        <f t="shared" si="57"/>
        <v/>
      </c>
      <c r="AW142" s="547" t="str">
        <f t="shared" si="64"/>
        <v>入力済</v>
      </c>
      <c r="AX142" s="546" t="str">
        <f>IFERROR(VLOOKUP(K142,【参考】数式用!$AR$3:$AS$49,2, FALSE), "")</f>
        <v/>
      </c>
      <c r="AY142" s="547" t="str">
        <f t="shared" si="58"/>
        <v/>
      </c>
      <c r="AZ142" s="547" t="str">
        <f t="shared" si="59"/>
        <v>入力済</v>
      </c>
      <c r="BA142" s="546" t="str">
        <f>IFERROR(VLOOKUP(K142,【参考】数式用!$AX$3:$AY$56, 2, FALSE), "")</f>
        <v/>
      </c>
      <c r="BB142" s="547" t="str">
        <f t="shared" si="60"/>
        <v/>
      </c>
      <c r="BC142" s="647" t="str">
        <f t="shared" si="61"/>
        <v>入力済</v>
      </c>
      <c r="BD142" s="547" t="str">
        <f t="shared" si="62"/>
        <v/>
      </c>
      <c r="BE142" s="547" t="str">
        <f t="shared" si="63"/>
        <v/>
      </c>
      <c r="BF142" s="514"/>
      <c r="BG142" s="514"/>
      <c r="BH142" s="633" t="e">
        <f>VLOOKUP(K142,【参考】数式用!$A$2:$O$57,15,FALSE)</f>
        <v>#N/A</v>
      </c>
      <c r="BI142" s="514"/>
      <c r="BJ142" s="514"/>
      <c r="BK142" s="514"/>
      <c r="BL142" s="514"/>
      <c r="BM142" s="514"/>
      <c r="BN142" s="514"/>
      <c r="BO142" s="515"/>
    </row>
    <row r="143" spans="1:67" s="516" customFormat="1" ht="109.95" customHeight="1" thickBot="1">
      <c r="A143" s="649">
        <v>132</v>
      </c>
      <c r="B143" s="983" t="str">
        <f>IF(基本情報入力シート!B171="","",基本情報入力シート!B171)</f>
        <v/>
      </c>
      <c r="C143" s="984"/>
      <c r="D143" s="984"/>
      <c r="E143" s="984"/>
      <c r="F143" s="985"/>
      <c r="G143" s="460" t="str">
        <f>IF(基本情報入力シート!L171="", "", 基本情報入力シート!L171)</f>
        <v/>
      </c>
      <c r="H143" s="460" t="str">
        <f>IF(基本情報入力シート!Q171="", "", 基本情報入力シート!Q171)</f>
        <v/>
      </c>
      <c r="I143" s="460" t="str">
        <f>IF(基本情報入力シート!V171="", "", 基本情報入力シート!V171)</f>
        <v/>
      </c>
      <c r="J143" s="460" t="str">
        <f>IF(基本情報入力シート!W171="", "", 基本情報入力シート!W171)</f>
        <v/>
      </c>
      <c r="K143" s="460" t="str">
        <f>IF(基本情報入力シート!Z171="", "", 基本情報入力シート!Z171)</f>
        <v/>
      </c>
      <c r="L143" s="162" t="str">
        <f>IF(基本情報入力シート!AF171=0, "",基本情報入力シート!AF171)</f>
        <v/>
      </c>
      <c r="M143" s="163" t="str">
        <f>IF(基本情報入力シート!AG171="","",基本情報入力シート!AG171)</f>
        <v/>
      </c>
      <c r="N143" s="164"/>
      <c r="O143" s="165" t="str">
        <f>IFERROR(VLOOKUP(K143,【参考】数式用!$A$2:$F$57,MATCH(N143,【参考】数式用!$C$3:$F$3,0)+2,0),"")</f>
        <v/>
      </c>
      <c r="P143" s="461" t="s">
        <v>180</v>
      </c>
      <c r="Q143" s="166"/>
      <c r="R143" s="462" t="s">
        <v>271</v>
      </c>
      <c r="S143" s="166"/>
      <c r="T143" s="462" t="s">
        <v>272</v>
      </c>
      <c r="U143" s="166"/>
      <c r="V143" s="462" t="s">
        <v>271</v>
      </c>
      <c r="W143" s="166"/>
      <c r="X143" s="462" t="s">
        <v>182</v>
      </c>
      <c r="Y143" s="462" t="s">
        <v>274</v>
      </c>
      <c r="Z143" s="462" t="str">
        <f t="shared" si="46"/>
        <v/>
      </c>
      <c r="AA143" s="463" t="s">
        <v>275</v>
      </c>
      <c r="AB143" s="464" t="str">
        <f t="shared" si="47"/>
        <v/>
      </c>
      <c r="AC143" s="465" t="str">
        <f>IFERROR(ROUNDDOWN(ROUNDDOWN(ROUND(L143*VLOOKUP(K143,【参考】数式用!$A$4:$F$57,MATCH("処遇改善加算Ⅳ",【参考】数式用!$C$3:$F$3,0)+2,0),0)*M143,0)*Z143*0.5,0), "")</f>
        <v/>
      </c>
      <c r="AD143" s="616"/>
      <c r="AE143" s="582"/>
      <c r="AF143" s="582"/>
      <c r="AG143" s="583"/>
      <c r="AH143" s="234"/>
      <c r="AI143" s="161"/>
      <c r="AJ143" s="167"/>
      <c r="AK143" s="541" t="str">
        <f t="shared" si="48"/>
        <v/>
      </c>
      <c r="AL143" s="542" t="str">
        <f t="shared" si="49"/>
        <v/>
      </c>
      <c r="AM143" s="543"/>
      <c r="AN143" s="547" t="str">
        <f>IFERROR(VLOOKUP(K143,【参考】数式用!$A$2:$N$57,14,FALSE),"")</f>
        <v/>
      </c>
      <c r="AO143" s="547" t="str">
        <f t="shared" si="50"/>
        <v/>
      </c>
      <c r="AP143" s="546" t="str">
        <f t="shared" si="51"/>
        <v/>
      </c>
      <c r="AQ143" s="546" t="str">
        <f t="shared" si="52"/>
        <v>入力済</v>
      </c>
      <c r="AR143" s="547" t="str">
        <f t="shared" si="53"/>
        <v/>
      </c>
      <c r="AS143" s="546" t="str">
        <f t="shared" si="54"/>
        <v>入力済</v>
      </c>
      <c r="AT143" s="546" t="str">
        <f t="shared" si="55"/>
        <v/>
      </c>
      <c r="AU143" s="546" t="str">
        <f t="shared" si="56"/>
        <v/>
      </c>
      <c r="AV143" s="547" t="str">
        <f t="shared" si="57"/>
        <v/>
      </c>
      <c r="AW143" s="547" t="str">
        <f t="shared" si="64"/>
        <v>入力済</v>
      </c>
      <c r="AX143" s="546" t="str">
        <f>IFERROR(VLOOKUP(K143,【参考】数式用!$AR$3:$AS$49,2, FALSE), "")</f>
        <v/>
      </c>
      <c r="AY143" s="547" t="str">
        <f t="shared" si="58"/>
        <v/>
      </c>
      <c r="AZ143" s="547" t="str">
        <f t="shared" si="59"/>
        <v>入力済</v>
      </c>
      <c r="BA143" s="546" t="str">
        <f>IFERROR(VLOOKUP(K143,【参考】数式用!$AX$3:$AY$56, 2, FALSE), "")</f>
        <v/>
      </c>
      <c r="BB143" s="547" t="str">
        <f t="shared" si="60"/>
        <v/>
      </c>
      <c r="BC143" s="647" t="str">
        <f t="shared" si="61"/>
        <v>入力済</v>
      </c>
      <c r="BD143" s="547" t="str">
        <f t="shared" si="62"/>
        <v/>
      </c>
      <c r="BE143" s="547" t="str">
        <f t="shared" si="63"/>
        <v/>
      </c>
      <c r="BF143" s="514"/>
      <c r="BG143" s="514"/>
      <c r="BH143" s="633" t="e">
        <f>VLOOKUP(K143,【参考】数式用!$A$2:$O$57,15,FALSE)</f>
        <v>#N/A</v>
      </c>
      <c r="BI143" s="514"/>
      <c r="BJ143" s="514"/>
      <c r="BK143" s="514"/>
      <c r="BL143" s="514"/>
      <c r="BM143" s="514"/>
      <c r="BN143" s="514"/>
      <c r="BO143" s="515"/>
    </row>
    <row r="144" spans="1:67" s="516" customFormat="1" ht="109.95" customHeight="1" thickBot="1">
      <c r="A144" s="649">
        <v>133</v>
      </c>
      <c r="B144" s="983" t="str">
        <f>IF(基本情報入力シート!B172="","",基本情報入力シート!B172)</f>
        <v/>
      </c>
      <c r="C144" s="984"/>
      <c r="D144" s="984"/>
      <c r="E144" s="984"/>
      <c r="F144" s="985"/>
      <c r="G144" s="460" t="str">
        <f>IF(基本情報入力シート!L172="", "", 基本情報入力シート!L172)</f>
        <v/>
      </c>
      <c r="H144" s="460" t="str">
        <f>IF(基本情報入力シート!Q172="", "", 基本情報入力シート!Q172)</f>
        <v/>
      </c>
      <c r="I144" s="460" t="str">
        <f>IF(基本情報入力シート!V172="", "", 基本情報入力シート!V172)</f>
        <v/>
      </c>
      <c r="J144" s="460" t="str">
        <f>IF(基本情報入力シート!W172="", "", 基本情報入力シート!W172)</f>
        <v/>
      </c>
      <c r="K144" s="460" t="str">
        <f>IF(基本情報入力シート!Z172="", "", 基本情報入力シート!Z172)</f>
        <v/>
      </c>
      <c r="L144" s="162" t="str">
        <f>IF(基本情報入力シート!AF172=0, "",基本情報入力シート!AF172)</f>
        <v/>
      </c>
      <c r="M144" s="163" t="str">
        <f>IF(基本情報入力シート!AG172="","",基本情報入力シート!AG172)</f>
        <v/>
      </c>
      <c r="N144" s="164"/>
      <c r="O144" s="165" t="str">
        <f>IFERROR(VLOOKUP(K144,【参考】数式用!$A$2:$F$57,MATCH(N144,【参考】数式用!$C$3:$F$3,0)+2,0),"")</f>
        <v/>
      </c>
      <c r="P144" s="461" t="s">
        <v>180</v>
      </c>
      <c r="Q144" s="166"/>
      <c r="R144" s="462" t="s">
        <v>271</v>
      </c>
      <c r="S144" s="166"/>
      <c r="T144" s="462" t="s">
        <v>272</v>
      </c>
      <c r="U144" s="166"/>
      <c r="V144" s="462" t="s">
        <v>271</v>
      </c>
      <c r="W144" s="166"/>
      <c r="X144" s="462" t="s">
        <v>182</v>
      </c>
      <c r="Y144" s="462" t="s">
        <v>274</v>
      </c>
      <c r="Z144" s="462" t="str">
        <f t="shared" si="46"/>
        <v/>
      </c>
      <c r="AA144" s="463" t="s">
        <v>275</v>
      </c>
      <c r="AB144" s="464" t="str">
        <f t="shared" si="47"/>
        <v/>
      </c>
      <c r="AC144" s="465" t="str">
        <f>IFERROR(ROUNDDOWN(ROUNDDOWN(ROUND(L144*VLOOKUP(K144,【参考】数式用!$A$4:$F$57,MATCH("処遇改善加算Ⅳ",【参考】数式用!$C$3:$F$3,0)+2,0),0)*M144,0)*Z144*0.5,0), "")</f>
        <v/>
      </c>
      <c r="AD144" s="616"/>
      <c r="AE144" s="582"/>
      <c r="AF144" s="582"/>
      <c r="AG144" s="583"/>
      <c r="AH144" s="234"/>
      <c r="AI144" s="161"/>
      <c r="AJ144" s="167"/>
      <c r="AK144" s="541" t="str">
        <f t="shared" si="48"/>
        <v/>
      </c>
      <c r="AL144" s="542" t="str">
        <f t="shared" si="49"/>
        <v/>
      </c>
      <c r="AM144" s="543"/>
      <c r="AN144" s="547" t="str">
        <f>IFERROR(VLOOKUP(K144,【参考】数式用!$A$2:$N$57,14,FALSE),"")</f>
        <v/>
      </c>
      <c r="AO144" s="547" t="str">
        <f t="shared" si="50"/>
        <v/>
      </c>
      <c r="AP144" s="546" t="str">
        <f t="shared" si="51"/>
        <v/>
      </c>
      <c r="AQ144" s="546" t="str">
        <f t="shared" si="52"/>
        <v>入力済</v>
      </c>
      <c r="AR144" s="547" t="str">
        <f t="shared" si="53"/>
        <v/>
      </c>
      <c r="AS144" s="546" t="str">
        <f t="shared" si="54"/>
        <v>入力済</v>
      </c>
      <c r="AT144" s="546" t="str">
        <f t="shared" si="55"/>
        <v/>
      </c>
      <c r="AU144" s="546" t="str">
        <f t="shared" si="56"/>
        <v/>
      </c>
      <c r="AV144" s="547" t="str">
        <f t="shared" si="57"/>
        <v/>
      </c>
      <c r="AW144" s="547" t="str">
        <f t="shared" si="64"/>
        <v>入力済</v>
      </c>
      <c r="AX144" s="546" t="str">
        <f>IFERROR(VLOOKUP(K144,【参考】数式用!$AR$3:$AS$49,2, FALSE), "")</f>
        <v/>
      </c>
      <c r="AY144" s="547" t="str">
        <f t="shared" si="58"/>
        <v/>
      </c>
      <c r="AZ144" s="547" t="str">
        <f t="shared" si="59"/>
        <v>入力済</v>
      </c>
      <c r="BA144" s="546" t="str">
        <f>IFERROR(VLOOKUP(K144,【参考】数式用!$AX$3:$AY$56, 2, FALSE), "")</f>
        <v/>
      </c>
      <c r="BB144" s="547" t="str">
        <f t="shared" si="60"/>
        <v/>
      </c>
      <c r="BC144" s="647" t="str">
        <f t="shared" si="61"/>
        <v>入力済</v>
      </c>
      <c r="BD144" s="547" t="str">
        <f t="shared" si="62"/>
        <v/>
      </c>
      <c r="BE144" s="547" t="str">
        <f t="shared" si="63"/>
        <v/>
      </c>
      <c r="BF144" s="514"/>
      <c r="BG144" s="514"/>
      <c r="BH144" s="633" t="e">
        <f>VLOOKUP(K144,【参考】数式用!$A$2:$O$57,15,FALSE)</f>
        <v>#N/A</v>
      </c>
      <c r="BI144" s="514"/>
      <c r="BJ144" s="514"/>
      <c r="BK144" s="514"/>
      <c r="BL144" s="514"/>
      <c r="BM144" s="514"/>
      <c r="BN144" s="514"/>
      <c r="BO144" s="515"/>
    </row>
    <row r="145" spans="1:67" s="516" customFormat="1" ht="109.95" customHeight="1" thickBot="1">
      <c r="A145" s="649">
        <v>134</v>
      </c>
      <c r="B145" s="983" t="str">
        <f>IF(基本情報入力シート!B173="","",基本情報入力シート!B173)</f>
        <v/>
      </c>
      <c r="C145" s="984"/>
      <c r="D145" s="984"/>
      <c r="E145" s="984"/>
      <c r="F145" s="985"/>
      <c r="G145" s="460" t="str">
        <f>IF(基本情報入力シート!L173="", "", 基本情報入力シート!L173)</f>
        <v/>
      </c>
      <c r="H145" s="460" t="str">
        <f>IF(基本情報入力シート!Q173="", "", 基本情報入力シート!Q173)</f>
        <v/>
      </c>
      <c r="I145" s="460" t="str">
        <f>IF(基本情報入力シート!V173="", "", 基本情報入力シート!V173)</f>
        <v/>
      </c>
      <c r="J145" s="460" t="str">
        <f>IF(基本情報入力シート!W173="", "", 基本情報入力シート!W173)</f>
        <v/>
      </c>
      <c r="K145" s="460" t="str">
        <f>IF(基本情報入力シート!Z173="", "", 基本情報入力シート!Z173)</f>
        <v/>
      </c>
      <c r="L145" s="162" t="str">
        <f>IF(基本情報入力シート!AF173=0, "",基本情報入力シート!AF173)</f>
        <v/>
      </c>
      <c r="M145" s="163" t="str">
        <f>IF(基本情報入力シート!AG173="","",基本情報入力シート!AG173)</f>
        <v/>
      </c>
      <c r="N145" s="164"/>
      <c r="O145" s="165" t="str">
        <f>IFERROR(VLOOKUP(K145,【参考】数式用!$A$2:$F$57,MATCH(N145,【参考】数式用!$C$3:$F$3,0)+2,0),"")</f>
        <v/>
      </c>
      <c r="P145" s="461" t="s">
        <v>180</v>
      </c>
      <c r="Q145" s="166"/>
      <c r="R145" s="462" t="s">
        <v>271</v>
      </c>
      <c r="S145" s="166"/>
      <c r="T145" s="462" t="s">
        <v>272</v>
      </c>
      <c r="U145" s="166"/>
      <c r="V145" s="462" t="s">
        <v>271</v>
      </c>
      <c r="W145" s="166"/>
      <c r="X145" s="462" t="s">
        <v>182</v>
      </c>
      <c r="Y145" s="462" t="s">
        <v>274</v>
      </c>
      <c r="Z145" s="462" t="str">
        <f t="shared" si="46"/>
        <v/>
      </c>
      <c r="AA145" s="463" t="s">
        <v>275</v>
      </c>
      <c r="AB145" s="464" t="str">
        <f t="shared" si="47"/>
        <v/>
      </c>
      <c r="AC145" s="465" t="str">
        <f>IFERROR(ROUNDDOWN(ROUNDDOWN(ROUND(L145*VLOOKUP(K145,【参考】数式用!$A$4:$F$57,MATCH("処遇改善加算Ⅳ",【参考】数式用!$C$3:$F$3,0)+2,0),0)*M145,0)*Z145*0.5,0), "")</f>
        <v/>
      </c>
      <c r="AD145" s="616"/>
      <c r="AE145" s="582"/>
      <c r="AF145" s="582"/>
      <c r="AG145" s="583"/>
      <c r="AH145" s="234"/>
      <c r="AI145" s="161"/>
      <c r="AJ145" s="167"/>
      <c r="AK145" s="541" t="str">
        <f t="shared" si="48"/>
        <v/>
      </c>
      <c r="AL145" s="542" t="str">
        <f t="shared" si="49"/>
        <v/>
      </c>
      <c r="AM145" s="543"/>
      <c r="AN145" s="547" t="str">
        <f>IFERROR(VLOOKUP(K145,【参考】数式用!$A$2:$N$57,14,FALSE),"")</f>
        <v/>
      </c>
      <c r="AO145" s="547" t="str">
        <f t="shared" si="50"/>
        <v/>
      </c>
      <c r="AP145" s="546" t="str">
        <f t="shared" si="51"/>
        <v/>
      </c>
      <c r="AQ145" s="546" t="str">
        <f t="shared" si="52"/>
        <v>入力済</v>
      </c>
      <c r="AR145" s="547" t="str">
        <f t="shared" si="53"/>
        <v/>
      </c>
      <c r="AS145" s="546" t="str">
        <f t="shared" si="54"/>
        <v>入力済</v>
      </c>
      <c r="AT145" s="546" t="str">
        <f t="shared" si="55"/>
        <v/>
      </c>
      <c r="AU145" s="546" t="str">
        <f t="shared" si="56"/>
        <v/>
      </c>
      <c r="AV145" s="547" t="str">
        <f t="shared" si="57"/>
        <v/>
      </c>
      <c r="AW145" s="547" t="str">
        <f t="shared" si="64"/>
        <v>入力済</v>
      </c>
      <c r="AX145" s="546" t="str">
        <f>IFERROR(VLOOKUP(K145,【参考】数式用!$AR$3:$AS$49,2, FALSE), "")</f>
        <v/>
      </c>
      <c r="AY145" s="547" t="str">
        <f t="shared" si="58"/>
        <v/>
      </c>
      <c r="AZ145" s="547" t="str">
        <f t="shared" si="59"/>
        <v>入力済</v>
      </c>
      <c r="BA145" s="546" t="str">
        <f>IFERROR(VLOOKUP(K145,【参考】数式用!$AX$3:$AY$56, 2, FALSE), "")</f>
        <v/>
      </c>
      <c r="BB145" s="547" t="str">
        <f t="shared" si="60"/>
        <v/>
      </c>
      <c r="BC145" s="647" t="str">
        <f t="shared" si="61"/>
        <v>入力済</v>
      </c>
      <c r="BD145" s="547" t="str">
        <f t="shared" si="62"/>
        <v/>
      </c>
      <c r="BE145" s="547" t="str">
        <f t="shared" si="63"/>
        <v/>
      </c>
      <c r="BF145" s="514"/>
      <c r="BG145" s="514"/>
      <c r="BH145" s="633" t="e">
        <f>VLOOKUP(K145,【参考】数式用!$A$2:$O$57,15,FALSE)</f>
        <v>#N/A</v>
      </c>
      <c r="BI145" s="514"/>
      <c r="BJ145" s="514"/>
      <c r="BK145" s="514"/>
      <c r="BL145" s="514"/>
      <c r="BM145" s="514"/>
      <c r="BN145" s="514"/>
      <c r="BO145" s="515"/>
    </row>
    <row r="146" spans="1:67" s="516" customFormat="1" ht="109.95" customHeight="1" thickBot="1">
      <c r="A146" s="649">
        <v>135</v>
      </c>
      <c r="B146" s="983" t="str">
        <f>IF(基本情報入力シート!B174="","",基本情報入力シート!B174)</f>
        <v/>
      </c>
      <c r="C146" s="984"/>
      <c r="D146" s="984"/>
      <c r="E146" s="984"/>
      <c r="F146" s="985"/>
      <c r="G146" s="460" t="str">
        <f>IF(基本情報入力シート!L174="", "", 基本情報入力シート!L174)</f>
        <v/>
      </c>
      <c r="H146" s="460" t="str">
        <f>IF(基本情報入力シート!Q174="", "", 基本情報入力シート!Q174)</f>
        <v/>
      </c>
      <c r="I146" s="460" t="str">
        <f>IF(基本情報入力シート!V174="", "", 基本情報入力シート!V174)</f>
        <v/>
      </c>
      <c r="J146" s="460" t="str">
        <f>IF(基本情報入力シート!W174="", "", 基本情報入力シート!W174)</f>
        <v/>
      </c>
      <c r="K146" s="460" t="str">
        <f>IF(基本情報入力シート!Z174="", "", 基本情報入力シート!Z174)</f>
        <v/>
      </c>
      <c r="L146" s="162" t="str">
        <f>IF(基本情報入力シート!AF174=0, "",基本情報入力シート!AF174)</f>
        <v/>
      </c>
      <c r="M146" s="163" t="str">
        <f>IF(基本情報入力シート!AG174="","",基本情報入力シート!AG174)</f>
        <v/>
      </c>
      <c r="N146" s="164"/>
      <c r="O146" s="165" t="str">
        <f>IFERROR(VLOOKUP(K146,【参考】数式用!$A$2:$F$57,MATCH(N146,【参考】数式用!$C$3:$F$3,0)+2,0),"")</f>
        <v/>
      </c>
      <c r="P146" s="461" t="s">
        <v>180</v>
      </c>
      <c r="Q146" s="166"/>
      <c r="R146" s="462" t="s">
        <v>271</v>
      </c>
      <c r="S146" s="166"/>
      <c r="T146" s="462" t="s">
        <v>272</v>
      </c>
      <c r="U146" s="166"/>
      <c r="V146" s="462" t="s">
        <v>271</v>
      </c>
      <c r="W146" s="166"/>
      <c r="X146" s="462" t="s">
        <v>182</v>
      </c>
      <c r="Y146" s="462" t="s">
        <v>274</v>
      </c>
      <c r="Z146" s="462" t="str">
        <f t="shared" si="46"/>
        <v/>
      </c>
      <c r="AA146" s="463" t="s">
        <v>275</v>
      </c>
      <c r="AB146" s="464" t="str">
        <f t="shared" si="47"/>
        <v/>
      </c>
      <c r="AC146" s="465" t="str">
        <f>IFERROR(ROUNDDOWN(ROUNDDOWN(ROUND(L146*VLOOKUP(K146,【参考】数式用!$A$4:$F$57,MATCH("処遇改善加算Ⅳ",【参考】数式用!$C$3:$F$3,0)+2,0),0)*M146,0)*Z146*0.5,0), "")</f>
        <v/>
      </c>
      <c r="AD146" s="616"/>
      <c r="AE146" s="582"/>
      <c r="AF146" s="582"/>
      <c r="AG146" s="583"/>
      <c r="AH146" s="234"/>
      <c r="AI146" s="161"/>
      <c r="AJ146" s="167"/>
      <c r="AK146" s="541" t="str">
        <f t="shared" si="48"/>
        <v/>
      </c>
      <c r="AL146" s="542" t="str">
        <f t="shared" si="49"/>
        <v/>
      </c>
      <c r="AM146" s="543"/>
      <c r="AN146" s="547" t="str">
        <f>IFERROR(VLOOKUP(K146,【参考】数式用!$A$2:$N$57,14,FALSE),"")</f>
        <v/>
      </c>
      <c r="AO146" s="547" t="str">
        <f t="shared" si="50"/>
        <v/>
      </c>
      <c r="AP146" s="546" t="str">
        <f t="shared" si="51"/>
        <v/>
      </c>
      <c r="AQ146" s="546" t="str">
        <f t="shared" si="52"/>
        <v>入力済</v>
      </c>
      <c r="AR146" s="547" t="str">
        <f t="shared" si="53"/>
        <v/>
      </c>
      <c r="AS146" s="546" t="str">
        <f t="shared" si="54"/>
        <v>入力済</v>
      </c>
      <c r="AT146" s="546" t="str">
        <f t="shared" si="55"/>
        <v/>
      </c>
      <c r="AU146" s="546" t="str">
        <f t="shared" si="56"/>
        <v/>
      </c>
      <c r="AV146" s="547" t="str">
        <f t="shared" si="57"/>
        <v/>
      </c>
      <c r="AW146" s="547" t="str">
        <f t="shared" si="64"/>
        <v>入力済</v>
      </c>
      <c r="AX146" s="546" t="str">
        <f>IFERROR(VLOOKUP(K146,【参考】数式用!$AR$3:$AS$49,2, FALSE), "")</f>
        <v/>
      </c>
      <c r="AY146" s="547" t="str">
        <f t="shared" si="58"/>
        <v/>
      </c>
      <c r="AZ146" s="547" t="str">
        <f t="shared" si="59"/>
        <v>入力済</v>
      </c>
      <c r="BA146" s="546" t="str">
        <f>IFERROR(VLOOKUP(K146,【参考】数式用!$AX$3:$AY$56, 2, FALSE), "")</f>
        <v/>
      </c>
      <c r="BB146" s="547" t="str">
        <f t="shared" si="60"/>
        <v/>
      </c>
      <c r="BC146" s="647" t="str">
        <f t="shared" si="61"/>
        <v>入力済</v>
      </c>
      <c r="BD146" s="547" t="str">
        <f t="shared" si="62"/>
        <v/>
      </c>
      <c r="BE146" s="547" t="str">
        <f t="shared" si="63"/>
        <v/>
      </c>
      <c r="BF146" s="514"/>
      <c r="BG146" s="514"/>
      <c r="BH146" s="633" t="e">
        <f>VLOOKUP(K146,【参考】数式用!$A$2:$O$57,15,FALSE)</f>
        <v>#N/A</v>
      </c>
      <c r="BI146" s="514"/>
      <c r="BJ146" s="514"/>
      <c r="BK146" s="514"/>
      <c r="BL146" s="514"/>
      <c r="BM146" s="514"/>
      <c r="BN146" s="514"/>
      <c r="BO146" s="515"/>
    </row>
    <row r="147" spans="1:67" s="516" customFormat="1" ht="109.95" customHeight="1" thickBot="1">
      <c r="A147" s="649">
        <v>136</v>
      </c>
      <c r="B147" s="983" t="str">
        <f>IF(基本情報入力シート!B175="","",基本情報入力シート!B175)</f>
        <v/>
      </c>
      <c r="C147" s="984"/>
      <c r="D147" s="984"/>
      <c r="E147" s="984"/>
      <c r="F147" s="985"/>
      <c r="G147" s="460" t="str">
        <f>IF(基本情報入力シート!L175="", "", 基本情報入力シート!L175)</f>
        <v/>
      </c>
      <c r="H147" s="460" t="str">
        <f>IF(基本情報入力シート!Q175="", "", 基本情報入力シート!Q175)</f>
        <v/>
      </c>
      <c r="I147" s="460" t="str">
        <f>IF(基本情報入力シート!V175="", "", 基本情報入力シート!V175)</f>
        <v/>
      </c>
      <c r="J147" s="460" t="str">
        <f>IF(基本情報入力シート!W175="", "", 基本情報入力シート!W175)</f>
        <v/>
      </c>
      <c r="K147" s="460" t="str">
        <f>IF(基本情報入力シート!Z175="", "", 基本情報入力シート!Z175)</f>
        <v/>
      </c>
      <c r="L147" s="162" t="str">
        <f>IF(基本情報入力シート!AF175=0, "",基本情報入力シート!AF175)</f>
        <v/>
      </c>
      <c r="M147" s="163" t="str">
        <f>IF(基本情報入力シート!AG175="","",基本情報入力シート!AG175)</f>
        <v/>
      </c>
      <c r="N147" s="164"/>
      <c r="O147" s="165" t="str">
        <f>IFERROR(VLOOKUP(K147,【参考】数式用!$A$2:$F$57,MATCH(N147,【参考】数式用!$C$3:$F$3,0)+2,0),"")</f>
        <v/>
      </c>
      <c r="P147" s="461" t="s">
        <v>180</v>
      </c>
      <c r="Q147" s="166"/>
      <c r="R147" s="462" t="s">
        <v>271</v>
      </c>
      <c r="S147" s="166"/>
      <c r="T147" s="462" t="s">
        <v>272</v>
      </c>
      <c r="U147" s="166"/>
      <c r="V147" s="462" t="s">
        <v>271</v>
      </c>
      <c r="W147" s="166"/>
      <c r="X147" s="462" t="s">
        <v>182</v>
      </c>
      <c r="Y147" s="462" t="s">
        <v>274</v>
      </c>
      <c r="Z147" s="462" t="str">
        <f t="shared" si="46"/>
        <v/>
      </c>
      <c r="AA147" s="463" t="s">
        <v>275</v>
      </c>
      <c r="AB147" s="464" t="str">
        <f t="shared" si="47"/>
        <v/>
      </c>
      <c r="AC147" s="465" t="str">
        <f>IFERROR(ROUNDDOWN(ROUNDDOWN(ROUND(L147*VLOOKUP(K147,【参考】数式用!$A$4:$F$57,MATCH("処遇改善加算Ⅳ",【参考】数式用!$C$3:$F$3,0)+2,0),0)*M147,0)*Z147*0.5,0), "")</f>
        <v/>
      </c>
      <c r="AD147" s="616"/>
      <c r="AE147" s="582"/>
      <c r="AF147" s="582"/>
      <c r="AG147" s="583"/>
      <c r="AH147" s="234"/>
      <c r="AI147" s="161"/>
      <c r="AJ147" s="167"/>
      <c r="AK147" s="541" t="str">
        <f t="shared" si="48"/>
        <v/>
      </c>
      <c r="AL147" s="542" t="str">
        <f t="shared" si="49"/>
        <v/>
      </c>
      <c r="AM147" s="543"/>
      <c r="AN147" s="547" t="str">
        <f>IFERROR(VLOOKUP(K147,【参考】数式用!$A$2:$N$57,14,FALSE),"")</f>
        <v/>
      </c>
      <c r="AO147" s="547" t="str">
        <f t="shared" si="50"/>
        <v/>
      </c>
      <c r="AP147" s="546" t="str">
        <f t="shared" si="51"/>
        <v/>
      </c>
      <c r="AQ147" s="546" t="str">
        <f t="shared" si="52"/>
        <v>入力済</v>
      </c>
      <c r="AR147" s="547" t="str">
        <f t="shared" si="53"/>
        <v/>
      </c>
      <c r="AS147" s="546" t="str">
        <f t="shared" si="54"/>
        <v>入力済</v>
      </c>
      <c r="AT147" s="546" t="str">
        <f t="shared" si="55"/>
        <v/>
      </c>
      <c r="AU147" s="546" t="str">
        <f t="shared" si="56"/>
        <v/>
      </c>
      <c r="AV147" s="547" t="str">
        <f t="shared" si="57"/>
        <v/>
      </c>
      <c r="AW147" s="547" t="str">
        <f t="shared" si="64"/>
        <v>入力済</v>
      </c>
      <c r="AX147" s="546" t="str">
        <f>IFERROR(VLOOKUP(K147,【参考】数式用!$AR$3:$AS$49,2, FALSE), "")</f>
        <v/>
      </c>
      <c r="AY147" s="547" t="str">
        <f t="shared" si="58"/>
        <v/>
      </c>
      <c r="AZ147" s="547" t="str">
        <f t="shared" si="59"/>
        <v>入力済</v>
      </c>
      <c r="BA147" s="546" t="str">
        <f>IFERROR(VLOOKUP(K147,【参考】数式用!$AX$3:$AY$56, 2, FALSE), "")</f>
        <v/>
      </c>
      <c r="BB147" s="547" t="str">
        <f t="shared" si="60"/>
        <v/>
      </c>
      <c r="BC147" s="647" t="str">
        <f t="shared" si="61"/>
        <v>入力済</v>
      </c>
      <c r="BD147" s="547" t="str">
        <f t="shared" si="62"/>
        <v/>
      </c>
      <c r="BE147" s="547" t="str">
        <f t="shared" si="63"/>
        <v/>
      </c>
      <c r="BF147" s="514"/>
      <c r="BG147" s="514"/>
      <c r="BH147" s="633" t="e">
        <f>VLOOKUP(K147,【参考】数式用!$A$2:$O$57,15,FALSE)</f>
        <v>#N/A</v>
      </c>
      <c r="BI147" s="514"/>
      <c r="BJ147" s="514"/>
      <c r="BK147" s="514"/>
      <c r="BL147" s="514"/>
      <c r="BM147" s="514"/>
      <c r="BN147" s="514"/>
      <c r="BO147" s="515"/>
    </row>
    <row r="148" spans="1:67" s="516" customFormat="1" ht="109.95" customHeight="1" thickBot="1">
      <c r="A148" s="649">
        <v>137</v>
      </c>
      <c r="B148" s="983" t="str">
        <f>IF(基本情報入力シート!B176="","",基本情報入力シート!B176)</f>
        <v/>
      </c>
      <c r="C148" s="984"/>
      <c r="D148" s="984"/>
      <c r="E148" s="984"/>
      <c r="F148" s="985"/>
      <c r="G148" s="460" t="str">
        <f>IF(基本情報入力シート!L176="", "", 基本情報入力シート!L176)</f>
        <v/>
      </c>
      <c r="H148" s="460" t="str">
        <f>IF(基本情報入力シート!Q176="", "", 基本情報入力シート!Q176)</f>
        <v/>
      </c>
      <c r="I148" s="460" t="str">
        <f>IF(基本情報入力シート!V176="", "", 基本情報入力シート!V176)</f>
        <v/>
      </c>
      <c r="J148" s="460" t="str">
        <f>IF(基本情報入力シート!W176="", "", 基本情報入力シート!W176)</f>
        <v/>
      </c>
      <c r="K148" s="460" t="str">
        <f>IF(基本情報入力シート!Z176="", "", 基本情報入力シート!Z176)</f>
        <v/>
      </c>
      <c r="L148" s="162" t="str">
        <f>IF(基本情報入力シート!AF176=0, "",基本情報入力シート!AF176)</f>
        <v/>
      </c>
      <c r="M148" s="163" t="str">
        <f>IF(基本情報入力シート!AG176="","",基本情報入力シート!AG176)</f>
        <v/>
      </c>
      <c r="N148" s="164"/>
      <c r="O148" s="165" t="str">
        <f>IFERROR(VLOOKUP(K148,【参考】数式用!$A$2:$F$57,MATCH(N148,【参考】数式用!$C$3:$F$3,0)+2,0),"")</f>
        <v/>
      </c>
      <c r="P148" s="461" t="s">
        <v>180</v>
      </c>
      <c r="Q148" s="166"/>
      <c r="R148" s="462" t="s">
        <v>271</v>
      </c>
      <c r="S148" s="166"/>
      <c r="T148" s="462" t="s">
        <v>272</v>
      </c>
      <c r="U148" s="166"/>
      <c r="V148" s="462" t="s">
        <v>271</v>
      </c>
      <c r="W148" s="166"/>
      <c r="X148" s="462" t="s">
        <v>182</v>
      </c>
      <c r="Y148" s="462" t="s">
        <v>274</v>
      </c>
      <c r="Z148" s="462" t="str">
        <f t="shared" si="46"/>
        <v/>
      </c>
      <c r="AA148" s="463" t="s">
        <v>275</v>
      </c>
      <c r="AB148" s="464" t="str">
        <f t="shared" si="47"/>
        <v/>
      </c>
      <c r="AC148" s="465" t="str">
        <f>IFERROR(ROUNDDOWN(ROUNDDOWN(ROUND(L148*VLOOKUP(K148,【参考】数式用!$A$4:$F$57,MATCH("処遇改善加算Ⅳ",【参考】数式用!$C$3:$F$3,0)+2,0),0)*M148,0)*Z148*0.5,0), "")</f>
        <v/>
      </c>
      <c r="AD148" s="616"/>
      <c r="AE148" s="582"/>
      <c r="AF148" s="582"/>
      <c r="AG148" s="583"/>
      <c r="AH148" s="234"/>
      <c r="AI148" s="161"/>
      <c r="AJ148" s="167"/>
      <c r="AK148" s="541" t="str">
        <f t="shared" si="48"/>
        <v/>
      </c>
      <c r="AL148" s="542" t="str">
        <f t="shared" si="49"/>
        <v/>
      </c>
      <c r="AM148" s="543"/>
      <c r="AN148" s="547" t="str">
        <f>IFERROR(VLOOKUP(K148,【参考】数式用!$A$2:$N$57,14,FALSE),"")</f>
        <v/>
      </c>
      <c r="AO148" s="547" t="str">
        <f t="shared" si="50"/>
        <v/>
      </c>
      <c r="AP148" s="546" t="str">
        <f t="shared" si="51"/>
        <v/>
      </c>
      <c r="AQ148" s="546" t="str">
        <f t="shared" si="52"/>
        <v>入力済</v>
      </c>
      <c r="AR148" s="547" t="str">
        <f t="shared" si="53"/>
        <v/>
      </c>
      <c r="AS148" s="546" t="str">
        <f t="shared" si="54"/>
        <v>入力済</v>
      </c>
      <c r="AT148" s="546" t="str">
        <f t="shared" si="55"/>
        <v/>
      </c>
      <c r="AU148" s="546" t="str">
        <f t="shared" si="56"/>
        <v/>
      </c>
      <c r="AV148" s="547" t="str">
        <f t="shared" si="57"/>
        <v/>
      </c>
      <c r="AW148" s="547" t="str">
        <f t="shared" si="64"/>
        <v>入力済</v>
      </c>
      <c r="AX148" s="546" t="str">
        <f>IFERROR(VLOOKUP(K148,【参考】数式用!$AR$3:$AS$49,2, FALSE), "")</f>
        <v/>
      </c>
      <c r="AY148" s="547" t="str">
        <f t="shared" si="58"/>
        <v/>
      </c>
      <c r="AZ148" s="547" t="str">
        <f t="shared" si="59"/>
        <v>入力済</v>
      </c>
      <c r="BA148" s="546" t="str">
        <f>IFERROR(VLOOKUP(K148,【参考】数式用!$AX$3:$AY$56, 2, FALSE), "")</f>
        <v/>
      </c>
      <c r="BB148" s="547" t="str">
        <f t="shared" si="60"/>
        <v/>
      </c>
      <c r="BC148" s="647" t="str">
        <f t="shared" si="61"/>
        <v>入力済</v>
      </c>
      <c r="BD148" s="547" t="str">
        <f t="shared" si="62"/>
        <v/>
      </c>
      <c r="BE148" s="547" t="str">
        <f t="shared" si="63"/>
        <v/>
      </c>
      <c r="BF148" s="514"/>
      <c r="BG148" s="514"/>
      <c r="BH148" s="633" t="e">
        <f>VLOOKUP(K148,【参考】数式用!$A$2:$O$57,15,FALSE)</f>
        <v>#N/A</v>
      </c>
      <c r="BI148" s="514"/>
      <c r="BJ148" s="514"/>
      <c r="BK148" s="514"/>
      <c r="BL148" s="514"/>
      <c r="BM148" s="514"/>
      <c r="BN148" s="514"/>
      <c r="BO148" s="515"/>
    </row>
    <row r="149" spans="1:67" s="516" customFormat="1" ht="109.95" customHeight="1" thickBot="1">
      <c r="A149" s="649">
        <v>138</v>
      </c>
      <c r="B149" s="983" t="str">
        <f>IF(基本情報入力シート!B177="","",基本情報入力シート!B177)</f>
        <v/>
      </c>
      <c r="C149" s="984"/>
      <c r="D149" s="984"/>
      <c r="E149" s="984"/>
      <c r="F149" s="985"/>
      <c r="G149" s="460" t="str">
        <f>IF(基本情報入力シート!L177="", "", 基本情報入力シート!L177)</f>
        <v/>
      </c>
      <c r="H149" s="460" t="str">
        <f>IF(基本情報入力シート!Q177="", "", 基本情報入力シート!Q177)</f>
        <v/>
      </c>
      <c r="I149" s="460" t="str">
        <f>IF(基本情報入力シート!V177="", "", 基本情報入力シート!V177)</f>
        <v/>
      </c>
      <c r="J149" s="460" t="str">
        <f>IF(基本情報入力シート!W177="", "", 基本情報入力シート!W177)</f>
        <v/>
      </c>
      <c r="K149" s="460" t="str">
        <f>IF(基本情報入力シート!Z177="", "", 基本情報入力シート!Z177)</f>
        <v/>
      </c>
      <c r="L149" s="162" t="str">
        <f>IF(基本情報入力シート!AF177=0, "",基本情報入力シート!AF177)</f>
        <v/>
      </c>
      <c r="M149" s="163" t="str">
        <f>IF(基本情報入力シート!AG177="","",基本情報入力シート!AG177)</f>
        <v/>
      </c>
      <c r="N149" s="164"/>
      <c r="O149" s="165" t="str">
        <f>IFERROR(VLOOKUP(K149,【参考】数式用!$A$2:$F$57,MATCH(N149,【参考】数式用!$C$3:$F$3,0)+2,0),"")</f>
        <v/>
      </c>
      <c r="P149" s="461" t="s">
        <v>180</v>
      </c>
      <c r="Q149" s="166"/>
      <c r="R149" s="462" t="s">
        <v>271</v>
      </c>
      <c r="S149" s="166"/>
      <c r="T149" s="462" t="s">
        <v>272</v>
      </c>
      <c r="U149" s="166"/>
      <c r="V149" s="462" t="s">
        <v>271</v>
      </c>
      <c r="W149" s="166"/>
      <c r="X149" s="462" t="s">
        <v>182</v>
      </c>
      <c r="Y149" s="462" t="s">
        <v>274</v>
      </c>
      <c r="Z149" s="462" t="str">
        <f t="shared" si="46"/>
        <v/>
      </c>
      <c r="AA149" s="463" t="s">
        <v>275</v>
      </c>
      <c r="AB149" s="464" t="str">
        <f t="shared" si="47"/>
        <v/>
      </c>
      <c r="AC149" s="465" t="str">
        <f>IFERROR(ROUNDDOWN(ROUNDDOWN(ROUND(L149*VLOOKUP(K149,【参考】数式用!$A$4:$F$57,MATCH("処遇改善加算Ⅳ",【参考】数式用!$C$3:$F$3,0)+2,0),0)*M149,0)*Z149*0.5,0), "")</f>
        <v/>
      </c>
      <c r="AD149" s="616"/>
      <c r="AE149" s="582"/>
      <c r="AF149" s="582"/>
      <c r="AG149" s="583"/>
      <c r="AH149" s="234"/>
      <c r="AI149" s="161"/>
      <c r="AJ149" s="167"/>
      <c r="AK149" s="541" t="str">
        <f t="shared" si="48"/>
        <v/>
      </c>
      <c r="AL149" s="542" t="str">
        <f t="shared" si="49"/>
        <v/>
      </c>
      <c r="AM149" s="543"/>
      <c r="AN149" s="547" t="str">
        <f>IFERROR(VLOOKUP(K149,【参考】数式用!$A$2:$N$57,14,FALSE),"")</f>
        <v/>
      </c>
      <c r="AO149" s="547" t="str">
        <f t="shared" si="50"/>
        <v/>
      </c>
      <c r="AP149" s="546" t="str">
        <f t="shared" si="51"/>
        <v/>
      </c>
      <c r="AQ149" s="546" t="str">
        <f t="shared" si="52"/>
        <v>入力済</v>
      </c>
      <c r="AR149" s="547" t="str">
        <f t="shared" si="53"/>
        <v/>
      </c>
      <c r="AS149" s="546" t="str">
        <f t="shared" si="54"/>
        <v>入力済</v>
      </c>
      <c r="AT149" s="546" t="str">
        <f t="shared" si="55"/>
        <v/>
      </c>
      <c r="AU149" s="546" t="str">
        <f t="shared" si="56"/>
        <v/>
      </c>
      <c r="AV149" s="547" t="str">
        <f t="shared" si="57"/>
        <v/>
      </c>
      <c r="AW149" s="547" t="str">
        <f t="shared" si="64"/>
        <v>入力済</v>
      </c>
      <c r="AX149" s="546" t="str">
        <f>IFERROR(VLOOKUP(K149,【参考】数式用!$AR$3:$AS$49,2, FALSE), "")</f>
        <v/>
      </c>
      <c r="AY149" s="547" t="str">
        <f t="shared" si="58"/>
        <v/>
      </c>
      <c r="AZ149" s="547" t="str">
        <f t="shared" si="59"/>
        <v>入力済</v>
      </c>
      <c r="BA149" s="546" t="str">
        <f>IFERROR(VLOOKUP(K149,【参考】数式用!$AX$3:$AY$56, 2, FALSE), "")</f>
        <v/>
      </c>
      <c r="BB149" s="547" t="str">
        <f t="shared" si="60"/>
        <v/>
      </c>
      <c r="BC149" s="647" t="str">
        <f t="shared" si="61"/>
        <v>入力済</v>
      </c>
      <c r="BD149" s="547" t="str">
        <f t="shared" si="62"/>
        <v/>
      </c>
      <c r="BE149" s="547" t="str">
        <f t="shared" si="63"/>
        <v/>
      </c>
      <c r="BF149" s="514"/>
      <c r="BG149" s="514"/>
      <c r="BH149" s="633" t="e">
        <f>VLOOKUP(K149,【参考】数式用!$A$2:$O$57,15,FALSE)</f>
        <v>#N/A</v>
      </c>
      <c r="BI149" s="514"/>
      <c r="BJ149" s="514"/>
      <c r="BK149" s="514"/>
      <c r="BL149" s="514"/>
      <c r="BM149" s="514"/>
      <c r="BN149" s="514"/>
      <c r="BO149" s="515"/>
    </row>
    <row r="150" spans="1:67" s="516" customFormat="1" ht="109.95" customHeight="1" thickBot="1">
      <c r="A150" s="649">
        <v>139</v>
      </c>
      <c r="B150" s="983" t="str">
        <f>IF(基本情報入力シート!B178="","",基本情報入力シート!B178)</f>
        <v/>
      </c>
      <c r="C150" s="984"/>
      <c r="D150" s="984"/>
      <c r="E150" s="984"/>
      <c r="F150" s="985"/>
      <c r="G150" s="460" t="str">
        <f>IF(基本情報入力シート!L178="", "", 基本情報入力シート!L178)</f>
        <v/>
      </c>
      <c r="H150" s="460" t="str">
        <f>IF(基本情報入力シート!Q178="", "", 基本情報入力シート!Q178)</f>
        <v/>
      </c>
      <c r="I150" s="460" t="str">
        <f>IF(基本情報入力シート!V178="", "", 基本情報入力シート!V178)</f>
        <v/>
      </c>
      <c r="J150" s="460" t="str">
        <f>IF(基本情報入力シート!W178="", "", 基本情報入力シート!W178)</f>
        <v/>
      </c>
      <c r="K150" s="460" t="str">
        <f>IF(基本情報入力シート!Z178="", "", 基本情報入力シート!Z178)</f>
        <v/>
      </c>
      <c r="L150" s="162" t="str">
        <f>IF(基本情報入力シート!AF178=0, "",基本情報入力シート!AF178)</f>
        <v/>
      </c>
      <c r="M150" s="163" t="str">
        <f>IF(基本情報入力シート!AG178="","",基本情報入力シート!AG178)</f>
        <v/>
      </c>
      <c r="N150" s="164"/>
      <c r="O150" s="165" t="str">
        <f>IFERROR(VLOOKUP(K150,【参考】数式用!$A$2:$F$57,MATCH(N150,【参考】数式用!$C$3:$F$3,0)+2,0),"")</f>
        <v/>
      </c>
      <c r="P150" s="461" t="s">
        <v>180</v>
      </c>
      <c r="Q150" s="166"/>
      <c r="R150" s="462" t="s">
        <v>271</v>
      </c>
      <c r="S150" s="166"/>
      <c r="T150" s="462" t="s">
        <v>272</v>
      </c>
      <c r="U150" s="166"/>
      <c r="V150" s="462" t="s">
        <v>271</v>
      </c>
      <c r="W150" s="166"/>
      <c r="X150" s="462" t="s">
        <v>182</v>
      </c>
      <c r="Y150" s="462" t="s">
        <v>274</v>
      </c>
      <c r="Z150" s="462" t="str">
        <f t="shared" si="46"/>
        <v/>
      </c>
      <c r="AA150" s="463" t="s">
        <v>275</v>
      </c>
      <c r="AB150" s="464" t="str">
        <f t="shared" si="47"/>
        <v/>
      </c>
      <c r="AC150" s="465" t="str">
        <f>IFERROR(ROUNDDOWN(ROUNDDOWN(ROUND(L150*VLOOKUP(K150,【参考】数式用!$A$4:$F$57,MATCH("処遇改善加算Ⅳ",【参考】数式用!$C$3:$F$3,0)+2,0),0)*M150,0)*Z150*0.5,0), "")</f>
        <v/>
      </c>
      <c r="AD150" s="616"/>
      <c r="AE150" s="582"/>
      <c r="AF150" s="582"/>
      <c r="AG150" s="583"/>
      <c r="AH150" s="234"/>
      <c r="AI150" s="161"/>
      <c r="AJ150" s="167"/>
      <c r="AK150" s="541" t="str">
        <f t="shared" si="48"/>
        <v/>
      </c>
      <c r="AL150" s="542" t="str">
        <f t="shared" si="49"/>
        <v/>
      </c>
      <c r="AM150" s="543"/>
      <c r="AN150" s="547" t="str">
        <f>IFERROR(VLOOKUP(K150,【参考】数式用!$A$2:$N$57,14,FALSE),"")</f>
        <v/>
      </c>
      <c r="AO150" s="547" t="str">
        <f t="shared" si="50"/>
        <v/>
      </c>
      <c r="AP150" s="546" t="str">
        <f t="shared" si="51"/>
        <v/>
      </c>
      <c r="AQ150" s="546" t="str">
        <f t="shared" si="52"/>
        <v>入力済</v>
      </c>
      <c r="AR150" s="547" t="str">
        <f t="shared" si="53"/>
        <v/>
      </c>
      <c r="AS150" s="546" t="str">
        <f t="shared" si="54"/>
        <v>入力済</v>
      </c>
      <c r="AT150" s="546" t="str">
        <f t="shared" si="55"/>
        <v/>
      </c>
      <c r="AU150" s="546" t="str">
        <f t="shared" si="56"/>
        <v/>
      </c>
      <c r="AV150" s="547" t="str">
        <f t="shared" si="57"/>
        <v/>
      </c>
      <c r="AW150" s="547" t="str">
        <f t="shared" si="64"/>
        <v>入力済</v>
      </c>
      <c r="AX150" s="546" t="str">
        <f>IFERROR(VLOOKUP(K150,【参考】数式用!$AR$3:$AS$49,2, FALSE), "")</f>
        <v/>
      </c>
      <c r="AY150" s="547" t="str">
        <f t="shared" si="58"/>
        <v/>
      </c>
      <c r="AZ150" s="547" t="str">
        <f t="shared" si="59"/>
        <v>入力済</v>
      </c>
      <c r="BA150" s="546" t="str">
        <f>IFERROR(VLOOKUP(K150,【参考】数式用!$AX$3:$AY$56, 2, FALSE), "")</f>
        <v/>
      </c>
      <c r="BB150" s="547" t="str">
        <f t="shared" si="60"/>
        <v/>
      </c>
      <c r="BC150" s="647" t="str">
        <f t="shared" si="61"/>
        <v>入力済</v>
      </c>
      <c r="BD150" s="547" t="str">
        <f t="shared" si="62"/>
        <v/>
      </c>
      <c r="BE150" s="547" t="str">
        <f t="shared" si="63"/>
        <v/>
      </c>
      <c r="BF150" s="514"/>
      <c r="BG150" s="514"/>
      <c r="BH150" s="633" t="e">
        <f>VLOOKUP(K150,【参考】数式用!$A$2:$O$57,15,FALSE)</f>
        <v>#N/A</v>
      </c>
      <c r="BI150" s="514"/>
      <c r="BJ150" s="514"/>
      <c r="BK150" s="514"/>
      <c r="BL150" s="514"/>
      <c r="BM150" s="514"/>
      <c r="BN150" s="514"/>
      <c r="BO150" s="515"/>
    </row>
    <row r="151" spans="1:67" s="516" customFormat="1" ht="109.95" customHeight="1" thickBot="1">
      <c r="A151" s="649">
        <v>140</v>
      </c>
      <c r="B151" s="983" t="str">
        <f>IF(基本情報入力シート!B179="","",基本情報入力シート!B179)</f>
        <v/>
      </c>
      <c r="C151" s="984"/>
      <c r="D151" s="984"/>
      <c r="E151" s="984"/>
      <c r="F151" s="985"/>
      <c r="G151" s="460" t="str">
        <f>IF(基本情報入力シート!L179="", "", 基本情報入力シート!L179)</f>
        <v/>
      </c>
      <c r="H151" s="460" t="str">
        <f>IF(基本情報入力シート!Q179="", "", 基本情報入力シート!Q179)</f>
        <v/>
      </c>
      <c r="I151" s="460" t="str">
        <f>IF(基本情報入力シート!V179="", "", 基本情報入力シート!V179)</f>
        <v/>
      </c>
      <c r="J151" s="460" t="str">
        <f>IF(基本情報入力シート!W179="", "", 基本情報入力シート!W179)</f>
        <v/>
      </c>
      <c r="K151" s="460" t="str">
        <f>IF(基本情報入力シート!Z179="", "", 基本情報入力シート!Z179)</f>
        <v/>
      </c>
      <c r="L151" s="162" t="str">
        <f>IF(基本情報入力シート!AF179=0, "",基本情報入力シート!AF179)</f>
        <v/>
      </c>
      <c r="M151" s="163" t="str">
        <f>IF(基本情報入力シート!AG179="","",基本情報入力シート!AG179)</f>
        <v/>
      </c>
      <c r="N151" s="164"/>
      <c r="O151" s="165" t="str">
        <f>IFERROR(VLOOKUP(K151,【参考】数式用!$A$2:$F$57,MATCH(N151,【参考】数式用!$C$3:$F$3,0)+2,0),"")</f>
        <v/>
      </c>
      <c r="P151" s="461" t="s">
        <v>180</v>
      </c>
      <c r="Q151" s="166"/>
      <c r="R151" s="462" t="s">
        <v>271</v>
      </c>
      <c r="S151" s="166"/>
      <c r="T151" s="462" t="s">
        <v>272</v>
      </c>
      <c r="U151" s="166"/>
      <c r="V151" s="462" t="s">
        <v>271</v>
      </c>
      <c r="W151" s="166"/>
      <c r="X151" s="462" t="s">
        <v>182</v>
      </c>
      <c r="Y151" s="462" t="s">
        <v>274</v>
      </c>
      <c r="Z151" s="462" t="str">
        <f t="shared" si="46"/>
        <v/>
      </c>
      <c r="AA151" s="463" t="s">
        <v>275</v>
      </c>
      <c r="AB151" s="464" t="str">
        <f t="shared" si="47"/>
        <v/>
      </c>
      <c r="AC151" s="465" t="str">
        <f>IFERROR(ROUNDDOWN(ROUNDDOWN(ROUND(L151*VLOOKUP(K151,【参考】数式用!$A$4:$F$57,MATCH("処遇改善加算Ⅳ",【参考】数式用!$C$3:$F$3,0)+2,0),0)*M151,0)*Z151*0.5,0), "")</f>
        <v/>
      </c>
      <c r="AD151" s="616"/>
      <c r="AE151" s="582"/>
      <c r="AF151" s="582"/>
      <c r="AG151" s="583"/>
      <c r="AH151" s="234"/>
      <c r="AI151" s="161"/>
      <c r="AJ151" s="167"/>
      <c r="AK151" s="541" t="str">
        <f t="shared" si="48"/>
        <v/>
      </c>
      <c r="AL151" s="542" t="str">
        <f t="shared" si="49"/>
        <v/>
      </c>
      <c r="AM151" s="543"/>
      <c r="AN151" s="547" t="str">
        <f>IFERROR(VLOOKUP(K151,【参考】数式用!$A$2:$N$57,14,FALSE),"")</f>
        <v/>
      </c>
      <c r="AO151" s="547" t="str">
        <f t="shared" si="50"/>
        <v/>
      </c>
      <c r="AP151" s="546" t="str">
        <f t="shared" si="51"/>
        <v/>
      </c>
      <c r="AQ151" s="546" t="str">
        <f t="shared" si="52"/>
        <v>入力済</v>
      </c>
      <c r="AR151" s="547" t="str">
        <f t="shared" si="53"/>
        <v/>
      </c>
      <c r="AS151" s="546" t="str">
        <f t="shared" si="54"/>
        <v>入力済</v>
      </c>
      <c r="AT151" s="546" t="str">
        <f t="shared" si="55"/>
        <v/>
      </c>
      <c r="AU151" s="546" t="str">
        <f t="shared" si="56"/>
        <v/>
      </c>
      <c r="AV151" s="547" t="str">
        <f t="shared" si="57"/>
        <v/>
      </c>
      <c r="AW151" s="547" t="str">
        <f t="shared" si="64"/>
        <v>入力済</v>
      </c>
      <c r="AX151" s="546" t="str">
        <f>IFERROR(VLOOKUP(K151,【参考】数式用!$AR$3:$AS$49,2, FALSE), "")</f>
        <v/>
      </c>
      <c r="AY151" s="547" t="str">
        <f t="shared" si="58"/>
        <v/>
      </c>
      <c r="AZ151" s="547" t="str">
        <f t="shared" si="59"/>
        <v>入力済</v>
      </c>
      <c r="BA151" s="546" t="str">
        <f>IFERROR(VLOOKUP(K151,【参考】数式用!$AX$3:$AY$56, 2, FALSE), "")</f>
        <v/>
      </c>
      <c r="BB151" s="547" t="str">
        <f t="shared" si="60"/>
        <v/>
      </c>
      <c r="BC151" s="647" t="str">
        <f t="shared" si="61"/>
        <v>入力済</v>
      </c>
      <c r="BD151" s="547" t="str">
        <f t="shared" si="62"/>
        <v/>
      </c>
      <c r="BE151" s="547" t="str">
        <f t="shared" si="63"/>
        <v/>
      </c>
      <c r="BF151" s="514"/>
      <c r="BG151" s="514"/>
      <c r="BH151" s="633" t="e">
        <f>VLOOKUP(K151,【参考】数式用!$A$2:$O$57,15,FALSE)</f>
        <v>#N/A</v>
      </c>
      <c r="BI151" s="514"/>
      <c r="BJ151" s="514"/>
      <c r="BK151" s="514"/>
      <c r="BL151" s="514"/>
      <c r="BM151" s="514"/>
      <c r="BN151" s="514"/>
      <c r="BO151" s="515"/>
    </row>
    <row r="152" spans="1:67" s="516" customFormat="1" ht="109.95" customHeight="1" thickBot="1">
      <c r="A152" s="649">
        <v>141</v>
      </c>
      <c r="B152" s="983" t="str">
        <f>IF(基本情報入力シート!B180="","",基本情報入力シート!B180)</f>
        <v/>
      </c>
      <c r="C152" s="984"/>
      <c r="D152" s="984"/>
      <c r="E152" s="984"/>
      <c r="F152" s="985"/>
      <c r="G152" s="460" t="str">
        <f>IF(基本情報入力シート!L180="", "", 基本情報入力シート!L180)</f>
        <v/>
      </c>
      <c r="H152" s="460" t="str">
        <f>IF(基本情報入力シート!Q180="", "", 基本情報入力シート!Q180)</f>
        <v/>
      </c>
      <c r="I152" s="460" t="str">
        <f>IF(基本情報入力シート!V180="", "", 基本情報入力シート!V180)</f>
        <v/>
      </c>
      <c r="J152" s="460" t="str">
        <f>IF(基本情報入力シート!W180="", "", 基本情報入力シート!W180)</f>
        <v/>
      </c>
      <c r="K152" s="460" t="str">
        <f>IF(基本情報入力シート!Z180="", "", 基本情報入力シート!Z180)</f>
        <v/>
      </c>
      <c r="L152" s="162" t="str">
        <f>IF(基本情報入力シート!AF180=0, "",基本情報入力シート!AF180)</f>
        <v/>
      </c>
      <c r="M152" s="163" t="str">
        <f>IF(基本情報入力シート!AG180="","",基本情報入力シート!AG180)</f>
        <v/>
      </c>
      <c r="N152" s="164"/>
      <c r="O152" s="165" t="str">
        <f>IFERROR(VLOOKUP(K152,【参考】数式用!$A$2:$F$57,MATCH(N152,【参考】数式用!$C$3:$F$3,0)+2,0),"")</f>
        <v/>
      </c>
      <c r="P152" s="461" t="s">
        <v>180</v>
      </c>
      <c r="Q152" s="166"/>
      <c r="R152" s="462" t="s">
        <v>271</v>
      </c>
      <c r="S152" s="166"/>
      <c r="T152" s="462" t="s">
        <v>272</v>
      </c>
      <c r="U152" s="166"/>
      <c r="V152" s="462" t="s">
        <v>271</v>
      </c>
      <c r="W152" s="166"/>
      <c r="X152" s="462" t="s">
        <v>182</v>
      </c>
      <c r="Y152" s="462" t="s">
        <v>274</v>
      </c>
      <c r="Z152" s="462" t="str">
        <f t="shared" si="46"/>
        <v/>
      </c>
      <c r="AA152" s="463" t="s">
        <v>275</v>
      </c>
      <c r="AB152" s="464" t="str">
        <f t="shared" si="47"/>
        <v/>
      </c>
      <c r="AC152" s="465" t="str">
        <f>IFERROR(ROUNDDOWN(ROUNDDOWN(ROUND(L152*VLOOKUP(K152,【参考】数式用!$A$4:$F$57,MATCH("処遇改善加算Ⅳ",【参考】数式用!$C$3:$F$3,0)+2,0),0)*M152,0)*Z152*0.5,0), "")</f>
        <v/>
      </c>
      <c r="AD152" s="616"/>
      <c r="AE152" s="582"/>
      <c r="AF152" s="582"/>
      <c r="AG152" s="583"/>
      <c r="AH152" s="234"/>
      <c r="AI152" s="161"/>
      <c r="AJ152" s="167"/>
      <c r="AK152" s="541" t="str">
        <f t="shared" si="48"/>
        <v/>
      </c>
      <c r="AL152" s="542" t="str">
        <f t="shared" si="49"/>
        <v/>
      </c>
      <c r="AM152" s="543"/>
      <c r="AN152" s="547" t="str">
        <f>IFERROR(VLOOKUP(K152,【参考】数式用!$A$2:$N$57,14,FALSE),"")</f>
        <v/>
      </c>
      <c r="AO152" s="547" t="str">
        <f t="shared" si="50"/>
        <v/>
      </c>
      <c r="AP152" s="546" t="str">
        <f t="shared" si="51"/>
        <v/>
      </c>
      <c r="AQ152" s="546" t="str">
        <f t="shared" si="52"/>
        <v>入力済</v>
      </c>
      <c r="AR152" s="547" t="str">
        <f t="shared" si="53"/>
        <v/>
      </c>
      <c r="AS152" s="546" t="str">
        <f t="shared" si="54"/>
        <v>入力済</v>
      </c>
      <c r="AT152" s="546" t="str">
        <f t="shared" si="55"/>
        <v/>
      </c>
      <c r="AU152" s="546" t="str">
        <f t="shared" si="56"/>
        <v/>
      </c>
      <c r="AV152" s="547" t="str">
        <f t="shared" si="57"/>
        <v/>
      </c>
      <c r="AW152" s="547" t="str">
        <f t="shared" si="64"/>
        <v>入力済</v>
      </c>
      <c r="AX152" s="546" t="str">
        <f>IFERROR(VLOOKUP(K152,【参考】数式用!$AR$3:$AS$49,2, FALSE), "")</f>
        <v/>
      </c>
      <c r="AY152" s="547" t="str">
        <f t="shared" si="58"/>
        <v/>
      </c>
      <c r="AZ152" s="547" t="str">
        <f t="shared" si="59"/>
        <v>入力済</v>
      </c>
      <c r="BA152" s="546" t="str">
        <f>IFERROR(VLOOKUP(K152,【参考】数式用!$AX$3:$AY$56, 2, FALSE), "")</f>
        <v/>
      </c>
      <c r="BB152" s="547" t="str">
        <f t="shared" si="60"/>
        <v/>
      </c>
      <c r="BC152" s="647" t="str">
        <f t="shared" si="61"/>
        <v>入力済</v>
      </c>
      <c r="BD152" s="547" t="str">
        <f t="shared" si="62"/>
        <v/>
      </c>
      <c r="BE152" s="547" t="str">
        <f t="shared" si="63"/>
        <v/>
      </c>
      <c r="BF152" s="514"/>
      <c r="BG152" s="514"/>
      <c r="BH152" s="633" t="e">
        <f>VLOOKUP(K152,【参考】数式用!$A$2:$O$57,15,FALSE)</f>
        <v>#N/A</v>
      </c>
      <c r="BI152" s="514"/>
      <c r="BJ152" s="514"/>
      <c r="BK152" s="514"/>
      <c r="BL152" s="514"/>
      <c r="BM152" s="514"/>
      <c r="BN152" s="514"/>
      <c r="BO152" s="515"/>
    </row>
    <row r="153" spans="1:67" s="516" customFormat="1" ht="109.95" customHeight="1" thickBot="1">
      <c r="A153" s="649">
        <v>142</v>
      </c>
      <c r="B153" s="983" t="str">
        <f>IF(基本情報入力シート!B181="","",基本情報入力シート!B181)</f>
        <v/>
      </c>
      <c r="C153" s="984"/>
      <c r="D153" s="984"/>
      <c r="E153" s="984"/>
      <c r="F153" s="985"/>
      <c r="G153" s="460" t="str">
        <f>IF(基本情報入力シート!L181="", "", 基本情報入力シート!L181)</f>
        <v/>
      </c>
      <c r="H153" s="460" t="str">
        <f>IF(基本情報入力シート!Q181="", "", 基本情報入力シート!Q181)</f>
        <v/>
      </c>
      <c r="I153" s="460" t="str">
        <f>IF(基本情報入力シート!V181="", "", 基本情報入力シート!V181)</f>
        <v/>
      </c>
      <c r="J153" s="460" t="str">
        <f>IF(基本情報入力シート!W181="", "", 基本情報入力シート!W181)</f>
        <v/>
      </c>
      <c r="K153" s="460" t="str">
        <f>IF(基本情報入力シート!Z181="", "", 基本情報入力シート!Z181)</f>
        <v/>
      </c>
      <c r="L153" s="162" t="str">
        <f>IF(基本情報入力シート!AF181=0, "",基本情報入力シート!AF181)</f>
        <v/>
      </c>
      <c r="M153" s="163" t="str">
        <f>IF(基本情報入力シート!AG181="","",基本情報入力シート!AG181)</f>
        <v/>
      </c>
      <c r="N153" s="164"/>
      <c r="O153" s="165" t="str">
        <f>IFERROR(VLOOKUP(K153,【参考】数式用!$A$2:$F$57,MATCH(N153,【参考】数式用!$C$3:$F$3,0)+2,0),"")</f>
        <v/>
      </c>
      <c r="P153" s="461" t="s">
        <v>180</v>
      </c>
      <c r="Q153" s="166"/>
      <c r="R153" s="462" t="s">
        <v>271</v>
      </c>
      <c r="S153" s="166"/>
      <c r="T153" s="462" t="s">
        <v>272</v>
      </c>
      <c r="U153" s="166"/>
      <c r="V153" s="462" t="s">
        <v>271</v>
      </c>
      <c r="W153" s="166"/>
      <c r="X153" s="462" t="s">
        <v>182</v>
      </c>
      <c r="Y153" s="462" t="s">
        <v>274</v>
      </c>
      <c r="Z153" s="462" t="str">
        <f t="shared" si="46"/>
        <v/>
      </c>
      <c r="AA153" s="463" t="s">
        <v>275</v>
      </c>
      <c r="AB153" s="464" t="str">
        <f t="shared" si="47"/>
        <v/>
      </c>
      <c r="AC153" s="465" t="str">
        <f>IFERROR(ROUNDDOWN(ROUNDDOWN(ROUND(L153*VLOOKUP(K153,【参考】数式用!$A$4:$F$57,MATCH("処遇改善加算Ⅳ",【参考】数式用!$C$3:$F$3,0)+2,0),0)*M153,0)*Z153*0.5,0), "")</f>
        <v/>
      </c>
      <c r="AD153" s="616"/>
      <c r="AE153" s="582"/>
      <c r="AF153" s="582"/>
      <c r="AG153" s="583"/>
      <c r="AH153" s="234"/>
      <c r="AI153" s="161"/>
      <c r="AJ153" s="167"/>
      <c r="AK153" s="541" t="str">
        <f t="shared" si="48"/>
        <v/>
      </c>
      <c r="AL153" s="542" t="str">
        <f t="shared" si="49"/>
        <v/>
      </c>
      <c r="AM153" s="543"/>
      <c r="AN153" s="547" t="str">
        <f>IFERROR(VLOOKUP(K153,【参考】数式用!$A$2:$N$57,14,FALSE),"")</f>
        <v/>
      </c>
      <c r="AO153" s="547" t="str">
        <f t="shared" si="50"/>
        <v/>
      </c>
      <c r="AP153" s="546" t="str">
        <f t="shared" si="51"/>
        <v/>
      </c>
      <c r="AQ153" s="546" t="str">
        <f t="shared" si="52"/>
        <v>入力済</v>
      </c>
      <c r="AR153" s="547" t="str">
        <f t="shared" si="53"/>
        <v/>
      </c>
      <c r="AS153" s="546" t="str">
        <f t="shared" si="54"/>
        <v>入力済</v>
      </c>
      <c r="AT153" s="546" t="str">
        <f t="shared" si="55"/>
        <v/>
      </c>
      <c r="AU153" s="546" t="str">
        <f t="shared" si="56"/>
        <v/>
      </c>
      <c r="AV153" s="547" t="str">
        <f t="shared" si="57"/>
        <v/>
      </c>
      <c r="AW153" s="547" t="str">
        <f t="shared" si="64"/>
        <v>入力済</v>
      </c>
      <c r="AX153" s="546" t="str">
        <f>IFERROR(VLOOKUP(K153,【参考】数式用!$AR$3:$AS$49,2, FALSE), "")</f>
        <v/>
      </c>
      <c r="AY153" s="547" t="str">
        <f t="shared" si="58"/>
        <v/>
      </c>
      <c r="AZ153" s="547" t="str">
        <f t="shared" si="59"/>
        <v>入力済</v>
      </c>
      <c r="BA153" s="546" t="str">
        <f>IFERROR(VLOOKUP(K153,【参考】数式用!$AX$3:$AY$56, 2, FALSE), "")</f>
        <v/>
      </c>
      <c r="BB153" s="547" t="str">
        <f t="shared" si="60"/>
        <v/>
      </c>
      <c r="BC153" s="647" t="str">
        <f t="shared" si="61"/>
        <v>入力済</v>
      </c>
      <c r="BD153" s="547" t="str">
        <f t="shared" si="62"/>
        <v/>
      </c>
      <c r="BE153" s="547" t="str">
        <f t="shared" si="63"/>
        <v/>
      </c>
      <c r="BF153" s="514"/>
      <c r="BG153" s="514"/>
      <c r="BH153" s="633" t="e">
        <f>VLOOKUP(K153,【参考】数式用!$A$2:$O$57,15,FALSE)</f>
        <v>#N/A</v>
      </c>
      <c r="BI153" s="514"/>
      <c r="BJ153" s="514"/>
      <c r="BK153" s="514"/>
      <c r="BL153" s="514"/>
      <c r="BM153" s="514"/>
      <c r="BN153" s="514"/>
      <c r="BO153" s="515"/>
    </row>
    <row r="154" spans="1:67" s="516" customFormat="1" ht="109.95" customHeight="1" thickBot="1">
      <c r="A154" s="649">
        <v>143</v>
      </c>
      <c r="B154" s="983" t="str">
        <f>IF(基本情報入力シート!B182="","",基本情報入力シート!B182)</f>
        <v/>
      </c>
      <c r="C154" s="984"/>
      <c r="D154" s="984"/>
      <c r="E154" s="984"/>
      <c r="F154" s="985"/>
      <c r="G154" s="460" t="str">
        <f>IF(基本情報入力シート!L182="", "", 基本情報入力シート!L182)</f>
        <v/>
      </c>
      <c r="H154" s="460" t="str">
        <f>IF(基本情報入力シート!Q182="", "", 基本情報入力シート!Q182)</f>
        <v/>
      </c>
      <c r="I154" s="460" t="str">
        <f>IF(基本情報入力シート!V182="", "", 基本情報入力シート!V182)</f>
        <v/>
      </c>
      <c r="J154" s="460" t="str">
        <f>IF(基本情報入力シート!W182="", "", 基本情報入力シート!W182)</f>
        <v/>
      </c>
      <c r="K154" s="460" t="str">
        <f>IF(基本情報入力シート!Z182="", "", 基本情報入力シート!Z182)</f>
        <v/>
      </c>
      <c r="L154" s="162" t="str">
        <f>IF(基本情報入力シート!AF182=0, "",基本情報入力シート!AF182)</f>
        <v/>
      </c>
      <c r="M154" s="163" t="str">
        <f>IF(基本情報入力シート!AG182="","",基本情報入力シート!AG182)</f>
        <v/>
      </c>
      <c r="N154" s="164"/>
      <c r="O154" s="165" t="str">
        <f>IFERROR(VLOOKUP(K154,【参考】数式用!$A$2:$F$57,MATCH(N154,【参考】数式用!$C$3:$F$3,0)+2,0),"")</f>
        <v/>
      </c>
      <c r="P154" s="461" t="s">
        <v>180</v>
      </c>
      <c r="Q154" s="166"/>
      <c r="R154" s="462" t="s">
        <v>271</v>
      </c>
      <c r="S154" s="166"/>
      <c r="T154" s="462" t="s">
        <v>272</v>
      </c>
      <c r="U154" s="166"/>
      <c r="V154" s="462" t="s">
        <v>271</v>
      </c>
      <c r="W154" s="166"/>
      <c r="X154" s="462" t="s">
        <v>182</v>
      </c>
      <c r="Y154" s="462" t="s">
        <v>274</v>
      </c>
      <c r="Z154" s="462" t="str">
        <f t="shared" si="46"/>
        <v/>
      </c>
      <c r="AA154" s="463" t="s">
        <v>275</v>
      </c>
      <c r="AB154" s="464" t="str">
        <f t="shared" si="47"/>
        <v/>
      </c>
      <c r="AC154" s="465" t="str">
        <f>IFERROR(ROUNDDOWN(ROUNDDOWN(ROUND(L154*VLOOKUP(K154,【参考】数式用!$A$4:$F$57,MATCH("処遇改善加算Ⅳ",【参考】数式用!$C$3:$F$3,0)+2,0),0)*M154,0)*Z154*0.5,0), "")</f>
        <v/>
      </c>
      <c r="AD154" s="616"/>
      <c r="AE154" s="582"/>
      <c r="AF154" s="582"/>
      <c r="AG154" s="583"/>
      <c r="AH154" s="234"/>
      <c r="AI154" s="161"/>
      <c r="AJ154" s="167"/>
      <c r="AK154" s="541" t="str">
        <f t="shared" si="48"/>
        <v/>
      </c>
      <c r="AL154" s="542" t="str">
        <f t="shared" si="49"/>
        <v/>
      </c>
      <c r="AM154" s="543"/>
      <c r="AN154" s="547" t="str">
        <f>IFERROR(VLOOKUP(K154,【参考】数式用!$A$2:$N$57,14,FALSE),"")</f>
        <v/>
      </c>
      <c r="AO154" s="547" t="str">
        <f t="shared" si="50"/>
        <v/>
      </c>
      <c r="AP154" s="546" t="str">
        <f t="shared" si="51"/>
        <v/>
      </c>
      <c r="AQ154" s="546" t="str">
        <f t="shared" si="52"/>
        <v>入力済</v>
      </c>
      <c r="AR154" s="547" t="str">
        <f t="shared" si="53"/>
        <v/>
      </c>
      <c r="AS154" s="546" t="str">
        <f t="shared" si="54"/>
        <v>入力済</v>
      </c>
      <c r="AT154" s="546" t="str">
        <f t="shared" si="55"/>
        <v/>
      </c>
      <c r="AU154" s="546" t="str">
        <f t="shared" si="56"/>
        <v/>
      </c>
      <c r="AV154" s="547" t="str">
        <f t="shared" si="57"/>
        <v/>
      </c>
      <c r="AW154" s="547" t="str">
        <f t="shared" si="64"/>
        <v>入力済</v>
      </c>
      <c r="AX154" s="546" t="str">
        <f>IFERROR(VLOOKUP(K154,【参考】数式用!$AR$3:$AS$49,2, FALSE), "")</f>
        <v/>
      </c>
      <c r="AY154" s="547" t="str">
        <f t="shared" si="58"/>
        <v/>
      </c>
      <c r="AZ154" s="547" t="str">
        <f t="shared" si="59"/>
        <v>入力済</v>
      </c>
      <c r="BA154" s="546" t="str">
        <f>IFERROR(VLOOKUP(K154,【参考】数式用!$AX$3:$AY$56, 2, FALSE), "")</f>
        <v/>
      </c>
      <c r="BB154" s="547" t="str">
        <f t="shared" si="60"/>
        <v/>
      </c>
      <c r="BC154" s="647" t="str">
        <f t="shared" si="61"/>
        <v>入力済</v>
      </c>
      <c r="BD154" s="547" t="str">
        <f t="shared" si="62"/>
        <v/>
      </c>
      <c r="BE154" s="547" t="str">
        <f t="shared" si="63"/>
        <v/>
      </c>
      <c r="BF154" s="514"/>
      <c r="BG154" s="514"/>
      <c r="BH154" s="633" t="e">
        <f>VLOOKUP(K154,【参考】数式用!$A$2:$O$57,15,FALSE)</f>
        <v>#N/A</v>
      </c>
      <c r="BI154" s="514"/>
      <c r="BJ154" s="514"/>
      <c r="BK154" s="514"/>
      <c r="BL154" s="514"/>
      <c r="BM154" s="514"/>
      <c r="BN154" s="514"/>
      <c r="BO154" s="515"/>
    </row>
    <row r="155" spans="1:67" s="516" customFormat="1" ht="109.95" customHeight="1" thickBot="1">
      <c r="A155" s="649">
        <v>144</v>
      </c>
      <c r="B155" s="983" t="str">
        <f>IF(基本情報入力シート!B183="","",基本情報入力シート!B183)</f>
        <v/>
      </c>
      <c r="C155" s="984"/>
      <c r="D155" s="984"/>
      <c r="E155" s="984"/>
      <c r="F155" s="985"/>
      <c r="G155" s="460" t="str">
        <f>IF(基本情報入力シート!L183="", "", 基本情報入力シート!L183)</f>
        <v/>
      </c>
      <c r="H155" s="460" t="str">
        <f>IF(基本情報入力シート!Q183="", "", 基本情報入力シート!Q183)</f>
        <v/>
      </c>
      <c r="I155" s="460" t="str">
        <f>IF(基本情報入力シート!V183="", "", 基本情報入力シート!V183)</f>
        <v/>
      </c>
      <c r="J155" s="460" t="str">
        <f>IF(基本情報入力シート!W183="", "", 基本情報入力シート!W183)</f>
        <v/>
      </c>
      <c r="K155" s="460" t="str">
        <f>IF(基本情報入力シート!Z183="", "", 基本情報入力シート!Z183)</f>
        <v/>
      </c>
      <c r="L155" s="162" t="str">
        <f>IF(基本情報入力シート!AF183=0, "",基本情報入力シート!AF183)</f>
        <v/>
      </c>
      <c r="M155" s="163" t="str">
        <f>IF(基本情報入力シート!AG183="","",基本情報入力シート!AG183)</f>
        <v/>
      </c>
      <c r="N155" s="164"/>
      <c r="O155" s="165" t="str">
        <f>IFERROR(VLOOKUP(K155,【参考】数式用!$A$2:$F$57,MATCH(N155,【参考】数式用!$C$3:$F$3,0)+2,0),"")</f>
        <v/>
      </c>
      <c r="P155" s="461" t="s">
        <v>180</v>
      </c>
      <c r="Q155" s="166"/>
      <c r="R155" s="462" t="s">
        <v>271</v>
      </c>
      <c r="S155" s="166"/>
      <c r="T155" s="462" t="s">
        <v>272</v>
      </c>
      <c r="U155" s="166"/>
      <c r="V155" s="462" t="s">
        <v>271</v>
      </c>
      <c r="W155" s="166"/>
      <c r="X155" s="462" t="s">
        <v>182</v>
      </c>
      <c r="Y155" s="462" t="s">
        <v>274</v>
      </c>
      <c r="Z155" s="462" t="str">
        <f t="shared" si="46"/>
        <v/>
      </c>
      <c r="AA155" s="463" t="s">
        <v>275</v>
      </c>
      <c r="AB155" s="464" t="str">
        <f t="shared" si="47"/>
        <v/>
      </c>
      <c r="AC155" s="465" t="str">
        <f>IFERROR(ROUNDDOWN(ROUNDDOWN(ROUND(L155*VLOOKUP(K155,【参考】数式用!$A$4:$F$57,MATCH("処遇改善加算Ⅳ",【参考】数式用!$C$3:$F$3,0)+2,0),0)*M155,0)*Z155*0.5,0), "")</f>
        <v/>
      </c>
      <c r="AD155" s="616"/>
      <c r="AE155" s="582"/>
      <c r="AF155" s="582"/>
      <c r="AG155" s="583"/>
      <c r="AH155" s="234"/>
      <c r="AI155" s="161"/>
      <c r="AJ155" s="167"/>
      <c r="AK155" s="541" t="str">
        <f t="shared" si="48"/>
        <v/>
      </c>
      <c r="AL155" s="542" t="str">
        <f t="shared" si="49"/>
        <v/>
      </c>
      <c r="AM155" s="543"/>
      <c r="AN155" s="547" t="str">
        <f>IFERROR(VLOOKUP(K155,【参考】数式用!$A$2:$N$57,14,FALSE),"")</f>
        <v/>
      </c>
      <c r="AO155" s="547" t="str">
        <f t="shared" si="50"/>
        <v/>
      </c>
      <c r="AP155" s="546" t="str">
        <f t="shared" si="51"/>
        <v/>
      </c>
      <c r="AQ155" s="546" t="str">
        <f t="shared" si="52"/>
        <v>入力済</v>
      </c>
      <c r="AR155" s="547" t="str">
        <f t="shared" si="53"/>
        <v/>
      </c>
      <c r="AS155" s="546" t="str">
        <f t="shared" si="54"/>
        <v>入力済</v>
      </c>
      <c r="AT155" s="546" t="str">
        <f t="shared" si="55"/>
        <v/>
      </c>
      <c r="AU155" s="546" t="str">
        <f t="shared" si="56"/>
        <v/>
      </c>
      <c r="AV155" s="547" t="str">
        <f t="shared" si="57"/>
        <v/>
      </c>
      <c r="AW155" s="547" t="str">
        <f t="shared" si="64"/>
        <v>入力済</v>
      </c>
      <c r="AX155" s="546" t="str">
        <f>IFERROR(VLOOKUP(K155,【参考】数式用!$AR$3:$AS$49,2, FALSE), "")</f>
        <v/>
      </c>
      <c r="AY155" s="547" t="str">
        <f t="shared" si="58"/>
        <v/>
      </c>
      <c r="AZ155" s="547" t="str">
        <f t="shared" si="59"/>
        <v>入力済</v>
      </c>
      <c r="BA155" s="546" t="str">
        <f>IFERROR(VLOOKUP(K155,【参考】数式用!$AX$3:$AY$56, 2, FALSE), "")</f>
        <v/>
      </c>
      <c r="BB155" s="547" t="str">
        <f t="shared" si="60"/>
        <v/>
      </c>
      <c r="BC155" s="647" t="str">
        <f t="shared" si="61"/>
        <v>入力済</v>
      </c>
      <c r="BD155" s="547" t="str">
        <f t="shared" si="62"/>
        <v/>
      </c>
      <c r="BE155" s="547" t="str">
        <f t="shared" si="63"/>
        <v/>
      </c>
      <c r="BF155" s="514"/>
      <c r="BG155" s="514"/>
      <c r="BH155" s="633" t="e">
        <f>VLOOKUP(K155,【参考】数式用!$A$2:$O$57,15,FALSE)</f>
        <v>#N/A</v>
      </c>
      <c r="BI155" s="514"/>
      <c r="BJ155" s="514"/>
      <c r="BK155" s="514"/>
      <c r="BL155" s="514"/>
      <c r="BM155" s="514"/>
      <c r="BN155" s="514"/>
      <c r="BO155" s="515"/>
    </row>
    <row r="156" spans="1:67" s="516" customFormat="1" ht="109.95" customHeight="1" thickBot="1">
      <c r="A156" s="649">
        <v>145</v>
      </c>
      <c r="B156" s="983" t="str">
        <f>IF(基本情報入力シート!B184="","",基本情報入力シート!B184)</f>
        <v/>
      </c>
      <c r="C156" s="984"/>
      <c r="D156" s="984"/>
      <c r="E156" s="984"/>
      <c r="F156" s="985"/>
      <c r="G156" s="460" t="str">
        <f>IF(基本情報入力シート!L184="", "", 基本情報入力シート!L184)</f>
        <v/>
      </c>
      <c r="H156" s="460" t="str">
        <f>IF(基本情報入力シート!Q184="", "", 基本情報入力シート!Q184)</f>
        <v/>
      </c>
      <c r="I156" s="460" t="str">
        <f>IF(基本情報入力シート!V184="", "", 基本情報入力シート!V184)</f>
        <v/>
      </c>
      <c r="J156" s="460" t="str">
        <f>IF(基本情報入力シート!W184="", "", 基本情報入力シート!W184)</f>
        <v/>
      </c>
      <c r="K156" s="460" t="str">
        <f>IF(基本情報入力シート!Z184="", "", 基本情報入力シート!Z184)</f>
        <v/>
      </c>
      <c r="L156" s="162" t="str">
        <f>IF(基本情報入力シート!AF184=0, "",基本情報入力シート!AF184)</f>
        <v/>
      </c>
      <c r="M156" s="163" t="str">
        <f>IF(基本情報入力シート!AG184="","",基本情報入力シート!AG184)</f>
        <v/>
      </c>
      <c r="N156" s="164"/>
      <c r="O156" s="165" t="str">
        <f>IFERROR(VLOOKUP(K156,【参考】数式用!$A$2:$F$57,MATCH(N156,【参考】数式用!$C$3:$F$3,0)+2,0),"")</f>
        <v/>
      </c>
      <c r="P156" s="461" t="s">
        <v>180</v>
      </c>
      <c r="Q156" s="166"/>
      <c r="R156" s="462" t="s">
        <v>271</v>
      </c>
      <c r="S156" s="166"/>
      <c r="T156" s="462" t="s">
        <v>272</v>
      </c>
      <c r="U156" s="166"/>
      <c r="V156" s="462" t="s">
        <v>271</v>
      </c>
      <c r="W156" s="166"/>
      <c r="X156" s="462" t="s">
        <v>182</v>
      </c>
      <c r="Y156" s="462" t="s">
        <v>274</v>
      </c>
      <c r="Z156" s="462" t="str">
        <f t="shared" si="46"/>
        <v/>
      </c>
      <c r="AA156" s="463" t="s">
        <v>275</v>
      </c>
      <c r="AB156" s="464" t="str">
        <f t="shared" si="47"/>
        <v/>
      </c>
      <c r="AC156" s="465" t="str">
        <f>IFERROR(ROUNDDOWN(ROUNDDOWN(ROUND(L156*VLOOKUP(K156,【参考】数式用!$A$4:$F$57,MATCH("処遇改善加算Ⅳ",【参考】数式用!$C$3:$F$3,0)+2,0),0)*M156,0)*Z156*0.5,0), "")</f>
        <v/>
      </c>
      <c r="AD156" s="616"/>
      <c r="AE156" s="582"/>
      <c r="AF156" s="582"/>
      <c r="AG156" s="583"/>
      <c r="AH156" s="234"/>
      <c r="AI156" s="161"/>
      <c r="AJ156" s="167"/>
      <c r="AK156" s="541" t="str">
        <f t="shared" si="48"/>
        <v/>
      </c>
      <c r="AL156" s="542" t="str">
        <f t="shared" si="49"/>
        <v/>
      </c>
      <c r="AM156" s="543"/>
      <c r="AN156" s="547" t="str">
        <f>IFERROR(VLOOKUP(K156,【参考】数式用!$A$2:$N$57,14,FALSE),"")</f>
        <v/>
      </c>
      <c r="AO156" s="547" t="str">
        <f t="shared" si="50"/>
        <v/>
      </c>
      <c r="AP156" s="546" t="str">
        <f t="shared" si="51"/>
        <v/>
      </c>
      <c r="AQ156" s="546" t="str">
        <f t="shared" si="52"/>
        <v>入力済</v>
      </c>
      <c r="AR156" s="547" t="str">
        <f t="shared" si="53"/>
        <v/>
      </c>
      <c r="AS156" s="546" t="str">
        <f t="shared" si="54"/>
        <v>入力済</v>
      </c>
      <c r="AT156" s="546" t="str">
        <f t="shared" si="55"/>
        <v/>
      </c>
      <c r="AU156" s="546" t="str">
        <f t="shared" si="56"/>
        <v/>
      </c>
      <c r="AV156" s="547" t="str">
        <f t="shared" si="57"/>
        <v/>
      </c>
      <c r="AW156" s="547" t="str">
        <f t="shared" si="64"/>
        <v>入力済</v>
      </c>
      <c r="AX156" s="546" t="str">
        <f>IFERROR(VLOOKUP(K156,【参考】数式用!$AR$3:$AS$49,2, FALSE), "")</f>
        <v/>
      </c>
      <c r="AY156" s="547" t="str">
        <f t="shared" si="58"/>
        <v/>
      </c>
      <c r="AZ156" s="547" t="str">
        <f t="shared" si="59"/>
        <v>入力済</v>
      </c>
      <c r="BA156" s="546" t="str">
        <f>IFERROR(VLOOKUP(K156,【参考】数式用!$AX$3:$AY$56, 2, FALSE), "")</f>
        <v/>
      </c>
      <c r="BB156" s="547" t="str">
        <f t="shared" si="60"/>
        <v/>
      </c>
      <c r="BC156" s="647" t="str">
        <f t="shared" si="61"/>
        <v>入力済</v>
      </c>
      <c r="BD156" s="547" t="str">
        <f t="shared" si="62"/>
        <v/>
      </c>
      <c r="BE156" s="547" t="str">
        <f t="shared" si="63"/>
        <v/>
      </c>
      <c r="BF156" s="514"/>
      <c r="BG156" s="514"/>
      <c r="BH156" s="633" t="e">
        <f>VLOOKUP(K156,【参考】数式用!$A$2:$O$57,15,FALSE)</f>
        <v>#N/A</v>
      </c>
      <c r="BI156" s="514"/>
      <c r="BJ156" s="514"/>
      <c r="BK156" s="514"/>
      <c r="BL156" s="514"/>
      <c r="BM156" s="514"/>
      <c r="BN156" s="514"/>
      <c r="BO156" s="515"/>
    </row>
    <row r="157" spans="1:67" s="516" customFormat="1" ht="109.95" customHeight="1" thickBot="1">
      <c r="A157" s="649">
        <v>146</v>
      </c>
      <c r="B157" s="983" t="str">
        <f>IF(基本情報入力シート!B185="","",基本情報入力シート!B185)</f>
        <v/>
      </c>
      <c r="C157" s="984"/>
      <c r="D157" s="984"/>
      <c r="E157" s="984"/>
      <c r="F157" s="985"/>
      <c r="G157" s="460" t="str">
        <f>IF(基本情報入力シート!L185="", "", 基本情報入力シート!L185)</f>
        <v/>
      </c>
      <c r="H157" s="460" t="str">
        <f>IF(基本情報入力シート!Q185="", "", 基本情報入力シート!Q185)</f>
        <v/>
      </c>
      <c r="I157" s="460" t="str">
        <f>IF(基本情報入力シート!V185="", "", 基本情報入力シート!V185)</f>
        <v/>
      </c>
      <c r="J157" s="460" t="str">
        <f>IF(基本情報入力シート!W185="", "", 基本情報入力シート!W185)</f>
        <v/>
      </c>
      <c r="K157" s="460" t="str">
        <f>IF(基本情報入力シート!Z185="", "", 基本情報入力シート!Z185)</f>
        <v/>
      </c>
      <c r="L157" s="162" t="str">
        <f>IF(基本情報入力シート!AF185=0, "",基本情報入力シート!AF185)</f>
        <v/>
      </c>
      <c r="M157" s="163" t="str">
        <f>IF(基本情報入力シート!AG185="","",基本情報入力シート!AG185)</f>
        <v/>
      </c>
      <c r="N157" s="164"/>
      <c r="O157" s="165" t="str">
        <f>IFERROR(VLOOKUP(K157,【参考】数式用!$A$2:$F$57,MATCH(N157,【参考】数式用!$C$3:$F$3,0)+2,0),"")</f>
        <v/>
      </c>
      <c r="P157" s="461" t="s">
        <v>180</v>
      </c>
      <c r="Q157" s="166"/>
      <c r="R157" s="462" t="s">
        <v>271</v>
      </c>
      <c r="S157" s="166"/>
      <c r="T157" s="462" t="s">
        <v>272</v>
      </c>
      <c r="U157" s="166"/>
      <c r="V157" s="462" t="s">
        <v>271</v>
      </c>
      <c r="W157" s="166"/>
      <c r="X157" s="462" t="s">
        <v>182</v>
      </c>
      <c r="Y157" s="462" t="s">
        <v>274</v>
      </c>
      <c r="Z157" s="462" t="str">
        <f t="shared" si="46"/>
        <v/>
      </c>
      <c r="AA157" s="463" t="s">
        <v>275</v>
      </c>
      <c r="AB157" s="464" t="str">
        <f t="shared" si="47"/>
        <v/>
      </c>
      <c r="AC157" s="465" t="str">
        <f>IFERROR(ROUNDDOWN(ROUNDDOWN(ROUND(L157*VLOOKUP(K157,【参考】数式用!$A$4:$F$57,MATCH("処遇改善加算Ⅳ",【参考】数式用!$C$3:$F$3,0)+2,0),0)*M157,0)*Z157*0.5,0), "")</f>
        <v/>
      </c>
      <c r="AD157" s="616"/>
      <c r="AE157" s="582"/>
      <c r="AF157" s="582"/>
      <c r="AG157" s="583"/>
      <c r="AH157" s="234"/>
      <c r="AI157" s="161"/>
      <c r="AJ157" s="167"/>
      <c r="AK157" s="541" t="str">
        <f t="shared" si="48"/>
        <v/>
      </c>
      <c r="AL157" s="542" t="str">
        <f t="shared" si="49"/>
        <v/>
      </c>
      <c r="AM157" s="543"/>
      <c r="AN157" s="547" t="str">
        <f>IFERROR(VLOOKUP(K157,【参考】数式用!$A$2:$N$57,14,FALSE),"")</f>
        <v/>
      </c>
      <c r="AO157" s="547" t="str">
        <f t="shared" si="50"/>
        <v/>
      </c>
      <c r="AP157" s="546" t="str">
        <f t="shared" si="51"/>
        <v/>
      </c>
      <c r="AQ157" s="546" t="str">
        <f t="shared" si="52"/>
        <v>入力済</v>
      </c>
      <c r="AR157" s="547" t="str">
        <f t="shared" si="53"/>
        <v/>
      </c>
      <c r="AS157" s="546" t="str">
        <f t="shared" si="54"/>
        <v>入力済</v>
      </c>
      <c r="AT157" s="546" t="str">
        <f t="shared" si="55"/>
        <v/>
      </c>
      <c r="AU157" s="546" t="str">
        <f t="shared" si="56"/>
        <v/>
      </c>
      <c r="AV157" s="547" t="str">
        <f t="shared" si="57"/>
        <v/>
      </c>
      <c r="AW157" s="547" t="str">
        <f t="shared" si="64"/>
        <v>入力済</v>
      </c>
      <c r="AX157" s="546" t="str">
        <f>IFERROR(VLOOKUP(K157,【参考】数式用!$AR$3:$AS$49,2, FALSE), "")</f>
        <v/>
      </c>
      <c r="AY157" s="547" t="str">
        <f t="shared" si="58"/>
        <v/>
      </c>
      <c r="AZ157" s="547" t="str">
        <f t="shared" si="59"/>
        <v>入力済</v>
      </c>
      <c r="BA157" s="546" t="str">
        <f>IFERROR(VLOOKUP(K157,【参考】数式用!$AX$3:$AY$56, 2, FALSE), "")</f>
        <v/>
      </c>
      <c r="BB157" s="547" t="str">
        <f t="shared" si="60"/>
        <v/>
      </c>
      <c r="BC157" s="647" t="str">
        <f t="shared" si="61"/>
        <v>入力済</v>
      </c>
      <c r="BD157" s="547" t="str">
        <f t="shared" si="62"/>
        <v/>
      </c>
      <c r="BE157" s="547" t="str">
        <f t="shared" si="63"/>
        <v/>
      </c>
      <c r="BF157" s="514"/>
      <c r="BG157" s="514"/>
      <c r="BH157" s="633" t="e">
        <f>VLOOKUP(K157,【参考】数式用!$A$2:$O$57,15,FALSE)</f>
        <v>#N/A</v>
      </c>
      <c r="BI157" s="514"/>
      <c r="BJ157" s="514"/>
      <c r="BK157" s="514"/>
      <c r="BL157" s="514"/>
      <c r="BM157" s="514"/>
      <c r="BN157" s="514"/>
      <c r="BO157" s="515"/>
    </row>
    <row r="158" spans="1:67" s="516" customFormat="1" ht="109.95" customHeight="1" thickBot="1">
      <c r="A158" s="649">
        <v>147</v>
      </c>
      <c r="B158" s="983" t="str">
        <f>IF(基本情報入力シート!B186="","",基本情報入力シート!B186)</f>
        <v/>
      </c>
      <c r="C158" s="984"/>
      <c r="D158" s="984"/>
      <c r="E158" s="984"/>
      <c r="F158" s="985"/>
      <c r="G158" s="460" t="str">
        <f>IF(基本情報入力シート!L186="", "", 基本情報入力シート!L186)</f>
        <v/>
      </c>
      <c r="H158" s="460" t="str">
        <f>IF(基本情報入力シート!Q186="", "", 基本情報入力シート!Q186)</f>
        <v/>
      </c>
      <c r="I158" s="460" t="str">
        <f>IF(基本情報入力シート!V186="", "", 基本情報入力シート!V186)</f>
        <v/>
      </c>
      <c r="J158" s="460" t="str">
        <f>IF(基本情報入力シート!W186="", "", 基本情報入力シート!W186)</f>
        <v/>
      </c>
      <c r="K158" s="460" t="str">
        <f>IF(基本情報入力シート!Z186="", "", 基本情報入力シート!Z186)</f>
        <v/>
      </c>
      <c r="L158" s="162" t="str">
        <f>IF(基本情報入力シート!AF186=0, "",基本情報入力シート!AF186)</f>
        <v/>
      </c>
      <c r="M158" s="163" t="str">
        <f>IF(基本情報入力シート!AG186="","",基本情報入力シート!AG186)</f>
        <v/>
      </c>
      <c r="N158" s="164"/>
      <c r="O158" s="165" t="str">
        <f>IFERROR(VLOOKUP(K158,【参考】数式用!$A$2:$F$57,MATCH(N158,【参考】数式用!$C$3:$F$3,0)+2,0),"")</f>
        <v/>
      </c>
      <c r="P158" s="461" t="s">
        <v>180</v>
      </c>
      <c r="Q158" s="166"/>
      <c r="R158" s="462" t="s">
        <v>271</v>
      </c>
      <c r="S158" s="166"/>
      <c r="T158" s="462" t="s">
        <v>272</v>
      </c>
      <c r="U158" s="166"/>
      <c r="V158" s="462" t="s">
        <v>271</v>
      </c>
      <c r="W158" s="166"/>
      <c r="X158" s="462" t="s">
        <v>182</v>
      </c>
      <c r="Y158" s="462" t="s">
        <v>274</v>
      </c>
      <c r="Z158" s="462" t="str">
        <f t="shared" si="46"/>
        <v/>
      </c>
      <c r="AA158" s="463" t="s">
        <v>275</v>
      </c>
      <c r="AB158" s="464" t="str">
        <f t="shared" si="47"/>
        <v/>
      </c>
      <c r="AC158" s="465" t="str">
        <f>IFERROR(ROUNDDOWN(ROUNDDOWN(ROUND(L158*VLOOKUP(K158,【参考】数式用!$A$4:$F$57,MATCH("処遇改善加算Ⅳ",【参考】数式用!$C$3:$F$3,0)+2,0),0)*M158,0)*Z158*0.5,0), "")</f>
        <v/>
      </c>
      <c r="AD158" s="616"/>
      <c r="AE158" s="582"/>
      <c r="AF158" s="582"/>
      <c r="AG158" s="583"/>
      <c r="AH158" s="234"/>
      <c r="AI158" s="161"/>
      <c r="AJ158" s="167"/>
      <c r="AK158" s="541" t="str">
        <f t="shared" si="48"/>
        <v/>
      </c>
      <c r="AL158" s="542" t="str">
        <f t="shared" si="49"/>
        <v/>
      </c>
      <c r="AM158" s="543"/>
      <c r="AN158" s="547" t="str">
        <f>IFERROR(VLOOKUP(K158,【参考】数式用!$A$2:$N$57,14,FALSE),"")</f>
        <v/>
      </c>
      <c r="AO158" s="547" t="str">
        <f t="shared" si="50"/>
        <v/>
      </c>
      <c r="AP158" s="546" t="str">
        <f t="shared" si="51"/>
        <v/>
      </c>
      <c r="AQ158" s="546" t="str">
        <f t="shared" si="52"/>
        <v>入力済</v>
      </c>
      <c r="AR158" s="547" t="str">
        <f t="shared" si="53"/>
        <v/>
      </c>
      <c r="AS158" s="546" t="str">
        <f t="shared" si="54"/>
        <v>入力済</v>
      </c>
      <c r="AT158" s="546" t="str">
        <f t="shared" si="55"/>
        <v/>
      </c>
      <c r="AU158" s="546" t="str">
        <f t="shared" si="56"/>
        <v/>
      </c>
      <c r="AV158" s="547" t="str">
        <f t="shared" si="57"/>
        <v/>
      </c>
      <c r="AW158" s="547" t="str">
        <f t="shared" si="64"/>
        <v>入力済</v>
      </c>
      <c r="AX158" s="546" t="str">
        <f>IFERROR(VLOOKUP(K158,【参考】数式用!$AR$3:$AS$49,2, FALSE), "")</f>
        <v/>
      </c>
      <c r="AY158" s="547" t="str">
        <f t="shared" si="58"/>
        <v/>
      </c>
      <c r="AZ158" s="547" t="str">
        <f t="shared" si="59"/>
        <v>入力済</v>
      </c>
      <c r="BA158" s="546" t="str">
        <f>IFERROR(VLOOKUP(K158,【参考】数式用!$AX$3:$AY$56, 2, FALSE), "")</f>
        <v/>
      </c>
      <c r="BB158" s="547" t="str">
        <f t="shared" si="60"/>
        <v/>
      </c>
      <c r="BC158" s="647" t="str">
        <f t="shared" si="61"/>
        <v>入力済</v>
      </c>
      <c r="BD158" s="547" t="str">
        <f t="shared" si="62"/>
        <v/>
      </c>
      <c r="BE158" s="547" t="str">
        <f t="shared" si="63"/>
        <v/>
      </c>
      <c r="BF158" s="514"/>
      <c r="BG158" s="514"/>
      <c r="BH158" s="633" t="e">
        <f>VLOOKUP(K158,【参考】数式用!$A$2:$O$57,15,FALSE)</f>
        <v>#N/A</v>
      </c>
      <c r="BI158" s="514"/>
      <c r="BJ158" s="514"/>
      <c r="BK158" s="514"/>
      <c r="BL158" s="514"/>
      <c r="BM158" s="514"/>
      <c r="BN158" s="514"/>
      <c r="BO158" s="515"/>
    </row>
    <row r="159" spans="1:67" s="516" customFormat="1" ht="109.95" customHeight="1" thickBot="1">
      <c r="A159" s="649">
        <v>148</v>
      </c>
      <c r="B159" s="983" t="str">
        <f>IF(基本情報入力シート!B187="","",基本情報入力シート!B187)</f>
        <v/>
      </c>
      <c r="C159" s="984"/>
      <c r="D159" s="984"/>
      <c r="E159" s="984"/>
      <c r="F159" s="985"/>
      <c r="G159" s="460" t="str">
        <f>IF(基本情報入力シート!L187="", "", 基本情報入力シート!L187)</f>
        <v/>
      </c>
      <c r="H159" s="460" t="str">
        <f>IF(基本情報入力シート!Q187="", "", 基本情報入力シート!Q187)</f>
        <v/>
      </c>
      <c r="I159" s="460" t="str">
        <f>IF(基本情報入力シート!V187="", "", 基本情報入力シート!V187)</f>
        <v/>
      </c>
      <c r="J159" s="460" t="str">
        <f>IF(基本情報入力シート!W187="", "", 基本情報入力シート!W187)</f>
        <v/>
      </c>
      <c r="K159" s="460" t="str">
        <f>IF(基本情報入力シート!Z187="", "", 基本情報入力シート!Z187)</f>
        <v/>
      </c>
      <c r="L159" s="162" t="str">
        <f>IF(基本情報入力シート!AF187=0, "",基本情報入力シート!AF187)</f>
        <v/>
      </c>
      <c r="M159" s="163" t="str">
        <f>IF(基本情報入力シート!AG187="","",基本情報入力シート!AG187)</f>
        <v/>
      </c>
      <c r="N159" s="164"/>
      <c r="O159" s="165" t="str">
        <f>IFERROR(VLOOKUP(K159,【参考】数式用!$A$2:$F$57,MATCH(N159,【参考】数式用!$C$3:$F$3,0)+2,0),"")</f>
        <v/>
      </c>
      <c r="P159" s="461" t="s">
        <v>180</v>
      </c>
      <c r="Q159" s="166"/>
      <c r="R159" s="462" t="s">
        <v>271</v>
      </c>
      <c r="S159" s="166"/>
      <c r="T159" s="462" t="s">
        <v>272</v>
      </c>
      <c r="U159" s="166"/>
      <c r="V159" s="462" t="s">
        <v>271</v>
      </c>
      <c r="W159" s="166"/>
      <c r="X159" s="462" t="s">
        <v>182</v>
      </c>
      <c r="Y159" s="462" t="s">
        <v>274</v>
      </c>
      <c r="Z159" s="462" t="str">
        <f t="shared" si="46"/>
        <v/>
      </c>
      <c r="AA159" s="463" t="s">
        <v>275</v>
      </c>
      <c r="AB159" s="464" t="str">
        <f t="shared" si="47"/>
        <v/>
      </c>
      <c r="AC159" s="465" t="str">
        <f>IFERROR(ROUNDDOWN(ROUNDDOWN(ROUND(L159*VLOOKUP(K159,【参考】数式用!$A$4:$F$57,MATCH("処遇改善加算Ⅳ",【参考】数式用!$C$3:$F$3,0)+2,0),0)*M159,0)*Z159*0.5,0), "")</f>
        <v/>
      </c>
      <c r="AD159" s="616"/>
      <c r="AE159" s="582"/>
      <c r="AF159" s="582"/>
      <c r="AG159" s="583"/>
      <c r="AH159" s="234"/>
      <c r="AI159" s="161"/>
      <c r="AJ159" s="167"/>
      <c r="AK159" s="541" t="str">
        <f t="shared" si="48"/>
        <v/>
      </c>
      <c r="AL159" s="542" t="str">
        <f t="shared" si="49"/>
        <v/>
      </c>
      <c r="AM159" s="543"/>
      <c r="AN159" s="547" t="str">
        <f>IFERROR(VLOOKUP(K159,【参考】数式用!$A$2:$N$57,14,FALSE),"")</f>
        <v/>
      </c>
      <c r="AO159" s="547" t="str">
        <f t="shared" si="50"/>
        <v/>
      </c>
      <c r="AP159" s="546" t="str">
        <f t="shared" si="51"/>
        <v/>
      </c>
      <c r="AQ159" s="546" t="str">
        <f t="shared" si="52"/>
        <v>入力済</v>
      </c>
      <c r="AR159" s="547" t="str">
        <f t="shared" si="53"/>
        <v/>
      </c>
      <c r="AS159" s="546" t="str">
        <f t="shared" si="54"/>
        <v>入力済</v>
      </c>
      <c r="AT159" s="546" t="str">
        <f t="shared" si="55"/>
        <v/>
      </c>
      <c r="AU159" s="546" t="str">
        <f t="shared" si="56"/>
        <v/>
      </c>
      <c r="AV159" s="547" t="str">
        <f t="shared" si="57"/>
        <v/>
      </c>
      <c r="AW159" s="547" t="str">
        <f t="shared" si="64"/>
        <v>入力済</v>
      </c>
      <c r="AX159" s="546" t="str">
        <f>IFERROR(VLOOKUP(K159,【参考】数式用!$AR$3:$AS$49,2, FALSE), "")</f>
        <v/>
      </c>
      <c r="AY159" s="547" t="str">
        <f t="shared" si="58"/>
        <v/>
      </c>
      <c r="AZ159" s="547" t="str">
        <f t="shared" si="59"/>
        <v>入力済</v>
      </c>
      <c r="BA159" s="546" t="str">
        <f>IFERROR(VLOOKUP(K159,【参考】数式用!$AX$3:$AY$56, 2, FALSE), "")</f>
        <v/>
      </c>
      <c r="BB159" s="547" t="str">
        <f t="shared" si="60"/>
        <v/>
      </c>
      <c r="BC159" s="647" t="str">
        <f t="shared" si="61"/>
        <v>入力済</v>
      </c>
      <c r="BD159" s="547" t="str">
        <f t="shared" si="62"/>
        <v/>
      </c>
      <c r="BE159" s="547" t="str">
        <f t="shared" si="63"/>
        <v/>
      </c>
      <c r="BF159" s="514"/>
      <c r="BG159" s="514"/>
      <c r="BH159" s="633" t="e">
        <f>VLOOKUP(K159,【参考】数式用!$A$2:$O$57,15,FALSE)</f>
        <v>#N/A</v>
      </c>
      <c r="BI159" s="514"/>
      <c r="BJ159" s="514"/>
      <c r="BK159" s="514"/>
      <c r="BL159" s="514"/>
      <c r="BM159" s="514"/>
      <c r="BN159" s="514"/>
      <c r="BO159" s="515"/>
    </row>
    <row r="160" spans="1:67" s="516" customFormat="1" ht="109.95" customHeight="1" thickBot="1">
      <c r="A160" s="649">
        <v>149</v>
      </c>
      <c r="B160" s="983" t="str">
        <f>IF(基本情報入力シート!B188="","",基本情報入力シート!B188)</f>
        <v/>
      </c>
      <c r="C160" s="984"/>
      <c r="D160" s="984"/>
      <c r="E160" s="984"/>
      <c r="F160" s="985"/>
      <c r="G160" s="460" t="str">
        <f>IF(基本情報入力シート!L188="", "", 基本情報入力シート!L188)</f>
        <v/>
      </c>
      <c r="H160" s="460" t="str">
        <f>IF(基本情報入力シート!Q188="", "", 基本情報入力シート!Q188)</f>
        <v/>
      </c>
      <c r="I160" s="460" t="str">
        <f>IF(基本情報入力シート!V188="", "", 基本情報入力シート!V188)</f>
        <v/>
      </c>
      <c r="J160" s="460" t="str">
        <f>IF(基本情報入力シート!W188="", "", 基本情報入力シート!W188)</f>
        <v/>
      </c>
      <c r="K160" s="460" t="str">
        <f>IF(基本情報入力シート!Z188="", "", 基本情報入力シート!Z188)</f>
        <v/>
      </c>
      <c r="L160" s="162" t="str">
        <f>IF(基本情報入力シート!AF188=0, "",基本情報入力シート!AF188)</f>
        <v/>
      </c>
      <c r="M160" s="163" t="str">
        <f>IF(基本情報入力シート!AG188="","",基本情報入力シート!AG188)</f>
        <v/>
      </c>
      <c r="N160" s="164"/>
      <c r="O160" s="165" t="str">
        <f>IFERROR(VLOOKUP(K160,【参考】数式用!$A$2:$F$57,MATCH(N160,【参考】数式用!$C$3:$F$3,0)+2,0),"")</f>
        <v/>
      </c>
      <c r="P160" s="461" t="s">
        <v>180</v>
      </c>
      <c r="Q160" s="166"/>
      <c r="R160" s="462" t="s">
        <v>271</v>
      </c>
      <c r="S160" s="166"/>
      <c r="T160" s="462" t="s">
        <v>272</v>
      </c>
      <c r="U160" s="166"/>
      <c r="V160" s="462" t="s">
        <v>271</v>
      </c>
      <c r="W160" s="166"/>
      <c r="X160" s="462" t="s">
        <v>182</v>
      </c>
      <c r="Y160" s="462" t="s">
        <v>274</v>
      </c>
      <c r="Z160" s="462" t="str">
        <f t="shared" si="46"/>
        <v/>
      </c>
      <c r="AA160" s="463" t="s">
        <v>275</v>
      </c>
      <c r="AB160" s="464" t="str">
        <f t="shared" si="47"/>
        <v/>
      </c>
      <c r="AC160" s="465" t="str">
        <f>IFERROR(ROUNDDOWN(ROUNDDOWN(ROUND(L160*VLOOKUP(K160,【参考】数式用!$A$4:$F$57,MATCH("処遇改善加算Ⅳ",【参考】数式用!$C$3:$F$3,0)+2,0),0)*M160,0)*Z160*0.5,0), "")</f>
        <v/>
      </c>
      <c r="AD160" s="616"/>
      <c r="AE160" s="582"/>
      <c r="AF160" s="582"/>
      <c r="AG160" s="583"/>
      <c r="AH160" s="234"/>
      <c r="AI160" s="161"/>
      <c r="AJ160" s="167"/>
      <c r="AK160" s="541" t="str">
        <f t="shared" si="48"/>
        <v/>
      </c>
      <c r="AL160" s="542" t="str">
        <f t="shared" si="49"/>
        <v/>
      </c>
      <c r="AM160" s="543"/>
      <c r="AN160" s="547" t="str">
        <f>IFERROR(VLOOKUP(K160,【参考】数式用!$A$2:$N$57,14,FALSE),"")</f>
        <v/>
      </c>
      <c r="AO160" s="547" t="str">
        <f t="shared" si="50"/>
        <v/>
      </c>
      <c r="AP160" s="546" t="str">
        <f t="shared" si="51"/>
        <v/>
      </c>
      <c r="AQ160" s="546" t="str">
        <f t="shared" si="52"/>
        <v>入力済</v>
      </c>
      <c r="AR160" s="547" t="str">
        <f t="shared" si="53"/>
        <v/>
      </c>
      <c r="AS160" s="546" t="str">
        <f t="shared" si="54"/>
        <v>入力済</v>
      </c>
      <c r="AT160" s="546" t="str">
        <f t="shared" si="55"/>
        <v/>
      </c>
      <c r="AU160" s="546" t="str">
        <f t="shared" si="56"/>
        <v/>
      </c>
      <c r="AV160" s="547" t="str">
        <f t="shared" si="57"/>
        <v/>
      </c>
      <c r="AW160" s="547" t="str">
        <f t="shared" si="64"/>
        <v>入力済</v>
      </c>
      <c r="AX160" s="546" t="str">
        <f>IFERROR(VLOOKUP(K160,【参考】数式用!$AR$3:$AS$49,2, FALSE), "")</f>
        <v/>
      </c>
      <c r="AY160" s="547" t="str">
        <f t="shared" si="58"/>
        <v/>
      </c>
      <c r="AZ160" s="547" t="str">
        <f t="shared" si="59"/>
        <v>入力済</v>
      </c>
      <c r="BA160" s="546" t="str">
        <f>IFERROR(VLOOKUP(K160,【参考】数式用!$AX$3:$AY$56, 2, FALSE), "")</f>
        <v/>
      </c>
      <c r="BB160" s="547" t="str">
        <f t="shared" si="60"/>
        <v/>
      </c>
      <c r="BC160" s="647" t="str">
        <f t="shared" si="61"/>
        <v>入力済</v>
      </c>
      <c r="BD160" s="547" t="str">
        <f t="shared" si="62"/>
        <v/>
      </c>
      <c r="BE160" s="547" t="str">
        <f t="shared" si="63"/>
        <v/>
      </c>
      <c r="BF160" s="514"/>
      <c r="BG160" s="514"/>
      <c r="BH160" s="633" t="e">
        <f>VLOOKUP(K160,【参考】数式用!$A$2:$O$57,15,FALSE)</f>
        <v>#N/A</v>
      </c>
      <c r="BI160" s="514"/>
      <c r="BJ160" s="514"/>
      <c r="BK160" s="514"/>
      <c r="BL160" s="514"/>
      <c r="BM160" s="514"/>
      <c r="BN160" s="514"/>
      <c r="BO160" s="515"/>
    </row>
    <row r="161" spans="1:67" s="516" customFormat="1" ht="109.95" customHeight="1" thickBot="1">
      <c r="A161" s="649">
        <v>150</v>
      </c>
      <c r="B161" s="983" t="str">
        <f>IF(基本情報入力シート!B189="","",基本情報入力シート!B189)</f>
        <v/>
      </c>
      <c r="C161" s="984"/>
      <c r="D161" s="984"/>
      <c r="E161" s="984"/>
      <c r="F161" s="985"/>
      <c r="G161" s="460" t="str">
        <f>IF(基本情報入力シート!L189="", "", 基本情報入力シート!L189)</f>
        <v/>
      </c>
      <c r="H161" s="460" t="str">
        <f>IF(基本情報入力シート!Q189="", "", 基本情報入力シート!Q189)</f>
        <v/>
      </c>
      <c r="I161" s="460" t="str">
        <f>IF(基本情報入力シート!V189="", "", 基本情報入力シート!V189)</f>
        <v/>
      </c>
      <c r="J161" s="460" t="str">
        <f>IF(基本情報入力シート!W189="", "", 基本情報入力シート!W189)</f>
        <v/>
      </c>
      <c r="K161" s="460" t="str">
        <f>IF(基本情報入力シート!Z189="", "", 基本情報入力シート!Z189)</f>
        <v/>
      </c>
      <c r="L161" s="162" t="str">
        <f>IF(基本情報入力シート!AF189=0, "",基本情報入力シート!AF189)</f>
        <v/>
      </c>
      <c r="M161" s="163" t="str">
        <f>IF(基本情報入力シート!AG189="","",基本情報入力シート!AG189)</f>
        <v/>
      </c>
      <c r="N161" s="164"/>
      <c r="O161" s="165" t="str">
        <f>IFERROR(VLOOKUP(K161,【参考】数式用!$A$2:$F$57,MATCH(N161,【参考】数式用!$C$3:$F$3,0)+2,0),"")</f>
        <v/>
      </c>
      <c r="P161" s="461" t="s">
        <v>180</v>
      </c>
      <c r="Q161" s="166"/>
      <c r="R161" s="462" t="s">
        <v>271</v>
      </c>
      <c r="S161" s="166"/>
      <c r="T161" s="462" t="s">
        <v>272</v>
      </c>
      <c r="U161" s="166"/>
      <c r="V161" s="462" t="s">
        <v>271</v>
      </c>
      <c r="W161" s="166"/>
      <c r="X161" s="462" t="s">
        <v>182</v>
      </c>
      <c r="Y161" s="462" t="s">
        <v>274</v>
      </c>
      <c r="Z161" s="462" t="str">
        <f t="shared" si="46"/>
        <v/>
      </c>
      <c r="AA161" s="463" t="s">
        <v>275</v>
      </c>
      <c r="AB161" s="464" t="str">
        <f t="shared" si="47"/>
        <v/>
      </c>
      <c r="AC161" s="465" t="str">
        <f>IFERROR(ROUNDDOWN(ROUNDDOWN(ROUND(L161*VLOOKUP(K161,【参考】数式用!$A$4:$F$57,MATCH("処遇改善加算Ⅳ",【参考】数式用!$C$3:$F$3,0)+2,0),0)*M161,0)*Z161*0.5,0), "")</f>
        <v/>
      </c>
      <c r="AD161" s="616"/>
      <c r="AE161" s="582"/>
      <c r="AF161" s="582"/>
      <c r="AG161" s="583"/>
      <c r="AH161" s="234"/>
      <c r="AI161" s="161"/>
      <c r="AJ161" s="167"/>
      <c r="AK161" s="541" t="str">
        <f t="shared" si="48"/>
        <v/>
      </c>
      <c r="AL161" s="542" t="str">
        <f t="shared" si="49"/>
        <v/>
      </c>
      <c r="AM161" s="543"/>
      <c r="AN161" s="547" t="str">
        <f>IFERROR(VLOOKUP(K161,【参考】数式用!$A$2:$N$57,14,FALSE),"")</f>
        <v/>
      </c>
      <c r="AO161" s="547" t="str">
        <f t="shared" si="50"/>
        <v/>
      </c>
      <c r="AP161" s="546" t="str">
        <f t="shared" si="51"/>
        <v/>
      </c>
      <c r="AQ161" s="546" t="str">
        <f t="shared" si="52"/>
        <v>入力済</v>
      </c>
      <c r="AR161" s="547" t="str">
        <f t="shared" si="53"/>
        <v/>
      </c>
      <c r="AS161" s="546" t="str">
        <f t="shared" si="54"/>
        <v>入力済</v>
      </c>
      <c r="AT161" s="546" t="str">
        <f t="shared" si="55"/>
        <v/>
      </c>
      <c r="AU161" s="546" t="str">
        <f t="shared" si="56"/>
        <v/>
      </c>
      <c r="AV161" s="547" t="str">
        <f t="shared" si="57"/>
        <v/>
      </c>
      <c r="AW161" s="547" t="str">
        <f t="shared" si="64"/>
        <v>入力済</v>
      </c>
      <c r="AX161" s="546" t="str">
        <f>IFERROR(VLOOKUP(K161,【参考】数式用!$AR$3:$AS$49,2, FALSE), "")</f>
        <v/>
      </c>
      <c r="AY161" s="547" t="str">
        <f t="shared" si="58"/>
        <v/>
      </c>
      <c r="AZ161" s="547" t="str">
        <f t="shared" si="59"/>
        <v>入力済</v>
      </c>
      <c r="BA161" s="546" t="str">
        <f>IFERROR(VLOOKUP(K161,【参考】数式用!$AX$3:$AY$56, 2, FALSE), "")</f>
        <v/>
      </c>
      <c r="BB161" s="547" t="str">
        <f t="shared" si="60"/>
        <v/>
      </c>
      <c r="BC161" s="647" t="str">
        <f t="shared" si="61"/>
        <v>入力済</v>
      </c>
      <c r="BD161" s="547" t="str">
        <f t="shared" si="62"/>
        <v/>
      </c>
      <c r="BE161" s="547" t="str">
        <f t="shared" si="63"/>
        <v/>
      </c>
      <c r="BF161" s="514"/>
      <c r="BG161" s="514"/>
      <c r="BH161" s="633" t="e">
        <f>VLOOKUP(K161,【参考】数式用!$A$2:$O$57,15,FALSE)</f>
        <v>#N/A</v>
      </c>
      <c r="BI161" s="514"/>
      <c r="BJ161" s="514"/>
      <c r="BK161" s="514"/>
      <c r="BL161" s="514"/>
      <c r="BM161" s="514"/>
      <c r="BN161" s="514"/>
      <c r="BO161" s="515"/>
    </row>
    <row r="162" spans="1:67" s="516" customFormat="1" ht="109.95" customHeight="1" thickBot="1">
      <c r="A162" s="649">
        <v>151</v>
      </c>
      <c r="B162" s="983" t="str">
        <f>IF(基本情報入力シート!B190="","",基本情報入力シート!B190)</f>
        <v/>
      </c>
      <c r="C162" s="984"/>
      <c r="D162" s="984"/>
      <c r="E162" s="984"/>
      <c r="F162" s="985"/>
      <c r="G162" s="460" t="str">
        <f>IF(基本情報入力シート!L190="", "", 基本情報入力シート!L190)</f>
        <v/>
      </c>
      <c r="H162" s="460" t="str">
        <f>IF(基本情報入力シート!Q190="", "", 基本情報入力シート!Q190)</f>
        <v/>
      </c>
      <c r="I162" s="460" t="str">
        <f>IF(基本情報入力シート!V190="", "", 基本情報入力シート!V190)</f>
        <v/>
      </c>
      <c r="J162" s="460" t="str">
        <f>IF(基本情報入力シート!W190="", "", 基本情報入力シート!W190)</f>
        <v/>
      </c>
      <c r="K162" s="460" t="str">
        <f>IF(基本情報入力シート!Z190="", "", 基本情報入力シート!Z190)</f>
        <v/>
      </c>
      <c r="L162" s="162" t="str">
        <f>IF(基本情報入力シート!AF190=0, "",基本情報入力シート!AF190)</f>
        <v/>
      </c>
      <c r="M162" s="163" t="str">
        <f>IF(基本情報入力シート!AG190="","",基本情報入力シート!AG190)</f>
        <v/>
      </c>
      <c r="N162" s="164"/>
      <c r="O162" s="165" t="str">
        <f>IFERROR(VLOOKUP(K162,【参考】数式用!$A$2:$F$57,MATCH(N162,【参考】数式用!$C$3:$F$3,0)+2,0),"")</f>
        <v/>
      </c>
      <c r="P162" s="461" t="s">
        <v>180</v>
      </c>
      <c r="Q162" s="166"/>
      <c r="R162" s="462" t="s">
        <v>271</v>
      </c>
      <c r="S162" s="166"/>
      <c r="T162" s="462" t="s">
        <v>272</v>
      </c>
      <c r="U162" s="166"/>
      <c r="V162" s="462" t="s">
        <v>271</v>
      </c>
      <c r="W162" s="166"/>
      <c r="X162" s="462" t="s">
        <v>182</v>
      </c>
      <c r="Y162" s="462" t="s">
        <v>274</v>
      </c>
      <c r="Z162" s="462" t="str">
        <f t="shared" si="46"/>
        <v/>
      </c>
      <c r="AA162" s="463" t="s">
        <v>275</v>
      </c>
      <c r="AB162" s="464" t="str">
        <f t="shared" si="47"/>
        <v/>
      </c>
      <c r="AC162" s="465" t="str">
        <f>IFERROR(ROUNDDOWN(ROUNDDOWN(ROUND(L162*VLOOKUP(K162,【参考】数式用!$A$4:$F$57,MATCH("処遇改善加算Ⅳ",【参考】数式用!$C$3:$F$3,0)+2,0),0)*M162,0)*Z162*0.5,0), "")</f>
        <v/>
      </c>
      <c r="AD162" s="616"/>
      <c r="AE162" s="582"/>
      <c r="AF162" s="582"/>
      <c r="AG162" s="583"/>
      <c r="AH162" s="234"/>
      <c r="AI162" s="161"/>
      <c r="AJ162" s="167"/>
      <c r="AK162" s="541" t="str">
        <f t="shared" si="48"/>
        <v/>
      </c>
      <c r="AL162" s="542" t="str">
        <f t="shared" si="49"/>
        <v/>
      </c>
      <c r="AM162" s="543"/>
      <c r="AN162" s="547" t="str">
        <f>IFERROR(VLOOKUP(K162,【参考】数式用!$A$2:$N$57,14,FALSE),"")</f>
        <v/>
      </c>
      <c r="AO162" s="547" t="str">
        <f t="shared" si="50"/>
        <v/>
      </c>
      <c r="AP162" s="546" t="str">
        <f t="shared" si="51"/>
        <v/>
      </c>
      <c r="AQ162" s="546" t="str">
        <f t="shared" si="52"/>
        <v>入力済</v>
      </c>
      <c r="AR162" s="547" t="str">
        <f t="shared" si="53"/>
        <v/>
      </c>
      <c r="AS162" s="546" t="str">
        <f t="shared" si="54"/>
        <v>入力済</v>
      </c>
      <c r="AT162" s="546" t="str">
        <f t="shared" si="55"/>
        <v/>
      </c>
      <c r="AU162" s="546" t="str">
        <f t="shared" si="56"/>
        <v/>
      </c>
      <c r="AV162" s="547" t="str">
        <f t="shared" si="57"/>
        <v/>
      </c>
      <c r="AW162" s="547" t="str">
        <f t="shared" si="64"/>
        <v>入力済</v>
      </c>
      <c r="AX162" s="546" t="str">
        <f>IFERROR(VLOOKUP(K162,【参考】数式用!$AR$3:$AS$49,2, FALSE), "")</f>
        <v/>
      </c>
      <c r="AY162" s="547" t="str">
        <f t="shared" si="58"/>
        <v/>
      </c>
      <c r="AZ162" s="547" t="str">
        <f t="shared" si="59"/>
        <v>入力済</v>
      </c>
      <c r="BA162" s="546" t="str">
        <f>IFERROR(VLOOKUP(K162,【参考】数式用!$AX$3:$AY$56, 2, FALSE), "")</f>
        <v/>
      </c>
      <c r="BB162" s="547" t="str">
        <f t="shared" si="60"/>
        <v/>
      </c>
      <c r="BC162" s="647" t="str">
        <f t="shared" si="61"/>
        <v>入力済</v>
      </c>
      <c r="BD162" s="547" t="str">
        <f t="shared" si="62"/>
        <v/>
      </c>
      <c r="BE162" s="547" t="str">
        <f t="shared" si="63"/>
        <v/>
      </c>
      <c r="BF162" s="514"/>
      <c r="BG162" s="514"/>
      <c r="BH162" s="633" t="e">
        <f>VLOOKUP(K162,【参考】数式用!$A$2:$O$57,15,FALSE)</f>
        <v>#N/A</v>
      </c>
      <c r="BI162" s="514"/>
      <c r="BJ162" s="514"/>
      <c r="BK162" s="514"/>
      <c r="BL162" s="514"/>
      <c r="BM162" s="514"/>
      <c r="BN162" s="514"/>
      <c r="BO162" s="515"/>
    </row>
    <row r="163" spans="1:67" s="516" customFormat="1" ht="109.95" customHeight="1" thickBot="1">
      <c r="A163" s="649">
        <v>152</v>
      </c>
      <c r="B163" s="983" t="str">
        <f>IF(基本情報入力シート!B191="","",基本情報入力シート!B191)</f>
        <v/>
      </c>
      <c r="C163" s="984"/>
      <c r="D163" s="984"/>
      <c r="E163" s="984"/>
      <c r="F163" s="985"/>
      <c r="G163" s="460" t="str">
        <f>IF(基本情報入力シート!L191="", "", 基本情報入力シート!L191)</f>
        <v/>
      </c>
      <c r="H163" s="460" t="str">
        <f>IF(基本情報入力シート!Q191="", "", 基本情報入力シート!Q191)</f>
        <v/>
      </c>
      <c r="I163" s="460" t="str">
        <f>IF(基本情報入力シート!V191="", "", 基本情報入力シート!V191)</f>
        <v/>
      </c>
      <c r="J163" s="460" t="str">
        <f>IF(基本情報入力シート!W191="", "", 基本情報入力シート!W191)</f>
        <v/>
      </c>
      <c r="K163" s="460" t="str">
        <f>IF(基本情報入力シート!Z191="", "", 基本情報入力シート!Z191)</f>
        <v/>
      </c>
      <c r="L163" s="162" t="str">
        <f>IF(基本情報入力シート!AF191=0, "",基本情報入力シート!AF191)</f>
        <v/>
      </c>
      <c r="M163" s="163" t="str">
        <f>IF(基本情報入力シート!AG191="","",基本情報入力シート!AG191)</f>
        <v/>
      </c>
      <c r="N163" s="164"/>
      <c r="O163" s="165" t="str">
        <f>IFERROR(VLOOKUP(K163,【参考】数式用!$A$2:$F$57,MATCH(N163,【参考】数式用!$C$3:$F$3,0)+2,0),"")</f>
        <v/>
      </c>
      <c r="P163" s="461" t="s">
        <v>180</v>
      </c>
      <c r="Q163" s="166"/>
      <c r="R163" s="462" t="s">
        <v>271</v>
      </c>
      <c r="S163" s="166"/>
      <c r="T163" s="462" t="s">
        <v>272</v>
      </c>
      <c r="U163" s="166"/>
      <c r="V163" s="462" t="s">
        <v>271</v>
      </c>
      <c r="W163" s="166"/>
      <c r="X163" s="462" t="s">
        <v>182</v>
      </c>
      <c r="Y163" s="462" t="s">
        <v>274</v>
      </c>
      <c r="Z163" s="462" t="str">
        <f t="shared" si="46"/>
        <v/>
      </c>
      <c r="AA163" s="463" t="s">
        <v>275</v>
      </c>
      <c r="AB163" s="464" t="str">
        <f t="shared" si="47"/>
        <v/>
      </c>
      <c r="AC163" s="465" t="str">
        <f>IFERROR(ROUNDDOWN(ROUNDDOWN(ROUND(L163*VLOOKUP(K163,【参考】数式用!$A$4:$F$57,MATCH("処遇改善加算Ⅳ",【参考】数式用!$C$3:$F$3,0)+2,0),0)*M163,0)*Z163*0.5,0), "")</f>
        <v/>
      </c>
      <c r="AD163" s="616"/>
      <c r="AE163" s="582"/>
      <c r="AF163" s="582"/>
      <c r="AG163" s="583"/>
      <c r="AH163" s="234"/>
      <c r="AI163" s="161"/>
      <c r="AJ163" s="167"/>
      <c r="AK163" s="541" t="str">
        <f t="shared" si="48"/>
        <v/>
      </c>
      <c r="AL163" s="542" t="str">
        <f t="shared" si="49"/>
        <v/>
      </c>
      <c r="AM163" s="543"/>
      <c r="AN163" s="547" t="str">
        <f>IFERROR(VLOOKUP(K163,【参考】数式用!$A$2:$N$57,14,FALSE),"")</f>
        <v/>
      </c>
      <c r="AO163" s="547" t="str">
        <f t="shared" si="50"/>
        <v/>
      </c>
      <c r="AP163" s="546" t="str">
        <f t="shared" si="51"/>
        <v/>
      </c>
      <c r="AQ163" s="546" t="str">
        <f t="shared" si="52"/>
        <v>入力済</v>
      </c>
      <c r="AR163" s="547" t="str">
        <f t="shared" si="53"/>
        <v/>
      </c>
      <c r="AS163" s="546" t="str">
        <f t="shared" si="54"/>
        <v>入力済</v>
      </c>
      <c r="AT163" s="546" t="str">
        <f t="shared" si="55"/>
        <v/>
      </c>
      <c r="AU163" s="546" t="str">
        <f t="shared" si="56"/>
        <v/>
      </c>
      <c r="AV163" s="547" t="str">
        <f t="shared" si="57"/>
        <v/>
      </c>
      <c r="AW163" s="547" t="str">
        <f t="shared" si="64"/>
        <v>入力済</v>
      </c>
      <c r="AX163" s="546" t="str">
        <f>IFERROR(VLOOKUP(K163,【参考】数式用!$AR$3:$AS$49,2, FALSE), "")</f>
        <v/>
      </c>
      <c r="AY163" s="547" t="str">
        <f t="shared" si="58"/>
        <v/>
      </c>
      <c r="AZ163" s="547" t="str">
        <f t="shared" si="59"/>
        <v>入力済</v>
      </c>
      <c r="BA163" s="546" t="str">
        <f>IFERROR(VLOOKUP(K163,【参考】数式用!$AX$3:$AY$56, 2, FALSE), "")</f>
        <v/>
      </c>
      <c r="BB163" s="547" t="str">
        <f t="shared" si="60"/>
        <v/>
      </c>
      <c r="BC163" s="647" t="str">
        <f t="shared" si="61"/>
        <v>入力済</v>
      </c>
      <c r="BD163" s="547" t="str">
        <f t="shared" si="62"/>
        <v/>
      </c>
      <c r="BE163" s="547" t="str">
        <f t="shared" si="63"/>
        <v/>
      </c>
      <c r="BF163" s="514"/>
      <c r="BG163" s="514"/>
      <c r="BH163" s="633" t="e">
        <f>VLOOKUP(K163,【参考】数式用!$A$2:$O$57,15,FALSE)</f>
        <v>#N/A</v>
      </c>
      <c r="BI163" s="514"/>
      <c r="BJ163" s="514"/>
      <c r="BK163" s="514"/>
      <c r="BL163" s="514"/>
      <c r="BM163" s="514"/>
      <c r="BN163" s="514"/>
      <c r="BO163" s="515"/>
    </row>
    <row r="164" spans="1:67" s="516" customFormat="1" ht="109.95" customHeight="1" thickBot="1">
      <c r="A164" s="649">
        <v>153</v>
      </c>
      <c r="B164" s="983" t="str">
        <f>IF(基本情報入力シート!B192="","",基本情報入力シート!B192)</f>
        <v/>
      </c>
      <c r="C164" s="984"/>
      <c r="D164" s="984"/>
      <c r="E164" s="984"/>
      <c r="F164" s="985"/>
      <c r="G164" s="460" t="str">
        <f>IF(基本情報入力シート!L192="", "", 基本情報入力シート!L192)</f>
        <v/>
      </c>
      <c r="H164" s="460" t="str">
        <f>IF(基本情報入力シート!Q192="", "", 基本情報入力シート!Q192)</f>
        <v/>
      </c>
      <c r="I164" s="460" t="str">
        <f>IF(基本情報入力シート!V192="", "", 基本情報入力シート!V192)</f>
        <v/>
      </c>
      <c r="J164" s="460" t="str">
        <f>IF(基本情報入力シート!W192="", "", 基本情報入力シート!W192)</f>
        <v/>
      </c>
      <c r="K164" s="460" t="str">
        <f>IF(基本情報入力シート!Z192="", "", 基本情報入力シート!Z192)</f>
        <v/>
      </c>
      <c r="L164" s="162" t="str">
        <f>IF(基本情報入力シート!AF192=0, "",基本情報入力シート!AF192)</f>
        <v/>
      </c>
      <c r="M164" s="163" t="str">
        <f>IF(基本情報入力シート!AG192="","",基本情報入力シート!AG192)</f>
        <v/>
      </c>
      <c r="N164" s="164"/>
      <c r="O164" s="165" t="str">
        <f>IFERROR(VLOOKUP(K164,【参考】数式用!$A$2:$F$57,MATCH(N164,【参考】数式用!$C$3:$F$3,0)+2,0),"")</f>
        <v/>
      </c>
      <c r="P164" s="461" t="s">
        <v>180</v>
      </c>
      <c r="Q164" s="166"/>
      <c r="R164" s="462" t="s">
        <v>271</v>
      </c>
      <c r="S164" s="166"/>
      <c r="T164" s="462" t="s">
        <v>272</v>
      </c>
      <c r="U164" s="166"/>
      <c r="V164" s="462" t="s">
        <v>271</v>
      </c>
      <c r="W164" s="166"/>
      <c r="X164" s="462" t="s">
        <v>182</v>
      </c>
      <c r="Y164" s="462" t="s">
        <v>274</v>
      </c>
      <c r="Z164" s="462" t="str">
        <f t="shared" si="46"/>
        <v/>
      </c>
      <c r="AA164" s="463" t="s">
        <v>275</v>
      </c>
      <c r="AB164" s="464" t="str">
        <f t="shared" si="47"/>
        <v/>
      </c>
      <c r="AC164" s="465" t="str">
        <f>IFERROR(ROUNDDOWN(ROUNDDOWN(ROUND(L164*VLOOKUP(K164,【参考】数式用!$A$4:$F$57,MATCH("処遇改善加算Ⅳ",【参考】数式用!$C$3:$F$3,0)+2,0),0)*M164,0)*Z164*0.5,0), "")</f>
        <v/>
      </c>
      <c r="AD164" s="616"/>
      <c r="AE164" s="582"/>
      <c r="AF164" s="582"/>
      <c r="AG164" s="583"/>
      <c r="AH164" s="234"/>
      <c r="AI164" s="161"/>
      <c r="AJ164" s="167"/>
      <c r="AK164" s="541" t="str">
        <f t="shared" si="48"/>
        <v/>
      </c>
      <c r="AL164" s="542" t="str">
        <f t="shared" si="49"/>
        <v/>
      </c>
      <c r="AM164" s="543"/>
      <c r="AN164" s="547" t="str">
        <f>IFERROR(VLOOKUP(K164,【参考】数式用!$A$2:$N$57,14,FALSE),"")</f>
        <v/>
      </c>
      <c r="AO164" s="547" t="str">
        <f t="shared" si="50"/>
        <v/>
      </c>
      <c r="AP164" s="546" t="str">
        <f t="shared" si="51"/>
        <v/>
      </c>
      <c r="AQ164" s="546" t="str">
        <f t="shared" si="52"/>
        <v>入力済</v>
      </c>
      <c r="AR164" s="547" t="str">
        <f t="shared" si="53"/>
        <v/>
      </c>
      <c r="AS164" s="546" t="str">
        <f t="shared" si="54"/>
        <v>入力済</v>
      </c>
      <c r="AT164" s="546" t="str">
        <f t="shared" si="55"/>
        <v/>
      </c>
      <c r="AU164" s="546" t="str">
        <f t="shared" si="56"/>
        <v/>
      </c>
      <c r="AV164" s="547" t="str">
        <f t="shared" si="57"/>
        <v/>
      </c>
      <c r="AW164" s="547" t="str">
        <f t="shared" si="64"/>
        <v>入力済</v>
      </c>
      <c r="AX164" s="546" t="str">
        <f>IFERROR(VLOOKUP(K164,【参考】数式用!$AR$3:$AS$49,2, FALSE), "")</f>
        <v/>
      </c>
      <c r="AY164" s="547" t="str">
        <f t="shared" si="58"/>
        <v/>
      </c>
      <c r="AZ164" s="547" t="str">
        <f t="shared" si="59"/>
        <v>入力済</v>
      </c>
      <c r="BA164" s="546" t="str">
        <f>IFERROR(VLOOKUP(K164,【参考】数式用!$AX$3:$AY$56, 2, FALSE), "")</f>
        <v/>
      </c>
      <c r="BB164" s="547" t="str">
        <f t="shared" si="60"/>
        <v/>
      </c>
      <c r="BC164" s="647" t="str">
        <f t="shared" si="61"/>
        <v>入力済</v>
      </c>
      <c r="BD164" s="547" t="str">
        <f t="shared" si="62"/>
        <v/>
      </c>
      <c r="BE164" s="547" t="str">
        <f t="shared" si="63"/>
        <v/>
      </c>
      <c r="BF164" s="514"/>
      <c r="BG164" s="514"/>
      <c r="BH164" s="633" t="e">
        <f>VLOOKUP(K164,【参考】数式用!$A$2:$O$57,15,FALSE)</f>
        <v>#N/A</v>
      </c>
      <c r="BI164" s="514"/>
      <c r="BJ164" s="514"/>
      <c r="BK164" s="514"/>
      <c r="BL164" s="514"/>
      <c r="BM164" s="514"/>
      <c r="BN164" s="514"/>
      <c r="BO164" s="515"/>
    </row>
    <row r="165" spans="1:67" s="516" customFormat="1" ht="109.95" customHeight="1" thickBot="1">
      <c r="A165" s="649">
        <v>154</v>
      </c>
      <c r="B165" s="983" t="str">
        <f>IF(基本情報入力シート!B193="","",基本情報入力シート!B193)</f>
        <v/>
      </c>
      <c r="C165" s="984"/>
      <c r="D165" s="984"/>
      <c r="E165" s="984"/>
      <c r="F165" s="985"/>
      <c r="G165" s="460" t="str">
        <f>IF(基本情報入力シート!L193="", "", 基本情報入力シート!L193)</f>
        <v/>
      </c>
      <c r="H165" s="460" t="str">
        <f>IF(基本情報入力シート!Q193="", "", 基本情報入力シート!Q193)</f>
        <v/>
      </c>
      <c r="I165" s="460" t="str">
        <f>IF(基本情報入力シート!V193="", "", 基本情報入力シート!V193)</f>
        <v/>
      </c>
      <c r="J165" s="460" t="str">
        <f>IF(基本情報入力シート!W193="", "", 基本情報入力シート!W193)</f>
        <v/>
      </c>
      <c r="K165" s="460" t="str">
        <f>IF(基本情報入力シート!Z193="", "", 基本情報入力シート!Z193)</f>
        <v/>
      </c>
      <c r="L165" s="162" t="str">
        <f>IF(基本情報入力シート!AF193=0, "",基本情報入力シート!AF193)</f>
        <v/>
      </c>
      <c r="M165" s="163" t="str">
        <f>IF(基本情報入力シート!AG193="","",基本情報入力シート!AG193)</f>
        <v/>
      </c>
      <c r="N165" s="164"/>
      <c r="O165" s="165" t="str">
        <f>IFERROR(VLOOKUP(K165,【参考】数式用!$A$2:$F$57,MATCH(N165,【参考】数式用!$C$3:$F$3,0)+2,0),"")</f>
        <v/>
      </c>
      <c r="P165" s="461" t="s">
        <v>180</v>
      </c>
      <c r="Q165" s="166"/>
      <c r="R165" s="462" t="s">
        <v>271</v>
      </c>
      <c r="S165" s="166"/>
      <c r="T165" s="462" t="s">
        <v>272</v>
      </c>
      <c r="U165" s="166"/>
      <c r="V165" s="462" t="s">
        <v>271</v>
      </c>
      <c r="W165" s="166"/>
      <c r="X165" s="462" t="s">
        <v>182</v>
      </c>
      <c r="Y165" s="462" t="s">
        <v>274</v>
      </c>
      <c r="Z165" s="462" t="str">
        <f t="shared" si="46"/>
        <v/>
      </c>
      <c r="AA165" s="463" t="s">
        <v>275</v>
      </c>
      <c r="AB165" s="464" t="str">
        <f t="shared" si="47"/>
        <v/>
      </c>
      <c r="AC165" s="465" t="str">
        <f>IFERROR(ROUNDDOWN(ROUNDDOWN(ROUND(L165*VLOOKUP(K165,【参考】数式用!$A$4:$F$57,MATCH("処遇改善加算Ⅳ",【参考】数式用!$C$3:$F$3,0)+2,0),0)*M165,0)*Z165*0.5,0), "")</f>
        <v/>
      </c>
      <c r="AD165" s="616"/>
      <c r="AE165" s="582"/>
      <c r="AF165" s="582"/>
      <c r="AG165" s="583"/>
      <c r="AH165" s="234"/>
      <c r="AI165" s="161"/>
      <c r="AJ165" s="167"/>
      <c r="AK165" s="541" t="str">
        <f t="shared" si="48"/>
        <v/>
      </c>
      <c r="AL165" s="542" t="str">
        <f t="shared" si="49"/>
        <v/>
      </c>
      <c r="AM165" s="543"/>
      <c r="AN165" s="547" t="str">
        <f>IFERROR(VLOOKUP(K165,【参考】数式用!$A$2:$N$57,14,FALSE),"")</f>
        <v/>
      </c>
      <c r="AO165" s="547" t="str">
        <f t="shared" si="50"/>
        <v/>
      </c>
      <c r="AP165" s="546" t="str">
        <f t="shared" si="51"/>
        <v/>
      </c>
      <c r="AQ165" s="546" t="str">
        <f t="shared" si="52"/>
        <v>入力済</v>
      </c>
      <c r="AR165" s="547" t="str">
        <f t="shared" si="53"/>
        <v/>
      </c>
      <c r="AS165" s="546" t="str">
        <f t="shared" si="54"/>
        <v>入力済</v>
      </c>
      <c r="AT165" s="546" t="str">
        <f t="shared" si="55"/>
        <v/>
      </c>
      <c r="AU165" s="546" t="str">
        <f t="shared" si="56"/>
        <v/>
      </c>
      <c r="AV165" s="547" t="str">
        <f t="shared" si="57"/>
        <v/>
      </c>
      <c r="AW165" s="547" t="str">
        <f t="shared" si="64"/>
        <v>入力済</v>
      </c>
      <c r="AX165" s="546" t="str">
        <f>IFERROR(VLOOKUP(K165,【参考】数式用!$AR$3:$AS$49,2, FALSE), "")</f>
        <v/>
      </c>
      <c r="AY165" s="547" t="str">
        <f t="shared" si="58"/>
        <v/>
      </c>
      <c r="AZ165" s="547" t="str">
        <f t="shared" si="59"/>
        <v>入力済</v>
      </c>
      <c r="BA165" s="546" t="str">
        <f>IFERROR(VLOOKUP(K165,【参考】数式用!$AX$3:$AY$56, 2, FALSE), "")</f>
        <v/>
      </c>
      <c r="BB165" s="547" t="str">
        <f t="shared" si="60"/>
        <v/>
      </c>
      <c r="BC165" s="647" t="str">
        <f t="shared" si="61"/>
        <v>入力済</v>
      </c>
      <c r="BD165" s="547" t="str">
        <f t="shared" si="62"/>
        <v/>
      </c>
      <c r="BE165" s="547" t="str">
        <f t="shared" si="63"/>
        <v/>
      </c>
      <c r="BF165" s="514"/>
      <c r="BG165" s="514"/>
      <c r="BH165" s="633" t="e">
        <f>VLOOKUP(K165,【参考】数式用!$A$2:$O$57,15,FALSE)</f>
        <v>#N/A</v>
      </c>
      <c r="BI165" s="514"/>
      <c r="BJ165" s="514"/>
      <c r="BK165" s="514"/>
      <c r="BL165" s="514"/>
      <c r="BM165" s="514"/>
      <c r="BN165" s="514"/>
      <c r="BO165" s="515"/>
    </row>
    <row r="166" spans="1:67" s="516" customFormat="1" ht="109.95" customHeight="1" thickBot="1">
      <c r="A166" s="649">
        <v>155</v>
      </c>
      <c r="B166" s="983" t="str">
        <f>IF(基本情報入力シート!B194="","",基本情報入力シート!B194)</f>
        <v/>
      </c>
      <c r="C166" s="984"/>
      <c r="D166" s="984"/>
      <c r="E166" s="984"/>
      <c r="F166" s="985"/>
      <c r="G166" s="460" t="str">
        <f>IF(基本情報入力シート!L194="", "", 基本情報入力シート!L194)</f>
        <v/>
      </c>
      <c r="H166" s="460" t="str">
        <f>IF(基本情報入力シート!Q194="", "", 基本情報入力シート!Q194)</f>
        <v/>
      </c>
      <c r="I166" s="460" t="str">
        <f>IF(基本情報入力シート!V194="", "", 基本情報入力シート!V194)</f>
        <v/>
      </c>
      <c r="J166" s="460" t="str">
        <f>IF(基本情報入力シート!W194="", "", 基本情報入力シート!W194)</f>
        <v/>
      </c>
      <c r="K166" s="460" t="str">
        <f>IF(基本情報入力シート!Z194="", "", 基本情報入力シート!Z194)</f>
        <v/>
      </c>
      <c r="L166" s="162" t="str">
        <f>IF(基本情報入力シート!AF194=0, "",基本情報入力シート!AF194)</f>
        <v/>
      </c>
      <c r="M166" s="163" t="str">
        <f>IF(基本情報入力シート!AG194="","",基本情報入力シート!AG194)</f>
        <v/>
      </c>
      <c r="N166" s="164"/>
      <c r="O166" s="165" t="str">
        <f>IFERROR(VLOOKUP(K166,【参考】数式用!$A$2:$F$57,MATCH(N166,【参考】数式用!$C$3:$F$3,0)+2,0),"")</f>
        <v/>
      </c>
      <c r="P166" s="461" t="s">
        <v>180</v>
      </c>
      <c r="Q166" s="166"/>
      <c r="R166" s="462" t="s">
        <v>271</v>
      </c>
      <c r="S166" s="166"/>
      <c r="T166" s="462" t="s">
        <v>272</v>
      </c>
      <c r="U166" s="166"/>
      <c r="V166" s="462" t="s">
        <v>271</v>
      </c>
      <c r="W166" s="166"/>
      <c r="X166" s="462" t="s">
        <v>182</v>
      </c>
      <c r="Y166" s="462" t="s">
        <v>274</v>
      </c>
      <c r="Z166" s="462" t="str">
        <f t="shared" si="46"/>
        <v/>
      </c>
      <c r="AA166" s="463" t="s">
        <v>275</v>
      </c>
      <c r="AB166" s="464" t="str">
        <f t="shared" si="47"/>
        <v/>
      </c>
      <c r="AC166" s="465" t="str">
        <f>IFERROR(ROUNDDOWN(ROUNDDOWN(ROUND(L166*VLOOKUP(K166,【参考】数式用!$A$4:$F$57,MATCH("処遇改善加算Ⅳ",【参考】数式用!$C$3:$F$3,0)+2,0),0)*M166,0)*Z166*0.5,0), "")</f>
        <v/>
      </c>
      <c r="AD166" s="616"/>
      <c r="AE166" s="582"/>
      <c r="AF166" s="582"/>
      <c r="AG166" s="583"/>
      <c r="AH166" s="234"/>
      <c r="AI166" s="161"/>
      <c r="AJ166" s="167"/>
      <c r="AK166" s="541" t="str">
        <f t="shared" si="48"/>
        <v/>
      </c>
      <c r="AL166" s="542" t="str">
        <f t="shared" si="49"/>
        <v/>
      </c>
      <c r="AM166" s="543"/>
      <c r="AN166" s="547" t="str">
        <f>IFERROR(VLOOKUP(K166,【参考】数式用!$A$2:$N$57,14,FALSE),"")</f>
        <v/>
      </c>
      <c r="AO166" s="547" t="str">
        <f t="shared" si="50"/>
        <v/>
      </c>
      <c r="AP166" s="546" t="str">
        <f t="shared" si="51"/>
        <v/>
      </c>
      <c r="AQ166" s="546" t="str">
        <f t="shared" si="52"/>
        <v>入力済</v>
      </c>
      <c r="AR166" s="547" t="str">
        <f t="shared" si="53"/>
        <v/>
      </c>
      <c r="AS166" s="546" t="str">
        <f t="shared" si="54"/>
        <v>入力済</v>
      </c>
      <c r="AT166" s="546" t="str">
        <f t="shared" si="55"/>
        <v/>
      </c>
      <c r="AU166" s="546" t="str">
        <f t="shared" si="56"/>
        <v/>
      </c>
      <c r="AV166" s="547" t="str">
        <f t="shared" si="57"/>
        <v/>
      </c>
      <c r="AW166" s="547" t="str">
        <f t="shared" si="64"/>
        <v>入力済</v>
      </c>
      <c r="AX166" s="546" t="str">
        <f>IFERROR(VLOOKUP(K166,【参考】数式用!$AR$3:$AS$49,2, FALSE), "")</f>
        <v/>
      </c>
      <c r="AY166" s="547" t="str">
        <f t="shared" si="58"/>
        <v/>
      </c>
      <c r="AZ166" s="547" t="str">
        <f t="shared" si="59"/>
        <v>入力済</v>
      </c>
      <c r="BA166" s="546" t="str">
        <f>IFERROR(VLOOKUP(K166,【参考】数式用!$AX$3:$AY$56, 2, FALSE), "")</f>
        <v/>
      </c>
      <c r="BB166" s="547" t="str">
        <f t="shared" si="60"/>
        <v/>
      </c>
      <c r="BC166" s="647" t="str">
        <f t="shared" si="61"/>
        <v>入力済</v>
      </c>
      <c r="BD166" s="547" t="str">
        <f t="shared" si="62"/>
        <v/>
      </c>
      <c r="BE166" s="547" t="str">
        <f t="shared" si="63"/>
        <v/>
      </c>
      <c r="BF166" s="514"/>
      <c r="BG166" s="514"/>
      <c r="BH166" s="633" t="e">
        <f>VLOOKUP(K166,【参考】数式用!$A$2:$O$57,15,FALSE)</f>
        <v>#N/A</v>
      </c>
      <c r="BI166" s="514"/>
      <c r="BJ166" s="514"/>
      <c r="BK166" s="514"/>
      <c r="BL166" s="514"/>
      <c r="BM166" s="514"/>
      <c r="BN166" s="514"/>
      <c r="BO166" s="515"/>
    </row>
    <row r="167" spans="1:67" s="516" customFormat="1" ht="109.95" customHeight="1" thickBot="1">
      <c r="A167" s="649">
        <v>156</v>
      </c>
      <c r="B167" s="983" t="str">
        <f>IF(基本情報入力シート!B195="","",基本情報入力シート!B195)</f>
        <v/>
      </c>
      <c r="C167" s="984"/>
      <c r="D167" s="984"/>
      <c r="E167" s="984"/>
      <c r="F167" s="985"/>
      <c r="G167" s="460" t="str">
        <f>IF(基本情報入力シート!L195="", "", 基本情報入力シート!L195)</f>
        <v/>
      </c>
      <c r="H167" s="460" t="str">
        <f>IF(基本情報入力シート!Q195="", "", 基本情報入力シート!Q195)</f>
        <v/>
      </c>
      <c r="I167" s="460" t="str">
        <f>IF(基本情報入力シート!V195="", "", 基本情報入力シート!V195)</f>
        <v/>
      </c>
      <c r="J167" s="460" t="str">
        <f>IF(基本情報入力シート!W195="", "", 基本情報入力シート!W195)</f>
        <v/>
      </c>
      <c r="K167" s="460" t="str">
        <f>IF(基本情報入力シート!Z195="", "", 基本情報入力シート!Z195)</f>
        <v/>
      </c>
      <c r="L167" s="162" t="str">
        <f>IF(基本情報入力シート!AF195=0, "",基本情報入力シート!AF195)</f>
        <v/>
      </c>
      <c r="M167" s="163" t="str">
        <f>IF(基本情報入力シート!AG195="","",基本情報入力シート!AG195)</f>
        <v/>
      </c>
      <c r="N167" s="164"/>
      <c r="O167" s="165" t="str">
        <f>IFERROR(VLOOKUP(K167,【参考】数式用!$A$2:$F$57,MATCH(N167,【参考】数式用!$C$3:$F$3,0)+2,0),"")</f>
        <v/>
      </c>
      <c r="P167" s="461" t="s">
        <v>180</v>
      </c>
      <c r="Q167" s="166"/>
      <c r="R167" s="462" t="s">
        <v>271</v>
      </c>
      <c r="S167" s="166"/>
      <c r="T167" s="462" t="s">
        <v>272</v>
      </c>
      <c r="U167" s="166"/>
      <c r="V167" s="462" t="s">
        <v>271</v>
      </c>
      <c r="W167" s="166"/>
      <c r="X167" s="462" t="s">
        <v>182</v>
      </c>
      <c r="Y167" s="462" t="s">
        <v>274</v>
      </c>
      <c r="Z167" s="462" t="str">
        <f t="shared" si="46"/>
        <v/>
      </c>
      <c r="AA167" s="463" t="s">
        <v>275</v>
      </c>
      <c r="AB167" s="464" t="str">
        <f t="shared" si="47"/>
        <v/>
      </c>
      <c r="AC167" s="465" t="str">
        <f>IFERROR(ROUNDDOWN(ROUNDDOWN(ROUND(L167*VLOOKUP(K167,【参考】数式用!$A$4:$F$57,MATCH("処遇改善加算Ⅳ",【参考】数式用!$C$3:$F$3,0)+2,0),0)*M167,0)*Z167*0.5,0), "")</f>
        <v/>
      </c>
      <c r="AD167" s="616"/>
      <c r="AE167" s="582"/>
      <c r="AF167" s="582"/>
      <c r="AG167" s="583"/>
      <c r="AH167" s="234"/>
      <c r="AI167" s="161"/>
      <c r="AJ167" s="167"/>
      <c r="AK167" s="541" t="str">
        <f t="shared" si="48"/>
        <v/>
      </c>
      <c r="AL167" s="542" t="str">
        <f t="shared" si="49"/>
        <v/>
      </c>
      <c r="AM167" s="543"/>
      <c r="AN167" s="547" t="str">
        <f>IFERROR(VLOOKUP(K167,【参考】数式用!$A$2:$N$57,14,FALSE),"")</f>
        <v/>
      </c>
      <c r="AO167" s="547" t="str">
        <f t="shared" si="50"/>
        <v/>
      </c>
      <c r="AP167" s="546" t="str">
        <f t="shared" si="51"/>
        <v/>
      </c>
      <c r="AQ167" s="546" t="str">
        <f t="shared" si="52"/>
        <v>入力済</v>
      </c>
      <c r="AR167" s="547" t="str">
        <f t="shared" si="53"/>
        <v/>
      </c>
      <c r="AS167" s="546" t="str">
        <f t="shared" si="54"/>
        <v>入力済</v>
      </c>
      <c r="AT167" s="546" t="str">
        <f t="shared" si="55"/>
        <v/>
      </c>
      <c r="AU167" s="546" t="str">
        <f t="shared" si="56"/>
        <v/>
      </c>
      <c r="AV167" s="547" t="str">
        <f t="shared" si="57"/>
        <v/>
      </c>
      <c r="AW167" s="547" t="str">
        <f t="shared" si="64"/>
        <v>入力済</v>
      </c>
      <c r="AX167" s="546" t="str">
        <f>IFERROR(VLOOKUP(K167,【参考】数式用!$AR$3:$AS$49,2, FALSE), "")</f>
        <v/>
      </c>
      <c r="AY167" s="547" t="str">
        <f t="shared" si="58"/>
        <v/>
      </c>
      <c r="AZ167" s="547" t="str">
        <f t="shared" si="59"/>
        <v>入力済</v>
      </c>
      <c r="BA167" s="546" t="str">
        <f>IFERROR(VLOOKUP(K167,【参考】数式用!$AX$3:$AY$56, 2, FALSE), "")</f>
        <v/>
      </c>
      <c r="BB167" s="547" t="str">
        <f t="shared" si="60"/>
        <v/>
      </c>
      <c r="BC167" s="647" t="str">
        <f t="shared" si="61"/>
        <v>入力済</v>
      </c>
      <c r="BD167" s="547" t="str">
        <f t="shared" si="62"/>
        <v/>
      </c>
      <c r="BE167" s="547" t="str">
        <f t="shared" si="63"/>
        <v/>
      </c>
      <c r="BF167" s="514"/>
      <c r="BG167" s="514"/>
      <c r="BH167" s="633" t="e">
        <f>VLOOKUP(K167,【参考】数式用!$A$2:$O$57,15,FALSE)</f>
        <v>#N/A</v>
      </c>
      <c r="BI167" s="514"/>
      <c r="BJ167" s="514"/>
      <c r="BK167" s="514"/>
      <c r="BL167" s="514"/>
      <c r="BM167" s="514"/>
      <c r="BN167" s="514"/>
      <c r="BO167" s="515"/>
    </row>
    <row r="168" spans="1:67" s="516" customFormat="1" ht="109.95" customHeight="1" thickBot="1">
      <c r="A168" s="649">
        <v>157</v>
      </c>
      <c r="B168" s="983" t="str">
        <f>IF(基本情報入力シート!B196="","",基本情報入力シート!B196)</f>
        <v/>
      </c>
      <c r="C168" s="984"/>
      <c r="D168" s="984"/>
      <c r="E168" s="984"/>
      <c r="F168" s="985"/>
      <c r="G168" s="460" t="str">
        <f>IF(基本情報入力シート!L196="", "", 基本情報入力シート!L196)</f>
        <v/>
      </c>
      <c r="H168" s="460" t="str">
        <f>IF(基本情報入力シート!Q196="", "", 基本情報入力シート!Q196)</f>
        <v/>
      </c>
      <c r="I168" s="460" t="str">
        <f>IF(基本情報入力シート!V196="", "", 基本情報入力シート!V196)</f>
        <v/>
      </c>
      <c r="J168" s="460" t="str">
        <f>IF(基本情報入力シート!W196="", "", 基本情報入力シート!W196)</f>
        <v/>
      </c>
      <c r="K168" s="460" t="str">
        <f>IF(基本情報入力シート!Z196="", "", 基本情報入力シート!Z196)</f>
        <v/>
      </c>
      <c r="L168" s="162" t="str">
        <f>IF(基本情報入力シート!AF196=0, "",基本情報入力シート!AF196)</f>
        <v/>
      </c>
      <c r="M168" s="163" t="str">
        <f>IF(基本情報入力シート!AG196="","",基本情報入力シート!AG196)</f>
        <v/>
      </c>
      <c r="N168" s="164"/>
      <c r="O168" s="165" t="str">
        <f>IFERROR(VLOOKUP(K168,【参考】数式用!$A$2:$F$57,MATCH(N168,【参考】数式用!$C$3:$F$3,0)+2,0),"")</f>
        <v/>
      </c>
      <c r="P168" s="461" t="s">
        <v>180</v>
      </c>
      <c r="Q168" s="166"/>
      <c r="R168" s="462" t="s">
        <v>271</v>
      </c>
      <c r="S168" s="166"/>
      <c r="T168" s="462" t="s">
        <v>272</v>
      </c>
      <c r="U168" s="166"/>
      <c r="V168" s="462" t="s">
        <v>271</v>
      </c>
      <c r="W168" s="166"/>
      <c r="X168" s="462" t="s">
        <v>182</v>
      </c>
      <c r="Y168" s="462" t="s">
        <v>274</v>
      </c>
      <c r="Z168" s="462" t="str">
        <f t="shared" si="46"/>
        <v/>
      </c>
      <c r="AA168" s="463" t="s">
        <v>275</v>
      </c>
      <c r="AB168" s="464" t="str">
        <f t="shared" si="47"/>
        <v/>
      </c>
      <c r="AC168" s="465" t="str">
        <f>IFERROR(ROUNDDOWN(ROUNDDOWN(ROUND(L168*VLOOKUP(K168,【参考】数式用!$A$4:$F$57,MATCH("処遇改善加算Ⅳ",【参考】数式用!$C$3:$F$3,0)+2,0),0)*M168,0)*Z168*0.5,0), "")</f>
        <v/>
      </c>
      <c r="AD168" s="616"/>
      <c r="AE168" s="582"/>
      <c r="AF168" s="582"/>
      <c r="AG168" s="583"/>
      <c r="AH168" s="234"/>
      <c r="AI168" s="161"/>
      <c r="AJ168" s="167"/>
      <c r="AK168" s="541" t="str">
        <f t="shared" si="48"/>
        <v/>
      </c>
      <c r="AL168" s="542" t="str">
        <f t="shared" si="49"/>
        <v/>
      </c>
      <c r="AM168" s="543"/>
      <c r="AN168" s="547" t="str">
        <f>IFERROR(VLOOKUP(K168,【参考】数式用!$A$2:$N$57,14,FALSE),"")</f>
        <v/>
      </c>
      <c r="AO168" s="547" t="str">
        <f t="shared" si="50"/>
        <v/>
      </c>
      <c r="AP168" s="546" t="str">
        <f t="shared" si="51"/>
        <v/>
      </c>
      <c r="AQ168" s="546" t="str">
        <f t="shared" si="52"/>
        <v>入力済</v>
      </c>
      <c r="AR168" s="547" t="str">
        <f t="shared" si="53"/>
        <v/>
      </c>
      <c r="AS168" s="546" t="str">
        <f t="shared" si="54"/>
        <v>入力済</v>
      </c>
      <c r="AT168" s="546" t="str">
        <f t="shared" si="55"/>
        <v/>
      </c>
      <c r="AU168" s="546" t="str">
        <f t="shared" si="56"/>
        <v/>
      </c>
      <c r="AV168" s="547" t="str">
        <f t="shared" si="57"/>
        <v/>
      </c>
      <c r="AW168" s="547" t="str">
        <f t="shared" si="64"/>
        <v>入力済</v>
      </c>
      <c r="AX168" s="546" t="str">
        <f>IFERROR(VLOOKUP(K168,【参考】数式用!$AR$3:$AS$49,2, FALSE), "")</f>
        <v/>
      </c>
      <c r="AY168" s="547" t="str">
        <f t="shared" si="58"/>
        <v/>
      </c>
      <c r="AZ168" s="547" t="str">
        <f t="shared" si="59"/>
        <v>入力済</v>
      </c>
      <c r="BA168" s="546" t="str">
        <f>IFERROR(VLOOKUP(K168,【参考】数式用!$AX$3:$AY$56, 2, FALSE), "")</f>
        <v/>
      </c>
      <c r="BB168" s="547" t="str">
        <f t="shared" si="60"/>
        <v/>
      </c>
      <c r="BC168" s="647" t="str">
        <f t="shared" si="61"/>
        <v>入力済</v>
      </c>
      <c r="BD168" s="547" t="str">
        <f t="shared" si="62"/>
        <v/>
      </c>
      <c r="BE168" s="547" t="str">
        <f t="shared" si="63"/>
        <v/>
      </c>
      <c r="BF168" s="514"/>
      <c r="BG168" s="514"/>
      <c r="BH168" s="633" t="e">
        <f>VLOOKUP(K168,【参考】数式用!$A$2:$O$57,15,FALSE)</f>
        <v>#N/A</v>
      </c>
      <c r="BI168" s="514"/>
      <c r="BJ168" s="514"/>
      <c r="BK168" s="514"/>
      <c r="BL168" s="514"/>
      <c r="BM168" s="514"/>
      <c r="BN168" s="514"/>
      <c r="BO168" s="515"/>
    </row>
    <row r="169" spans="1:67" s="516" customFormat="1" ht="109.95" customHeight="1" thickBot="1">
      <c r="A169" s="649">
        <v>158</v>
      </c>
      <c r="B169" s="983" t="str">
        <f>IF(基本情報入力シート!B197="","",基本情報入力シート!B197)</f>
        <v/>
      </c>
      <c r="C169" s="984"/>
      <c r="D169" s="984"/>
      <c r="E169" s="984"/>
      <c r="F169" s="985"/>
      <c r="G169" s="460" t="str">
        <f>IF(基本情報入力シート!L197="", "", 基本情報入力シート!L197)</f>
        <v/>
      </c>
      <c r="H169" s="460" t="str">
        <f>IF(基本情報入力シート!Q197="", "", 基本情報入力シート!Q197)</f>
        <v/>
      </c>
      <c r="I169" s="460" t="str">
        <f>IF(基本情報入力シート!V197="", "", 基本情報入力シート!V197)</f>
        <v/>
      </c>
      <c r="J169" s="460" t="str">
        <f>IF(基本情報入力シート!W197="", "", 基本情報入力シート!W197)</f>
        <v/>
      </c>
      <c r="K169" s="460" t="str">
        <f>IF(基本情報入力シート!Z197="", "", 基本情報入力シート!Z197)</f>
        <v/>
      </c>
      <c r="L169" s="162" t="str">
        <f>IF(基本情報入力シート!AF197=0, "",基本情報入力シート!AF197)</f>
        <v/>
      </c>
      <c r="M169" s="163" t="str">
        <f>IF(基本情報入力シート!AG197="","",基本情報入力シート!AG197)</f>
        <v/>
      </c>
      <c r="N169" s="164"/>
      <c r="O169" s="165" t="str">
        <f>IFERROR(VLOOKUP(K169,【参考】数式用!$A$2:$F$57,MATCH(N169,【参考】数式用!$C$3:$F$3,0)+2,0),"")</f>
        <v/>
      </c>
      <c r="P169" s="461" t="s">
        <v>180</v>
      </c>
      <c r="Q169" s="166"/>
      <c r="R169" s="462" t="s">
        <v>271</v>
      </c>
      <c r="S169" s="166"/>
      <c r="T169" s="462" t="s">
        <v>272</v>
      </c>
      <c r="U169" s="166"/>
      <c r="V169" s="462" t="s">
        <v>271</v>
      </c>
      <c r="W169" s="166"/>
      <c r="X169" s="462" t="s">
        <v>182</v>
      </c>
      <c r="Y169" s="462" t="s">
        <v>274</v>
      </c>
      <c r="Z169" s="462" t="str">
        <f t="shared" si="46"/>
        <v/>
      </c>
      <c r="AA169" s="463" t="s">
        <v>275</v>
      </c>
      <c r="AB169" s="464" t="str">
        <f t="shared" si="47"/>
        <v/>
      </c>
      <c r="AC169" s="465" t="str">
        <f>IFERROR(ROUNDDOWN(ROUNDDOWN(ROUND(L169*VLOOKUP(K169,【参考】数式用!$A$4:$F$57,MATCH("処遇改善加算Ⅳ",【参考】数式用!$C$3:$F$3,0)+2,0),0)*M169,0)*Z169*0.5,0), "")</f>
        <v/>
      </c>
      <c r="AD169" s="616"/>
      <c r="AE169" s="582"/>
      <c r="AF169" s="582"/>
      <c r="AG169" s="583"/>
      <c r="AH169" s="234"/>
      <c r="AI169" s="161"/>
      <c r="AJ169" s="167"/>
      <c r="AK169" s="541" t="str">
        <f t="shared" si="48"/>
        <v/>
      </c>
      <c r="AL169" s="542" t="str">
        <f t="shared" si="49"/>
        <v/>
      </c>
      <c r="AM169" s="543"/>
      <c r="AN169" s="547" t="str">
        <f>IFERROR(VLOOKUP(K169,【参考】数式用!$A$2:$N$57,14,FALSE),"")</f>
        <v/>
      </c>
      <c r="AO169" s="547" t="str">
        <f t="shared" si="50"/>
        <v/>
      </c>
      <c r="AP169" s="546" t="str">
        <f t="shared" si="51"/>
        <v/>
      </c>
      <c r="AQ169" s="546" t="str">
        <f t="shared" si="52"/>
        <v>入力済</v>
      </c>
      <c r="AR169" s="547" t="str">
        <f t="shared" si="53"/>
        <v/>
      </c>
      <c r="AS169" s="546" t="str">
        <f t="shared" si="54"/>
        <v>入力済</v>
      </c>
      <c r="AT169" s="546" t="str">
        <f t="shared" si="55"/>
        <v/>
      </c>
      <c r="AU169" s="546" t="str">
        <f t="shared" si="56"/>
        <v/>
      </c>
      <c r="AV169" s="547" t="str">
        <f t="shared" si="57"/>
        <v/>
      </c>
      <c r="AW169" s="547" t="str">
        <f t="shared" si="64"/>
        <v>入力済</v>
      </c>
      <c r="AX169" s="546" t="str">
        <f>IFERROR(VLOOKUP(K169,【参考】数式用!$AR$3:$AS$49,2, FALSE), "")</f>
        <v/>
      </c>
      <c r="AY169" s="547" t="str">
        <f t="shared" si="58"/>
        <v/>
      </c>
      <c r="AZ169" s="547" t="str">
        <f t="shared" si="59"/>
        <v>入力済</v>
      </c>
      <c r="BA169" s="546" t="str">
        <f>IFERROR(VLOOKUP(K169,【参考】数式用!$AX$3:$AY$56, 2, FALSE), "")</f>
        <v/>
      </c>
      <c r="BB169" s="547" t="str">
        <f t="shared" si="60"/>
        <v/>
      </c>
      <c r="BC169" s="647" t="str">
        <f t="shared" si="61"/>
        <v>入力済</v>
      </c>
      <c r="BD169" s="547" t="str">
        <f t="shared" si="62"/>
        <v/>
      </c>
      <c r="BE169" s="547" t="str">
        <f t="shared" si="63"/>
        <v/>
      </c>
      <c r="BF169" s="514"/>
      <c r="BG169" s="514"/>
      <c r="BH169" s="633" t="e">
        <f>VLOOKUP(K169,【参考】数式用!$A$2:$O$57,15,FALSE)</f>
        <v>#N/A</v>
      </c>
      <c r="BI169" s="514"/>
      <c r="BJ169" s="514"/>
      <c r="BK169" s="514"/>
      <c r="BL169" s="514"/>
      <c r="BM169" s="514"/>
      <c r="BN169" s="514"/>
      <c r="BO169" s="515"/>
    </row>
    <row r="170" spans="1:67" s="516" customFormat="1" ht="109.95" customHeight="1" thickBot="1">
      <c r="A170" s="649">
        <v>159</v>
      </c>
      <c r="B170" s="983" t="str">
        <f>IF(基本情報入力シート!B198="","",基本情報入力シート!B198)</f>
        <v/>
      </c>
      <c r="C170" s="984"/>
      <c r="D170" s="984"/>
      <c r="E170" s="984"/>
      <c r="F170" s="985"/>
      <c r="G170" s="460" t="str">
        <f>IF(基本情報入力シート!L198="", "", 基本情報入力シート!L198)</f>
        <v/>
      </c>
      <c r="H170" s="460" t="str">
        <f>IF(基本情報入力シート!Q198="", "", 基本情報入力シート!Q198)</f>
        <v/>
      </c>
      <c r="I170" s="460" t="str">
        <f>IF(基本情報入力シート!V198="", "", 基本情報入力シート!V198)</f>
        <v/>
      </c>
      <c r="J170" s="460" t="str">
        <f>IF(基本情報入力シート!W198="", "", 基本情報入力シート!W198)</f>
        <v/>
      </c>
      <c r="K170" s="460" t="str">
        <f>IF(基本情報入力シート!Z198="", "", 基本情報入力シート!Z198)</f>
        <v/>
      </c>
      <c r="L170" s="162" t="str">
        <f>IF(基本情報入力シート!AF198=0, "",基本情報入力シート!AF198)</f>
        <v/>
      </c>
      <c r="M170" s="163" t="str">
        <f>IF(基本情報入力シート!AG198="","",基本情報入力シート!AG198)</f>
        <v/>
      </c>
      <c r="N170" s="164"/>
      <c r="O170" s="165" t="str">
        <f>IFERROR(VLOOKUP(K170,【参考】数式用!$A$2:$F$57,MATCH(N170,【参考】数式用!$C$3:$F$3,0)+2,0),"")</f>
        <v/>
      </c>
      <c r="P170" s="461" t="s">
        <v>180</v>
      </c>
      <c r="Q170" s="166"/>
      <c r="R170" s="462" t="s">
        <v>271</v>
      </c>
      <c r="S170" s="166"/>
      <c r="T170" s="462" t="s">
        <v>272</v>
      </c>
      <c r="U170" s="166"/>
      <c r="V170" s="462" t="s">
        <v>271</v>
      </c>
      <c r="W170" s="166"/>
      <c r="X170" s="462" t="s">
        <v>182</v>
      </c>
      <c r="Y170" s="462" t="s">
        <v>274</v>
      </c>
      <c r="Z170" s="462" t="str">
        <f t="shared" si="46"/>
        <v/>
      </c>
      <c r="AA170" s="463" t="s">
        <v>275</v>
      </c>
      <c r="AB170" s="464" t="str">
        <f t="shared" si="47"/>
        <v/>
      </c>
      <c r="AC170" s="465" t="str">
        <f>IFERROR(ROUNDDOWN(ROUNDDOWN(ROUND(L170*VLOOKUP(K170,【参考】数式用!$A$4:$F$57,MATCH("処遇改善加算Ⅳ",【参考】数式用!$C$3:$F$3,0)+2,0),0)*M170,0)*Z170*0.5,0), "")</f>
        <v/>
      </c>
      <c r="AD170" s="616"/>
      <c r="AE170" s="582"/>
      <c r="AF170" s="582"/>
      <c r="AG170" s="583"/>
      <c r="AH170" s="234"/>
      <c r="AI170" s="161"/>
      <c r="AJ170" s="167"/>
      <c r="AK170" s="541" t="str">
        <f t="shared" si="48"/>
        <v/>
      </c>
      <c r="AL170" s="542" t="str">
        <f t="shared" si="49"/>
        <v/>
      </c>
      <c r="AM170" s="543"/>
      <c r="AN170" s="547" t="str">
        <f>IFERROR(VLOOKUP(K170,【参考】数式用!$A$2:$N$57,14,FALSE),"")</f>
        <v/>
      </c>
      <c r="AO170" s="547" t="str">
        <f t="shared" si="50"/>
        <v/>
      </c>
      <c r="AP170" s="546" t="str">
        <f t="shared" si="51"/>
        <v/>
      </c>
      <c r="AQ170" s="546" t="str">
        <f t="shared" si="52"/>
        <v>入力済</v>
      </c>
      <c r="AR170" s="547" t="str">
        <f t="shared" si="53"/>
        <v/>
      </c>
      <c r="AS170" s="546" t="str">
        <f t="shared" si="54"/>
        <v>入力済</v>
      </c>
      <c r="AT170" s="546" t="str">
        <f t="shared" si="55"/>
        <v/>
      </c>
      <c r="AU170" s="546" t="str">
        <f t="shared" si="56"/>
        <v/>
      </c>
      <c r="AV170" s="547" t="str">
        <f t="shared" si="57"/>
        <v/>
      </c>
      <c r="AW170" s="547" t="str">
        <f t="shared" si="64"/>
        <v>入力済</v>
      </c>
      <c r="AX170" s="546" t="str">
        <f>IFERROR(VLOOKUP(K170,【参考】数式用!$AR$3:$AS$49,2, FALSE), "")</f>
        <v/>
      </c>
      <c r="AY170" s="547" t="str">
        <f t="shared" si="58"/>
        <v/>
      </c>
      <c r="AZ170" s="547" t="str">
        <f t="shared" si="59"/>
        <v>入力済</v>
      </c>
      <c r="BA170" s="546" t="str">
        <f>IFERROR(VLOOKUP(K170,【参考】数式用!$AX$3:$AY$56, 2, FALSE), "")</f>
        <v/>
      </c>
      <c r="BB170" s="547" t="str">
        <f t="shared" si="60"/>
        <v/>
      </c>
      <c r="BC170" s="647" t="str">
        <f t="shared" si="61"/>
        <v>入力済</v>
      </c>
      <c r="BD170" s="547" t="str">
        <f t="shared" si="62"/>
        <v/>
      </c>
      <c r="BE170" s="547" t="str">
        <f t="shared" si="63"/>
        <v/>
      </c>
      <c r="BF170" s="514"/>
      <c r="BG170" s="514"/>
      <c r="BH170" s="633" t="e">
        <f>VLOOKUP(K170,【参考】数式用!$A$2:$O$57,15,FALSE)</f>
        <v>#N/A</v>
      </c>
      <c r="BI170" s="514"/>
      <c r="BJ170" s="514"/>
      <c r="BK170" s="514"/>
      <c r="BL170" s="514"/>
      <c r="BM170" s="514"/>
      <c r="BN170" s="514"/>
      <c r="BO170" s="515"/>
    </row>
    <row r="171" spans="1:67" s="516" customFormat="1" ht="109.95" customHeight="1" thickBot="1">
      <c r="A171" s="649">
        <v>160</v>
      </c>
      <c r="B171" s="983" t="str">
        <f>IF(基本情報入力シート!B199="","",基本情報入力シート!B199)</f>
        <v/>
      </c>
      <c r="C171" s="984"/>
      <c r="D171" s="984"/>
      <c r="E171" s="984"/>
      <c r="F171" s="985"/>
      <c r="G171" s="460" t="str">
        <f>IF(基本情報入力シート!L199="", "", 基本情報入力シート!L199)</f>
        <v/>
      </c>
      <c r="H171" s="460" t="str">
        <f>IF(基本情報入力シート!Q199="", "", 基本情報入力シート!Q199)</f>
        <v/>
      </c>
      <c r="I171" s="460" t="str">
        <f>IF(基本情報入力シート!V199="", "", 基本情報入力シート!V199)</f>
        <v/>
      </c>
      <c r="J171" s="460" t="str">
        <f>IF(基本情報入力シート!W199="", "", 基本情報入力シート!W199)</f>
        <v/>
      </c>
      <c r="K171" s="460" t="str">
        <f>IF(基本情報入力シート!Z199="", "", 基本情報入力シート!Z199)</f>
        <v/>
      </c>
      <c r="L171" s="162" t="str">
        <f>IF(基本情報入力シート!AF199=0, "",基本情報入力シート!AF199)</f>
        <v/>
      </c>
      <c r="M171" s="163" t="str">
        <f>IF(基本情報入力シート!AG199="","",基本情報入力シート!AG199)</f>
        <v/>
      </c>
      <c r="N171" s="164"/>
      <c r="O171" s="165" t="str">
        <f>IFERROR(VLOOKUP(K171,【参考】数式用!$A$2:$F$57,MATCH(N171,【参考】数式用!$C$3:$F$3,0)+2,0),"")</f>
        <v/>
      </c>
      <c r="P171" s="461" t="s">
        <v>180</v>
      </c>
      <c r="Q171" s="166"/>
      <c r="R171" s="462" t="s">
        <v>271</v>
      </c>
      <c r="S171" s="166"/>
      <c r="T171" s="462" t="s">
        <v>272</v>
      </c>
      <c r="U171" s="166"/>
      <c r="V171" s="462" t="s">
        <v>271</v>
      </c>
      <c r="W171" s="166"/>
      <c r="X171" s="462" t="s">
        <v>182</v>
      </c>
      <c r="Y171" s="462" t="s">
        <v>274</v>
      </c>
      <c r="Z171" s="462" t="str">
        <f t="shared" si="46"/>
        <v/>
      </c>
      <c r="AA171" s="463" t="s">
        <v>275</v>
      </c>
      <c r="AB171" s="464" t="str">
        <f t="shared" si="47"/>
        <v/>
      </c>
      <c r="AC171" s="465" t="str">
        <f>IFERROR(ROUNDDOWN(ROUNDDOWN(ROUND(L171*VLOOKUP(K171,【参考】数式用!$A$4:$F$57,MATCH("処遇改善加算Ⅳ",【参考】数式用!$C$3:$F$3,0)+2,0),0)*M171,0)*Z171*0.5,0), "")</f>
        <v/>
      </c>
      <c r="AD171" s="616"/>
      <c r="AE171" s="582"/>
      <c r="AF171" s="582"/>
      <c r="AG171" s="583"/>
      <c r="AH171" s="234"/>
      <c r="AI171" s="161"/>
      <c r="AJ171" s="167"/>
      <c r="AK171" s="541" t="str">
        <f t="shared" si="48"/>
        <v/>
      </c>
      <c r="AL171" s="542" t="str">
        <f t="shared" si="49"/>
        <v/>
      </c>
      <c r="AM171" s="543"/>
      <c r="AN171" s="547" t="str">
        <f>IFERROR(VLOOKUP(K171,【参考】数式用!$A$2:$N$57,14,FALSE),"")</f>
        <v/>
      </c>
      <c r="AO171" s="547" t="str">
        <f t="shared" si="50"/>
        <v/>
      </c>
      <c r="AP171" s="546" t="str">
        <f t="shared" si="51"/>
        <v/>
      </c>
      <c r="AQ171" s="546" t="str">
        <f t="shared" si="52"/>
        <v>入力済</v>
      </c>
      <c r="AR171" s="547" t="str">
        <f t="shared" si="53"/>
        <v/>
      </c>
      <c r="AS171" s="546" t="str">
        <f t="shared" si="54"/>
        <v>入力済</v>
      </c>
      <c r="AT171" s="546" t="str">
        <f t="shared" si="55"/>
        <v/>
      </c>
      <c r="AU171" s="546" t="str">
        <f t="shared" si="56"/>
        <v/>
      </c>
      <c r="AV171" s="547" t="str">
        <f t="shared" si="57"/>
        <v/>
      </c>
      <c r="AW171" s="547" t="str">
        <f t="shared" si="64"/>
        <v>入力済</v>
      </c>
      <c r="AX171" s="546" t="str">
        <f>IFERROR(VLOOKUP(K171,【参考】数式用!$AR$3:$AS$49,2, FALSE), "")</f>
        <v/>
      </c>
      <c r="AY171" s="547" t="str">
        <f t="shared" si="58"/>
        <v/>
      </c>
      <c r="AZ171" s="547" t="str">
        <f t="shared" si="59"/>
        <v>入力済</v>
      </c>
      <c r="BA171" s="546" t="str">
        <f>IFERROR(VLOOKUP(K171,【参考】数式用!$AX$3:$AY$56, 2, FALSE), "")</f>
        <v/>
      </c>
      <c r="BB171" s="547" t="str">
        <f t="shared" si="60"/>
        <v/>
      </c>
      <c r="BC171" s="647" t="str">
        <f t="shared" si="61"/>
        <v>入力済</v>
      </c>
      <c r="BD171" s="547" t="str">
        <f t="shared" si="62"/>
        <v/>
      </c>
      <c r="BE171" s="547" t="str">
        <f t="shared" si="63"/>
        <v/>
      </c>
      <c r="BF171" s="514"/>
      <c r="BG171" s="514"/>
      <c r="BH171" s="633" t="e">
        <f>VLOOKUP(K171,【参考】数式用!$A$2:$O$57,15,FALSE)</f>
        <v>#N/A</v>
      </c>
      <c r="BI171" s="514"/>
      <c r="BJ171" s="514"/>
      <c r="BK171" s="514"/>
      <c r="BL171" s="514"/>
      <c r="BM171" s="514"/>
      <c r="BN171" s="514"/>
      <c r="BO171" s="515"/>
    </row>
    <row r="172" spans="1:67" s="516" customFormat="1" ht="109.95" customHeight="1" thickBot="1">
      <c r="A172" s="649">
        <v>161</v>
      </c>
      <c r="B172" s="983" t="str">
        <f>IF(基本情報入力シート!B200="","",基本情報入力シート!B200)</f>
        <v/>
      </c>
      <c r="C172" s="984"/>
      <c r="D172" s="984"/>
      <c r="E172" s="984"/>
      <c r="F172" s="985"/>
      <c r="G172" s="460" t="str">
        <f>IF(基本情報入力シート!L200="", "", 基本情報入力シート!L200)</f>
        <v/>
      </c>
      <c r="H172" s="460" t="str">
        <f>IF(基本情報入力シート!Q200="", "", 基本情報入力シート!Q200)</f>
        <v/>
      </c>
      <c r="I172" s="460" t="str">
        <f>IF(基本情報入力シート!V200="", "", 基本情報入力シート!V200)</f>
        <v/>
      </c>
      <c r="J172" s="460" t="str">
        <f>IF(基本情報入力シート!W200="", "", 基本情報入力シート!W200)</f>
        <v/>
      </c>
      <c r="K172" s="460" t="str">
        <f>IF(基本情報入力シート!Z200="", "", 基本情報入力シート!Z200)</f>
        <v/>
      </c>
      <c r="L172" s="162" t="str">
        <f>IF(基本情報入力シート!AF200=0, "",基本情報入力シート!AF200)</f>
        <v/>
      </c>
      <c r="M172" s="163" t="str">
        <f>IF(基本情報入力シート!AG200="","",基本情報入力シート!AG200)</f>
        <v/>
      </c>
      <c r="N172" s="164"/>
      <c r="O172" s="165" t="str">
        <f>IFERROR(VLOOKUP(K172,【参考】数式用!$A$2:$F$57,MATCH(N172,【参考】数式用!$C$3:$F$3,0)+2,0),"")</f>
        <v/>
      </c>
      <c r="P172" s="461" t="s">
        <v>180</v>
      </c>
      <c r="Q172" s="166"/>
      <c r="R172" s="462" t="s">
        <v>271</v>
      </c>
      <c r="S172" s="166"/>
      <c r="T172" s="462" t="s">
        <v>272</v>
      </c>
      <c r="U172" s="166"/>
      <c r="V172" s="462" t="s">
        <v>271</v>
      </c>
      <c r="W172" s="166"/>
      <c r="X172" s="462" t="s">
        <v>182</v>
      </c>
      <c r="Y172" s="462" t="s">
        <v>274</v>
      </c>
      <c r="Z172" s="462" t="str">
        <f t="shared" si="46"/>
        <v/>
      </c>
      <c r="AA172" s="463" t="s">
        <v>275</v>
      </c>
      <c r="AB172" s="464" t="str">
        <f t="shared" si="47"/>
        <v/>
      </c>
      <c r="AC172" s="465" t="str">
        <f>IFERROR(ROUNDDOWN(ROUNDDOWN(ROUND(L172*VLOOKUP(K172,【参考】数式用!$A$4:$F$57,MATCH("処遇改善加算Ⅳ",【参考】数式用!$C$3:$F$3,0)+2,0),0)*M172,0)*Z172*0.5,0), "")</f>
        <v/>
      </c>
      <c r="AD172" s="616"/>
      <c r="AE172" s="582"/>
      <c r="AF172" s="582"/>
      <c r="AG172" s="583"/>
      <c r="AH172" s="234"/>
      <c r="AI172" s="161"/>
      <c r="AJ172" s="167"/>
      <c r="AK172" s="541" t="str">
        <f t="shared" si="48"/>
        <v/>
      </c>
      <c r="AL172" s="542" t="str">
        <f t="shared" si="49"/>
        <v/>
      </c>
      <c r="AM172" s="543"/>
      <c r="AN172" s="547" t="str">
        <f>IFERROR(VLOOKUP(K172,【参考】数式用!$A$2:$N$57,14,FALSE),"")</f>
        <v/>
      </c>
      <c r="AO172" s="547" t="str">
        <f t="shared" si="50"/>
        <v/>
      </c>
      <c r="AP172" s="546" t="str">
        <f t="shared" si="51"/>
        <v/>
      </c>
      <c r="AQ172" s="546" t="str">
        <f t="shared" si="52"/>
        <v>入力済</v>
      </c>
      <c r="AR172" s="547" t="str">
        <f t="shared" si="53"/>
        <v/>
      </c>
      <c r="AS172" s="546" t="str">
        <f t="shared" si="54"/>
        <v>入力済</v>
      </c>
      <c r="AT172" s="546" t="str">
        <f t="shared" si="55"/>
        <v/>
      </c>
      <c r="AU172" s="546" t="str">
        <f t="shared" si="56"/>
        <v/>
      </c>
      <c r="AV172" s="547" t="str">
        <f t="shared" si="57"/>
        <v/>
      </c>
      <c r="AW172" s="547" t="str">
        <f t="shared" si="64"/>
        <v>入力済</v>
      </c>
      <c r="AX172" s="546" t="str">
        <f>IFERROR(VLOOKUP(K172,【参考】数式用!$AR$3:$AS$49,2, FALSE), "")</f>
        <v/>
      </c>
      <c r="AY172" s="547" t="str">
        <f t="shared" si="58"/>
        <v/>
      </c>
      <c r="AZ172" s="547" t="str">
        <f t="shared" si="59"/>
        <v>入力済</v>
      </c>
      <c r="BA172" s="546" t="str">
        <f>IFERROR(VLOOKUP(K172,【参考】数式用!$AX$3:$AY$56, 2, FALSE), "")</f>
        <v/>
      </c>
      <c r="BB172" s="547" t="str">
        <f t="shared" si="60"/>
        <v/>
      </c>
      <c r="BC172" s="647" t="str">
        <f t="shared" si="61"/>
        <v>入力済</v>
      </c>
      <c r="BD172" s="547" t="str">
        <f t="shared" si="62"/>
        <v/>
      </c>
      <c r="BE172" s="547" t="str">
        <f t="shared" si="63"/>
        <v/>
      </c>
      <c r="BF172" s="514"/>
      <c r="BG172" s="514"/>
      <c r="BH172" s="633" t="e">
        <f>VLOOKUP(K172,【参考】数式用!$A$2:$O$57,15,FALSE)</f>
        <v>#N/A</v>
      </c>
      <c r="BI172" s="514"/>
      <c r="BJ172" s="514"/>
      <c r="BK172" s="514"/>
      <c r="BL172" s="514"/>
      <c r="BM172" s="514"/>
      <c r="BN172" s="514"/>
      <c r="BO172" s="515"/>
    </row>
    <row r="173" spans="1:67" s="516" customFormat="1" ht="109.95" customHeight="1" thickBot="1">
      <c r="A173" s="649">
        <v>162</v>
      </c>
      <c r="B173" s="983" t="str">
        <f>IF(基本情報入力シート!B201="","",基本情報入力シート!B201)</f>
        <v/>
      </c>
      <c r="C173" s="984"/>
      <c r="D173" s="984"/>
      <c r="E173" s="984"/>
      <c r="F173" s="985"/>
      <c r="G173" s="460" t="str">
        <f>IF(基本情報入力シート!L201="", "", 基本情報入力シート!L201)</f>
        <v/>
      </c>
      <c r="H173" s="460" t="str">
        <f>IF(基本情報入力シート!Q201="", "", 基本情報入力シート!Q201)</f>
        <v/>
      </c>
      <c r="I173" s="460" t="str">
        <f>IF(基本情報入力シート!V201="", "", 基本情報入力シート!V201)</f>
        <v/>
      </c>
      <c r="J173" s="460" t="str">
        <f>IF(基本情報入力シート!W201="", "", 基本情報入力シート!W201)</f>
        <v/>
      </c>
      <c r="K173" s="460" t="str">
        <f>IF(基本情報入力シート!Z201="", "", 基本情報入力シート!Z201)</f>
        <v/>
      </c>
      <c r="L173" s="162" t="str">
        <f>IF(基本情報入力シート!AF201=0, "",基本情報入力シート!AF201)</f>
        <v/>
      </c>
      <c r="M173" s="163" t="str">
        <f>IF(基本情報入力シート!AG201="","",基本情報入力シート!AG201)</f>
        <v/>
      </c>
      <c r="N173" s="164"/>
      <c r="O173" s="165" t="str">
        <f>IFERROR(VLOOKUP(K173,【参考】数式用!$A$2:$F$57,MATCH(N173,【参考】数式用!$C$3:$F$3,0)+2,0),"")</f>
        <v/>
      </c>
      <c r="P173" s="461" t="s">
        <v>180</v>
      </c>
      <c r="Q173" s="166"/>
      <c r="R173" s="462" t="s">
        <v>271</v>
      </c>
      <c r="S173" s="166"/>
      <c r="T173" s="462" t="s">
        <v>272</v>
      </c>
      <c r="U173" s="166"/>
      <c r="V173" s="462" t="s">
        <v>271</v>
      </c>
      <c r="W173" s="166"/>
      <c r="X173" s="462" t="s">
        <v>182</v>
      </c>
      <c r="Y173" s="462" t="s">
        <v>274</v>
      </c>
      <c r="Z173" s="462" t="str">
        <f t="shared" si="46"/>
        <v/>
      </c>
      <c r="AA173" s="463" t="s">
        <v>275</v>
      </c>
      <c r="AB173" s="464" t="str">
        <f t="shared" si="47"/>
        <v/>
      </c>
      <c r="AC173" s="465" t="str">
        <f>IFERROR(ROUNDDOWN(ROUNDDOWN(ROUND(L173*VLOOKUP(K173,【参考】数式用!$A$4:$F$57,MATCH("処遇改善加算Ⅳ",【参考】数式用!$C$3:$F$3,0)+2,0),0)*M173,0)*Z173*0.5,0), "")</f>
        <v/>
      </c>
      <c r="AD173" s="616"/>
      <c r="AE173" s="582"/>
      <c r="AF173" s="582"/>
      <c r="AG173" s="583"/>
      <c r="AH173" s="234"/>
      <c r="AI173" s="161"/>
      <c r="AJ173" s="167"/>
      <c r="AK173" s="541" t="str">
        <f t="shared" si="48"/>
        <v/>
      </c>
      <c r="AL173" s="542" t="str">
        <f t="shared" si="49"/>
        <v/>
      </c>
      <c r="AM173" s="543"/>
      <c r="AN173" s="547" t="str">
        <f>IFERROR(VLOOKUP(K173,【参考】数式用!$A$2:$N$57,14,FALSE),"")</f>
        <v/>
      </c>
      <c r="AO173" s="547" t="str">
        <f t="shared" si="50"/>
        <v/>
      </c>
      <c r="AP173" s="546" t="str">
        <f t="shared" si="51"/>
        <v/>
      </c>
      <c r="AQ173" s="546" t="str">
        <f t="shared" si="52"/>
        <v>入力済</v>
      </c>
      <c r="AR173" s="547" t="str">
        <f t="shared" si="53"/>
        <v/>
      </c>
      <c r="AS173" s="546" t="str">
        <f t="shared" si="54"/>
        <v>入力済</v>
      </c>
      <c r="AT173" s="546" t="str">
        <f t="shared" si="55"/>
        <v/>
      </c>
      <c r="AU173" s="546" t="str">
        <f t="shared" si="56"/>
        <v/>
      </c>
      <c r="AV173" s="547" t="str">
        <f t="shared" si="57"/>
        <v/>
      </c>
      <c r="AW173" s="547" t="str">
        <f t="shared" si="64"/>
        <v>入力済</v>
      </c>
      <c r="AX173" s="546" t="str">
        <f>IFERROR(VLOOKUP(K173,【参考】数式用!$AR$3:$AS$49,2, FALSE), "")</f>
        <v/>
      </c>
      <c r="AY173" s="547" t="str">
        <f t="shared" si="58"/>
        <v/>
      </c>
      <c r="AZ173" s="547" t="str">
        <f t="shared" si="59"/>
        <v>入力済</v>
      </c>
      <c r="BA173" s="546" t="str">
        <f>IFERROR(VLOOKUP(K173,【参考】数式用!$AX$3:$AY$56, 2, FALSE), "")</f>
        <v/>
      </c>
      <c r="BB173" s="547" t="str">
        <f t="shared" si="60"/>
        <v/>
      </c>
      <c r="BC173" s="647" t="str">
        <f t="shared" si="61"/>
        <v>入力済</v>
      </c>
      <c r="BD173" s="547" t="str">
        <f t="shared" si="62"/>
        <v/>
      </c>
      <c r="BE173" s="547" t="str">
        <f t="shared" si="63"/>
        <v/>
      </c>
      <c r="BF173" s="514"/>
      <c r="BG173" s="514"/>
      <c r="BH173" s="633" t="e">
        <f>VLOOKUP(K173,【参考】数式用!$A$2:$O$57,15,FALSE)</f>
        <v>#N/A</v>
      </c>
      <c r="BI173" s="514"/>
      <c r="BJ173" s="514"/>
      <c r="BK173" s="514"/>
      <c r="BL173" s="514"/>
      <c r="BM173" s="514"/>
      <c r="BN173" s="514"/>
      <c r="BO173" s="515"/>
    </row>
    <row r="174" spans="1:67" s="516" customFormat="1" ht="109.95" customHeight="1" thickBot="1">
      <c r="A174" s="649">
        <v>163</v>
      </c>
      <c r="B174" s="983" t="str">
        <f>IF(基本情報入力シート!B202="","",基本情報入力シート!B202)</f>
        <v/>
      </c>
      <c r="C174" s="984"/>
      <c r="D174" s="984"/>
      <c r="E174" s="984"/>
      <c r="F174" s="985"/>
      <c r="G174" s="460" t="str">
        <f>IF(基本情報入力シート!L202="", "", 基本情報入力シート!L202)</f>
        <v/>
      </c>
      <c r="H174" s="460" t="str">
        <f>IF(基本情報入力シート!Q202="", "", 基本情報入力シート!Q202)</f>
        <v/>
      </c>
      <c r="I174" s="460" t="str">
        <f>IF(基本情報入力シート!V202="", "", 基本情報入力シート!V202)</f>
        <v/>
      </c>
      <c r="J174" s="460" t="str">
        <f>IF(基本情報入力シート!W202="", "", 基本情報入力シート!W202)</f>
        <v/>
      </c>
      <c r="K174" s="460" t="str">
        <f>IF(基本情報入力シート!Z202="", "", 基本情報入力シート!Z202)</f>
        <v/>
      </c>
      <c r="L174" s="162" t="str">
        <f>IF(基本情報入力シート!AF202=0, "",基本情報入力シート!AF202)</f>
        <v/>
      </c>
      <c r="M174" s="163" t="str">
        <f>IF(基本情報入力シート!AG202="","",基本情報入力シート!AG202)</f>
        <v/>
      </c>
      <c r="N174" s="164"/>
      <c r="O174" s="165" t="str">
        <f>IFERROR(VLOOKUP(K174,【参考】数式用!$A$2:$F$57,MATCH(N174,【参考】数式用!$C$3:$F$3,0)+2,0),"")</f>
        <v/>
      </c>
      <c r="P174" s="461" t="s">
        <v>180</v>
      </c>
      <c r="Q174" s="166"/>
      <c r="R174" s="462" t="s">
        <v>271</v>
      </c>
      <c r="S174" s="166"/>
      <c r="T174" s="462" t="s">
        <v>272</v>
      </c>
      <c r="U174" s="166"/>
      <c r="V174" s="462" t="s">
        <v>271</v>
      </c>
      <c r="W174" s="166"/>
      <c r="X174" s="462" t="s">
        <v>182</v>
      </c>
      <c r="Y174" s="462" t="s">
        <v>274</v>
      </c>
      <c r="Z174" s="462" t="str">
        <f t="shared" si="46"/>
        <v/>
      </c>
      <c r="AA174" s="463" t="s">
        <v>275</v>
      </c>
      <c r="AB174" s="464" t="str">
        <f t="shared" si="47"/>
        <v/>
      </c>
      <c r="AC174" s="465" t="str">
        <f>IFERROR(ROUNDDOWN(ROUNDDOWN(ROUND(L174*VLOOKUP(K174,【参考】数式用!$A$4:$F$57,MATCH("処遇改善加算Ⅳ",【参考】数式用!$C$3:$F$3,0)+2,0),0)*M174,0)*Z174*0.5,0), "")</f>
        <v/>
      </c>
      <c r="AD174" s="616"/>
      <c r="AE174" s="582"/>
      <c r="AF174" s="582"/>
      <c r="AG174" s="583"/>
      <c r="AH174" s="234"/>
      <c r="AI174" s="161"/>
      <c r="AJ174" s="167"/>
      <c r="AK174" s="541" t="str">
        <f t="shared" si="48"/>
        <v/>
      </c>
      <c r="AL174" s="542" t="str">
        <f t="shared" si="49"/>
        <v/>
      </c>
      <c r="AM174" s="543"/>
      <c r="AN174" s="547" t="str">
        <f>IFERROR(VLOOKUP(K174,【参考】数式用!$A$2:$N$57,14,FALSE),"")</f>
        <v/>
      </c>
      <c r="AO174" s="547" t="str">
        <f t="shared" si="50"/>
        <v/>
      </c>
      <c r="AP174" s="546" t="str">
        <f t="shared" si="51"/>
        <v/>
      </c>
      <c r="AQ174" s="546" t="str">
        <f t="shared" si="52"/>
        <v>入力済</v>
      </c>
      <c r="AR174" s="547" t="str">
        <f t="shared" si="53"/>
        <v/>
      </c>
      <c r="AS174" s="546" t="str">
        <f t="shared" si="54"/>
        <v>入力済</v>
      </c>
      <c r="AT174" s="546" t="str">
        <f t="shared" si="55"/>
        <v/>
      </c>
      <c r="AU174" s="546" t="str">
        <f t="shared" si="56"/>
        <v/>
      </c>
      <c r="AV174" s="547" t="str">
        <f t="shared" si="57"/>
        <v/>
      </c>
      <c r="AW174" s="547" t="str">
        <f t="shared" si="64"/>
        <v>入力済</v>
      </c>
      <c r="AX174" s="546" t="str">
        <f>IFERROR(VLOOKUP(K174,【参考】数式用!$AR$3:$AS$49,2, FALSE), "")</f>
        <v/>
      </c>
      <c r="AY174" s="547" t="str">
        <f t="shared" si="58"/>
        <v/>
      </c>
      <c r="AZ174" s="547" t="str">
        <f t="shared" si="59"/>
        <v>入力済</v>
      </c>
      <c r="BA174" s="546" t="str">
        <f>IFERROR(VLOOKUP(K174,【参考】数式用!$AX$3:$AY$56, 2, FALSE), "")</f>
        <v/>
      </c>
      <c r="BB174" s="547" t="str">
        <f t="shared" si="60"/>
        <v/>
      </c>
      <c r="BC174" s="647" t="str">
        <f t="shared" si="61"/>
        <v>入力済</v>
      </c>
      <c r="BD174" s="547" t="str">
        <f t="shared" si="62"/>
        <v/>
      </c>
      <c r="BE174" s="547" t="str">
        <f t="shared" si="63"/>
        <v/>
      </c>
      <c r="BF174" s="514"/>
      <c r="BG174" s="514"/>
      <c r="BH174" s="633" t="e">
        <f>VLOOKUP(K174,【参考】数式用!$A$2:$O$57,15,FALSE)</f>
        <v>#N/A</v>
      </c>
      <c r="BI174" s="514"/>
      <c r="BJ174" s="514"/>
      <c r="BK174" s="514"/>
      <c r="BL174" s="514"/>
      <c r="BM174" s="514"/>
      <c r="BN174" s="514"/>
      <c r="BO174" s="515"/>
    </row>
    <row r="175" spans="1:67" s="516" customFormat="1" ht="109.95" customHeight="1" thickBot="1">
      <c r="A175" s="649">
        <v>164</v>
      </c>
      <c r="B175" s="983" t="str">
        <f>IF(基本情報入力シート!B203="","",基本情報入力シート!B203)</f>
        <v/>
      </c>
      <c r="C175" s="984"/>
      <c r="D175" s="984"/>
      <c r="E175" s="984"/>
      <c r="F175" s="985"/>
      <c r="G175" s="460" t="str">
        <f>IF(基本情報入力シート!L203="", "", 基本情報入力シート!L203)</f>
        <v/>
      </c>
      <c r="H175" s="460" t="str">
        <f>IF(基本情報入力シート!Q203="", "", 基本情報入力シート!Q203)</f>
        <v/>
      </c>
      <c r="I175" s="460" t="str">
        <f>IF(基本情報入力シート!V203="", "", 基本情報入力シート!V203)</f>
        <v/>
      </c>
      <c r="J175" s="460" t="str">
        <f>IF(基本情報入力シート!W203="", "", 基本情報入力シート!W203)</f>
        <v/>
      </c>
      <c r="K175" s="460" t="str">
        <f>IF(基本情報入力シート!Z203="", "", 基本情報入力シート!Z203)</f>
        <v/>
      </c>
      <c r="L175" s="162" t="str">
        <f>IF(基本情報入力シート!AF203=0, "",基本情報入力シート!AF203)</f>
        <v/>
      </c>
      <c r="M175" s="163" t="str">
        <f>IF(基本情報入力シート!AG203="","",基本情報入力シート!AG203)</f>
        <v/>
      </c>
      <c r="N175" s="164"/>
      <c r="O175" s="165" t="str">
        <f>IFERROR(VLOOKUP(K175,【参考】数式用!$A$2:$F$57,MATCH(N175,【参考】数式用!$C$3:$F$3,0)+2,0),"")</f>
        <v/>
      </c>
      <c r="P175" s="461" t="s">
        <v>180</v>
      </c>
      <c r="Q175" s="166"/>
      <c r="R175" s="462" t="s">
        <v>271</v>
      </c>
      <c r="S175" s="166"/>
      <c r="T175" s="462" t="s">
        <v>272</v>
      </c>
      <c r="U175" s="166"/>
      <c r="V175" s="462" t="s">
        <v>271</v>
      </c>
      <c r="W175" s="166"/>
      <c r="X175" s="462" t="s">
        <v>182</v>
      </c>
      <c r="Y175" s="462" t="s">
        <v>274</v>
      </c>
      <c r="Z175" s="462" t="str">
        <f t="shared" si="46"/>
        <v/>
      </c>
      <c r="AA175" s="463" t="s">
        <v>275</v>
      </c>
      <c r="AB175" s="464" t="str">
        <f t="shared" si="47"/>
        <v/>
      </c>
      <c r="AC175" s="465" t="str">
        <f>IFERROR(ROUNDDOWN(ROUNDDOWN(ROUND(L175*VLOOKUP(K175,【参考】数式用!$A$4:$F$57,MATCH("処遇改善加算Ⅳ",【参考】数式用!$C$3:$F$3,0)+2,0),0)*M175,0)*Z175*0.5,0), "")</f>
        <v/>
      </c>
      <c r="AD175" s="616"/>
      <c r="AE175" s="582"/>
      <c r="AF175" s="582"/>
      <c r="AG175" s="583"/>
      <c r="AH175" s="234"/>
      <c r="AI175" s="161"/>
      <c r="AJ175" s="167"/>
      <c r="AK175" s="541" t="str">
        <f t="shared" si="48"/>
        <v/>
      </c>
      <c r="AL175" s="542" t="str">
        <f t="shared" si="49"/>
        <v/>
      </c>
      <c r="AM175" s="543"/>
      <c r="AN175" s="547" t="str">
        <f>IFERROR(VLOOKUP(K175,【参考】数式用!$A$2:$N$57,14,FALSE),"")</f>
        <v/>
      </c>
      <c r="AO175" s="547" t="str">
        <f t="shared" si="50"/>
        <v/>
      </c>
      <c r="AP175" s="546" t="str">
        <f t="shared" si="51"/>
        <v/>
      </c>
      <c r="AQ175" s="546" t="str">
        <f t="shared" si="52"/>
        <v>入力済</v>
      </c>
      <c r="AR175" s="547" t="str">
        <f t="shared" si="53"/>
        <v/>
      </c>
      <c r="AS175" s="546" t="str">
        <f t="shared" si="54"/>
        <v>入力済</v>
      </c>
      <c r="AT175" s="546" t="str">
        <f t="shared" si="55"/>
        <v/>
      </c>
      <c r="AU175" s="546" t="str">
        <f t="shared" si="56"/>
        <v/>
      </c>
      <c r="AV175" s="547" t="str">
        <f t="shared" si="57"/>
        <v/>
      </c>
      <c r="AW175" s="547" t="str">
        <f t="shared" si="64"/>
        <v>入力済</v>
      </c>
      <c r="AX175" s="546" t="str">
        <f>IFERROR(VLOOKUP(K175,【参考】数式用!$AR$3:$AS$49,2, FALSE), "")</f>
        <v/>
      </c>
      <c r="AY175" s="547" t="str">
        <f t="shared" si="58"/>
        <v/>
      </c>
      <c r="AZ175" s="547" t="str">
        <f t="shared" si="59"/>
        <v>入力済</v>
      </c>
      <c r="BA175" s="546" t="str">
        <f>IFERROR(VLOOKUP(K175,【参考】数式用!$AX$3:$AY$56, 2, FALSE), "")</f>
        <v/>
      </c>
      <c r="BB175" s="547" t="str">
        <f t="shared" si="60"/>
        <v/>
      </c>
      <c r="BC175" s="647" t="str">
        <f t="shared" si="61"/>
        <v>入力済</v>
      </c>
      <c r="BD175" s="547" t="str">
        <f t="shared" si="62"/>
        <v/>
      </c>
      <c r="BE175" s="547" t="str">
        <f t="shared" si="63"/>
        <v/>
      </c>
      <c r="BF175" s="514"/>
      <c r="BG175" s="514"/>
      <c r="BH175" s="633" t="e">
        <f>VLOOKUP(K175,【参考】数式用!$A$2:$O$57,15,FALSE)</f>
        <v>#N/A</v>
      </c>
      <c r="BI175" s="514"/>
      <c r="BJ175" s="514"/>
      <c r="BK175" s="514"/>
      <c r="BL175" s="514"/>
      <c r="BM175" s="514"/>
      <c r="BN175" s="514"/>
      <c r="BO175" s="515"/>
    </row>
    <row r="176" spans="1:67" s="516" customFormat="1" ht="109.95" customHeight="1" thickBot="1">
      <c r="A176" s="649">
        <v>165</v>
      </c>
      <c r="B176" s="983" t="str">
        <f>IF(基本情報入力シート!B204="","",基本情報入力シート!B204)</f>
        <v/>
      </c>
      <c r="C176" s="984"/>
      <c r="D176" s="984"/>
      <c r="E176" s="984"/>
      <c r="F176" s="985"/>
      <c r="G176" s="460" t="str">
        <f>IF(基本情報入力シート!L204="", "", 基本情報入力シート!L204)</f>
        <v/>
      </c>
      <c r="H176" s="460" t="str">
        <f>IF(基本情報入力シート!Q204="", "", 基本情報入力シート!Q204)</f>
        <v/>
      </c>
      <c r="I176" s="460" t="str">
        <f>IF(基本情報入力シート!V204="", "", 基本情報入力シート!V204)</f>
        <v/>
      </c>
      <c r="J176" s="460" t="str">
        <f>IF(基本情報入力シート!W204="", "", 基本情報入力シート!W204)</f>
        <v/>
      </c>
      <c r="K176" s="460" t="str">
        <f>IF(基本情報入力シート!Z204="", "", 基本情報入力シート!Z204)</f>
        <v/>
      </c>
      <c r="L176" s="162" t="str">
        <f>IF(基本情報入力シート!AF204=0, "",基本情報入力シート!AF204)</f>
        <v/>
      </c>
      <c r="M176" s="163" t="str">
        <f>IF(基本情報入力シート!AG204="","",基本情報入力シート!AG204)</f>
        <v/>
      </c>
      <c r="N176" s="164"/>
      <c r="O176" s="165" t="str">
        <f>IFERROR(VLOOKUP(K176,【参考】数式用!$A$2:$F$57,MATCH(N176,【参考】数式用!$C$3:$F$3,0)+2,0),"")</f>
        <v/>
      </c>
      <c r="P176" s="461" t="s">
        <v>180</v>
      </c>
      <c r="Q176" s="166"/>
      <c r="R176" s="462" t="s">
        <v>271</v>
      </c>
      <c r="S176" s="166"/>
      <c r="T176" s="462" t="s">
        <v>272</v>
      </c>
      <c r="U176" s="166"/>
      <c r="V176" s="462" t="s">
        <v>271</v>
      </c>
      <c r="W176" s="166"/>
      <c r="X176" s="462" t="s">
        <v>182</v>
      </c>
      <c r="Y176" s="462" t="s">
        <v>274</v>
      </c>
      <c r="Z176" s="462" t="str">
        <f t="shared" ref="Z176:Z239" si="65">IF(Q176&gt;=1,(U176*12+W176)-(Q176*12+S176)+1,"")</f>
        <v/>
      </c>
      <c r="AA176" s="463" t="s">
        <v>275</v>
      </c>
      <c r="AB176" s="464" t="str">
        <f t="shared" ref="AB176:AB239" si="66">IFERROR(ROUNDDOWN(ROUND(L176*O176,0)*M176,0)*Z176,"")</f>
        <v/>
      </c>
      <c r="AC176" s="465" t="str">
        <f>IFERROR(ROUNDDOWN(ROUNDDOWN(ROUND(L176*VLOOKUP(K176,【参考】数式用!$A$4:$F$57,MATCH("処遇改善加算Ⅳ",【参考】数式用!$C$3:$F$3,0)+2,0),0)*M176,0)*Z176*0.5,0), "")</f>
        <v/>
      </c>
      <c r="AD176" s="616"/>
      <c r="AE176" s="582"/>
      <c r="AF176" s="582"/>
      <c r="AG176" s="583"/>
      <c r="AH176" s="234"/>
      <c r="AI176" s="161"/>
      <c r="AJ176" s="167"/>
      <c r="AK176" s="541" t="str">
        <f t="shared" ref="AK176:AK239" si="67">IF(AND(N176&lt;&gt;"", OR(U176&lt;&gt;8,W176&lt;&gt;5)),"！算定期間の終わりが令和８年５月になっていません。令和８年６月以降については別シートに記載してください。",
 IF(AND(AN176="加算対象外",N176&lt;&gt;""),"このサービスは、令和８年４月・５月は処遇改善加算の対象ではありません。記入しないでください。",""))</f>
        <v/>
      </c>
      <c r="AL176" s="542" t="str">
        <f t="shared" ref="AL176:AL239" si="68">IF(OR(N176="",AN176="加算対象外"),"",IF(OR(AND(COUNTIF(AP176,"未入力")&gt;0,AD176=""),AND(COUNTIF(AQ176,"未入力")&gt;0,AE176=""),AND(COUNTIF(AN176:BE176,"AF列に色付け")&gt;0,AF176=""),AND(COUNTIF(AN176:BE176,"AG列に色付け")&gt;0,OR(AG176="",AG176=0)),AND(COUNTIF(AN176:BE176,"AH列に色付け")&gt;0,AH176=""),AND(COUNTIF(AN176:BE176,"AI列に色付け")&gt;0,AI176=""),AND(COUNTIF(AN176:BE176,"AJ列に色付け")&gt;0,AJ176="")),"！記入が必要な欄（オレンジ色のセル）に空欄があります。空欄を埋めてください。",""))</f>
        <v/>
      </c>
      <c r="AM176" s="543"/>
      <c r="AN176" s="547" t="str">
        <f>IFERROR(VLOOKUP(K176,【参考】数式用!$A$2:$N$57,14,FALSE),"")</f>
        <v/>
      </c>
      <c r="AO176" s="547" t="str">
        <f t="shared" ref="AO176:AO239" si="69">IF(AND(K176&lt;&gt;"",AN176="加算対象"),"N列に色付け","")</f>
        <v/>
      </c>
      <c r="AP176" s="546" t="str">
        <f t="shared" ref="AP176:AP239" si="70">IF(AND(AC176&lt;&gt;0,AC176&lt;&gt;"",AN176="加算対象"),IF(AD176="○","入力済","未入力"),"")</f>
        <v/>
      </c>
      <c r="AQ176" s="546" t="str">
        <f t="shared" ref="AQ176:AQ239" si="71">IF(AND(N176&lt;&gt;"", AE176="",AN176="加算対象"), "未入力", "入力済")</f>
        <v>入力済</v>
      </c>
      <c r="AR176" s="547" t="str">
        <f t="shared" ref="AR176:AR239" si="72">IF(AND(N176&lt;&gt;"", N176&lt;&gt;"処遇改善加算Ⅳ",AN176="加算対象"),"AF列に色付け","")</f>
        <v/>
      </c>
      <c r="AS176" s="546" t="str">
        <f t="shared" ref="AS176:AS239" si="73">IF(AND(N176&lt;&gt;"", N176&lt;&gt;"処遇改善加算Ⅳ", AF176=""), "未入力", "入力済")</f>
        <v>入力済</v>
      </c>
      <c r="AT176" s="546" t="str">
        <f t="shared" ref="AT176:AT239" si="74">IF(OR(N176="処遇改善加算Ⅰ",N176="処遇改善加算Ⅱ"),"対象","")</f>
        <v/>
      </c>
      <c r="AU176" s="546" t="str">
        <f t="shared" ref="AU176:AU239" si="75">IF(AND(AN176="加算対象",N176&lt;&gt;"処遇改善加算Ⅲ",N176&lt;&gt;"処遇改善加算Ⅳ", N176&lt;&gt;"", AT176&lt;&gt;"対象外"), 1,"")</f>
        <v/>
      </c>
      <c r="AV176" s="547" t="str">
        <f t="shared" ref="AV176:AV239" si="76">IF(AND(AU176=1, OR(AG176=0,AG176=""),AN176="加算対象"),"AH列に色付け","")</f>
        <v/>
      </c>
      <c r="AW176" s="547" t="str">
        <f t="shared" si="64"/>
        <v>入力済</v>
      </c>
      <c r="AX176" s="546" t="str">
        <f>IFERROR(VLOOKUP(K176,【参考】数式用!$AR$3:$AS$49,2, FALSE), "")</f>
        <v/>
      </c>
      <c r="AY176" s="547" t="str">
        <f t="shared" ref="AY176:AY239" si="77">IF(AND(AN176="加算対象",N176="処遇改善加算Ⅰ"),"AI列に色付け","")</f>
        <v/>
      </c>
      <c r="AZ176" s="547" t="str">
        <f t="shared" ref="AZ176:AZ239" si="78">IF(AND(N176="処遇改善加算Ⅰ", AI176=""), "未入力","入力済")</f>
        <v>入力済</v>
      </c>
      <c r="BA176" s="546" t="str">
        <f>IFERROR(VLOOKUP(K176,【参考】数式用!$AX$3:$AY$56, 2, FALSE), "")</f>
        <v/>
      </c>
      <c r="BB176" s="547" t="str">
        <f t="shared" ref="BB176:BB239" si="79">IF(COUNTIF(AE176:AH176,"*令和８年度特例要件を*")&gt;0,"AJ列に色付け","")</f>
        <v/>
      </c>
      <c r="BC176" s="647" t="str">
        <f t="shared" ref="BC176:BC239" si="80">IF(AND(COUNTIF(AE176:AH176,"*令和８年度特例要件を*")&gt;0,AJ176=""), "未入力","入力済")</f>
        <v>入力済</v>
      </c>
      <c r="BD176" s="547" t="str">
        <f t="shared" ref="BD176:BD239" si="81">IF(BB176="AJ列に色付け","入力必要","")</f>
        <v/>
      </c>
      <c r="BE176" s="547" t="str">
        <f t="shared" ref="BE176:BE239" si="82">G176</f>
        <v/>
      </c>
      <c r="BF176" s="514"/>
      <c r="BG176" s="514"/>
      <c r="BH176" s="633" t="e">
        <f>VLOOKUP(K176,【参考】数式用!$A$2:$O$57,15,FALSE)</f>
        <v>#N/A</v>
      </c>
      <c r="BI176" s="514"/>
      <c r="BJ176" s="514"/>
      <c r="BK176" s="514"/>
      <c r="BL176" s="514"/>
      <c r="BM176" s="514"/>
      <c r="BN176" s="514"/>
      <c r="BO176" s="515"/>
    </row>
    <row r="177" spans="1:67" s="516" customFormat="1" ht="109.95" customHeight="1" thickBot="1">
      <c r="A177" s="649">
        <v>166</v>
      </c>
      <c r="B177" s="983" t="str">
        <f>IF(基本情報入力シート!B205="","",基本情報入力シート!B205)</f>
        <v/>
      </c>
      <c r="C177" s="984"/>
      <c r="D177" s="984"/>
      <c r="E177" s="984"/>
      <c r="F177" s="985"/>
      <c r="G177" s="460" t="str">
        <f>IF(基本情報入力シート!L205="", "", 基本情報入力シート!L205)</f>
        <v/>
      </c>
      <c r="H177" s="460" t="str">
        <f>IF(基本情報入力シート!Q205="", "", 基本情報入力シート!Q205)</f>
        <v/>
      </c>
      <c r="I177" s="460" t="str">
        <f>IF(基本情報入力シート!V205="", "", 基本情報入力シート!V205)</f>
        <v/>
      </c>
      <c r="J177" s="460" t="str">
        <f>IF(基本情報入力シート!W205="", "", 基本情報入力シート!W205)</f>
        <v/>
      </c>
      <c r="K177" s="460" t="str">
        <f>IF(基本情報入力シート!Z205="", "", 基本情報入力シート!Z205)</f>
        <v/>
      </c>
      <c r="L177" s="162" t="str">
        <f>IF(基本情報入力シート!AF205=0, "",基本情報入力シート!AF205)</f>
        <v/>
      </c>
      <c r="M177" s="163" t="str">
        <f>IF(基本情報入力シート!AG205="","",基本情報入力シート!AG205)</f>
        <v/>
      </c>
      <c r="N177" s="164"/>
      <c r="O177" s="165" t="str">
        <f>IFERROR(VLOOKUP(K177,【参考】数式用!$A$2:$F$57,MATCH(N177,【参考】数式用!$C$3:$F$3,0)+2,0),"")</f>
        <v/>
      </c>
      <c r="P177" s="461" t="s">
        <v>180</v>
      </c>
      <c r="Q177" s="166"/>
      <c r="R177" s="462" t="s">
        <v>271</v>
      </c>
      <c r="S177" s="166"/>
      <c r="T177" s="462" t="s">
        <v>272</v>
      </c>
      <c r="U177" s="166"/>
      <c r="V177" s="462" t="s">
        <v>271</v>
      </c>
      <c r="W177" s="166"/>
      <c r="X177" s="462" t="s">
        <v>182</v>
      </c>
      <c r="Y177" s="462" t="s">
        <v>274</v>
      </c>
      <c r="Z177" s="462" t="str">
        <f t="shared" si="65"/>
        <v/>
      </c>
      <c r="AA177" s="463" t="s">
        <v>275</v>
      </c>
      <c r="AB177" s="464" t="str">
        <f t="shared" si="66"/>
        <v/>
      </c>
      <c r="AC177" s="465" t="str">
        <f>IFERROR(ROUNDDOWN(ROUNDDOWN(ROUND(L177*VLOOKUP(K177,【参考】数式用!$A$4:$F$57,MATCH("処遇改善加算Ⅳ",【参考】数式用!$C$3:$F$3,0)+2,0),0)*M177,0)*Z177*0.5,0), "")</f>
        <v/>
      </c>
      <c r="AD177" s="616"/>
      <c r="AE177" s="582"/>
      <c r="AF177" s="582"/>
      <c r="AG177" s="583"/>
      <c r="AH177" s="234"/>
      <c r="AI177" s="161"/>
      <c r="AJ177" s="167"/>
      <c r="AK177" s="541" t="str">
        <f t="shared" si="67"/>
        <v/>
      </c>
      <c r="AL177" s="542" t="str">
        <f t="shared" si="68"/>
        <v/>
      </c>
      <c r="AM177" s="543"/>
      <c r="AN177" s="547" t="str">
        <f>IFERROR(VLOOKUP(K177,【参考】数式用!$A$2:$N$57,14,FALSE),"")</f>
        <v/>
      </c>
      <c r="AO177" s="547" t="str">
        <f t="shared" si="69"/>
        <v/>
      </c>
      <c r="AP177" s="546" t="str">
        <f t="shared" si="70"/>
        <v/>
      </c>
      <c r="AQ177" s="546" t="str">
        <f t="shared" si="71"/>
        <v>入力済</v>
      </c>
      <c r="AR177" s="547" t="str">
        <f t="shared" si="72"/>
        <v/>
      </c>
      <c r="AS177" s="546" t="str">
        <f t="shared" si="73"/>
        <v>入力済</v>
      </c>
      <c r="AT177" s="546" t="str">
        <f t="shared" si="74"/>
        <v/>
      </c>
      <c r="AU177" s="546" t="str">
        <f t="shared" si="75"/>
        <v/>
      </c>
      <c r="AV177" s="547" t="str">
        <f t="shared" si="76"/>
        <v/>
      </c>
      <c r="AW177" s="547" t="str">
        <f t="shared" si="64"/>
        <v>入力済</v>
      </c>
      <c r="AX177" s="546" t="str">
        <f>IFERROR(VLOOKUP(K177,【参考】数式用!$AR$3:$AS$49,2, FALSE), "")</f>
        <v/>
      </c>
      <c r="AY177" s="547" t="str">
        <f t="shared" si="77"/>
        <v/>
      </c>
      <c r="AZ177" s="547" t="str">
        <f t="shared" si="78"/>
        <v>入力済</v>
      </c>
      <c r="BA177" s="546" t="str">
        <f>IFERROR(VLOOKUP(K177,【参考】数式用!$AX$3:$AY$56, 2, FALSE), "")</f>
        <v/>
      </c>
      <c r="BB177" s="547" t="str">
        <f t="shared" si="79"/>
        <v/>
      </c>
      <c r="BC177" s="647" t="str">
        <f t="shared" si="80"/>
        <v>入力済</v>
      </c>
      <c r="BD177" s="547" t="str">
        <f t="shared" si="81"/>
        <v/>
      </c>
      <c r="BE177" s="547" t="str">
        <f t="shared" si="82"/>
        <v/>
      </c>
      <c r="BF177" s="514"/>
      <c r="BG177" s="514"/>
      <c r="BH177" s="633" t="e">
        <f>VLOOKUP(K177,【参考】数式用!$A$2:$O$57,15,FALSE)</f>
        <v>#N/A</v>
      </c>
      <c r="BI177" s="514"/>
      <c r="BJ177" s="514"/>
      <c r="BK177" s="514"/>
      <c r="BL177" s="514"/>
      <c r="BM177" s="514"/>
      <c r="BN177" s="514"/>
      <c r="BO177" s="515"/>
    </row>
    <row r="178" spans="1:67" s="516" customFormat="1" ht="109.95" customHeight="1" thickBot="1">
      <c r="A178" s="649">
        <v>167</v>
      </c>
      <c r="B178" s="983" t="str">
        <f>IF(基本情報入力シート!B206="","",基本情報入力シート!B206)</f>
        <v/>
      </c>
      <c r="C178" s="984"/>
      <c r="D178" s="984"/>
      <c r="E178" s="984"/>
      <c r="F178" s="985"/>
      <c r="G178" s="460" t="str">
        <f>IF(基本情報入力シート!L206="", "", 基本情報入力シート!L206)</f>
        <v/>
      </c>
      <c r="H178" s="460" t="str">
        <f>IF(基本情報入力シート!Q206="", "", 基本情報入力シート!Q206)</f>
        <v/>
      </c>
      <c r="I178" s="460" t="str">
        <f>IF(基本情報入力シート!V206="", "", 基本情報入力シート!V206)</f>
        <v/>
      </c>
      <c r="J178" s="460" t="str">
        <f>IF(基本情報入力シート!W206="", "", 基本情報入力シート!W206)</f>
        <v/>
      </c>
      <c r="K178" s="460" t="str">
        <f>IF(基本情報入力シート!Z206="", "", 基本情報入力シート!Z206)</f>
        <v/>
      </c>
      <c r="L178" s="162" t="str">
        <f>IF(基本情報入力シート!AF206=0, "",基本情報入力シート!AF206)</f>
        <v/>
      </c>
      <c r="M178" s="163" t="str">
        <f>IF(基本情報入力シート!AG206="","",基本情報入力シート!AG206)</f>
        <v/>
      </c>
      <c r="N178" s="164"/>
      <c r="O178" s="165" t="str">
        <f>IFERROR(VLOOKUP(K178,【参考】数式用!$A$2:$F$57,MATCH(N178,【参考】数式用!$C$3:$F$3,0)+2,0),"")</f>
        <v/>
      </c>
      <c r="P178" s="461" t="s">
        <v>180</v>
      </c>
      <c r="Q178" s="166"/>
      <c r="R178" s="462" t="s">
        <v>271</v>
      </c>
      <c r="S178" s="166"/>
      <c r="T178" s="462" t="s">
        <v>272</v>
      </c>
      <c r="U178" s="166"/>
      <c r="V178" s="462" t="s">
        <v>271</v>
      </c>
      <c r="W178" s="166"/>
      <c r="X178" s="462" t="s">
        <v>182</v>
      </c>
      <c r="Y178" s="462" t="s">
        <v>274</v>
      </c>
      <c r="Z178" s="462" t="str">
        <f t="shared" si="65"/>
        <v/>
      </c>
      <c r="AA178" s="463" t="s">
        <v>275</v>
      </c>
      <c r="AB178" s="464" t="str">
        <f t="shared" si="66"/>
        <v/>
      </c>
      <c r="AC178" s="465" t="str">
        <f>IFERROR(ROUNDDOWN(ROUNDDOWN(ROUND(L178*VLOOKUP(K178,【参考】数式用!$A$4:$F$57,MATCH("処遇改善加算Ⅳ",【参考】数式用!$C$3:$F$3,0)+2,0),0)*M178,0)*Z178*0.5,0), "")</f>
        <v/>
      </c>
      <c r="AD178" s="616"/>
      <c r="AE178" s="582"/>
      <c r="AF178" s="582"/>
      <c r="AG178" s="583"/>
      <c r="AH178" s="234"/>
      <c r="AI178" s="161"/>
      <c r="AJ178" s="167"/>
      <c r="AK178" s="541" t="str">
        <f t="shared" si="67"/>
        <v/>
      </c>
      <c r="AL178" s="542" t="str">
        <f t="shared" si="68"/>
        <v/>
      </c>
      <c r="AM178" s="543"/>
      <c r="AN178" s="547" t="str">
        <f>IFERROR(VLOOKUP(K178,【参考】数式用!$A$2:$N$57,14,FALSE),"")</f>
        <v/>
      </c>
      <c r="AO178" s="547" t="str">
        <f t="shared" si="69"/>
        <v/>
      </c>
      <c r="AP178" s="546" t="str">
        <f t="shared" si="70"/>
        <v/>
      </c>
      <c r="AQ178" s="546" t="str">
        <f t="shared" si="71"/>
        <v>入力済</v>
      </c>
      <c r="AR178" s="547" t="str">
        <f t="shared" si="72"/>
        <v/>
      </c>
      <c r="AS178" s="546" t="str">
        <f t="shared" si="73"/>
        <v>入力済</v>
      </c>
      <c r="AT178" s="546" t="str">
        <f t="shared" si="74"/>
        <v/>
      </c>
      <c r="AU178" s="546" t="str">
        <f t="shared" si="75"/>
        <v/>
      </c>
      <c r="AV178" s="547" t="str">
        <f t="shared" si="76"/>
        <v/>
      </c>
      <c r="AW178" s="547" t="str">
        <f t="shared" si="64"/>
        <v>入力済</v>
      </c>
      <c r="AX178" s="546" t="str">
        <f>IFERROR(VLOOKUP(K178,【参考】数式用!$AR$3:$AS$49,2, FALSE), "")</f>
        <v/>
      </c>
      <c r="AY178" s="547" t="str">
        <f t="shared" si="77"/>
        <v/>
      </c>
      <c r="AZ178" s="547" t="str">
        <f t="shared" si="78"/>
        <v>入力済</v>
      </c>
      <c r="BA178" s="546" t="str">
        <f>IFERROR(VLOOKUP(K178,【参考】数式用!$AX$3:$AY$56, 2, FALSE), "")</f>
        <v/>
      </c>
      <c r="BB178" s="547" t="str">
        <f t="shared" si="79"/>
        <v/>
      </c>
      <c r="BC178" s="647" t="str">
        <f t="shared" si="80"/>
        <v>入力済</v>
      </c>
      <c r="BD178" s="547" t="str">
        <f t="shared" si="81"/>
        <v/>
      </c>
      <c r="BE178" s="547" t="str">
        <f t="shared" si="82"/>
        <v/>
      </c>
      <c r="BF178" s="514"/>
      <c r="BG178" s="514"/>
      <c r="BH178" s="633" t="e">
        <f>VLOOKUP(K178,【参考】数式用!$A$2:$O$57,15,FALSE)</f>
        <v>#N/A</v>
      </c>
      <c r="BI178" s="514"/>
      <c r="BJ178" s="514"/>
      <c r="BK178" s="514"/>
      <c r="BL178" s="514"/>
      <c r="BM178" s="514"/>
      <c r="BN178" s="514"/>
      <c r="BO178" s="515"/>
    </row>
    <row r="179" spans="1:67" s="516" customFormat="1" ht="109.95" customHeight="1" thickBot="1">
      <c r="A179" s="649">
        <v>168</v>
      </c>
      <c r="B179" s="983" t="str">
        <f>IF(基本情報入力シート!B207="","",基本情報入力シート!B207)</f>
        <v/>
      </c>
      <c r="C179" s="984"/>
      <c r="D179" s="984"/>
      <c r="E179" s="984"/>
      <c r="F179" s="985"/>
      <c r="G179" s="460" t="str">
        <f>IF(基本情報入力シート!L207="", "", 基本情報入力シート!L207)</f>
        <v/>
      </c>
      <c r="H179" s="460" t="str">
        <f>IF(基本情報入力シート!Q207="", "", 基本情報入力シート!Q207)</f>
        <v/>
      </c>
      <c r="I179" s="460" t="str">
        <f>IF(基本情報入力シート!V207="", "", 基本情報入力シート!V207)</f>
        <v/>
      </c>
      <c r="J179" s="460" t="str">
        <f>IF(基本情報入力シート!W207="", "", 基本情報入力シート!W207)</f>
        <v/>
      </c>
      <c r="K179" s="460" t="str">
        <f>IF(基本情報入力シート!Z207="", "", 基本情報入力シート!Z207)</f>
        <v/>
      </c>
      <c r="L179" s="162" t="str">
        <f>IF(基本情報入力シート!AF207=0, "",基本情報入力シート!AF207)</f>
        <v/>
      </c>
      <c r="M179" s="163" t="str">
        <f>IF(基本情報入力シート!AG207="","",基本情報入力シート!AG207)</f>
        <v/>
      </c>
      <c r="N179" s="164"/>
      <c r="O179" s="165" t="str">
        <f>IFERROR(VLOOKUP(K179,【参考】数式用!$A$2:$F$57,MATCH(N179,【参考】数式用!$C$3:$F$3,0)+2,0),"")</f>
        <v/>
      </c>
      <c r="P179" s="461" t="s">
        <v>180</v>
      </c>
      <c r="Q179" s="166"/>
      <c r="R179" s="462" t="s">
        <v>271</v>
      </c>
      <c r="S179" s="166"/>
      <c r="T179" s="462" t="s">
        <v>272</v>
      </c>
      <c r="U179" s="166"/>
      <c r="V179" s="462" t="s">
        <v>271</v>
      </c>
      <c r="W179" s="166"/>
      <c r="X179" s="462" t="s">
        <v>182</v>
      </c>
      <c r="Y179" s="462" t="s">
        <v>274</v>
      </c>
      <c r="Z179" s="462" t="str">
        <f t="shared" si="65"/>
        <v/>
      </c>
      <c r="AA179" s="463" t="s">
        <v>275</v>
      </c>
      <c r="AB179" s="464" t="str">
        <f t="shared" si="66"/>
        <v/>
      </c>
      <c r="AC179" s="465" t="str">
        <f>IFERROR(ROUNDDOWN(ROUNDDOWN(ROUND(L179*VLOOKUP(K179,【参考】数式用!$A$4:$F$57,MATCH("処遇改善加算Ⅳ",【参考】数式用!$C$3:$F$3,0)+2,0),0)*M179,0)*Z179*0.5,0), "")</f>
        <v/>
      </c>
      <c r="AD179" s="616"/>
      <c r="AE179" s="582"/>
      <c r="AF179" s="582"/>
      <c r="AG179" s="583"/>
      <c r="AH179" s="234"/>
      <c r="AI179" s="161"/>
      <c r="AJ179" s="167"/>
      <c r="AK179" s="541" t="str">
        <f t="shared" si="67"/>
        <v/>
      </c>
      <c r="AL179" s="542" t="str">
        <f t="shared" si="68"/>
        <v/>
      </c>
      <c r="AM179" s="543"/>
      <c r="AN179" s="547" t="str">
        <f>IFERROR(VLOOKUP(K179,【参考】数式用!$A$2:$N$57,14,FALSE),"")</f>
        <v/>
      </c>
      <c r="AO179" s="547" t="str">
        <f t="shared" si="69"/>
        <v/>
      </c>
      <c r="AP179" s="546" t="str">
        <f t="shared" si="70"/>
        <v/>
      </c>
      <c r="AQ179" s="546" t="str">
        <f t="shared" si="71"/>
        <v>入力済</v>
      </c>
      <c r="AR179" s="547" t="str">
        <f t="shared" si="72"/>
        <v/>
      </c>
      <c r="AS179" s="546" t="str">
        <f t="shared" si="73"/>
        <v>入力済</v>
      </c>
      <c r="AT179" s="546" t="str">
        <f t="shared" si="74"/>
        <v/>
      </c>
      <c r="AU179" s="546" t="str">
        <f t="shared" si="75"/>
        <v/>
      </c>
      <c r="AV179" s="547" t="str">
        <f t="shared" si="76"/>
        <v/>
      </c>
      <c r="AW179" s="547" t="str">
        <f t="shared" si="64"/>
        <v>入力済</v>
      </c>
      <c r="AX179" s="546" t="str">
        <f>IFERROR(VLOOKUP(K179,【参考】数式用!$AR$3:$AS$49,2, FALSE), "")</f>
        <v/>
      </c>
      <c r="AY179" s="547" t="str">
        <f t="shared" si="77"/>
        <v/>
      </c>
      <c r="AZ179" s="547" t="str">
        <f t="shared" si="78"/>
        <v>入力済</v>
      </c>
      <c r="BA179" s="546" t="str">
        <f>IFERROR(VLOOKUP(K179,【参考】数式用!$AX$3:$AY$56, 2, FALSE), "")</f>
        <v/>
      </c>
      <c r="BB179" s="547" t="str">
        <f t="shared" si="79"/>
        <v/>
      </c>
      <c r="BC179" s="647" t="str">
        <f t="shared" si="80"/>
        <v>入力済</v>
      </c>
      <c r="BD179" s="547" t="str">
        <f t="shared" si="81"/>
        <v/>
      </c>
      <c r="BE179" s="547" t="str">
        <f t="shared" si="82"/>
        <v/>
      </c>
      <c r="BF179" s="514"/>
      <c r="BG179" s="514"/>
      <c r="BH179" s="633" t="e">
        <f>VLOOKUP(K179,【参考】数式用!$A$2:$O$57,15,FALSE)</f>
        <v>#N/A</v>
      </c>
      <c r="BI179" s="514"/>
      <c r="BJ179" s="514"/>
      <c r="BK179" s="514"/>
      <c r="BL179" s="514"/>
      <c r="BM179" s="514"/>
      <c r="BN179" s="514"/>
      <c r="BO179" s="515"/>
    </row>
    <row r="180" spans="1:67" s="516" customFormat="1" ht="109.95" customHeight="1" thickBot="1">
      <c r="A180" s="649">
        <v>169</v>
      </c>
      <c r="B180" s="983" t="str">
        <f>IF(基本情報入力シート!B208="","",基本情報入力シート!B208)</f>
        <v/>
      </c>
      <c r="C180" s="984"/>
      <c r="D180" s="984"/>
      <c r="E180" s="984"/>
      <c r="F180" s="985"/>
      <c r="G180" s="460" t="str">
        <f>IF(基本情報入力シート!L208="", "", 基本情報入力シート!L208)</f>
        <v/>
      </c>
      <c r="H180" s="460" t="str">
        <f>IF(基本情報入力シート!Q208="", "", 基本情報入力シート!Q208)</f>
        <v/>
      </c>
      <c r="I180" s="460" t="str">
        <f>IF(基本情報入力シート!V208="", "", 基本情報入力シート!V208)</f>
        <v/>
      </c>
      <c r="J180" s="460" t="str">
        <f>IF(基本情報入力シート!W208="", "", 基本情報入力シート!W208)</f>
        <v/>
      </c>
      <c r="K180" s="460" t="str">
        <f>IF(基本情報入力シート!Z208="", "", 基本情報入力シート!Z208)</f>
        <v/>
      </c>
      <c r="L180" s="162" t="str">
        <f>IF(基本情報入力シート!AF208=0, "",基本情報入力シート!AF208)</f>
        <v/>
      </c>
      <c r="M180" s="163" t="str">
        <f>IF(基本情報入力シート!AG208="","",基本情報入力シート!AG208)</f>
        <v/>
      </c>
      <c r="N180" s="164"/>
      <c r="O180" s="165" t="str">
        <f>IFERROR(VLOOKUP(K180,【参考】数式用!$A$2:$F$57,MATCH(N180,【参考】数式用!$C$3:$F$3,0)+2,0),"")</f>
        <v/>
      </c>
      <c r="P180" s="461" t="s">
        <v>180</v>
      </c>
      <c r="Q180" s="166"/>
      <c r="R180" s="462" t="s">
        <v>271</v>
      </c>
      <c r="S180" s="166"/>
      <c r="T180" s="462" t="s">
        <v>272</v>
      </c>
      <c r="U180" s="166"/>
      <c r="V180" s="462" t="s">
        <v>271</v>
      </c>
      <c r="W180" s="166"/>
      <c r="X180" s="462" t="s">
        <v>182</v>
      </c>
      <c r="Y180" s="462" t="s">
        <v>274</v>
      </c>
      <c r="Z180" s="462" t="str">
        <f t="shared" si="65"/>
        <v/>
      </c>
      <c r="AA180" s="463" t="s">
        <v>275</v>
      </c>
      <c r="AB180" s="464" t="str">
        <f t="shared" si="66"/>
        <v/>
      </c>
      <c r="AC180" s="465" t="str">
        <f>IFERROR(ROUNDDOWN(ROUNDDOWN(ROUND(L180*VLOOKUP(K180,【参考】数式用!$A$4:$F$57,MATCH("処遇改善加算Ⅳ",【参考】数式用!$C$3:$F$3,0)+2,0),0)*M180,0)*Z180*0.5,0), "")</f>
        <v/>
      </c>
      <c r="AD180" s="616"/>
      <c r="AE180" s="582"/>
      <c r="AF180" s="582"/>
      <c r="AG180" s="583"/>
      <c r="AH180" s="234"/>
      <c r="AI180" s="161"/>
      <c r="AJ180" s="167"/>
      <c r="AK180" s="541" t="str">
        <f t="shared" si="67"/>
        <v/>
      </c>
      <c r="AL180" s="542" t="str">
        <f t="shared" si="68"/>
        <v/>
      </c>
      <c r="AM180" s="543"/>
      <c r="AN180" s="547" t="str">
        <f>IFERROR(VLOOKUP(K180,【参考】数式用!$A$2:$N$57,14,FALSE),"")</f>
        <v/>
      </c>
      <c r="AO180" s="547" t="str">
        <f t="shared" si="69"/>
        <v/>
      </c>
      <c r="AP180" s="546" t="str">
        <f t="shared" si="70"/>
        <v/>
      </c>
      <c r="AQ180" s="546" t="str">
        <f t="shared" si="71"/>
        <v>入力済</v>
      </c>
      <c r="AR180" s="547" t="str">
        <f t="shared" si="72"/>
        <v/>
      </c>
      <c r="AS180" s="546" t="str">
        <f t="shared" si="73"/>
        <v>入力済</v>
      </c>
      <c r="AT180" s="546" t="str">
        <f t="shared" si="74"/>
        <v/>
      </c>
      <c r="AU180" s="546" t="str">
        <f t="shared" si="75"/>
        <v/>
      </c>
      <c r="AV180" s="547" t="str">
        <f t="shared" si="76"/>
        <v/>
      </c>
      <c r="AW180" s="547" t="str">
        <f t="shared" si="64"/>
        <v>入力済</v>
      </c>
      <c r="AX180" s="546" t="str">
        <f>IFERROR(VLOOKUP(K180,【参考】数式用!$AR$3:$AS$49,2, FALSE), "")</f>
        <v/>
      </c>
      <c r="AY180" s="547" t="str">
        <f t="shared" si="77"/>
        <v/>
      </c>
      <c r="AZ180" s="547" t="str">
        <f t="shared" si="78"/>
        <v>入力済</v>
      </c>
      <c r="BA180" s="546" t="str">
        <f>IFERROR(VLOOKUP(K180,【参考】数式用!$AX$3:$AY$56, 2, FALSE), "")</f>
        <v/>
      </c>
      <c r="BB180" s="547" t="str">
        <f t="shared" si="79"/>
        <v/>
      </c>
      <c r="BC180" s="647" t="str">
        <f t="shared" si="80"/>
        <v>入力済</v>
      </c>
      <c r="BD180" s="547" t="str">
        <f t="shared" si="81"/>
        <v/>
      </c>
      <c r="BE180" s="547" t="str">
        <f t="shared" si="82"/>
        <v/>
      </c>
      <c r="BF180" s="514"/>
      <c r="BG180" s="514"/>
      <c r="BH180" s="633" t="e">
        <f>VLOOKUP(K180,【参考】数式用!$A$2:$O$57,15,FALSE)</f>
        <v>#N/A</v>
      </c>
      <c r="BI180" s="514"/>
      <c r="BJ180" s="514"/>
      <c r="BK180" s="514"/>
      <c r="BL180" s="514"/>
      <c r="BM180" s="514"/>
      <c r="BN180" s="514"/>
      <c r="BO180" s="515"/>
    </row>
    <row r="181" spans="1:67" s="516" customFormat="1" ht="109.95" customHeight="1" thickBot="1">
      <c r="A181" s="649">
        <v>170</v>
      </c>
      <c r="B181" s="983" t="str">
        <f>IF(基本情報入力シート!B209="","",基本情報入力シート!B209)</f>
        <v/>
      </c>
      <c r="C181" s="984"/>
      <c r="D181" s="984"/>
      <c r="E181" s="984"/>
      <c r="F181" s="985"/>
      <c r="G181" s="460" t="str">
        <f>IF(基本情報入力シート!L209="", "", 基本情報入力シート!L209)</f>
        <v/>
      </c>
      <c r="H181" s="460" t="str">
        <f>IF(基本情報入力シート!Q209="", "", 基本情報入力シート!Q209)</f>
        <v/>
      </c>
      <c r="I181" s="460" t="str">
        <f>IF(基本情報入力シート!V209="", "", 基本情報入力シート!V209)</f>
        <v/>
      </c>
      <c r="J181" s="460" t="str">
        <f>IF(基本情報入力シート!W209="", "", 基本情報入力シート!W209)</f>
        <v/>
      </c>
      <c r="K181" s="460" t="str">
        <f>IF(基本情報入力シート!Z209="", "", 基本情報入力シート!Z209)</f>
        <v/>
      </c>
      <c r="L181" s="162" t="str">
        <f>IF(基本情報入力シート!AF209=0, "",基本情報入力シート!AF209)</f>
        <v/>
      </c>
      <c r="M181" s="163" t="str">
        <f>IF(基本情報入力シート!AG209="","",基本情報入力シート!AG209)</f>
        <v/>
      </c>
      <c r="N181" s="164"/>
      <c r="O181" s="165" t="str">
        <f>IFERROR(VLOOKUP(K181,【参考】数式用!$A$2:$F$57,MATCH(N181,【参考】数式用!$C$3:$F$3,0)+2,0),"")</f>
        <v/>
      </c>
      <c r="P181" s="461" t="s">
        <v>180</v>
      </c>
      <c r="Q181" s="166"/>
      <c r="R181" s="462" t="s">
        <v>271</v>
      </c>
      <c r="S181" s="166"/>
      <c r="T181" s="462" t="s">
        <v>272</v>
      </c>
      <c r="U181" s="166"/>
      <c r="V181" s="462" t="s">
        <v>271</v>
      </c>
      <c r="W181" s="166"/>
      <c r="X181" s="462" t="s">
        <v>182</v>
      </c>
      <c r="Y181" s="462" t="s">
        <v>274</v>
      </c>
      <c r="Z181" s="462" t="str">
        <f t="shared" si="65"/>
        <v/>
      </c>
      <c r="AA181" s="463" t="s">
        <v>275</v>
      </c>
      <c r="AB181" s="464" t="str">
        <f t="shared" si="66"/>
        <v/>
      </c>
      <c r="AC181" s="465" t="str">
        <f>IFERROR(ROUNDDOWN(ROUNDDOWN(ROUND(L181*VLOOKUP(K181,【参考】数式用!$A$4:$F$57,MATCH("処遇改善加算Ⅳ",【参考】数式用!$C$3:$F$3,0)+2,0),0)*M181,0)*Z181*0.5,0), "")</f>
        <v/>
      </c>
      <c r="AD181" s="616"/>
      <c r="AE181" s="582"/>
      <c r="AF181" s="582"/>
      <c r="AG181" s="583"/>
      <c r="AH181" s="234"/>
      <c r="AI181" s="161"/>
      <c r="AJ181" s="167"/>
      <c r="AK181" s="541" t="str">
        <f t="shared" si="67"/>
        <v/>
      </c>
      <c r="AL181" s="542" t="str">
        <f t="shared" si="68"/>
        <v/>
      </c>
      <c r="AM181" s="543"/>
      <c r="AN181" s="547" t="str">
        <f>IFERROR(VLOOKUP(K181,【参考】数式用!$A$2:$N$57,14,FALSE),"")</f>
        <v/>
      </c>
      <c r="AO181" s="547" t="str">
        <f t="shared" si="69"/>
        <v/>
      </c>
      <c r="AP181" s="546" t="str">
        <f t="shared" si="70"/>
        <v/>
      </c>
      <c r="AQ181" s="546" t="str">
        <f t="shared" si="71"/>
        <v>入力済</v>
      </c>
      <c r="AR181" s="547" t="str">
        <f t="shared" si="72"/>
        <v/>
      </c>
      <c r="AS181" s="546" t="str">
        <f t="shared" si="73"/>
        <v>入力済</v>
      </c>
      <c r="AT181" s="546" t="str">
        <f t="shared" si="74"/>
        <v/>
      </c>
      <c r="AU181" s="546" t="str">
        <f t="shared" si="75"/>
        <v/>
      </c>
      <c r="AV181" s="547" t="str">
        <f t="shared" si="76"/>
        <v/>
      </c>
      <c r="AW181" s="547" t="str">
        <f t="shared" si="64"/>
        <v>入力済</v>
      </c>
      <c r="AX181" s="546" t="str">
        <f>IFERROR(VLOOKUP(K181,【参考】数式用!$AR$3:$AS$49,2, FALSE), "")</f>
        <v/>
      </c>
      <c r="AY181" s="547" t="str">
        <f t="shared" si="77"/>
        <v/>
      </c>
      <c r="AZ181" s="547" t="str">
        <f t="shared" si="78"/>
        <v>入力済</v>
      </c>
      <c r="BA181" s="546" t="str">
        <f>IFERROR(VLOOKUP(K181,【参考】数式用!$AX$3:$AY$56, 2, FALSE), "")</f>
        <v/>
      </c>
      <c r="BB181" s="547" t="str">
        <f t="shared" si="79"/>
        <v/>
      </c>
      <c r="BC181" s="647" t="str">
        <f t="shared" si="80"/>
        <v>入力済</v>
      </c>
      <c r="BD181" s="547" t="str">
        <f t="shared" si="81"/>
        <v/>
      </c>
      <c r="BE181" s="547" t="str">
        <f t="shared" si="82"/>
        <v/>
      </c>
      <c r="BF181" s="514"/>
      <c r="BG181" s="514"/>
      <c r="BH181" s="633" t="e">
        <f>VLOOKUP(K181,【参考】数式用!$A$2:$O$57,15,FALSE)</f>
        <v>#N/A</v>
      </c>
      <c r="BI181" s="514"/>
      <c r="BJ181" s="514"/>
      <c r="BK181" s="514"/>
      <c r="BL181" s="514"/>
      <c r="BM181" s="514"/>
      <c r="BN181" s="514"/>
      <c r="BO181" s="515"/>
    </row>
    <row r="182" spans="1:67" s="516" customFormat="1" ht="109.95" customHeight="1" thickBot="1">
      <c r="A182" s="649">
        <v>171</v>
      </c>
      <c r="B182" s="983" t="str">
        <f>IF(基本情報入力シート!B210="","",基本情報入力シート!B210)</f>
        <v/>
      </c>
      <c r="C182" s="984"/>
      <c r="D182" s="984"/>
      <c r="E182" s="984"/>
      <c r="F182" s="985"/>
      <c r="G182" s="460" t="str">
        <f>IF(基本情報入力シート!L210="", "", 基本情報入力シート!L210)</f>
        <v/>
      </c>
      <c r="H182" s="460" t="str">
        <f>IF(基本情報入力シート!Q210="", "", 基本情報入力シート!Q210)</f>
        <v/>
      </c>
      <c r="I182" s="460" t="str">
        <f>IF(基本情報入力シート!V210="", "", 基本情報入力シート!V210)</f>
        <v/>
      </c>
      <c r="J182" s="460" t="str">
        <f>IF(基本情報入力シート!W210="", "", 基本情報入力シート!W210)</f>
        <v/>
      </c>
      <c r="K182" s="460" t="str">
        <f>IF(基本情報入力シート!Z210="", "", 基本情報入力シート!Z210)</f>
        <v/>
      </c>
      <c r="L182" s="162" t="str">
        <f>IF(基本情報入力シート!AF210=0, "",基本情報入力シート!AF210)</f>
        <v/>
      </c>
      <c r="M182" s="163" t="str">
        <f>IF(基本情報入力シート!AG210="","",基本情報入力シート!AG210)</f>
        <v/>
      </c>
      <c r="N182" s="164"/>
      <c r="O182" s="165" t="str">
        <f>IFERROR(VLOOKUP(K182,【参考】数式用!$A$2:$F$57,MATCH(N182,【参考】数式用!$C$3:$F$3,0)+2,0),"")</f>
        <v/>
      </c>
      <c r="P182" s="461" t="s">
        <v>180</v>
      </c>
      <c r="Q182" s="166"/>
      <c r="R182" s="462" t="s">
        <v>271</v>
      </c>
      <c r="S182" s="166"/>
      <c r="T182" s="462" t="s">
        <v>272</v>
      </c>
      <c r="U182" s="166"/>
      <c r="V182" s="462" t="s">
        <v>271</v>
      </c>
      <c r="W182" s="166"/>
      <c r="X182" s="462" t="s">
        <v>182</v>
      </c>
      <c r="Y182" s="462" t="s">
        <v>274</v>
      </c>
      <c r="Z182" s="462" t="str">
        <f t="shared" si="65"/>
        <v/>
      </c>
      <c r="AA182" s="463" t="s">
        <v>275</v>
      </c>
      <c r="AB182" s="464" t="str">
        <f t="shared" si="66"/>
        <v/>
      </c>
      <c r="AC182" s="465" t="str">
        <f>IFERROR(ROUNDDOWN(ROUNDDOWN(ROUND(L182*VLOOKUP(K182,【参考】数式用!$A$4:$F$57,MATCH("処遇改善加算Ⅳ",【参考】数式用!$C$3:$F$3,0)+2,0),0)*M182,0)*Z182*0.5,0), "")</f>
        <v/>
      </c>
      <c r="AD182" s="616"/>
      <c r="AE182" s="582"/>
      <c r="AF182" s="582"/>
      <c r="AG182" s="583"/>
      <c r="AH182" s="234"/>
      <c r="AI182" s="161"/>
      <c r="AJ182" s="167"/>
      <c r="AK182" s="541" t="str">
        <f t="shared" si="67"/>
        <v/>
      </c>
      <c r="AL182" s="542" t="str">
        <f t="shared" si="68"/>
        <v/>
      </c>
      <c r="AM182" s="543"/>
      <c r="AN182" s="547" t="str">
        <f>IFERROR(VLOOKUP(K182,【参考】数式用!$A$2:$N$57,14,FALSE),"")</f>
        <v/>
      </c>
      <c r="AO182" s="547" t="str">
        <f t="shared" si="69"/>
        <v/>
      </c>
      <c r="AP182" s="546" t="str">
        <f t="shared" si="70"/>
        <v/>
      </c>
      <c r="AQ182" s="546" t="str">
        <f t="shared" si="71"/>
        <v>入力済</v>
      </c>
      <c r="AR182" s="547" t="str">
        <f t="shared" si="72"/>
        <v/>
      </c>
      <c r="AS182" s="546" t="str">
        <f t="shared" si="73"/>
        <v>入力済</v>
      </c>
      <c r="AT182" s="546" t="str">
        <f t="shared" si="74"/>
        <v/>
      </c>
      <c r="AU182" s="546" t="str">
        <f t="shared" si="75"/>
        <v/>
      </c>
      <c r="AV182" s="547" t="str">
        <f t="shared" si="76"/>
        <v/>
      </c>
      <c r="AW182" s="547" t="str">
        <f t="shared" si="64"/>
        <v>入力済</v>
      </c>
      <c r="AX182" s="546" t="str">
        <f>IFERROR(VLOOKUP(K182,【参考】数式用!$AR$3:$AS$49,2, FALSE), "")</f>
        <v/>
      </c>
      <c r="AY182" s="547" t="str">
        <f t="shared" si="77"/>
        <v/>
      </c>
      <c r="AZ182" s="547" t="str">
        <f t="shared" si="78"/>
        <v>入力済</v>
      </c>
      <c r="BA182" s="546" t="str">
        <f>IFERROR(VLOOKUP(K182,【参考】数式用!$AX$3:$AY$56, 2, FALSE), "")</f>
        <v/>
      </c>
      <c r="BB182" s="547" t="str">
        <f t="shared" si="79"/>
        <v/>
      </c>
      <c r="BC182" s="647" t="str">
        <f t="shared" si="80"/>
        <v>入力済</v>
      </c>
      <c r="BD182" s="547" t="str">
        <f t="shared" si="81"/>
        <v/>
      </c>
      <c r="BE182" s="547" t="str">
        <f t="shared" si="82"/>
        <v/>
      </c>
      <c r="BF182" s="514"/>
      <c r="BG182" s="514"/>
      <c r="BH182" s="633" t="e">
        <f>VLOOKUP(K182,【参考】数式用!$A$2:$O$57,15,FALSE)</f>
        <v>#N/A</v>
      </c>
      <c r="BI182" s="514"/>
      <c r="BJ182" s="514"/>
      <c r="BK182" s="514"/>
      <c r="BL182" s="514"/>
      <c r="BM182" s="514"/>
      <c r="BN182" s="514"/>
      <c r="BO182" s="515"/>
    </row>
    <row r="183" spans="1:67" s="516" customFormat="1" ht="109.95" customHeight="1" thickBot="1">
      <c r="A183" s="649">
        <v>172</v>
      </c>
      <c r="B183" s="983" t="str">
        <f>IF(基本情報入力シート!B211="","",基本情報入力シート!B211)</f>
        <v/>
      </c>
      <c r="C183" s="984"/>
      <c r="D183" s="984"/>
      <c r="E183" s="984"/>
      <c r="F183" s="985"/>
      <c r="G183" s="460" t="str">
        <f>IF(基本情報入力シート!L211="", "", 基本情報入力シート!L211)</f>
        <v/>
      </c>
      <c r="H183" s="460" t="str">
        <f>IF(基本情報入力シート!Q211="", "", 基本情報入力シート!Q211)</f>
        <v/>
      </c>
      <c r="I183" s="460" t="str">
        <f>IF(基本情報入力シート!V211="", "", 基本情報入力シート!V211)</f>
        <v/>
      </c>
      <c r="J183" s="460" t="str">
        <f>IF(基本情報入力シート!W211="", "", 基本情報入力シート!W211)</f>
        <v/>
      </c>
      <c r="K183" s="460" t="str">
        <f>IF(基本情報入力シート!Z211="", "", 基本情報入力シート!Z211)</f>
        <v/>
      </c>
      <c r="L183" s="162" t="str">
        <f>IF(基本情報入力シート!AF211=0, "",基本情報入力シート!AF211)</f>
        <v/>
      </c>
      <c r="M183" s="163" t="str">
        <f>IF(基本情報入力シート!AG211="","",基本情報入力シート!AG211)</f>
        <v/>
      </c>
      <c r="N183" s="164"/>
      <c r="O183" s="165" t="str">
        <f>IFERROR(VLOOKUP(K183,【参考】数式用!$A$2:$F$57,MATCH(N183,【参考】数式用!$C$3:$F$3,0)+2,0),"")</f>
        <v/>
      </c>
      <c r="P183" s="461" t="s">
        <v>180</v>
      </c>
      <c r="Q183" s="166"/>
      <c r="R183" s="462" t="s">
        <v>271</v>
      </c>
      <c r="S183" s="166"/>
      <c r="T183" s="462" t="s">
        <v>272</v>
      </c>
      <c r="U183" s="166"/>
      <c r="V183" s="462" t="s">
        <v>271</v>
      </c>
      <c r="W183" s="166"/>
      <c r="X183" s="462" t="s">
        <v>182</v>
      </c>
      <c r="Y183" s="462" t="s">
        <v>274</v>
      </c>
      <c r="Z183" s="462" t="str">
        <f t="shared" si="65"/>
        <v/>
      </c>
      <c r="AA183" s="463" t="s">
        <v>275</v>
      </c>
      <c r="AB183" s="464" t="str">
        <f t="shared" si="66"/>
        <v/>
      </c>
      <c r="AC183" s="465" t="str">
        <f>IFERROR(ROUNDDOWN(ROUNDDOWN(ROUND(L183*VLOOKUP(K183,【参考】数式用!$A$4:$F$57,MATCH("処遇改善加算Ⅳ",【参考】数式用!$C$3:$F$3,0)+2,0),0)*M183,0)*Z183*0.5,0), "")</f>
        <v/>
      </c>
      <c r="AD183" s="616"/>
      <c r="AE183" s="582"/>
      <c r="AF183" s="582"/>
      <c r="AG183" s="583"/>
      <c r="AH183" s="234"/>
      <c r="AI183" s="161"/>
      <c r="AJ183" s="167"/>
      <c r="AK183" s="541" t="str">
        <f t="shared" si="67"/>
        <v/>
      </c>
      <c r="AL183" s="542" t="str">
        <f t="shared" si="68"/>
        <v/>
      </c>
      <c r="AM183" s="543"/>
      <c r="AN183" s="547" t="str">
        <f>IFERROR(VLOOKUP(K183,【参考】数式用!$A$2:$N$57,14,FALSE),"")</f>
        <v/>
      </c>
      <c r="AO183" s="547" t="str">
        <f t="shared" si="69"/>
        <v/>
      </c>
      <c r="AP183" s="546" t="str">
        <f t="shared" si="70"/>
        <v/>
      </c>
      <c r="AQ183" s="546" t="str">
        <f t="shared" si="71"/>
        <v>入力済</v>
      </c>
      <c r="AR183" s="547" t="str">
        <f t="shared" si="72"/>
        <v/>
      </c>
      <c r="AS183" s="546" t="str">
        <f t="shared" si="73"/>
        <v>入力済</v>
      </c>
      <c r="AT183" s="546" t="str">
        <f t="shared" si="74"/>
        <v/>
      </c>
      <c r="AU183" s="546" t="str">
        <f t="shared" si="75"/>
        <v/>
      </c>
      <c r="AV183" s="547" t="str">
        <f t="shared" si="76"/>
        <v/>
      </c>
      <c r="AW183" s="547" t="str">
        <f t="shared" si="64"/>
        <v>入力済</v>
      </c>
      <c r="AX183" s="546" t="str">
        <f>IFERROR(VLOOKUP(K183,【参考】数式用!$AR$3:$AS$49,2, FALSE), "")</f>
        <v/>
      </c>
      <c r="AY183" s="547" t="str">
        <f t="shared" si="77"/>
        <v/>
      </c>
      <c r="AZ183" s="547" t="str">
        <f t="shared" si="78"/>
        <v>入力済</v>
      </c>
      <c r="BA183" s="546" t="str">
        <f>IFERROR(VLOOKUP(K183,【参考】数式用!$AX$3:$AY$56, 2, FALSE), "")</f>
        <v/>
      </c>
      <c r="BB183" s="547" t="str">
        <f t="shared" si="79"/>
        <v/>
      </c>
      <c r="BC183" s="647" t="str">
        <f t="shared" si="80"/>
        <v>入力済</v>
      </c>
      <c r="BD183" s="547" t="str">
        <f t="shared" si="81"/>
        <v/>
      </c>
      <c r="BE183" s="547" t="str">
        <f t="shared" si="82"/>
        <v/>
      </c>
      <c r="BF183" s="514"/>
      <c r="BG183" s="514"/>
      <c r="BH183" s="633" t="e">
        <f>VLOOKUP(K183,【参考】数式用!$A$2:$O$57,15,FALSE)</f>
        <v>#N/A</v>
      </c>
      <c r="BI183" s="514"/>
      <c r="BJ183" s="514"/>
      <c r="BK183" s="514"/>
      <c r="BL183" s="514"/>
      <c r="BM183" s="514"/>
      <c r="BN183" s="514"/>
      <c r="BO183" s="515"/>
    </row>
    <row r="184" spans="1:67" s="516" customFormat="1" ht="109.95" customHeight="1" thickBot="1">
      <c r="A184" s="649">
        <v>173</v>
      </c>
      <c r="B184" s="983" t="str">
        <f>IF(基本情報入力シート!B212="","",基本情報入力シート!B212)</f>
        <v/>
      </c>
      <c r="C184" s="984"/>
      <c r="D184" s="984"/>
      <c r="E184" s="984"/>
      <c r="F184" s="985"/>
      <c r="G184" s="460" t="str">
        <f>IF(基本情報入力シート!L212="", "", 基本情報入力シート!L212)</f>
        <v/>
      </c>
      <c r="H184" s="460" t="str">
        <f>IF(基本情報入力シート!Q212="", "", 基本情報入力シート!Q212)</f>
        <v/>
      </c>
      <c r="I184" s="460" t="str">
        <f>IF(基本情報入力シート!V212="", "", 基本情報入力シート!V212)</f>
        <v/>
      </c>
      <c r="J184" s="460" t="str">
        <f>IF(基本情報入力シート!W212="", "", 基本情報入力シート!W212)</f>
        <v/>
      </c>
      <c r="K184" s="460" t="str">
        <f>IF(基本情報入力シート!Z212="", "", 基本情報入力シート!Z212)</f>
        <v/>
      </c>
      <c r="L184" s="162" t="str">
        <f>IF(基本情報入力シート!AF212=0, "",基本情報入力シート!AF212)</f>
        <v/>
      </c>
      <c r="M184" s="163" t="str">
        <f>IF(基本情報入力シート!AG212="","",基本情報入力シート!AG212)</f>
        <v/>
      </c>
      <c r="N184" s="164"/>
      <c r="O184" s="165" t="str">
        <f>IFERROR(VLOOKUP(K184,【参考】数式用!$A$2:$F$57,MATCH(N184,【参考】数式用!$C$3:$F$3,0)+2,0),"")</f>
        <v/>
      </c>
      <c r="P184" s="461" t="s">
        <v>180</v>
      </c>
      <c r="Q184" s="166"/>
      <c r="R184" s="462" t="s">
        <v>271</v>
      </c>
      <c r="S184" s="166"/>
      <c r="T184" s="462" t="s">
        <v>272</v>
      </c>
      <c r="U184" s="166"/>
      <c r="V184" s="462" t="s">
        <v>271</v>
      </c>
      <c r="W184" s="166"/>
      <c r="X184" s="462" t="s">
        <v>182</v>
      </c>
      <c r="Y184" s="462" t="s">
        <v>274</v>
      </c>
      <c r="Z184" s="462" t="str">
        <f t="shared" si="65"/>
        <v/>
      </c>
      <c r="AA184" s="463" t="s">
        <v>275</v>
      </c>
      <c r="AB184" s="464" t="str">
        <f t="shared" si="66"/>
        <v/>
      </c>
      <c r="AC184" s="465" t="str">
        <f>IFERROR(ROUNDDOWN(ROUNDDOWN(ROUND(L184*VLOOKUP(K184,【参考】数式用!$A$4:$F$57,MATCH("処遇改善加算Ⅳ",【参考】数式用!$C$3:$F$3,0)+2,0),0)*M184,0)*Z184*0.5,0), "")</f>
        <v/>
      </c>
      <c r="AD184" s="616"/>
      <c r="AE184" s="582"/>
      <c r="AF184" s="582"/>
      <c r="AG184" s="583"/>
      <c r="AH184" s="234"/>
      <c r="AI184" s="161"/>
      <c r="AJ184" s="167"/>
      <c r="AK184" s="541" t="str">
        <f t="shared" si="67"/>
        <v/>
      </c>
      <c r="AL184" s="542" t="str">
        <f t="shared" si="68"/>
        <v/>
      </c>
      <c r="AM184" s="543"/>
      <c r="AN184" s="547" t="str">
        <f>IFERROR(VLOOKUP(K184,【参考】数式用!$A$2:$N$57,14,FALSE),"")</f>
        <v/>
      </c>
      <c r="AO184" s="547" t="str">
        <f t="shared" si="69"/>
        <v/>
      </c>
      <c r="AP184" s="546" t="str">
        <f t="shared" si="70"/>
        <v/>
      </c>
      <c r="AQ184" s="546" t="str">
        <f t="shared" si="71"/>
        <v>入力済</v>
      </c>
      <c r="AR184" s="547" t="str">
        <f t="shared" si="72"/>
        <v/>
      </c>
      <c r="AS184" s="546" t="str">
        <f t="shared" si="73"/>
        <v>入力済</v>
      </c>
      <c r="AT184" s="546" t="str">
        <f t="shared" si="74"/>
        <v/>
      </c>
      <c r="AU184" s="546" t="str">
        <f t="shared" si="75"/>
        <v/>
      </c>
      <c r="AV184" s="547" t="str">
        <f t="shared" si="76"/>
        <v/>
      </c>
      <c r="AW184" s="547" t="str">
        <f t="shared" si="64"/>
        <v>入力済</v>
      </c>
      <c r="AX184" s="546" t="str">
        <f>IFERROR(VLOOKUP(K184,【参考】数式用!$AR$3:$AS$49,2, FALSE), "")</f>
        <v/>
      </c>
      <c r="AY184" s="547" t="str">
        <f t="shared" si="77"/>
        <v/>
      </c>
      <c r="AZ184" s="547" t="str">
        <f t="shared" si="78"/>
        <v>入力済</v>
      </c>
      <c r="BA184" s="546" t="str">
        <f>IFERROR(VLOOKUP(K184,【参考】数式用!$AX$3:$AY$56, 2, FALSE), "")</f>
        <v/>
      </c>
      <c r="BB184" s="547" t="str">
        <f t="shared" si="79"/>
        <v/>
      </c>
      <c r="BC184" s="647" t="str">
        <f t="shared" si="80"/>
        <v>入力済</v>
      </c>
      <c r="BD184" s="547" t="str">
        <f t="shared" si="81"/>
        <v/>
      </c>
      <c r="BE184" s="547" t="str">
        <f t="shared" si="82"/>
        <v/>
      </c>
      <c r="BF184" s="514"/>
      <c r="BG184" s="514"/>
      <c r="BH184" s="633" t="e">
        <f>VLOOKUP(K184,【参考】数式用!$A$2:$O$57,15,FALSE)</f>
        <v>#N/A</v>
      </c>
      <c r="BI184" s="514"/>
      <c r="BJ184" s="514"/>
      <c r="BK184" s="514"/>
      <c r="BL184" s="514"/>
      <c r="BM184" s="514"/>
      <c r="BN184" s="514"/>
      <c r="BO184" s="515"/>
    </row>
    <row r="185" spans="1:67" s="516" customFormat="1" ht="109.95" customHeight="1" thickBot="1">
      <c r="A185" s="649">
        <v>174</v>
      </c>
      <c r="B185" s="983" t="str">
        <f>IF(基本情報入力シート!B213="","",基本情報入力シート!B213)</f>
        <v/>
      </c>
      <c r="C185" s="984"/>
      <c r="D185" s="984"/>
      <c r="E185" s="984"/>
      <c r="F185" s="985"/>
      <c r="G185" s="460" t="str">
        <f>IF(基本情報入力シート!L213="", "", 基本情報入力シート!L213)</f>
        <v/>
      </c>
      <c r="H185" s="460" t="str">
        <f>IF(基本情報入力シート!Q213="", "", 基本情報入力シート!Q213)</f>
        <v/>
      </c>
      <c r="I185" s="460" t="str">
        <f>IF(基本情報入力シート!V213="", "", 基本情報入力シート!V213)</f>
        <v/>
      </c>
      <c r="J185" s="460" t="str">
        <f>IF(基本情報入力シート!W213="", "", 基本情報入力シート!W213)</f>
        <v/>
      </c>
      <c r="K185" s="460" t="str">
        <f>IF(基本情報入力シート!Z213="", "", 基本情報入力シート!Z213)</f>
        <v/>
      </c>
      <c r="L185" s="162" t="str">
        <f>IF(基本情報入力シート!AF213=0, "",基本情報入力シート!AF213)</f>
        <v/>
      </c>
      <c r="M185" s="163" t="str">
        <f>IF(基本情報入力シート!AG213="","",基本情報入力シート!AG213)</f>
        <v/>
      </c>
      <c r="N185" s="164"/>
      <c r="O185" s="165" t="str">
        <f>IFERROR(VLOOKUP(K185,【参考】数式用!$A$2:$F$57,MATCH(N185,【参考】数式用!$C$3:$F$3,0)+2,0),"")</f>
        <v/>
      </c>
      <c r="P185" s="461" t="s">
        <v>180</v>
      </c>
      <c r="Q185" s="166"/>
      <c r="R185" s="462" t="s">
        <v>271</v>
      </c>
      <c r="S185" s="166"/>
      <c r="T185" s="462" t="s">
        <v>272</v>
      </c>
      <c r="U185" s="166"/>
      <c r="V185" s="462" t="s">
        <v>271</v>
      </c>
      <c r="W185" s="166"/>
      <c r="X185" s="462" t="s">
        <v>182</v>
      </c>
      <c r="Y185" s="462" t="s">
        <v>274</v>
      </c>
      <c r="Z185" s="462" t="str">
        <f t="shared" si="65"/>
        <v/>
      </c>
      <c r="AA185" s="463" t="s">
        <v>275</v>
      </c>
      <c r="AB185" s="464" t="str">
        <f t="shared" si="66"/>
        <v/>
      </c>
      <c r="AC185" s="465" t="str">
        <f>IFERROR(ROUNDDOWN(ROUNDDOWN(ROUND(L185*VLOOKUP(K185,【参考】数式用!$A$4:$F$57,MATCH("処遇改善加算Ⅳ",【参考】数式用!$C$3:$F$3,0)+2,0),0)*M185,0)*Z185*0.5,0), "")</f>
        <v/>
      </c>
      <c r="AD185" s="616"/>
      <c r="AE185" s="582"/>
      <c r="AF185" s="582"/>
      <c r="AG185" s="583"/>
      <c r="AH185" s="234"/>
      <c r="AI185" s="161"/>
      <c r="AJ185" s="167"/>
      <c r="AK185" s="541" t="str">
        <f t="shared" si="67"/>
        <v/>
      </c>
      <c r="AL185" s="542" t="str">
        <f t="shared" si="68"/>
        <v/>
      </c>
      <c r="AM185" s="543"/>
      <c r="AN185" s="547" t="str">
        <f>IFERROR(VLOOKUP(K185,【参考】数式用!$A$2:$N$57,14,FALSE),"")</f>
        <v/>
      </c>
      <c r="AO185" s="547" t="str">
        <f t="shared" si="69"/>
        <v/>
      </c>
      <c r="AP185" s="546" t="str">
        <f t="shared" si="70"/>
        <v/>
      </c>
      <c r="AQ185" s="546" t="str">
        <f t="shared" si="71"/>
        <v>入力済</v>
      </c>
      <c r="AR185" s="547" t="str">
        <f t="shared" si="72"/>
        <v/>
      </c>
      <c r="AS185" s="546" t="str">
        <f t="shared" si="73"/>
        <v>入力済</v>
      </c>
      <c r="AT185" s="546" t="str">
        <f t="shared" si="74"/>
        <v/>
      </c>
      <c r="AU185" s="546" t="str">
        <f t="shared" si="75"/>
        <v/>
      </c>
      <c r="AV185" s="547" t="str">
        <f t="shared" si="76"/>
        <v/>
      </c>
      <c r="AW185" s="547" t="str">
        <f t="shared" si="64"/>
        <v>入力済</v>
      </c>
      <c r="AX185" s="546" t="str">
        <f>IFERROR(VLOOKUP(K185,【参考】数式用!$AR$3:$AS$49,2, FALSE), "")</f>
        <v/>
      </c>
      <c r="AY185" s="547" t="str">
        <f t="shared" si="77"/>
        <v/>
      </c>
      <c r="AZ185" s="547" t="str">
        <f t="shared" si="78"/>
        <v>入力済</v>
      </c>
      <c r="BA185" s="546" t="str">
        <f>IFERROR(VLOOKUP(K185,【参考】数式用!$AX$3:$AY$56, 2, FALSE), "")</f>
        <v/>
      </c>
      <c r="BB185" s="547" t="str">
        <f t="shared" si="79"/>
        <v/>
      </c>
      <c r="BC185" s="647" t="str">
        <f t="shared" si="80"/>
        <v>入力済</v>
      </c>
      <c r="BD185" s="547" t="str">
        <f t="shared" si="81"/>
        <v/>
      </c>
      <c r="BE185" s="547" t="str">
        <f t="shared" si="82"/>
        <v/>
      </c>
      <c r="BF185" s="514"/>
      <c r="BG185" s="514"/>
      <c r="BH185" s="633" t="e">
        <f>VLOOKUP(K185,【参考】数式用!$A$2:$O$57,15,FALSE)</f>
        <v>#N/A</v>
      </c>
      <c r="BI185" s="514"/>
      <c r="BJ185" s="514"/>
      <c r="BK185" s="514"/>
      <c r="BL185" s="514"/>
      <c r="BM185" s="514"/>
      <c r="BN185" s="514"/>
      <c r="BO185" s="515"/>
    </row>
    <row r="186" spans="1:67" s="516" customFormat="1" ht="109.95" customHeight="1" thickBot="1">
      <c r="A186" s="649">
        <v>175</v>
      </c>
      <c r="B186" s="983" t="str">
        <f>IF(基本情報入力シート!B214="","",基本情報入力シート!B214)</f>
        <v/>
      </c>
      <c r="C186" s="984"/>
      <c r="D186" s="984"/>
      <c r="E186" s="984"/>
      <c r="F186" s="985"/>
      <c r="G186" s="460" t="str">
        <f>IF(基本情報入力シート!L214="", "", 基本情報入力シート!L214)</f>
        <v/>
      </c>
      <c r="H186" s="460" t="str">
        <f>IF(基本情報入力シート!Q214="", "", 基本情報入力シート!Q214)</f>
        <v/>
      </c>
      <c r="I186" s="460" t="str">
        <f>IF(基本情報入力シート!V214="", "", 基本情報入力シート!V214)</f>
        <v/>
      </c>
      <c r="J186" s="460" t="str">
        <f>IF(基本情報入力シート!W214="", "", 基本情報入力シート!W214)</f>
        <v/>
      </c>
      <c r="K186" s="460" t="str">
        <f>IF(基本情報入力シート!Z214="", "", 基本情報入力シート!Z214)</f>
        <v/>
      </c>
      <c r="L186" s="162" t="str">
        <f>IF(基本情報入力シート!AF214=0, "",基本情報入力シート!AF214)</f>
        <v/>
      </c>
      <c r="M186" s="163" t="str">
        <f>IF(基本情報入力シート!AG214="","",基本情報入力シート!AG214)</f>
        <v/>
      </c>
      <c r="N186" s="164"/>
      <c r="O186" s="165" t="str">
        <f>IFERROR(VLOOKUP(K186,【参考】数式用!$A$2:$F$57,MATCH(N186,【参考】数式用!$C$3:$F$3,0)+2,0),"")</f>
        <v/>
      </c>
      <c r="P186" s="461" t="s">
        <v>180</v>
      </c>
      <c r="Q186" s="166"/>
      <c r="R186" s="462" t="s">
        <v>271</v>
      </c>
      <c r="S186" s="166"/>
      <c r="T186" s="462" t="s">
        <v>272</v>
      </c>
      <c r="U186" s="166"/>
      <c r="V186" s="462" t="s">
        <v>271</v>
      </c>
      <c r="W186" s="166"/>
      <c r="X186" s="462" t="s">
        <v>182</v>
      </c>
      <c r="Y186" s="462" t="s">
        <v>274</v>
      </c>
      <c r="Z186" s="462" t="str">
        <f t="shared" si="65"/>
        <v/>
      </c>
      <c r="AA186" s="463" t="s">
        <v>275</v>
      </c>
      <c r="AB186" s="464" t="str">
        <f t="shared" si="66"/>
        <v/>
      </c>
      <c r="AC186" s="465" t="str">
        <f>IFERROR(ROUNDDOWN(ROUNDDOWN(ROUND(L186*VLOOKUP(K186,【参考】数式用!$A$4:$F$57,MATCH("処遇改善加算Ⅳ",【参考】数式用!$C$3:$F$3,0)+2,0),0)*M186,0)*Z186*0.5,0), "")</f>
        <v/>
      </c>
      <c r="AD186" s="616"/>
      <c r="AE186" s="582"/>
      <c r="AF186" s="582"/>
      <c r="AG186" s="583"/>
      <c r="AH186" s="234"/>
      <c r="AI186" s="161"/>
      <c r="AJ186" s="167"/>
      <c r="AK186" s="541" t="str">
        <f t="shared" si="67"/>
        <v/>
      </c>
      <c r="AL186" s="542" t="str">
        <f t="shared" si="68"/>
        <v/>
      </c>
      <c r="AM186" s="543"/>
      <c r="AN186" s="547" t="str">
        <f>IFERROR(VLOOKUP(K186,【参考】数式用!$A$2:$N$57,14,FALSE),"")</f>
        <v/>
      </c>
      <c r="AO186" s="547" t="str">
        <f t="shared" si="69"/>
        <v/>
      </c>
      <c r="AP186" s="546" t="str">
        <f t="shared" si="70"/>
        <v/>
      </c>
      <c r="AQ186" s="546" t="str">
        <f t="shared" si="71"/>
        <v>入力済</v>
      </c>
      <c r="AR186" s="547" t="str">
        <f t="shared" si="72"/>
        <v/>
      </c>
      <c r="AS186" s="546" t="str">
        <f t="shared" si="73"/>
        <v>入力済</v>
      </c>
      <c r="AT186" s="546" t="str">
        <f t="shared" si="74"/>
        <v/>
      </c>
      <c r="AU186" s="546" t="str">
        <f t="shared" si="75"/>
        <v/>
      </c>
      <c r="AV186" s="547" t="str">
        <f t="shared" si="76"/>
        <v/>
      </c>
      <c r="AW186" s="547" t="str">
        <f t="shared" si="64"/>
        <v>入力済</v>
      </c>
      <c r="AX186" s="546" t="str">
        <f>IFERROR(VLOOKUP(K186,【参考】数式用!$AR$3:$AS$49,2, FALSE), "")</f>
        <v/>
      </c>
      <c r="AY186" s="547" t="str">
        <f t="shared" si="77"/>
        <v/>
      </c>
      <c r="AZ186" s="547" t="str">
        <f t="shared" si="78"/>
        <v>入力済</v>
      </c>
      <c r="BA186" s="546" t="str">
        <f>IFERROR(VLOOKUP(K186,【参考】数式用!$AX$3:$AY$56, 2, FALSE), "")</f>
        <v/>
      </c>
      <c r="BB186" s="547" t="str">
        <f t="shared" si="79"/>
        <v/>
      </c>
      <c r="BC186" s="647" t="str">
        <f t="shared" si="80"/>
        <v>入力済</v>
      </c>
      <c r="BD186" s="547" t="str">
        <f t="shared" si="81"/>
        <v/>
      </c>
      <c r="BE186" s="547" t="str">
        <f t="shared" si="82"/>
        <v/>
      </c>
      <c r="BF186" s="514"/>
      <c r="BG186" s="514"/>
      <c r="BH186" s="633" t="e">
        <f>VLOOKUP(K186,【参考】数式用!$A$2:$O$57,15,FALSE)</f>
        <v>#N/A</v>
      </c>
      <c r="BI186" s="514"/>
      <c r="BJ186" s="514"/>
      <c r="BK186" s="514"/>
      <c r="BL186" s="514"/>
      <c r="BM186" s="514"/>
      <c r="BN186" s="514"/>
      <c r="BO186" s="515"/>
    </row>
    <row r="187" spans="1:67" s="516" customFormat="1" ht="109.95" customHeight="1" thickBot="1">
      <c r="A187" s="649">
        <v>176</v>
      </c>
      <c r="B187" s="983" t="str">
        <f>IF(基本情報入力シート!B215="","",基本情報入力シート!B215)</f>
        <v/>
      </c>
      <c r="C187" s="984"/>
      <c r="D187" s="984"/>
      <c r="E187" s="984"/>
      <c r="F187" s="985"/>
      <c r="G187" s="460" t="str">
        <f>IF(基本情報入力シート!L215="", "", 基本情報入力シート!L215)</f>
        <v/>
      </c>
      <c r="H187" s="460" t="str">
        <f>IF(基本情報入力シート!Q215="", "", 基本情報入力シート!Q215)</f>
        <v/>
      </c>
      <c r="I187" s="460" t="str">
        <f>IF(基本情報入力シート!V215="", "", 基本情報入力シート!V215)</f>
        <v/>
      </c>
      <c r="J187" s="460" t="str">
        <f>IF(基本情報入力シート!W215="", "", 基本情報入力シート!W215)</f>
        <v/>
      </c>
      <c r="K187" s="460" t="str">
        <f>IF(基本情報入力シート!Z215="", "", 基本情報入力シート!Z215)</f>
        <v/>
      </c>
      <c r="L187" s="162" t="str">
        <f>IF(基本情報入力シート!AF215=0, "",基本情報入力シート!AF215)</f>
        <v/>
      </c>
      <c r="M187" s="163" t="str">
        <f>IF(基本情報入力シート!AG215="","",基本情報入力シート!AG215)</f>
        <v/>
      </c>
      <c r="N187" s="164"/>
      <c r="O187" s="165" t="str">
        <f>IFERROR(VLOOKUP(K187,【参考】数式用!$A$2:$F$57,MATCH(N187,【参考】数式用!$C$3:$F$3,0)+2,0),"")</f>
        <v/>
      </c>
      <c r="P187" s="461" t="s">
        <v>180</v>
      </c>
      <c r="Q187" s="166"/>
      <c r="R187" s="462" t="s">
        <v>271</v>
      </c>
      <c r="S187" s="166"/>
      <c r="T187" s="462" t="s">
        <v>272</v>
      </c>
      <c r="U187" s="166"/>
      <c r="V187" s="462" t="s">
        <v>271</v>
      </c>
      <c r="W187" s="166"/>
      <c r="X187" s="462" t="s">
        <v>182</v>
      </c>
      <c r="Y187" s="462" t="s">
        <v>274</v>
      </c>
      <c r="Z187" s="462" t="str">
        <f t="shared" si="65"/>
        <v/>
      </c>
      <c r="AA187" s="463" t="s">
        <v>275</v>
      </c>
      <c r="AB187" s="464" t="str">
        <f t="shared" si="66"/>
        <v/>
      </c>
      <c r="AC187" s="465" t="str">
        <f>IFERROR(ROUNDDOWN(ROUNDDOWN(ROUND(L187*VLOOKUP(K187,【参考】数式用!$A$4:$F$57,MATCH("処遇改善加算Ⅳ",【参考】数式用!$C$3:$F$3,0)+2,0),0)*M187,0)*Z187*0.5,0), "")</f>
        <v/>
      </c>
      <c r="AD187" s="616"/>
      <c r="AE187" s="582"/>
      <c r="AF187" s="582"/>
      <c r="AG187" s="583"/>
      <c r="AH187" s="234"/>
      <c r="AI187" s="161"/>
      <c r="AJ187" s="167"/>
      <c r="AK187" s="541" t="str">
        <f t="shared" si="67"/>
        <v/>
      </c>
      <c r="AL187" s="542" t="str">
        <f t="shared" si="68"/>
        <v/>
      </c>
      <c r="AM187" s="543"/>
      <c r="AN187" s="547" t="str">
        <f>IFERROR(VLOOKUP(K187,【参考】数式用!$A$2:$N$57,14,FALSE),"")</f>
        <v/>
      </c>
      <c r="AO187" s="547" t="str">
        <f t="shared" si="69"/>
        <v/>
      </c>
      <c r="AP187" s="546" t="str">
        <f t="shared" si="70"/>
        <v/>
      </c>
      <c r="AQ187" s="546" t="str">
        <f t="shared" si="71"/>
        <v>入力済</v>
      </c>
      <c r="AR187" s="547" t="str">
        <f t="shared" si="72"/>
        <v/>
      </c>
      <c r="AS187" s="546" t="str">
        <f t="shared" si="73"/>
        <v>入力済</v>
      </c>
      <c r="AT187" s="546" t="str">
        <f t="shared" si="74"/>
        <v/>
      </c>
      <c r="AU187" s="546" t="str">
        <f t="shared" si="75"/>
        <v/>
      </c>
      <c r="AV187" s="547" t="str">
        <f t="shared" si="76"/>
        <v/>
      </c>
      <c r="AW187" s="547" t="str">
        <f t="shared" si="64"/>
        <v>入力済</v>
      </c>
      <c r="AX187" s="546" t="str">
        <f>IFERROR(VLOOKUP(K187,【参考】数式用!$AR$3:$AS$49,2, FALSE), "")</f>
        <v/>
      </c>
      <c r="AY187" s="547" t="str">
        <f t="shared" si="77"/>
        <v/>
      </c>
      <c r="AZ187" s="547" t="str">
        <f t="shared" si="78"/>
        <v>入力済</v>
      </c>
      <c r="BA187" s="546" t="str">
        <f>IFERROR(VLOOKUP(K187,【参考】数式用!$AX$3:$AY$56, 2, FALSE), "")</f>
        <v/>
      </c>
      <c r="BB187" s="547" t="str">
        <f t="shared" si="79"/>
        <v/>
      </c>
      <c r="BC187" s="647" t="str">
        <f t="shared" si="80"/>
        <v>入力済</v>
      </c>
      <c r="BD187" s="547" t="str">
        <f t="shared" si="81"/>
        <v/>
      </c>
      <c r="BE187" s="547" t="str">
        <f t="shared" si="82"/>
        <v/>
      </c>
      <c r="BF187" s="514"/>
      <c r="BG187" s="514"/>
      <c r="BH187" s="633" t="e">
        <f>VLOOKUP(K187,【参考】数式用!$A$2:$O$57,15,FALSE)</f>
        <v>#N/A</v>
      </c>
      <c r="BI187" s="514"/>
      <c r="BJ187" s="514"/>
      <c r="BK187" s="514"/>
      <c r="BL187" s="514"/>
      <c r="BM187" s="514"/>
      <c r="BN187" s="514"/>
      <c r="BO187" s="515"/>
    </row>
    <row r="188" spans="1:67" s="516" customFormat="1" ht="109.95" customHeight="1" thickBot="1">
      <c r="A188" s="649">
        <v>177</v>
      </c>
      <c r="B188" s="983" t="str">
        <f>IF(基本情報入力シート!B216="","",基本情報入力シート!B216)</f>
        <v/>
      </c>
      <c r="C188" s="984"/>
      <c r="D188" s="984"/>
      <c r="E188" s="984"/>
      <c r="F188" s="985"/>
      <c r="G188" s="460" t="str">
        <f>IF(基本情報入力シート!L216="", "", 基本情報入力シート!L216)</f>
        <v/>
      </c>
      <c r="H188" s="460" t="str">
        <f>IF(基本情報入力シート!Q216="", "", 基本情報入力シート!Q216)</f>
        <v/>
      </c>
      <c r="I188" s="460" t="str">
        <f>IF(基本情報入力シート!V216="", "", 基本情報入力シート!V216)</f>
        <v/>
      </c>
      <c r="J188" s="460" t="str">
        <f>IF(基本情報入力シート!W216="", "", 基本情報入力シート!W216)</f>
        <v/>
      </c>
      <c r="K188" s="460" t="str">
        <f>IF(基本情報入力シート!Z216="", "", 基本情報入力シート!Z216)</f>
        <v/>
      </c>
      <c r="L188" s="162" t="str">
        <f>IF(基本情報入力シート!AF216=0, "",基本情報入力シート!AF216)</f>
        <v/>
      </c>
      <c r="M188" s="163" t="str">
        <f>IF(基本情報入力シート!AG216="","",基本情報入力シート!AG216)</f>
        <v/>
      </c>
      <c r="N188" s="164"/>
      <c r="O188" s="165" t="str">
        <f>IFERROR(VLOOKUP(K188,【参考】数式用!$A$2:$F$57,MATCH(N188,【参考】数式用!$C$3:$F$3,0)+2,0),"")</f>
        <v/>
      </c>
      <c r="P188" s="461" t="s">
        <v>180</v>
      </c>
      <c r="Q188" s="166"/>
      <c r="R188" s="462" t="s">
        <v>271</v>
      </c>
      <c r="S188" s="166"/>
      <c r="T188" s="462" t="s">
        <v>272</v>
      </c>
      <c r="U188" s="166"/>
      <c r="V188" s="462" t="s">
        <v>271</v>
      </c>
      <c r="W188" s="166"/>
      <c r="X188" s="462" t="s">
        <v>182</v>
      </c>
      <c r="Y188" s="462" t="s">
        <v>274</v>
      </c>
      <c r="Z188" s="462" t="str">
        <f t="shared" si="65"/>
        <v/>
      </c>
      <c r="AA188" s="463" t="s">
        <v>275</v>
      </c>
      <c r="AB188" s="464" t="str">
        <f t="shared" si="66"/>
        <v/>
      </c>
      <c r="AC188" s="465" t="str">
        <f>IFERROR(ROUNDDOWN(ROUNDDOWN(ROUND(L188*VLOOKUP(K188,【参考】数式用!$A$4:$F$57,MATCH("処遇改善加算Ⅳ",【参考】数式用!$C$3:$F$3,0)+2,0),0)*M188,0)*Z188*0.5,0), "")</f>
        <v/>
      </c>
      <c r="AD188" s="616"/>
      <c r="AE188" s="582"/>
      <c r="AF188" s="582"/>
      <c r="AG188" s="583"/>
      <c r="AH188" s="234"/>
      <c r="AI188" s="161"/>
      <c r="AJ188" s="167"/>
      <c r="AK188" s="541" t="str">
        <f t="shared" si="67"/>
        <v/>
      </c>
      <c r="AL188" s="542" t="str">
        <f t="shared" si="68"/>
        <v/>
      </c>
      <c r="AM188" s="543"/>
      <c r="AN188" s="547" t="str">
        <f>IFERROR(VLOOKUP(K188,【参考】数式用!$A$2:$N$57,14,FALSE),"")</f>
        <v/>
      </c>
      <c r="AO188" s="547" t="str">
        <f t="shared" si="69"/>
        <v/>
      </c>
      <c r="AP188" s="546" t="str">
        <f t="shared" si="70"/>
        <v/>
      </c>
      <c r="AQ188" s="546" t="str">
        <f t="shared" si="71"/>
        <v>入力済</v>
      </c>
      <c r="AR188" s="547" t="str">
        <f t="shared" si="72"/>
        <v/>
      </c>
      <c r="AS188" s="546" t="str">
        <f t="shared" si="73"/>
        <v>入力済</v>
      </c>
      <c r="AT188" s="546" t="str">
        <f t="shared" si="74"/>
        <v/>
      </c>
      <c r="AU188" s="546" t="str">
        <f t="shared" si="75"/>
        <v/>
      </c>
      <c r="AV188" s="547" t="str">
        <f t="shared" si="76"/>
        <v/>
      </c>
      <c r="AW188" s="547" t="str">
        <f t="shared" si="64"/>
        <v>入力済</v>
      </c>
      <c r="AX188" s="546" t="str">
        <f>IFERROR(VLOOKUP(K188,【参考】数式用!$AR$3:$AS$49,2, FALSE), "")</f>
        <v/>
      </c>
      <c r="AY188" s="547" t="str">
        <f t="shared" si="77"/>
        <v/>
      </c>
      <c r="AZ188" s="547" t="str">
        <f t="shared" si="78"/>
        <v>入力済</v>
      </c>
      <c r="BA188" s="546" t="str">
        <f>IFERROR(VLOOKUP(K188,【参考】数式用!$AX$3:$AY$56, 2, FALSE), "")</f>
        <v/>
      </c>
      <c r="BB188" s="547" t="str">
        <f t="shared" si="79"/>
        <v/>
      </c>
      <c r="BC188" s="647" t="str">
        <f t="shared" si="80"/>
        <v>入力済</v>
      </c>
      <c r="BD188" s="547" t="str">
        <f t="shared" si="81"/>
        <v/>
      </c>
      <c r="BE188" s="547" t="str">
        <f t="shared" si="82"/>
        <v/>
      </c>
      <c r="BF188" s="514"/>
      <c r="BG188" s="514"/>
      <c r="BH188" s="633" t="e">
        <f>VLOOKUP(K188,【参考】数式用!$A$2:$O$57,15,FALSE)</f>
        <v>#N/A</v>
      </c>
      <c r="BI188" s="514"/>
      <c r="BJ188" s="514"/>
      <c r="BK188" s="514"/>
      <c r="BL188" s="514"/>
      <c r="BM188" s="514"/>
      <c r="BN188" s="514"/>
      <c r="BO188" s="515"/>
    </row>
    <row r="189" spans="1:67" s="516" customFormat="1" ht="109.95" customHeight="1" thickBot="1">
      <c r="A189" s="649">
        <v>178</v>
      </c>
      <c r="B189" s="983" t="str">
        <f>IF(基本情報入力シート!B217="","",基本情報入力シート!B217)</f>
        <v/>
      </c>
      <c r="C189" s="984"/>
      <c r="D189" s="984"/>
      <c r="E189" s="984"/>
      <c r="F189" s="985"/>
      <c r="G189" s="460" t="str">
        <f>IF(基本情報入力シート!L217="", "", 基本情報入力シート!L217)</f>
        <v/>
      </c>
      <c r="H189" s="460" t="str">
        <f>IF(基本情報入力シート!Q217="", "", 基本情報入力シート!Q217)</f>
        <v/>
      </c>
      <c r="I189" s="460" t="str">
        <f>IF(基本情報入力シート!V217="", "", 基本情報入力シート!V217)</f>
        <v/>
      </c>
      <c r="J189" s="460" t="str">
        <f>IF(基本情報入力シート!W217="", "", 基本情報入力シート!W217)</f>
        <v/>
      </c>
      <c r="K189" s="460" t="str">
        <f>IF(基本情報入力シート!Z217="", "", 基本情報入力シート!Z217)</f>
        <v/>
      </c>
      <c r="L189" s="162" t="str">
        <f>IF(基本情報入力シート!AF217=0, "",基本情報入力シート!AF217)</f>
        <v/>
      </c>
      <c r="M189" s="163" t="str">
        <f>IF(基本情報入力シート!AG217="","",基本情報入力シート!AG217)</f>
        <v/>
      </c>
      <c r="N189" s="164"/>
      <c r="O189" s="165" t="str">
        <f>IFERROR(VLOOKUP(K189,【参考】数式用!$A$2:$F$57,MATCH(N189,【参考】数式用!$C$3:$F$3,0)+2,0),"")</f>
        <v/>
      </c>
      <c r="P189" s="461" t="s">
        <v>180</v>
      </c>
      <c r="Q189" s="166"/>
      <c r="R189" s="462" t="s">
        <v>271</v>
      </c>
      <c r="S189" s="166"/>
      <c r="T189" s="462" t="s">
        <v>272</v>
      </c>
      <c r="U189" s="166"/>
      <c r="V189" s="462" t="s">
        <v>271</v>
      </c>
      <c r="W189" s="166"/>
      <c r="X189" s="462" t="s">
        <v>182</v>
      </c>
      <c r="Y189" s="462" t="s">
        <v>274</v>
      </c>
      <c r="Z189" s="462" t="str">
        <f t="shared" si="65"/>
        <v/>
      </c>
      <c r="AA189" s="463" t="s">
        <v>275</v>
      </c>
      <c r="AB189" s="464" t="str">
        <f t="shared" si="66"/>
        <v/>
      </c>
      <c r="AC189" s="465" t="str">
        <f>IFERROR(ROUNDDOWN(ROUNDDOWN(ROUND(L189*VLOOKUP(K189,【参考】数式用!$A$4:$F$57,MATCH("処遇改善加算Ⅳ",【参考】数式用!$C$3:$F$3,0)+2,0),0)*M189,0)*Z189*0.5,0), "")</f>
        <v/>
      </c>
      <c r="AD189" s="616"/>
      <c r="AE189" s="582"/>
      <c r="AF189" s="582"/>
      <c r="AG189" s="583"/>
      <c r="AH189" s="234"/>
      <c r="AI189" s="161"/>
      <c r="AJ189" s="167"/>
      <c r="AK189" s="541" t="str">
        <f t="shared" si="67"/>
        <v/>
      </c>
      <c r="AL189" s="542" t="str">
        <f t="shared" si="68"/>
        <v/>
      </c>
      <c r="AM189" s="543"/>
      <c r="AN189" s="547" t="str">
        <f>IFERROR(VLOOKUP(K189,【参考】数式用!$A$2:$N$57,14,FALSE),"")</f>
        <v/>
      </c>
      <c r="AO189" s="547" t="str">
        <f t="shared" si="69"/>
        <v/>
      </c>
      <c r="AP189" s="546" t="str">
        <f t="shared" si="70"/>
        <v/>
      </c>
      <c r="AQ189" s="546" t="str">
        <f t="shared" si="71"/>
        <v>入力済</v>
      </c>
      <c r="AR189" s="547" t="str">
        <f t="shared" si="72"/>
        <v/>
      </c>
      <c r="AS189" s="546" t="str">
        <f t="shared" si="73"/>
        <v>入力済</v>
      </c>
      <c r="AT189" s="546" t="str">
        <f t="shared" si="74"/>
        <v/>
      </c>
      <c r="AU189" s="546" t="str">
        <f t="shared" si="75"/>
        <v/>
      </c>
      <c r="AV189" s="547" t="str">
        <f t="shared" si="76"/>
        <v/>
      </c>
      <c r="AW189" s="547" t="str">
        <f t="shared" si="64"/>
        <v>入力済</v>
      </c>
      <c r="AX189" s="546" t="str">
        <f>IFERROR(VLOOKUP(K189,【参考】数式用!$AR$3:$AS$49,2, FALSE), "")</f>
        <v/>
      </c>
      <c r="AY189" s="547" t="str">
        <f t="shared" si="77"/>
        <v/>
      </c>
      <c r="AZ189" s="547" t="str">
        <f t="shared" si="78"/>
        <v>入力済</v>
      </c>
      <c r="BA189" s="546" t="str">
        <f>IFERROR(VLOOKUP(K189,【参考】数式用!$AX$3:$AY$56, 2, FALSE), "")</f>
        <v/>
      </c>
      <c r="BB189" s="547" t="str">
        <f t="shared" si="79"/>
        <v/>
      </c>
      <c r="BC189" s="647" t="str">
        <f t="shared" si="80"/>
        <v>入力済</v>
      </c>
      <c r="BD189" s="547" t="str">
        <f t="shared" si="81"/>
        <v/>
      </c>
      <c r="BE189" s="547" t="str">
        <f t="shared" si="82"/>
        <v/>
      </c>
      <c r="BF189" s="514"/>
      <c r="BG189" s="514"/>
      <c r="BH189" s="633" t="e">
        <f>VLOOKUP(K189,【参考】数式用!$A$2:$O$57,15,FALSE)</f>
        <v>#N/A</v>
      </c>
      <c r="BI189" s="514"/>
      <c r="BJ189" s="514"/>
      <c r="BK189" s="514"/>
      <c r="BL189" s="514"/>
      <c r="BM189" s="514"/>
      <c r="BN189" s="514"/>
      <c r="BO189" s="515"/>
    </row>
    <row r="190" spans="1:67" s="516" customFormat="1" ht="109.95" customHeight="1" thickBot="1">
      <c r="A190" s="649">
        <v>179</v>
      </c>
      <c r="B190" s="983" t="str">
        <f>IF(基本情報入力シート!B218="","",基本情報入力シート!B218)</f>
        <v/>
      </c>
      <c r="C190" s="984"/>
      <c r="D190" s="984"/>
      <c r="E190" s="984"/>
      <c r="F190" s="985"/>
      <c r="G190" s="460" t="str">
        <f>IF(基本情報入力シート!L218="", "", 基本情報入力シート!L218)</f>
        <v/>
      </c>
      <c r="H190" s="460" t="str">
        <f>IF(基本情報入力シート!Q218="", "", 基本情報入力シート!Q218)</f>
        <v/>
      </c>
      <c r="I190" s="460" t="str">
        <f>IF(基本情報入力シート!V218="", "", 基本情報入力シート!V218)</f>
        <v/>
      </c>
      <c r="J190" s="460" t="str">
        <f>IF(基本情報入力シート!W218="", "", 基本情報入力シート!W218)</f>
        <v/>
      </c>
      <c r="K190" s="460" t="str">
        <f>IF(基本情報入力シート!Z218="", "", 基本情報入力シート!Z218)</f>
        <v/>
      </c>
      <c r="L190" s="162" t="str">
        <f>IF(基本情報入力シート!AF218=0, "",基本情報入力シート!AF218)</f>
        <v/>
      </c>
      <c r="M190" s="163" t="str">
        <f>IF(基本情報入力シート!AG218="","",基本情報入力シート!AG218)</f>
        <v/>
      </c>
      <c r="N190" s="164"/>
      <c r="O190" s="165" t="str">
        <f>IFERROR(VLOOKUP(K190,【参考】数式用!$A$2:$F$57,MATCH(N190,【参考】数式用!$C$3:$F$3,0)+2,0),"")</f>
        <v/>
      </c>
      <c r="P190" s="461" t="s">
        <v>180</v>
      </c>
      <c r="Q190" s="166"/>
      <c r="R190" s="462" t="s">
        <v>271</v>
      </c>
      <c r="S190" s="166"/>
      <c r="T190" s="462" t="s">
        <v>272</v>
      </c>
      <c r="U190" s="166"/>
      <c r="V190" s="462" t="s">
        <v>271</v>
      </c>
      <c r="W190" s="166"/>
      <c r="X190" s="462" t="s">
        <v>182</v>
      </c>
      <c r="Y190" s="462" t="s">
        <v>274</v>
      </c>
      <c r="Z190" s="462" t="str">
        <f t="shared" si="65"/>
        <v/>
      </c>
      <c r="AA190" s="463" t="s">
        <v>275</v>
      </c>
      <c r="AB190" s="464" t="str">
        <f t="shared" si="66"/>
        <v/>
      </c>
      <c r="AC190" s="465" t="str">
        <f>IFERROR(ROUNDDOWN(ROUNDDOWN(ROUND(L190*VLOOKUP(K190,【参考】数式用!$A$4:$F$57,MATCH("処遇改善加算Ⅳ",【参考】数式用!$C$3:$F$3,0)+2,0),0)*M190,0)*Z190*0.5,0), "")</f>
        <v/>
      </c>
      <c r="AD190" s="616"/>
      <c r="AE190" s="582"/>
      <c r="AF190" s="582"/>
      <c r="AG190" s="583"/>
      <c r="AH190" s="234"/>
      <c r="AI190" s="161"/>
      <c r="AJ190" s="167"/>
      <c r="AK190" s="541" t="str">
        <f t="shared" si="67"/>
        <v/>
      </c>
      <c r="AL190" s="542" t="str">
        <f t="shared" si="68"/>
        <v/>
      </c>
      <c r="AM190" s="543"/>
      <c r="AN190" s="547" t="str">
        <f>IFERROR(VLOOKUP(K190,【参考】数式用!$A$2:$N$57,14,FALSE),"")</f>
        <v/>
      </c>
      <c r="AO190" s="547" t="str">
        <f t="shared" si="69"/>
        <v/>
      </c>
      <c r="AP190" s="546" t="str">
        <f t="shared" si="70"/>
        <v/>
      </c>
      <c r="AQ190" s="546" t="str">
        <f t="shared" si="71"/>
        <v>入力済</v>
      </c>
      <c r="AR190" s="547" t="str">
        <f t="shared" si="72"/>
        <v/>
      </c>
      <c r="AS190" s="546" t="str">
        <f t="shared" si="73"/>
        <v>入力済</v>
      </c>
      <c r="AT190" s="546" t="str">
        <f t="shared" si="74"/>
        <v/>
      </c>
      <c r="AU190" s="546" t="str">
        <f t="shared" si="75"/>
        <v/>
      </c>
      <c r="AV190" s="547" t="str">
        <f t="shared" si="76"/>
        <v/>
      </c>
      <c r="AW190" s="547" t="str">
        <f t="shared" si="64"/>
        <v>入力済</v>
      </c>
      <c r="AX190" s="546" t="str">
        <f>IFERROR(VLOOKUP(K190,【参考】数式用!$AR$3:$AS$49,2, FALSE), "")</f>
        <v/>
      </c>
      <c r="AY190" s="547" t="str">
        <f t="shared" si="77"/>
        <v/>
      </c>
      <c r="AZ190" s="547" t="str">
        <f t="shared" si="78"/>
        <v>入力済</v>
      </c>
      <c r="BA190" s="546" t="str">
        <f>IFERROR(VLOOKUP(K190,【参考】数式用!$AX$3:$AY$56, 2, FALSE), "")</f>
        <v/>
      </c>
      <c r="BB190" s="547" t="str">
        <f t="shared" si="79"/>
        <v/>
      </c>
      <c r="BC190" s="647" t="str">
        <f t="shared" si="80"/>
        <v>入力済</v>
      </c>
      <c r="BD190" s="547" t="str">
        <f t="shared" si="81"/>
        <v/>
      </c>
      <c r="BE190" s="547" t="str">
        <f t="shared" si="82"/>
        <v/>
      </c>
      <c r="BF190" s="514"/>
      <c r="BG190" s="514"/>
      <c r="BH190" s="633" t="e">
        <f>VLOOKUP(K190,【参考】数式用!$A$2:$O$57,15,FALSE)</f>
        <v>#N/A</v>
      </c>
      <c r="BI190" s="514"/>
      <c r="BJ190" s="514"/>
      <c r="BK190" s="514"/>
      <c r="BL190" s="514"/>
      <c r="BM190" s="514"/>
      <c r="BN190" s="514"/>
      <c r="BO190" s="515"/>
    </row>
    <row r="191" spans="1:67" s="516" customFormat="1" ht="109.95" customHeight="1" thickBot="1">
      <c r="A191" s="649">
        <v>180</v>
      </c>
      <c r="B191" s="983" t="str">
        <f>IF(基本情報入力シート!B219="","",基本情報入力シート!B219)</f>
        <v/>
      </c>
      <c r="C191" s="984"/>
      <c r="D191" s="984"/>
      <c r="E191" s="984"/>
      <c r="F191" s="985"/>
      <c r="G191" s="460" t="str">
        <f>IF(基本情報入力シート!L219="", "", 基本情報入力シート!L219)</f>
        <v/>
      </c>
      <c r="H191" s="460" t="str">
        <f>IF(基本情報入力シート!Q219="", "", 基本情報入力シート!Q219)</f>
        <v/>
      </c>
      <c r="I191" s="460" t="str">
        <f>IF(基本情報入力シート!V219="", "", 基本情報入力シート!V219)</f>
        <v/>
      </c>
      <c r="J191" s="460" t="str">
        <f>IF(基本情報入力シート!W219="", "", 基本情報入力シート!W219)</f>
        <v/>
      </c>
      <c r="K191" s="460" t="str">
        <f>IF(基本情報入力シート!Z219="", "", 基本情報入力シート!Z219)</f>
        <v/>
      </c>
      <c r="L191" s="162" t="str">
        <f>IF(基本情報入力シート!AF219=0, "",基本情報入力シート!AF219)</f>
        <v/>
      </c>
      <c r="M191" s="163" t="str">
        <f>IF(基本情報入力シート!AG219="","",基本情報入力シート!AG219)</f>
        <v/>
      </c>
      <c r="N191" s="164"/>
      <c r="O191" s="165" t="str">
        <f>IFERROR(VLOOKUP(K191,【参考】数式用!$A$2:$F$57,MATCH(N191,【参考】数式用!$C$3:$F$3,0)+2,0),"")</f>
        <v/>
      </c>
      <c r="P191" s="461" t="s">
        <v>180</v>
      </c>
      <c r="Q191" s="166"/>
      <c r="R191" s="462" t="s">
        <v>271</v>
      </c>
      <c r="S191" s="166"/>
      <c r="T191" s="462" t="s">
        <v>272</v>
      </c>
      <c r="U191" s="166"/>
      <c r="V191" s="462" t="s">
        <v>271</v>
      </c>
      <c r="W191" s="166"/>
      <c r="X191" s="462" t="s">
        <v>182</v>
      </c>
      <c r="Y191" s="462" t="s">
        <v>274</v>
      </c>
      <c r="Z191" s="462" t="str">
        <f t="shared" si="65"/>
        <v/>
      </c>
      <c r="AA191" s="463" t="s">
        <v>275</v>
      </c>
      <c r="AB191" s="464" t="str">
        <f t="shared" si="66"/>
        <v/>
      </c>
      <c r="AC191" s="465" t="str">
        <f>IFERROR(ROUNDDOWN(ROUNDDOWN(ROUND(L191*VLOOKUP(K191,【参考】数式用!$A$4:$F$57,MATCH("処遇改善加算Ⅳ",【参考】数式用!$C$3:$F$3,0)+2,0),0)*M191,0)*Z191*0.5,0), "")</f>
        <v/>
      </c>
      <c r="AD191" s="616"/>
      <c r="AE191" s="582"/>
      <c r="AF191" s="582"/>
      <c r="AG191" s="583"/>
      <c r="AH191" s="234"/>
      <c r="AI191" s="161"/>
      <c r="AJ191" s="167"/>
      <c r="AK191" s="541" t="str">
        <f t="shared" si="67"/>
        <v/>
      </c>
      <c r="AL191" s="542" t="str">
        <f t="shared" si="68"/>
        <v/>
      </c>
      <c r="AM191" s="543"/>
      <c r="AN191" s="547" t="str">
        <f>IFERROR(VLOOKUP(K191,【参考】数式用!$A$2:$N$57,14,FALSE),"")</f>
        <v/>
      </c>
      <c r="AO191" s="547" t="str">
        <f t="shared" si="69"/>
        <v/>
      </c>
      <c r="AP191" s="546" t="str">
        <f t="shared" si="70"/>
        <v/>
      </c>
      <c r="AQ191" s="546" t="str">
        <f t="shared" si="71"/>
        <v>入力済</v>
      </c>
      <c r="AR191" s="547" t="str">
        <f t="shared" si="72"/>
        <v/>
      </c>
      <c r="AS191" s="546" t="str">
        <f t="shared" si="73"/>
        <v>入力済</v>
      </c>
      <c r="AT191" s="546" t="str">
        <f t="shared" si="74"/>
        <v/>
      </c>
      <c r="AU191" s="546" t="str">
        <f t="shared" si="75"/>
        <v/>
      </c>
      <c r="AV191" s="547" t="str">
        <f t="shared" si="76"/>
        <v/>
      </c>
      <c r="AW191" s="547" t="str">
        <f t="shared" si="64"/>
        <v>入力済</v>
      </c>
      <c r="AX191" s="546" t="str">
        <f>IFERROR(VLOOKUP(K191,【参考】数式用!$AR$3:$AS$49,2, FALSE), "")</f>
        <v/>
      </c>
      <c r="AY191" s="547" t="str">
        <f t="shared" si="77"/>
        <v/>
      </c>
      <c r="AZ191" s="547" t="str">
        <f t="shared" si="78"/>
        <v>入力済</v>
      </c>
      <c r="BA191" s="546" t="str">
        <f>IFERROR(VLOOKUP(K191,【参考】数式用!$AX$3:$AY$56, 2, FALSE), "")</f>
        <v/>
      </c>
      <c r="BB191" s="547" t="str">
        <f t="shared" si="79"/>
        <v/>
      </c>
      <c r="BC191" s="647" t="str">
        <f t="shared" si="80"/>
        <v>入力済</v>
      </c>
      <c r="BD191" s="547" t="str">
        <f t="shared" si="81"/>
        <v/>
      </c>
      <c r="BE191" s="547" t="str">
        <f t="shared" si="82"/>
        <v/>
      </c>
      <c r="BF191" s="514"/>
      <c r="BG191" s="514"/>
      <c r="BH191" s="633" t="e">
        <f>VLOOKUP(K191,【参考】数式用!$A$2:$O$57,15,FALSE)</f>
        <v>#N/A</v>
      </c>
      <c r="BI191" s="514"/>
      <c r="BJ191" s="514"/>
      <c r="BK191" s="514"/>
      <c r="BL191" s="514"/>
      <c r="BM191" s="514"/>
      <c r="BN191" s="514"/>
      <c r="BO191" s="515"/>
    </row>
    <row r="192" spans="1:67" s="516" customFormat="1" ht="109.95" customHeight="1" thickBot="1">
      <c r="A192" s="649">
        <v>181</v>
      </c>
      <c r="B192" s="983" t="str">
        <f>IF(基本情報入力シート!B220="","",基本情報入力シート!B220)</f>
        <v/>
      </c>
      <c r="C192" s="984"/>
      <c r="D192" s="984"/>
      <c r="E192" s="984"/>
      <c r="F192" s="985"/>
      <c r="G192" s="460" t="str">
        <f>IF(基本情報入力シート!L220="", "", 基本情報入力シート!L220)</f>
        <v/>
      </c>
      <c r="H192" s="460" t="str">
        <f>IF(基本情報入力シート!Q220="", "", 基本情報入力シート!Q220)</f>
        <v/>
      </c>
      <c r="I192" s="460" t="str">
        <f>IF(基本情報入力シート!V220="", "", 基本情報入力シート!V220)</f>
        <v/>
      </c>
      <c r="J192" s="460" t="str">
        <f>IF(基本情報入力シート!W220="", "", 基本情報入力シート!W220)</f>
        <v/>
      </c>
      <c r="K192" s="460" t="str">
        <f>IF(基本情報入力シート!Z220="", "", 基本情報入力シート!Z220)</f>
        <v/>
      </c>
      <c r="L192" s="162" t="str">
        <f>IF(基本情報入力シート!AF220=0, "",基本情報入力シート!AF220)</f>
        <v/>
      </c>
      <c r="M192" s="163" t="str">
        <f>IF(基本情報入力シート!AG220="","",基本情報入力シート!AG220)</f>
        <v/>
      </c>
      <c r="N192" s="164"/>
      <c r="O192" s="165" t="str">
        <f>IFERROR(VLOOKUP(K192,【参考】数式用!$A$2:$F$57,MATCH(N192,【参考】数式用!$C$3:$F$3,0)+2,0),"")</f>
        <v/>
      </c>
      <c r="P192" s="461" t="s">
        <v>180</v>
      </c>
      <c r="Q192" s="166"/>
      <c r="R192" s="462" t="s">
        <v>271</v>
      </c>
      <c r="S192" s="166"/>
      <c r="T192" s="462" t="s">
        <v>272</v>
      </c>
      <c r="U192" s="166"/>
      <c r="V192" s="462" t="s">
        <v>271</v>
      </c>
      <c r="W192" s="166"/>
      <c r="X192" s="462" t="s">
        <v>182</v>
      </c>
      <c r="Y192" s="462" t="s">
        <v>274</v>
      </c>
      <c r="Z192" s="462" t="str">
        <f t="shared" si="65"/>
        <v/>
      </c>
      <c r="AA192" s="463" t="s">
        <v>275</v>
      </c>
      <c r="AB192" s="464" t="str">
        <f t="shared" si="66"/>
        <v/>
      </c>
      <c r="AC192" s="465" t="str">
        <f>IFERROR(ROUNDDOWN(ROUNDDOWN(ROUND(L192*VLOOKUP(K192,【参考】数式用!$A$4:$F$57,MATCH("処遇改善加算Ⅳ",【参考】数式用!$C$3:$F$3,0)+2,0),0)*M192,0)*Z192*0.5,0), "")</f>
        <v/>
      </c>
      <c r="AD192" s="616"/>
      <c r="AE192" s="582"/>
      <c r="AF192" s="582"/>
      <c r="AG192" s="583"/>
      <c r="AH192" s="234"/>
      <c r="AI192" s="161"/>
      <c r="AJ192" s="167"/>
      <c r="AK192" s="541" t="str">
        <f t="shared" si="67"/>
        <v/>
      </c>
      <c r="AL192" s="542" t="str">
        <f t="shared" si="68"/>
        <v/>
      </c>
      <c r="AM192" s="543"/>
      <c r="AN192" s="547" t="str">
        <f>IFERROR(VLOOKUP(K192,【参考】数式用!$A$2:$N$57,14,FALSE),"")</f>
        <v/>
      </c>
      <c r="AO192" s="547" t="str">
        <f t="shared" si="69"/>
        <v/>
      </c>
      <c r="AP192" s="546" t="str">
        <f t="shared" si="70"/>
        <v/>
      </c>
      <c r="AQ192" s="546" t="str">
        <f t="shared" si="71"/>
        <v>入力済</v>
      </c>
      <c r="AR192" s="547" t="str">
        <f t="shared" si="72"/>
        <v/>
      </c>
      <c r="AS192" s="546" t="str">
        <f t="shared" si="73"/>
        <v>入力済</v>
      </c>
      <c r="AT192" s="546" t="str">
        <f t="shared" si="74"/>
        <v/>
      </c>
      <c r="AU192" s="546" t="str">
        <f t="shared" si="75"/>
        <v/>
      </c>
      <c r="AV192" s="547" t="str">
        <f t="shared" si="76"/>
        <v/>
      </c>
      <c r="AW192" s="547" t="str">
        <f t="shared" si="64"/>
        <v>入力済</v>
      </c>
      <c r="AX192" s="546" t="str">
        <f>IFERROR(VLOOKUP(K192,【参考】数式用!$AR$3:$AS$49,2, FALSE), "")</f>
        <v/>
      </c>
      <c r="AY192" s="547" t="str">
        <f t="shared" si="77"/>
        <v/>
      </c>
      <c r="AZ192" s="547" t="str">
        <f t="shared" si="78"/>
        <v>入力済</v>
      </c>
      <c r="BA192" s="546" t="str">
        <f>IFERROR(VLOOKUP(K192,【参考】数式用!$AX$3:$AY$56, 2, FALSE), "")</f>
        <v/>
      </c>
      <c r="BB192" s="547" t="str">
        <f t="shared" si="79"/>
        <v/>
      </c>
      <c r="BC192" s="647" t="str">
        <f t="shared" si="80"/>
        <v>入力済</v>
      </c>
      <c r="BD192" s="547" t="str">
        <f t="shared" si="81"/>
        <v/>
      </c>
      <c r="BE192" s="547" t="str">
        <f t="shared" si="82"/>
        <v/>
      </c>
      <c r="BF192" s="514"/>
      <c r="BG192" s="514"/>
      <c r="BH192" s="633" t="e">
        <f>VLOOKUP(K192,【参考】数式用!$A$2:$O$57,15,FALSE)</f>
        <v>#N/A</v>
      </c>
      <c r="BI192" s="514"/>
      <c r="BJ192" s="514"/>
      <c r="BK192" s="514"/>
      <c r="BL192" s="514"/>
      <c r="BM192" s="514"/>
      <c r="BN192" s="514"/>
      <c r="BO192" s="515"/>
    </row>
    <row r="193" spans="1:67" s="516" customFormat="1" ht="109.95" customHeight="1" thickBot="1">
      <c r="A193" s="649">
        <v>182</v>
      </c>
      <c r="B193" s="983" t="str">
        <f>IF(基本情報入力シート!B221="","",基本情報入力シート!B221)</f>
        <v/>
      </c>
      <c r="C193" s="984"/>
      <c r="D193" s="984"/>
      <c r="E193" s="984"/>
      <c r="F193" s="985"/>
      <c r="G193" s="460" t="str">
        <f>IF(基本情報入力シート!L221="", "", 基本情報入力シート!L221)</f>
        <v/>
      </c>
      <c r="H193" s="460" t="str">
        <f>IF(基本情報入力シート!Q221="", "", 基本情報入力シート!Q221)</f>
        <v/>
      </c>
      <c r="I193" s="460" t="str">
        <f>IF(基本情報入力シート!V221="", "", 基本情報入力シート!V221)</f>
        <v/>
      </c>
      <c r="J193" s="460" t="str">
        <f>IF(基本情報入力シート!W221="", "", 基本情報入力シート!W221)</f>
        <v/>
      </c>
      <c r="K193" s="460" t="str">
        <f>IF(基本情報入力シート!Z221="", "", 基本情報入力シート!Z221)</f>
        <v/>
      </c>
      <c r="L193" s="162" t="str">
        <f>IF(基本情報入力シート!AF221=0, "",基本情報入力シート!AF221)</f>
        <v/>
      </c>
      <c r="M193" s="163" t="str">
        <f>IF(基本情報入力シート!AG221="","",基本情報入力シート!AG221)</f>
        <v/>
      </c>
      <c r="N193" s="164"/>
      <c r="O193" s="165" t="str">
        <f>IFERROR(VLOOKUP(K193,【参考】数式用!$A$2:$F$57,MATCH(N193,【参考】数式用!$C$3:$F$3,0)+2,0),"")</f>
        <v/>
      </c>
      <c r="P193" s="461" t="s">
        <v>180</v>
      </c>
      <c r="Q193" s="166"/>
      <c r="R193" s="462" t="s">
        <v>271</v>
      </c>
      <c r="S193" s="166"/>
      <c r="T193" s="462" t="s">
        <v>272</v>
      </c>
      <c r="U193" s="166"/>
      <c r="V193" s="462" t="s">
        <v>271</v>
      </c>
      <c r="W193" s="166"/>
      <c r="X193" s="462" t="s">
        <v>182</v>
      </c>
      <c r="Y193" s="462" t="s">
        <v>274</v>
      </c>
      <c r="Z193" s="462" t="str">
        <f t="shared" si="65"/>
        <v/>
      </c>
      <c r="AA193" s="463" t="s">
        <v>275</v>
      </c>
      <c r="AB193" s="464" t="str">
        <f t="shared" si="66"/>
        <v/>
      </c>
      <c r="AC193" s="465" t="str">
        <f>IFERROR(ROUNDDOWN(ROUNDDOWN(ROUND(L193*VLOOKUP(K193,【参考】数式用!$A$4:$F$57,MATCH("処遇改善加算Ⅳ",【参考】数式用!$C$3:$F$3,0)+2,0),0)*M193,0)*Z193*0.5,0), "")</f>
        <v/>
      </c>
      <c r="AD193" s="616"/>
      <c r="AE193" s="582"/>
      <c r="AF193" s="582"/>
      <c r="AG193" s="583"/>
      <c r="AH193" s="234"/>
      <c r="AI193" s="161"/>
      <c r="AJ193" s="167"/>
      <c r="AK193" s="541" t="str">
        <f t="shared" si="67"/>
        <v/>
      </c>
      <c r="AL193" s="542" t="str">
        <f t="shared" si="68"/>
        <v/>
      </c>
      <c r="AM193" s="543"/>
      <c r="AN193" s="547" t="str">
        <f>IFERROR(VLOOKUP(K193,【参考】数式用!$A$2:$N$57,14,FALSE),"")</f>
        <v/>
      </c>
      <c r="AO193" s="547" t="str">
        <f t="shared" si="69"/>
        <v/>
      </c>
      <c r="AP193" s="546" t="str">
        <f t="shared" si="70"/>
        <v/>
      </c>
      <c r="AQ193" s="546" t="str">
        <f t="shared" si="71"/>
        <v>入力済</v>
      </c>
      <c r="AR193" s="547" t="str">
        <f t="shared" si="72"/>
        <v/>
      </c>
      <c r="AS193" s="546" t="str">
        <f t="shared" si="73"/>
        <v>入力済</v>
      </c>
      <c r="AT193" s="546" t="str">
        <f t="shared" si="74"/>
        <v/>
      </c>
      <c r="AU193" s="546" t="str">
        <f t="shared" si="75"/>
        <v/>
      </c>
      <c r="AV193" s="547" t="str">
        <f t="shared" si="76"/>
        <v/>
      </c>
      <c r="AW193" s="547" t="str">
        <f t="shared" si="64"/>
        <v>入力済</v>
      </c>
      <c r="AX193" s="546" t="str">
        <f>IFERROR(VLOOKUP(K193,【参考】数式用!$AR$3:$AS$49,2, FALSE), "")</f>
        <v/>
      </c>
      <c r="AY193" s="547" t="str">
        <f t="shared" si="77"/>
        <v/>
      </c>
      <c r="AZ193" s="547" t="str">
        <f t="shared" si="78"/>
        <v>入力済</v>
      </c>
      <c r="BA193" s="546" t="str">
        <f>IFERROR(VLOOKUP(K193,【参考】数式用!$AX$3:$AY$56, 2, FALSE), "")</f>
        <v/>
      </c>
      <c r="BB193" s="547" t="str">
        <f t="shared" si="79"/>
        <v/>
      </c>
      <c r="BC193" s="647" t="str">
        <f t="shared" si="80"/>
        <v>入力済</v>
      </c>
      <c r="BD193" s="547" t="str">
        <f t="shared" si="81"/>
        <v/>
      </c>
      <c r="BE193" s="547" t="str">
        <f t="shared" si="82"/>
        <v/>
      </c>
      <c r="BF193" s="514"/>
      <c r="BG193" s="514"/>
      <c r="BH193" s="633" t="e">
        <f>VLOOKUP(K193,【参考】数式用!$A$2:$O$57,15,FALSE)</f>
        <v>#N/A</v>
      </c>
      <c r="BI193" s="514"/>
      <c r="BJ193" s="514"/>
      <c r="BK193" s="514"/>
      <c r="BL193" s="514"/>
      <c r="BM193" s="514"/>
      <c r="BN193" s="514"/>
      <c r="BO193" s="515"/>
    </row>
    <row r="194" spans="1:67" s="516" customFormat="1" ht="109.95" customHeight="1" thickBot="1">
      <c r="A194" s="649">
        <v>183</v>
      </c>
      <c r="B194" s="983" t="str">
        <f>IF(基本情報入力シート!B222="","",基本情報入力シート!B222)</f>
        <v/>
      </c>
      <c r="C194" s="984"/>
      <c r="D194" s="984"/>
      <c r="E194" s="984"/>
      <c r="F194" s="985"/>
      <c r="G194" s="460" t="str">
        <f>IF(基本情報入力シート!L222="", "", 基本情報入力シート!L222)</f>
        <v/>
      </c>
      <c r="H194" s="460" t="str">
        <f>IF(基本情報入力シート!Q222="", "", 基本情報入力シート!Q222)</f>
        <v/>
      </c>
      <c r="I194" s="460" t="str">
        <f>IF(基本情報入力シート!V222="", "", 基本情報入力シート!V222)</f>
        <v/>
      </c>
      <c r="J194" s="460" t="str">
        <f>IF(基本情報入力シート!W222="", "", 基本情報入力シート!W222)</f>
        <v/>
      </c>
      <c r="K194" s="460" t="str">
        <f>IF(基本情報入力シート!Z222="", "", 基本情報入力シート!Z222)</f>
        <v/>
      </c>
      <c r="L194" s="162" t="str">
        <f>IF(基本情報入力シート!AF222=0, "",基本情報入力シート!AF222)</f>
        <v/>
      </c>
      <c r="M194" s="163" t="str">
        <f>IF(基本情報入力シート!AG222="","",基本情報入力シート!AG222)</f>
        <v/>
      </c>
      <c r="N194" s="164"/>
      <c r="O194" s="165" t="str">
        <f>IFERROR(VLOOKUP(K194,【参考】数式用!$A$2:$F$57,MATCH(N194,【参考】数式用!$C$3:$F$3,0)+2,0),"")</f>
        <v/>
      </c>
      <c r="P194" s="461" t="s">
        <v>180</v>
      </c>
      <c r="Q194" s="166"/>
      <c r="R194" s="462" t="s">
        <v>271</v>
      </c>
      <c r="S194" s="166"/>
      <c r="T194" s="462" t="s">
        <v>272</v>
      </c>
      <c r="U194" s="166"/>
      <c r="V194" s="462" t="s">
        <v>271</v>
      </c>
      <c r="W194" s="166"/>
      <c r="X194" s="462" t="s">
        <v>182</v>
      </c>
      <c r="Y194" s="462" t="s">
        <v>274</v>
      </c>
      <c r="Z194" s="462" t="str">
        <f t="shared" si="65"/>
        <v/>
      </c>
      <c r="AA194" s="463" t="s">
        <v>275</v>
      </c>
      <c r="AB194" s="464" t="str">
        <f t="shared" si="66"/>
        <v/>
      </c>
      <c r="AC194" s="465" t="str">
        <f>IFERROR(ROUNDDOWN(ROUNDDOWN(ROUND(L194*VLOOKUP(K194,【参考】数式用!$A$4:$F$57,MATCH("処遇改善加算Ⅳ",【参考】数式用!$C$3:$F$3,0)+2,0),0)*M194,0)*Z194*0.5,0), "")</f>
        <v/>
      </c>
      <c r="AD194" s="616"/>
      <c r="AE194" s="582"/>
      <c r="AF194" s="582"/>
      <c r="AG194" s="583"/>
      <c r="AH194" s="234"/>
      <c r="AI194" s="161"/>
      <c r="AJ194" s="167"/>
      <c r="AK194" s="541" t="str">
        <f t="shared" si="67"/>
        <v/>
      </c>
      <c r="AL194" s="542" t="str">
        <f t="shared" si="68"/>
        <v/>
      </c>
      <c r="AM194" s="543"/>
      <c r="AN194" s="547" t="str">
        <f>IFERROR(VLOOKUP(K194,【参考】数式用!$A$2:$N$57,14,FALSE),"")</f>
        <v/>
      </c>
      <c r="AO194" s="547" t="str">
        <f t="shared" si="69"/>
        <v/>
      </c>
      <c r="AP194" s="546" t="str">
        <f t="shared" si="70"/>
        <v/>
      </c>
      <c r="AQ194" s="546" t="str">
        <f t="shared" si="71"/>
        <v>入力済</v>
      </c>
      <c r="AR194" s="547" t="str">
        <f t="shared" si="72"/>
        <v/>
      </c>
      <c r="AS194" s="546" t="str">
        <f t="shared" si="73"/>
        <v>入力済</v>
      </c>
      <c r="AT194" s="546" t="str">
        <f t="shared" si="74"/>
        <v/>
      </c>
      <c r="AU194" s="546" t="str">
        <f t="shared" si="75"/>
        <v/>
      </c>
      <c r="AV194" s="547" t="str">
        <f t="shared" si="76"/>
        <v/>
      </c>
      <c r="AW194" s="547" t="str">
        <f t="shared" si="64"/>
        <v>入力済</v>
      </c>
      <c r="AX194" s="546" t="str">
        <f>IFERROR(VLOOKUP(K194,【参考】数式用!$AR$3:$AS$49,2, FALSE), "")</f>
        <v/>
      </c>
      <c r="AY194" s="547" t="str">
        <f t="shared" si="77"/>
        <v/>
      </c>
      <c r="AZ194" s="547" t="str">
        <f t="shared" si="78"/>
        <v>入力済</v>
      </c>
      <c r="BA194" s="546" t="str">
        <f>IFERROR(VLOOKUP(K194,【参考】数式用!$AX$3:$AY$56, 2, FALSE), "")</f>
        <v/>
      </c>
      <c r="BB194" s="547" t="str">
        <f t="shared" si="79"/>
        <v/>
      </c>
      <c r="BC194" s="647" t="str">
        <f t="shared" si="80"/>
        <v>入力済</v>
      </c>
      <c r="BD194" s="547" t="str">
        <f t="shared" si="81"/>
        <v/>
      </c>
      <c r="BE194" s="547" t="str">
        <f t="shared" si="82"/>
        <v/>
      </c>
      <c r="BF194" s="514"/>
      <c r="BG194" s="514"/>
      <c r="BH194" s="633" t="e">
        <f>VLOOKUP(K194,【参考】数式用!$A$2:$O$57,15,FALSE)</f>
        <v>#N/A</v>
      </c>
      <c r="BI194" s="514"/>
      <c r="BJ194" s="514"/>
      <c r="BK194" s="514"/>
      <c r="BL194" s="514"/>
      <c r="BM194" s="514"/>
      <c r="BN194" s="514"/>
      <c r="BO194" s="515"/>
    </row>
    <row r="195" spans="1:67" s="516" customFormat="1" ht="109.95" customHeight="1" thickBot="1">
      <c r="A195" s="649">
        <v>184</v>
      </c>
      <c r="B195" s="983" t="str">
        <f>IF(基本情報入力シート!B223="","",基本情報入力シート!B223)</f>
        <v/>
      </c>
      <c r="C195" s="984"/>
      <c r="D195" s="984"/>
      <c r="E195" s="984"/>
      <c r="F195" s="985"/>
      <c r="G195" s="460" t="str">
        <f>IF(基本情報入力シート!L223="", "", 基本情報入力シート!L223)</f>
        <v/>
      </c>
      <c r="H195" s="460" t="str">
        <f>IF(基本情報入力シート!Q223="", "", 基本情報入力シート!Q223)</f>
        <v/>
      </c>
      <c r="I195" s="460" t="str">
        <f>IF(基本情報入力シート!V223="", "", 基本情報入力シート!V223)</f>
        <v/>
      </c>
      <c r="J195" s="460" t="str">
        <f>IF(基本情報入力シート!W223="", "", 基本情報入力シート!W223)</f>
        <v/>
      </c>
      <c r="K195" s="460" t="str">
        <f>IF(基本情報入力シート!Z223="", "", 基本情報入力シート!Z223)</f>
        <v/>
      </c>
      <c r="L195" s="162" t="str">
        <f>IF(基本情報入力シート!AF223=0, "",基本情報入力シート!AF223)</f>
        <v/>
      </c>
      <c r="M195" s="163" t="str">
        <f>IF(基本情報入力シート!AG223="","",基本情報入力シート!AG223)</f>
        <v/>
      </c>
      <c r="N195" s="164"/>
      <c r="O195" s="165" t="str">
        <f>IFERROR(VLOOKUP(K195,【参考】数式用!$A$2:$F$57,MATCH(N195,【参考】数式用!$C$3:$F$3,0)+2,0),"")</f>
        <v/>
      </c>
      <c r="P195" s="461" t="s">
        <v>180</v>
      </c>
      <c r="Q195" s="166"/>
      <c r="R195" s="462" t="s">
        <v>271</v>
      </c>
      <c r="S195" s="166"/>
      <c r="T195" s="462" t="s">
        <v>272</v>
      </c>
      <c r="U195" s="166"/>
      <c r="V195" s="462" t="s">
        <v>271</v>
      </c>
      <c r="W195" s="166"/>
      <c r="X195" s="462" t="s">
        <v>182</v>
      </c>
      <c r="Y195" s="462" t="s">
        <v>274</v>
      </c>
      <c r="Z195" s="462" t="str">
        <f t="shared" si="65"/>
        <v/>
      </c>
      <c r="AA195" s="463" t="s">
        <v>275</v>
      </c>
      <c r="AB195" s="464" t="str">
        <f t="shared" si="66"/>
        <v/>
      </c>
      <c r="AC195" s="465" t="str">
        <f>IFERROR(ROUNDDOWN(ROUNDDOWN(ROUND(L195*VLOOKUP(K195,【参考】数式用!$A$4:$F$57,MATCH("処遇改善加算Ⅳ",【参考】数式用!$C$3:$F$3,0)+2,0),0)*M195,0)*Z195*0.5,0), "")</f>
        <v/>
      </c>
      <c r="AD195" s="616"/>
      <c r="AE195" s="582"/>
      <c r="AF195" s="582"/>
      <c r="AG195" s="583"/>
      <c r="AH195" s="234"/>
      <c r="AI195" s="161"/>
      <c r="AJ195" s="167"/>
      <c r="AK195" s="541" t="str">
        <f t="shared" si="67"/>
        <v/>
      </c>
      <c r="AL195" s="542" t="str">
        <f t="shared" si="68"/>
        <v/>
      </c>
      <c r="AM195" s="543"/>
      <c r="AN195" s="547" t="str">
        <f>IFERROR(VLOOKUP(K195,【参考】数式用!$A$2:$N$57,14,FALSE),"")</f>
        <v/>
      </c>
      <c r="AO195" s="547" t="str">
        <f t="shared" si="69"/>
        <v/>
      </c>
      <c r="AP195" s="546" t="str">
        <f t="shared" si="70"/>
        <v/>
      </c>
      <c r="AQ195" s="546" t="str">
        <f t="shared" si="71"/>
        <v>入力済</v>
      </c>
      <c r="AR195" s="547" t="str">
        <f t="shared" si="72"/>
        <v/>
      </c>
      <c r="AS195" s="546" t="str">
        <f t="shared" si="73"/>
        <v>入力済</v>
      </c>
      <c r="AT195" s="546" t="str">
        <f t="shared" si="74"/>
        <v/>
      </c>
      <c r="AU195" s="546" t="str">
        <f t="shared" si="75"/>
        <v/>
      </c>
      <c r="AV195" s="547" t="str">
        <f t="shared" si="76"/>
        <v/>
      </c>
      <c r="AW195" s="547" t="str">
        <f t="shared" si="64"/>
        <v>入力済</v>
      </c>
      <c r="AX195" s="546" t="str">
        <f>IFERROR(VLOOKUP(K195,【参考】数式用!$AR$3:$AS$49,2, FALSE), "")</f>
        <v/>
      </c>
      <c r="AY195" s="547" t="str">
        <f t="shared" si="77"/>
        <v/>
      </c>
      <c r="AZ195" s="547" t="str">
        <f t="shared" si="78"/>
        <v>入力済</v>
      </c>
      <c r="BA195" s="546" t="str">
        <f>IFERROR(VLOOKUP(K195,【参考】数式用!$AX$3:$AY$56, 2, FALSE), "")</f>
        <v/>
      </c>
      <c r="BB195" s="547" t="str">
        <f t="shared" si="79"/>
        <v/>
      </c>
      <c r="BC195" s="647" t="str">
        <f t="shared" si="80"/>
        <v>入力済</v>
      </c>
      <c r="BD195" s="547" t="str">
        <f t="shared" si="81"/>
        <v/>
      </c>
      <c r="BE195" s="547" t="str">
        <f t="shared" si="82"/>
        <v/>
      </c>
      <c r="BF195" s="514"/>
      <c r="BG195" s="514"/>
      <c r="BH195" s="633" t="e">
        <f>VLOOKUP(K195,【参考】数式用!$A$2:$O$57,15,FALSE)</f>
        <v>#N/A</v>
      </c>
      <c r="BI195" s="514"/>
      <c r="BJ195" s="514"/>
      <c r="BK195" s="514"/>
      <c r="BL195" s="514"/>
      <c r="BM195" s="514"/>
      <c r="BN195" s="514"/>
      <c r="BO195" s="515"/>
    </row>
    <row r="196" spans="1:67" s="516" customFormat="1" ht="109.95" customHeight="1" thickBot="1">
      <c r="A196" s="649">
        <v>185</v>
      </c>
      <c r="B196" s="983" t="str">
        <f>IF(基本情報入力シート!B224="","",基本情報入力シート!B224)</f>
        <v/>
      </c>
      <c r="C196" s="984"/>
      <c r="D196" s="984"/>
      <c r="E196" s="984"/>
      <c r="F196" s="985"/>
      <c r="G196" s="460" t="str">
        <f>IF(基本情報入力シート!L224="", "", 基本情報入力シート!L224)</f>
        <v/>
      </c>
      <c r="H196" s="460" t="str">
        <f>IF(基本情報入力シート!Q224="", "", 基本情報入力シート!Q224)</f>
        <v/>
      </c>
      <c r="I196" s="460" t="str">
        <f>IF(基本情報入力シート!V224="", "", 基本情報入力シート!V224)</f>
        <v/>
      </c>
      <c r="J196" s="460" t="str">
        <f>IF(基本情報入力シート!W224="", "", 基本情報入力シート!W224)</f>
        <v/>
      </c>
      <c r="K196" s="460" t="str">
        <f>IF(基本情報入力シート!Z224="", "", 基本情報入力シート!Z224)</f>
        <v/>
      </c>
      <c r="L196" s="162" t="str">
        <f>IF(基本情報入力シート!AF224=0, "",基本情報入力シート!AF224)</f>
        <v/>
      </c>
      <c r="M196" s="163" t="str">
        <f>IF(基本情報入力シート!AG224="","",基本情報入力シート!AG224)</f>
        <v/>
      </c>
      <c r="N196" s="164"/>
      <c r="O196" s="165" t="str">
        <f>IFERROR(VLOOKUP(K196,【参考】数式用!$A$2:$F$57,MATCH(N196,【参考】数式用!$C$3:$F$3,0)+2,0),"")</f>
        <v/>
      </c>
      <c r="P196" s="461" t="s">
        <v>180</v>
      </c>
      <c r="Q196" s="166"/>
      <c r="R196" s="462" t="s">
        <v>271</v>
      </c>
      <c r="S196" s="166"/>
      <c r="T196" s="462" t="s">
        <v>272</v>
      </c>
      <c r="U196" s="166"/>
      <c r="V196" s="462" t="s">
        <v>271</v>
      </c>
      <c r="W196" s="166"/>
      <c r="X196" s="462" t="s">
        <v>182</v>
      </c>
      <c r="Y196" s="462" t="s">
        <v>274</v>
      </c>
      <c r="Z196" s="462" t="str">
        <f t="shared" si="65"/>
        <v/>
      </c>
      <c r="AA196" s="463" t="s">
        <v>275</v>
      </c>
      <c r="AB196" s="464" t="str">
        <f t="shared" si="66"/>
        <v/>
      </c>
      <c r="AC196" s="465" t="str">
        <f>IFERROR(ROUNDDOWN(ROUNDDOWN(ROUND(L196*VLOOKUP(K196,【参考】数式用!$A$4:$F$57,MATCH("処遇改善加算Ⅳ",【参考】数式用!$C$3:$F$3,0)+2,0),0)*M196,0)*Z196*0.5,0), "")</f>
        <v/>
      </c>
      <c r="AD196" s="616"/>
      <c r="AE196" s="582"/>
      <c r="AF196" s="582"/>
      <c r="AG196" s="583"/>
      <c r="AH196" s="234"/>
      <c r="AI196" s="161"/>
      <c r="AJ196" s="167"/>
      <c r="AK196" s="541" t="str">
        <f t="shared" si="67"/>
        <v/>
      </c>
      <c r="AL196" s="542" t="str">
        <f t="shared" si="68"/>
        <v/>
      </c>
      <c r="AM196" s="543"/>
      <c r="AN196" s="547" t="str">
        <f>IFERROR(VLOOKUP(K196,【参考】数式用!$A$2:$N$57,14,FALSE),"")</f>
        <v/>
      </c>
      <c r="AO196" s="547" t="str">
        <f t="shared" si="69"/>
        <v/>
      </c>
      <c r="AP196" s="546" t="str">
        <f t="shared" si="70"/>
        <v/>
      </c>
      <c r="AQ196" s="546" t="str">
        <f t="shared" si="71"/>
        <v>入力済</v>
      </c>
      <c r="AR196" s="547" t="str">
        <f t="shared" si="72"/>
        <v/>
      </c>
      <c r="AS196" s="546" t="str">
        <f t="shared" si="73"/>
        <v>入力済</v>
      </c>
      <c r="AT196" s="546" t="str">
        <f t="shared" si="74"/>
        <v/>
      </c>
      <c r="AU196" s="546" t="str">
        <f t="shared" si="75"/>
        <v/>
      </c>
      <c r="AV196" s="547" t="str">
        <f t="shared" si="76"/>
        <v/>
      </c>
      <c r="AW196" s="547" t="str">
        <f t="shared" si="64"/>
        <v>入力済</v>
      </c>
      <c r="AX196" s="546" t="str">
        <f>IFERROR(VLOOKUP(K196,【参考】数式用!$AR$3:$AS$49,2, FALSE), "")</f>
        <v/>
      </c>
      <c r="AY196" s="547" t="str">
        <f t="shared" si="77"/>
        <v/>
      </c>
      <c r="AZ196" s="547" t="str">
        <f t="shared" si="78"/>
        <v>入力済</v>
      </c>
      <c r="BA196" s="546" t="str">
        <f>IFERROR(VLOOKUP(K196,【参考】数式用!$AX$3:$AY$56, 2, FALSE), "")</f>
        <v/>
      </c>
      <c r="BB196" s="547" t="str">
        <f t="shared" si="79"/>
        <v/>
      </c>
      <c r="BC196" s="647" t="str">
        <f t="shared" si="80"/>
        <v>入力済</v>
      </c>
      <c r="BD196" s="547" t="str">
        <f t="shared" si="81"/>
        <v/>
      </c>
      <c r="BE196" s="547" t="str">
        <f t="shared" si="82"/>
        <v/>
      </c>
      <c r="BF196" s="514"/>
      <c r="BG196" s="514"/>
      <c r="BH196" s="633" t="e">
        <f>VLOOKUP(K196,【参考】数式用!$A$2:$O$57,15,FALSE)</f>
        <v>#N/A</v>
      </c>
      <c r="BI196" s="514"/>
      <c r="BJ196" s="514"/>
      <c r="BK196" s="514"/>
      <c r="BL196" s="514"/>
      <c r="BM196" s="514"/>
      <c r="BN196" s="514"/>
      <c r="BO196" s="515"/>
    </row>
    <row r="197" spans="1:67" s="516" customFormat="1" ht="109.95" customHeight="1" thickBot="1">
      <c r="A197" s="649">
        <v>186</v>
      </c>
      <c r="B197" s="983" t="str">
        <f>IF(基本情報入力シート!B225="","",基本情報入力シート!B225)</f>
        <v/>
      </c>
      <c r="C197" s="984"/>
      <c r="D197" s="984"/>
      <c r="E197" s="984"/>
      <c r="F197" s="985"/>
      <c r="G197" s="460" t="str">
        <f>IF(基本情報入力シート!L225="", "", 基本情報入力シート!L225)</f>
        <v/>
      </c>
      <c r="H197" s="460" t="str">
        <f>IF(基本情報入力シート!Q225="", "", 基本情報入力シート!Q225)</f>
        <v/>
      </c>
      <c r="I197" s="460" t="str">
        <f>IF(基本情報入力シート!V225="", "", 基本情報入力シート!V225)</f>
        <v/>
      </c>
      <c r="J197" s="460" t="str">
        <f>IF(基本情報入力シート!W225="", "", 基本情報入力シート!W225)</f>
        <v/>
      </c>
      <c r="K197" s="460" t="str">
        <f>IF(基本情報入力シート!Z225="", "", 基本情報入力シート!Z225)</f>
        <v/>
      </c>
      <c r="L197" s="162" t="str">
        <f>IF(基本情報入力シート!AF225=0, "",基本情報入力シート!AF225)</f>
        <v/>
      </c>
      <c r="M197" s="163" t="str">
        <f>IF(基本情報入力シート!AG225="","",基本情報入力シート!AG225)</f>
        <v/>
      </c>
      <c r="N197" s="164"/>
      <c r="O197" s="165" t="str">
        <f>IFERROR(VLOOKUP(K197,【参考】数式用!$A$2:$F$57,MATCH(N197,【参考】数式用!$C$3:$F$3,0)+2,0),"")</f>
        <v/>
      </c>
      <c r="P197" s="461" t="s">
        <v>180</v>
      </c>
      <c r="Q197" s="166"/>
      <c r="R197" s="462" t="s">
        <v>271</v>
      </c>
      <c r="S197" s="166"/>
      <c r="T197" s="462" t="s">
        <v>272</v>
      </c>
      <c r="U197" s="166"/>
      <c r="V197" s="462" t="s">
        <v>271</v>
      </c>
      <c r="W197" s="166"/>
      <c r="X197" s="462" t="s">
        <v>182</v>
      </c>
      <c r="Y197" s="462" t="s">
        <v>274</v>
      </c>
      <c r="Z197" s="462" t="str">
        <f t="shared" si="65"/>
        <v/>
      </c>
      <c r="AA197" s="463" t="s">
        <v>275</v>
      </c>
      <c r="AB197" s="464" t="str">
        <f t="shared" si="66"/>
        <v/>
      </c>
      <c r="AC197" s="465" t="str">
        <f>IFERROR(ROUNDDOWN(ROUNDDOWN(ROUND(L197*VLOOKUP(K197,【参考】数式用!$A$4:$F$57,MATCH("処遇改善加算Ⅳ",【参考】数式用!$C$3:$F$3,0)+2,0),0)*M197,0)*Z197*0.5,0), "")</f>
        <v/>
      </c>
      <c r="AD197" s="616"/>
      <c r="AE197" s="582"/>
      <c r="AF197" s="582"/>
      <c r="AG197" s="583"/>
      <c r="AH197" s="234"/>
      <c r="AI197" s="161"/>
      <c r="AJ197" s="167"/>
      <c r="AK197" s="541" t="str">
        <f t="shared" si="67"/>
        <v/>
      </c>
      <c r="AL197" s="542" t="str">
        <f t="shared" si="68"/>
        <v/>
      </c>
      <c r="AM197" s="543"/>
      <c r="AN197" s="547" t="str">
        <f>IFERROR(VLOOKUP(K197,【参考】数式用!$A$2:$N$57,14,FALSE),"")</f>
        <v/>
      </c>
      <c r="AO197" s="547" t="str">
        <f t="shared" si="69"/>
        <v/>
      </c>
      <c r="AP197" s="546" t="str">
        <f t="shared" si="70"/>
        <v/>
      </c>
      <c r="AQ197" s="546" t="str">
        <f t="shared" si="71"/>
        <v>入力済</v>
      </c>
      <c r="AR197" s="547" t="str">
        <f t="shared" si="72"/>
        <v/>
      </c>
      <c r="AS197" s="546" t="str">
        <f t="shared" si="73"/>
        <v>入力済</v>
      </c>
      <c r="AT197" s="546" t="str">
        <f t="shared" si="74"/>
        <v/>
      </c>
      <c r="AU197" s="546" t="str">
        <f t="shared" si="75"/>
        <v/>
      </c>
      <c r="AV197" s="547" t="str">
        <f t="shared" si="76"/>
        <v/>
      </c>
      <c r="AW197" s="547" t="str">
        <f t="shared" si="64"/>
        <v>入力済</v>
      </c>
      <c r="AX197" s="546" t="str">
        <f>IFERROR(VLOOKUP(K197,【参考】数式用!$AR$3:$AS$49,2, FALSE), "")</f>
        <v/>
      </c>
      <c r="AY197" s="547" t="str">
        <f t="shared" si="77"/>
        <v/>
      </c>
      <c r="AZ197" s="547" t="str">
        <f t="shared" si="78"/>
        <v>入力済</v>
      </c>
      <c r="BA197" s="546" t="str">
        <f>IFERROR(VLOOKUP(K197,【参考】数式用!$AX$3:$AY$56, 2, FALSE), "")</f>
        <v/>
      </c>
      <c r="BB197" s="547" t="str">
        <f t="shared" si="79"/>
        <v/>
      </c>
      <c r="BC197" s="647" t="str">
        <f t="shared" si="80"/>
        <v>入力済</v>
      </c>
      <c r="BD197" s="547" t="str">
        <f t="shared" si="81"/>
        <v/>
      </c>
      <c r="BE197" s="547" t="str">
        <f t="shared" si="82"/>
        <v/>
      </c>
      <c r="BF197" s="514"/>
      <c r="BG197" s="514"/>
      <c r="BH197" s="633" t="e">
        <f>VLOOKUP(K197,【参考】数式用!$A$2:$O$57,15,FALSE)</f>
        <v>#N/A</v>
      </c>
      <c r="BI197" s="514"/>
      <c r="BJ197" s="514"/>
      <c r="BK197" s="514"/>
      <c r="BL197" s="514"/>
      <c r="BM197" s="514"/>
      <c r="BN197" s="514"/>
      <c r="BO197" s="515"/>
    </row>
    <row r="198" spans="1:67" s="516" customFormat="1" ht="109.95" customHeight="1" thickBot="1">
      <c r="A198" s="649">
        <v>187</v>
      </c>
      <c r="B198" s="983" t="str">
        <f>IF(基本情報入力シート!B226="","",基本情報入力シート!B226)</f>
        <v/>
      </c>
      <c r="C198" s="984"/>
      <c r="D198" s="984"/>
      <c r="E198" s="984"/>
      <c r="F198" s="985"/>
      <c r="G198" s="460" t="str">
        <f>IF(基本情報入力シート!L226="", "", 基本情報入力シート!L226)</f>
        <v/>
      </c>
      <c r="H198" s="460" t="str">
        <f>IF(基本情報入力シート!Q226="", "", 基本情報入力シート!Q226)</f>
        <v/>
      </c>
      <c r="I198" s="460" t="str">
        <f>IF(基本情報入力シート!V226="", "", 基本情報入力シート!V226)</f>
        <v/>
      </c>
      <c r="J198" s="460" t="str">
        <f>IF(基本情報入力シート!W226="", "", 基本情報入力シート!W226)</f>
        <v/>
      </c>
      <c r="K198" s="460" t="str">
        <f>IF(基本情報入力シート!Z226="", "", 基本情報入力シート!Z226)</f>
        <v/>
      </c>
      <c r="L198" s="162" t="str">
        <f>IF(基本情報入力シート!AF226=0, "",基本情報入力シート!AF226)</f>
        <v/>
      </c>
      <c r="M198" s="163" t="str">
        <f>IF(基本情報入力シート!AG226="","",基本情報入力シート!AG226)</f>
        <v/>
      </c>
      <c r="N198" s="164"/>
      <c r="O198" s="165" t="str">
        <f>IFERROR(VLOOKUP(K198,【参考】数式用!$A$2:$F$57,MATCH(N198,【参考】数式用!$C$3:$F$3,0)+2,0),"")</f>
        <v/>
      </c>
      <c r="P198" s="461" t="s">
        <v>180</v>
      </c>
      <c r="Q198" s="166"/>
      <c r="R198" s="462" t="s">
        <v>271</v>
      </c>
      <c r="S198" s="166"/>
      <c r="T198" s="462" t="s">
        <v>272</v>
      </c>
      <c r="U198" s="166"/>
      <c r="V198" s="462" t="s">
        <v>271</v>
      </c>
      <c r="W198" s="166"/>
      <c r="X198" s="462" t="s">
        <v>182</v>
      </c>
      <c r="Y198" s="462" t="s">
        <v>274</v>
      </c>
      <c r="Z198" s="462" t="str">
        <f t="shared" si="65"/>
        <v/>
      </c>
      <c r="AA198" s="463" t="s">
        <v>275</v>
      </c>
      <c r="AB198" s="464" t="str">
        <f t="shared" si="66"/>
        <v/>
      </c>
      <c r="AC198" s="465" t="str">
        <f>IFERROR(ROUNDDOWN(ROUNDDOWN(ROUND(L198*VLOOKUP(K198,【参考】数式用!$A$4:$F$57,MATCH("処遇改善加算Ⅳ",【参考】数式用!$C$3:$F$3,0)+2,0),0)*M198,0)*Z198*0.5,0), "")</f>
        <v/>
      </c>
      <c r="AD198" s="616"/>
      <c r="AE198" s="582"/>
      <c r="AF198" s="582"/>
      <c r="AG198" s="583"/>
      <c r="AH198" s="234"/>
      <c r="AI198" s="161"/>
      <c r="AJ198" s="167"/>
      <c r="AK198" s="541" t="str">
        <f t="shared" si="67"/>
        <v/>
      </c>
      <c r="AL198" s="542" t="str">
        <f t="shared" si="68"/>
        <v/>
      </c>
      <c r="AM198" s="543"/>
      <c r="AN198" s="547" t="str">
        <f>IFERROR(VLOOKUP(K198,【参考】数式用!$A$2:$N$57,14,FALSE),"")</f>
        <v/>
      </c>
      <c r="AO198" s="547" t="str">
        <f t="shared" si="69"/>
        <v/>
      </c>
      <c r="AP198" s="546" t="str">
        <f t="shared" si="70"/>
        <v/>
      </c>
      <c r="AQ198" s="546" t="str">
        <f t="shared" si="71"/>
        <v>入力済</v>
      </c>
      <c r="AR198" s="547" t="str">
        <f t="shared" si="72"/>
        <v/>
      </c>
      <c r="AS198" s="546" t="str">
        <f t="shared" si="73"/>
        <v>入力済</v>
      </c>
      <c r="AT198" s="546" t="str">
        <f t="shared" si="74"/>
        <v/>
      </c>
      <c r="AU198" s="546" t="str">
        <f t="shared" si="75"/>
        <v/>
      </c>
      <c r="AV198" s="547" t="str">
        <f t="shared" si="76"/>
        <v/>
      </c>
      <c r="AW198" s="547" t="str">
        <f t="shared" si="64"/>
        <v>入力済</v>
      </c>
      <c r="AX198" s="546" t="str">
        <f>IFERROR(VLOOKUP(K198,【参考】数式用!$AR$3:$AS$49,2, FALSE), "")</f>
        <v/>
      </c>
      <c r="AY198" s="547" t="str">
        <f t="shared" si="77"/>
        <v/>
      </c>
      <c r="AZ198" s="547" t="str">
        <f t="shared" si="78"/>
        <v>入力済</v>
      </c>
      <c r="BA198" s="546" t="str">
        <f>IFERROR(VLOOKUP(K198,【参考】数式用!$AX$3:$AY$56, 2, FALSE), "")</f>
        <v/>
      </c>
      <c r="BB198" s="547" t="str">
        <f t="shared" si="79"/>
        <v/>
      </c>
      <c r="BC198" s="647" t="str">
        <f t="shared" si="80"/>
        <v>入力済</v>
      </c>
      <c r="BD198" s="547" t="str">
        <f t="shared" si="81"/>
        <v/>
      </c>
      <c r="BE198" s="547" t="str">
        <f t="shared" si="82"/>
        <v/>
      </c>
      <c r="BF198" s="514"/>
      <c r="BG198" s="514"/>
      <c r="BH198" s="633" t="e">
        <f>VLOOKUP(K198,【参考】数式用!$A$2:$O$57,15,FALSE)</f>
        <v>#N/A</v>
      </c>
      <c r="BI198" s="514"/>
      <c r="BJ198" s="514"/>
      <c r="BK198" s="514"/>
      <c r="BL198" s="514"/>
      <c r="BM198" s="514"/>
      <c r="BN198" s="514"/>
      <c r="BO198" s="515"/>
    </row>
    <row r="199" spans="1:67" s="516" customFormat="1" ht="109.95" customHeight="1" thickBot="1">
      <c r="A199" s="649">
        <v>188</v>
      </c>
      <c r="B199" s="983" t="str">
        <f>IF(基本情報入力シート!B227="","",基本情報入力シート!B227)</f>
        <v/>
      </c>
      <c r="C199" s="984"/>
      <c r="D199" s="984"/>
      <c r="E199" s="984"/>
      <c r="F199" s="985"/>
      <c r="G199" s="460" t="str">
        <f>IF(基本情報入力シート!L227="", "", 基本情報入力シート!L227)</f>
        <v/>
      </c>
      <c r="H199" s="460" t="str">
        <f>IF(基本情報入力シート!Q227="", "", 基本情報入力シート!Q227)</f>
        <v/>
      </c>
      <c r="I199" s="460" t="str">
        <f>IF(基本情報入力シート!V227="", "", 基本情報入力シート!V227)</f>
        <v/>
      </c>
      <c r="J199" s="460" t="str">
        <f>IF(基本情報入力シート!W227="", "", 基本情報入力シート!W227)</f>
        <v/>
      </c>
      <c r="K199" s="460" t="str">
        <f>IF(基本情報入力シート!Z227="", "", 基本情報入力シート!Z227)</f>
        <v/>
      </c>
      <c r="L199" s="162" t="str">
        <f>IF(基本情報入力シート!AF227=0, "",基本情報入力シート!AF227)</f>
        <v/>
      </c>
      <c r="M199" s="163" t="str">
        <f>IF(基本情報入力シート!AG227="","",基本情報入力シート!AG227)</f>
        <v/>
      </c>
      <c r="N199" s="164"/>
      <c r="O199" s="165" t="str">
        <f>IFERROR(VLOOKUP(K199,【参考】数式用!$A$2:$F$57,MATCH(N199,【参考】数式用!$C$3:$F$3,0)+2,0),"")</f>
        <v/>
      </c>
      <c r="P199" s="461" t="s">
        <v>180</v>
      </c>
      <c r="Q199" s="166"/>
      <c r="R199" s="462" t="s">
        <v>271</v>
      </c>
      <c r="S199" s="166"/>
      <c r="T199" s="462" t="s">
        <v>272</v>
      </c>
      <c r="U199" s="166"/>
      <c r="V199" s="462" t="s">
        <v>271</v>
      </c>
      <c r="W199" s="166"/>
      <c r="X199" s="462" t="s">
        <v>182</v>
      </c>
      <c r="Y199" s="462" t="s">
        <v>274</v>
      </c>
      <c r="Z199" s="462" t="str">
        <f t="shared" si="65"/>
        <v/>
      </c>
      <c r="AA199" s="463" t="s">
        <v>275</v>
      </c>
      <c r="AB199" s="464" t="str">
        <f t="shared" si="66"/>
        <v/>
      </c>
      <c r="AC199" s="465" t="str">
        <f>IFERROR(ROUNDDOWN(ROUNDDOWN(ROUND(L199*VLOOKUP(K199,【参考】数式用!$A$4:$F$57,MATCH("処遇改善加算Ⅳ",【参考】数式用!$C$3:$F$3,0)+2,0),0)*M199,0)*Z199*0.5,0), "")</f>
        <v/>
      </c>
      <c r="AD199" s="616"/>
      <c r="AE199" s="582"/>
      <c r="AF199" s="582"/>
      <c r="AG199" s="583"/>
      <c r="AH199" s="234"/>
      <c r="AI199" s="161"/>
      <c r="AJ199" s="167"/>
      <c r="AK199" s="541" t="str">
        <f t="shared" si="67"/>
        <v/>
      </c>
      <c r="AL199" s="542" t="str">
        <f t="shared" si="68"/>
        <v/>
      </c>
      <c r="AM199" s="543"/>
      <c r="AN199" s="547" t="str">
        <f>IFERROR(VLOOKUP(K199,【参考】数式用!$A$2:$N$57,14,FALSE),"")</f>
        <v/>
      </c>
      <c r="AO199" s="547" t="str">
        <f t="shared" si="69"/>
        <v/>
      </c>
      <c r="AP199" s="546" t="str">
        <f t="shared" si="70"/>
        <v/>
      </c>
      <c r="AQ199" s="546" t="str">
        <f t="shared" si="71"/>
        <v>入力済</v>
      </c>
      <c r="AR199" s="547" t="str">
        <f t="shared" si="72"/>
        <v/>
      </c>
      <c r="AS199" s="546" t="str">
        <f t="shared" si="73"/>
        <v>入力済</v>
      </c>
      <c r="AT199" s="546" t="str">
        <f t="shared" si="74"/>
        <v/>
      </c>
      <c r="AU199" s="546" t="str">
        <f t="shared" si="75"/>
        <v/>
      </c>
      <c r="AV199" s="547" t="str">
        <f t="shared" si="76"/>
        <v/>
      </c>
      <c r="AW199" s="547" t="str">
        <f t="shared" si="64"/>
        <v>入力済</v>
      </c>
      <c r="AX199" s="546" t="str">
        <f>IFERROR(VLOOKUP(K199,【参考】数式用!$AR$3:$AS$49,2, FALSE), "")</f>
        <v/>
      </c>
      <c r="AY199" s="547" t="str">
        <f t="shared" si="77"/>
        <v/>
      </c>
      <c r="AZ199" s="547" t="str">
        <f t="shared" si="78"/>
        <v>入力済</v>
      </c>
      <c r="BA199" s="546" t="str">
        <f>IFERROR(VLOOKUP(K199,【参考】数式用!$AX$3:$AY$56, 2, FALSE), "")</f>
        <v/>
      </c>
      <c r="BB199" s="547" t="str">
        <f t="shared" si="79"/>
        <v/>
      </c>
      <c r="BC199" s="647" t="str">
        <f t="shared" si="80"/>
        <v>入力済</v>
      </c>
      <c r="BD199" s="547" t="str">
        <f t="shared" si="81"/>
        <v/>
      </c>
      <c r="BE199" s="547" t="str">
        <f t="shared" si="82"/>
        <v/>
      </c>
      <c r="BF199" s="514"/>
      <c r="BG199" s="514"/>
      <c r="BH199" s="633" t="e">
        <f>VLOOKUP(K199,【参考】数式用!$A$2:$O$57,15,FALSE)</f>
        <v>#N/A</v>
      </c>
      <c r="BI199" s="514"/>
      <c r="BJ199" s="514"/>
      <c r="BK199" s="514"/>
      <c r="BL199" s="514"/>
      <c r="BM199" s="514"/>
      <c r="BN199" s="514"/>
      <c r="BO199" s="515"/>
    </row>
    <row r="200" spans="1:67" s="516" customFormat="1" ht="109.95" customHeight="1" thickBot="1">
      <c r="A200" s="649">
        <v>189</v>
      </c>
      <c r="B200" s="983" t="str">
        <f>IF(基本情報入力シート!B228="","",基本情報入力シート!B228)</f>
        <v/>
      </c>
      <c r="C200" s="984"/>
      <c r="D200" s="984"/>
      <c r="E200" s="984"/>
      <c r="F200" s="985"/>
      <c r="G200" s="460" t="str">
        <f>IF(基本情報入力シート!L228="", "", 基本情報入力シート!L228)</f>
        <v/>
      </c>
      <c r="H200" s="460" t="str">
        <f>IF(基本情報入力シート!Q228="", "", 基本情報入力シート!Q228)</f>
        <v/>
      </c>
      <c r="I200" s="460" t="str">
        <f>IF(基本情報入力シート!V228="", "", 基本情報入力シート!V228)</f>
        <v/>
      </c>
      <c r="J200" s="460" t="str">
        <f>IF(基本情報入力シート!W228="", "", 基本情報入力シート!W228)</f>
        <v/>
      </c>
      <c r="K200" s="460" t="str">
        <f>IF(基本情報入力シート!Z228="", "", 基本情報入力シート!Z228)</f>
        <v/>
      </c>
      <c r="L200" s="162" t="str">
        <f>IF(基本情報入力シート!AF228=0, "",基本情報入力シート!AF228)</f>
        <v/>
      </c>
      <c r="M200" s="163" t="str">
        <f>IF(基本情報入力シート!AG228="","",基本情報入力シート!AG228)</f>
        <v/>
      </c>
      <c r="N200" s="164"/>
      <c r="O200" s="165" t="str">
        <f>IFERROR(VLOOKUP(K200,【参考】数式用!$A$2:$F$57,MATCH(N200,【参考】数式用!$C$3:$F$3,0)+2,0),"")</f>
        <v/>
      </c>
      <c r="P200" s="461" t="s">
        <v>180</v>
      </c>
      <c r="Q200" s="166"/>
      <c r="R200" s="462" t="s">
        <v>271</v>
      </c>
      <c r="S200" s="166"/>
      <c r="T200" s="462" t="s">
        <v>272</v>
      </c>
      <c r="U200" s="166"/>
      <c r="V200" s="462" t="s">
        <v>271</v>
      </c>
      <c r="W200" s="166"/>
      <c r="X200" s="462" t="s">
        <v>182</v>
      </c>
      <c r="Y200" s="462" t="s">
        <v>274</v>
      </c>
      <c r="Z200" s="462" t="str">
        <f t="shared" si="65"/>
        <v/>
      </c>
      <c r="AA200" s="463" t="s">
        <v>275</v>
      </c>
      <c r="AB200" s="464" t="str">
        <f t="shared" si="66"/>
        <v/>
      </c>
      <c r="AC200" s="465" t="str">
        <f>IFERROR(ROUNDDOWN(ROUNDDOWN(ROUND(L200*VLOOKUP(K200,【参考】数式用!$A$4:$F$57,MATCH("処遇改善加算Ⅳ",【参考】数式用!$C$3:$F$3,0)+2,0),0)*M200,0)*Z200*0.5,0), "")</f>
        <v/>
      </c>
      <c r="AD200" s="616"/>
      <c r="AE200" s="582"/>
      <c r="AF200" s="582"/>
      <c r="AG200" s="583"/>
      <c r="AH200" s="234"/>
      <c r="AI200" s="161"/>
      <c r="AJ200" s="167"/>
      <c r="AK200" s="541" t="str">
        <f t="shared" si="67"/>
        <v/>
      </c>
      <c r="AL200" s="542" t="str">
        <f t="shared" si="68"/>
        <v/>
      </c>
      <c r="AM200" s="543"/>
      <c r="AN200" s="547" t="str">
        <f>IFERROR(VLOOKUP(K200,【参考】数式用!$A$2:$N$57,14,FALSE),"")</f>
        <v/>
      </c>
      <c r="AO200" s="547" t="str">
        <f t="shared" si="69"/>
        <v/>
      </c>
      <c r="AP200" s="546" t="str">
        <f t="shared" si="70"/>
        <v/>
      </c>
      <c r="AQ200" s="546" t="str">
        <f t="shared" si="71"/>
        <v>入力済</v>
      </c>
      <c r="AR200" s="547" t="str">
        <f t="shared" si="72"/>
        <v/>
      </c>
      <c r="AS200" s="546" t="str">
        <f t="shared" si="73"/>
        <v>入力済</v>
      </c>
      <c r="AT200" s="546" t="str">
        <f t="shared" si="74"/>
        <v/>
      </c>
      <c r="AU200" s="546" t="str">
        <f t="shared" si="75"/>
        <v/>
      </c>
      <c r="AV200" s="547" t="str">
        <f t="shared" si="76"/>
        <v/>
      </c>
      <c r="AW200" s="547" t="str">
        <f t="shared" si="64"/>
        <v>入力済</v>
      </c>
      <c r="AX200" s="546" t="str">
        <f>IFERROR(VLOOKUP(K200,【参考】数式用!$AR$3:$AS$49,2, FALSE), "")</f>
        <v/>
      </c>
      <c r="AY200" s="547" t="str">
        <f t="shared" si="77"/>
        <v/>
      </c>
      <c r="AZ200" s="547" t="str">
        <f t="shared" si="78"/>
        <v>入力済</v>
      </c>
      <c r="BA200" s="546" t="str">
        <f>IFERROR(VLOOKUP(K200,【参考】数式用!$AX$3:$AY$56, 2, FALSE), "")</f>
        <v/>
      </c>
      <c r="BB200" s="547" t="str">
        <f t="shared" si="79"/>
        <v/>
      </c>
      <c r="BC200" s="647" t="str">
        <f t="shared" si="80"/>
        <v>入力済</v>
      </c>
      <c r="BD200" s="547" t="str">
        <f t="shared" si="81"/>
        <v/>
      </c>
      <c r="BE200" s="547" t="str">
        <f t="shared" si="82"/>
        <v/>
      </c>
      <c r="BF200" s="514"/>
      <c r="BG200" s="514"/>
      <c r="BH200" s="633" t="e">
        <f>VLOOKUP(K200,【参考】数式用!$A$2:$O$57,15,FALSE)</f>
        <v>#N/A</v>
      </c>
      <c r="BI200" s="514"/>
      <c r="BJ200" s="514"/>
      <c r="BK200" s="514"/>
      <c r="BL200" s="514"/>
      <c r="BM200" s="514"/>
      <c r="BN200" s="514"/>
      <c r="BO200" s="515"/>
    </row>
    <row r="201" spans="1:67" s="516" customFormat="1" ht="109.95" customHeight="1" thickBot="1">
      <c r="A201" s="649">
        <v>190</v>
      </c>
      <c r="B201" s="983" t="str">
        <f>IF(基本情報入力シート!B229="","",基本情報入力シート!B229)</f>
        <v/>
      </c>
      <c r="C201" s="984"/>
      <c r="D201" s="984"/>
      <c r="E201" s="984"/>
      <c r="F201" s="985"/>
      <c r="G201" s="460" t="str">
        <f>IF(基本情報入力シート!L229="", "", 基本情報入力シート!L229)</f>
        <v/>
      </c>
      <c r="H201" s="460" t="str">
        <f>IF(基本情報入力シート!Q229="", "", 基本情報入力シート!Q229)</f>
        <v/>
      </c>
      <c r="I201" s="460" t="str">
        <f>IF(基本情報入力シート!V229="", "", 基本情報入力シート!V229)</f>
        <v/>
      </c>
      <c r="J201" s="460" t="str">
        <f>IF(基本情報入力シート!W229="", "", 基本情報入力シート!W229)</f>
        <v/>
      </c>
      <c r="K201" s="460" t="str">
        <f>IF(基本情報入力シート!Z229="", "", 基本情報入力シート!Z229)</f>
        <v/>
      </c>
      <c r="L201" s="162" t="str">
        <f>IF(基本情報入力シート!AF229=0, "",基本情報入力シート!AF229)</f>
        <v/>
      </c>
      <c r="M201" s="163" t="str">
        <f>IF(基本情報入力シート!AG229="","",基本情報入力シート!AG229)</f>
        <v/>
      </c>
      <c r="N201" s="164"/>
      <c r="O201" s="165" t="str">
        <f>IFERROR(VLOOKUP(K201,【参考】数式用!$A$2:$F$57,MATCH(N201,【参考】数式用!$C$3:$F$3,0)+2,0),"")</f>
        <v/>
      </c>
      <c r="P201" s="461" t="s">
        <v>180</v>
      </c>
      <c r="Q201" s="166"/>
      <c r="R201" s="462" t="s">
        <v>271</v>
      </c>
      <c r="S201" s="166"/>
      <c r="T201" s="462" t="s">
        <v>272</v>
      </c>
      <c r="U201" s="166"/>
      <c r="V201" s="462" t="s">
        <v>271</v>
      </c>
      <c r="W201" s="166"/>
      <c r="X201" s="462" t="s">
        <v>182</v>
      </c>
      <c r="Y201" s="462" t="s">
        <v>274</v>
      </c>
      <c r="Z201" s="462" t="str">
        <f t="shared" si="65"/>
        <v/>
      </c>
      <c r="AA201" s="463" t="s">
        <v>275</v>
      </c>
      <c r="AB201" s="464" t="str">
        <f t="shared" si="66"/>
        <v/>
      </c>
      <c r="AC201" s="465" t="str">
        <f>IFERROR(ROUNDDOWN(ROUNDDOWN(ROUND(L201*VLOOKUP(K201,【参考】数式用!$A$4:$F$57,MATCH("処遇改善加算Ⅳ",【参考】数式用!$C$3:$F$3,0)+2,0),0)*M201,0)*Z201*0.5,0), "")</f>
        <v/>
      </c>
      <c r="AD201" s="616"/>
      <c r="AE201" s="582"/>
      <c r="AF201" s="582"/>
      <c r="AG201" s="583"/>
      <c r="AH201" s="234"/>
      <c r="AI201" s="161"/>
      <c r="AJ201" s="167"/>
      <c r="AK201" s="541" t="str">
        <f t="shared" si="67"/>
        <v/>
      </c>
      <c r="AL201" s="542" t="str">
        <f t="shared" si="68"/>
        <v/>
      </c>
      <c r="AM201" s="543"/>
      <c r="AN201" s="547" t="str">
        <f>IFERROR(VLOOKUP(K201,【参考】数式用!$A$2:$N$57,14,FALSE),"")</f>
        <v/>
      </c>
      <c r="AO201" s="547" t="str">
        <f t="shared" si="69"/>
        <v/>
      </c>
      <c r="AP201" s="546" t="str">
        <f t="shared" si="70"/>
        <v/>
      </c>
      <c r="AQ201" s="546" t="str">
        <f t="shared" si="71"/>
        <v>入力済</v>
      </c>
      <c r="AR201" s="547" t="str">
        <f t="shared" si="72"/>
        <v/>
      </c>
      <c r="AS201" s="546" t="str">
        <f t="shared" si="73"/>
        <v>入力済</v>
      </c>
      <c r="AT201" s="546" t="str">
        <f t="shared" si="74"/>
        <v/>
      </c>
      <c r="AU201" s="546" t="str">
        <f t="shared" si="75"/>
        <v/>
      </c>
      <c r="AV201" s="547" t="str">
        <f t="shared" si="76"/>
        <v/>
      </c>
      <c r="AW201" s="547" t="str">
        <f t="shared" si="64"/>
        <v>入力済</v>
      </c>
      <c r="AX201" s="546" t="str">
        <f>IFERROR(VLOOKUP(K201,【参考】数式用!$AR$3:$AS$49,2, FALSE), "")</f>
        <v/>
      </c>
      <c r="AY201" s="547" t="str">
        <f t="shared" si="77"/>
        <v/>
      </c>
      <c r="AZ201" s="547" t="str">
        <f t="shared" si="78"/>
        <v>入力済</v>
      </c>
      <c r="BA201" s="546" t="str">
        <f>IFERROR(VLOOKUP(K201,【参考】数式用!$AX$3:$AY$56, 2, FALSE), "")</f>
        <v/>
      </c>
      <c r="BB201" s="547" t="str">
        <f t="shared" si="79"/>
        <v/>
      </c>
      <c r="BC201" s="647" t="str">
        <f t="shared" si="80"/>
        <v>入力済</v>
      </c>
      <c r="BD201" s="547" t="str">
        <f t="shared" si="81"/>
        <v/>
      </c>
      <c r="BE201" s="547" t="str">
        <f t="shared" si="82"/>
        <v/>
      </c>
      <c r="BF201" s="514"/>
      <c r="BG201" s="514"/>
      <c r="BH201" s="633" t="e">
        <f>VLOOKUP(K201,【参考】数式用!$A$2:$O$57,15,FALSE)</f>
        <v>#N/A</v>
      </c>
      <c r="BI201" s="514"/>
      <c r="BJ201" s="514"/>
      <c r="BK201" s="514"/>
      <c r="BL201" s="514"/>
      <c r="BM201" s="514"/>
      <c r="BN201" s="514"/>
      <c r="BO201" s="515"/>
    </row>
    <row r="202" spans="1:67" s="516" customFormat="1" ht="109.95" customHeight="1" thickBot="1">
      <c r="A202" s="649">
        <v>191</v>
      </c>
      <c r="B202" s="983" t="str">
        <f>IF(基本情報入力シート!B230="","",基本情報入力シート!B230)</f>
        <v/>
      </c>
      <c r="C202" s="984"/>
      <c r="D202" s="984"/>
      <c r="E202" s="984"/>
      <c r="F202" s="985"/>
      <c r="G202" s="460" t="str">
        <f>IF(基本情報入力シート!L230="", "", 基本情報入力シート!L230)</f>
        <v/>
      </c>
      <c r="H202" s="460" t="str">
        <f>IF(基本情報入力シート!Q230="", "", 基本情報入力シート!Q230)</f>
        <v/>
      </c>
      <c r="I202" s="460" t="str">
        <f>IF(基本情報入力シート!V230="", "", 基本情報入力シート!V230)</f>
        <v/>
      </c>
      <c r="J202" s="460" t="str">
        <f>IF(基本情報入力シート!W230="", "", 基本情報入力シート!W230)</f>
        <v/>
      </c>
      <c r="K202" s="460" t="str">
        <f>IF(基本情報入力シート!Z230="", "", 基本情報入力シート!Z230)</f>
        <v/>
      </c>
      <c r="L202" s="162" t="str">
        <f>IF(基本情報入力シート!AF230=0, "",基本情報入力シート!AF230)</f>
        <v/>
      </c>
      <c r="M202" s="163" t="str">
        <f>IF(基本情報入力シート!AG230="","",基本情報入力シート!AG230)</f>
        <v/>
      </c>
      <c r="N202" s="164"/>
      <c r="O202" s="165" t="str">
        <f>IFERROR(VLOOKUP(K202,【参考】数式用!$A$2:$F$57,MATCH(N202,【参考】数式用!$C$3:$F$3,0)+2,0),"")</f>
        <v/>
      </c>
      <c r="P202" s="461" t="s">
        <v>180</v>
      </c>
      <c r="Q202" s="166"/>
      <c r="R202" s="462" t="s">
        <v>271</v>
      </c>
      <c r="S202" s="166"/>
      <c r="T202" s="462" t="s">
        <v>272</v>
      </c>
      <c r="U202" s="166"/>
      <c r="V202" s="462" t="s">
        <v>271</v>
      </c>
      <c r="W202" s="166"/>
      <c r="X202" s="462" t="s">
        <v>182</v>
      </c>
      <c r="Y202" s="462" t="s">
        <v>274</v>
      </c>
      <c r="Z202" s="462" t="str">
        <f t="shared" si="65"/>
        <v/>
      </c>
      <c r="AA202" s="463" t="s">
        <v>275</v>
      </c>
      <c r="AB202" s="464" t="str">
        <f t="shared" si="66"/>
        <v/>
      </c>
      <c r="AC202" s="465" t="str">
        <f>IFERROR(ROUNDDOWN(ROUNDDOWN(ROUND(L202*VLOOKUP(K202,【参考】数式用!$A$4:$F$57,MATCH("処遇改善加算Ⅳ",【参考】数式用!$C$3:$F$3,0)+2,0),0)*M202,0)*Z202*0.5,0), "")</f>
        <v/>
      </c>
      <c r="AD202" s="616"/>
      <c r="AE202" s="582"/>
      <c r="AF202" s="582"/>
      <c r="AG202" s="583"/>
      <c r="AH202" s="234"/>
      <c r="AI202" s="161"/>
      <c r="AJ202" s="167"/>
      <c r="AK202" s="541" t="str">
        <f t="shared" si="67"/>
        <v/>
      </c>
      <c r="AL202" s="542" t="str">
        <f t="shared" si="68"/>
        <v/>
      </c>
      <c r="AM202" s="543"/>
      <c r="AN202" s="547" t="str">
        <f>IFERROR(VLOOKUP(K202,【参考】数式用!$A$2:$N$57,14,FALSE),"")</f>
        <v/>
      </c>
      <c r="AO202" s="547" t="str">
        <f t="shared" si="69"/>
        <v/>
      </c>
      <c r="AP202" s="546" t="str">
        <f t="shared" si="70"/>
        <v/>
      </c>
      <c r="AQ202" s="546" t="str">
        <f t="shared" si="71"/>
        <v>入力済</v>
      </c>
      <c r="AR202" s="547" t="str">
        <f t="shared" si="72"/>
        <v/>
      </c>
      <c r="AS202" s="546" t="str">
        <f t="shared" si="73"/>
        <v>入力済</v>
      </c>
      <c r="AT202" s="546" t="str">
        <f t="shared" si="74"/>
        <v/>
      </c>
      <c r="AU202" s="546" t="str">
        <f t="shared" si="75"/>
        <v/>
      </c>
      <c r="AV202" s="547" t="str">
        <f t="shared" si="76"/>
        <v/>
      </c>
      <c r="AW202" s="547" t="str">
        <f t="shared" si="64"/>
        <v>入力済</v>
      </c>
      <c r="AX202" s="546" t="str">
        <f>IFERROR(VLOOKUP(K202,【参考】数式用!$AR$3:$AS$49,2, FALSE), "")</f>
        <v/>
      </c>
      <c r="AY202" s="547" t="str">
        <f t="shared" si="77"/>
        <v/>
      </c>
      <c r="AZ202" s="547" t="str">
        <f t="shared" si="78"/>
        <v>入力済</v>
      </c>
      <c r="BA202" s="546" t="str">
        <f>IFERROR(VLOOKUP(K202,【参考】数式用!$AX$3:$AY$56, 2, FALSE), "")</f>
        <v/>
      </c>
      <c r="BB202" s="547" t="str">
        <f t="shared" si="79"/>
        <v/>
      </c>
      <c r="BC202" s="647" t="str">
        <f t="shared" si="80"/>
        <v>入力済</v>
      </c>
      <c r="BD202" s="547" t="str">
        <f t="shared" si="81"/>
        <v/>
      </c>
      <c r="BE202" s="547" t="str">
        <f t="shared" si="82"/>
        <v/>
      </c>
      <c r="BF202" s="514"/>
      <c r="BG202" s="514"/>
      <c r="BH202" s="633" t="e">
        <f>VLOOKUP(K202,【参考】数式用!$A$2:$O$57,15,FALSE)</f>
        <v>#N/A</v>
      </c>
      <c r="BI202" s="514"/>
      <c r="BJ202" s="514"/>
      <c r="BK202" s="514"/>
      <c r="BL202" s="514"/>
      <c r="BM202" s="514"/>
      <c r="BN202" s="514"/>
      <c r="BO202" s="515"/>
    </row>
    <row r="203" spans="1:67" s="516" customFormat="1" ht="109.95" customHeight="1" thickBot="1">
      <c r="A203" s="649">
        <v>192</v>
      </c>
      <c r="B203" s="983" t="str">
        <f>IF(基本情報入力シート!B231="","",基本情報入力シート!B231)</f>
        <v/>
      </c>
      <c r="C203" s="984"/>
      <c r="D203" s="984"/>
      <c r="E203" s="984"/>
      <c r="F203" s="985"/>
      <c r="G203" s="460" t="str">
        <f>IF(基本情報入力シート!L231="", "", 基本情報入力シート!L231)</f>
        <v/>
      </c>
      <c r="H203" s="460" t="str">
        <f>IF(基本情報入力シート!Q231="", "", 基本情報入力シート!Q231)</f>
        <v/>
      </c>
      <c r="I203" s="460" t="str">
        <f>IF(基本情報入力シート!V231="", "", 基本情報入力シート!V231)</f>
        <v/>
      </c>
      <c r="J203" s="460" t="str">
        <f>IF(基本情報入力シート!W231="", "", 基本情報入力シート!W231)</f>
        <v/>
      </c>
      <c r="K203" s="460" t="str">
        <f>IF(基本情報入力シート!Z231="", "", 基本情報入力シート!Z231)</f>
        <v/>
      </c>
      <c r="L203" s="162" t="str">
        <f>IF(基本情報入力シート!AF231=0, "",基本情報入力シート!AF231)</f>
        <v/>
      </c>
      <c r="M203" s="163" t="str">
        <f>IF(基本情報入力シート!AG231="","",基本情報入力シート!AG231)</f>
        <v/>
      </c>
      <c r="N203" s="164"/>
      <c r="O203" s="165" t="str">
        <f>IFERROR(VLOOKUP(K203,【参考】数式用!$A$2:$F$57,MATCH(N203,【参考】数式用!$C$3:$F$3,0)+2,0),"")</f>
        <v/>
      </c>
      <c r="P203" s="461" t="s">
        <v>180</v>
      </c>
      <c r="Q203" s="166"/>
      <c r="R203" s="462" t="s">
        <v>271</v>
      </c>
      <c r="S203" s="166"/>
      <c r="T203" s="462" t="s">
        <v>272</v>
      </c>
      <c r="U203" s="166"/>
      <c r="V203" s="462" t="s">
        <v>271</v>
      </c>
      <c r="W203" s="166"/>
      <c r="X203" s="462" t="s">
        <v>182</v>
      </c>
      <c r="Y203" s="462" t="s">
        <v>274</v>
      </c>
      <c r="Z203" s="462" t="str">
        <f t="shared" si="65"/>
        <v/>
      </c>
      <c r="AA203" s="463" t="s">
        <v>275</v>
      </c>
      <c r="AB203" s="464" t="str">
        <f t="shared" si="66"/>
        <v/>
      </c>
      <c r="AC203" s="465" t="str">
        <f>IFERROR(ROUNDDOWN(ROUNDDOWN(ROUND(L203*VLOOKUP(K203,【参考】数式用!$A$4:$F$57,MATCH("処遇改善加算Ⅳ",【参考】数式用!$C$3:$F$3,0)+2,0),0)*M203,0)*Z203*0.5,0), "")</f>
        <v/>
      </c>
      <c r="AD203" s="616"/>
      <c r="AE203" s="582"/>
      <c r="AF203" s="582"/>
      <c r="AG203" s="583"/>
      <c r="AH203" s="234"/>
      <c r="AI203" s="161"/>
      <c r="AJ203" s="167"/>
      <c r="AK203" s="541" t="str">
        <f t="shared" si="67"/>
        <v/>
      </c>
      <c r="AL203" s="542" t="str">
        <f t="shared" si="68"/>
        <v/>
      </c>
      <c r="AM203" s="543"/>
      <c r="AN203" s="547" t="str">
        <f>IFERROR(VLOOKUP(K203,【参考】数式用!$A$2:$N$57,14,FALSE),"")</f>
        <v/>
      </c>
      <c r="AO203" s="547" t="str">
        <f t="shared" si="69"/>
        <v/>
      </c>
      <c r="AP203" s="546" t="str">
        <f t="shared" si="70"/>
        <v/>
      </c>
      <c r="AQ203" s="546" t="str">
        <f t="shared" si="71"/>
        <v>入力済</v>
      </c>
      <c r="AR203" s="547" t="str">
        <f t="shared" si="72"/>
        <v/>
      </c>
      <c r="AS203" s="546" t="str">
        <f t="shared" si="73"/>
        <v>入力済</v>
      </c>
      <c r="AT203" s="546" t="str">
        <f t="shared" si="74"/>
        <v/>
      </c>
      <c r="AU203" s="546" t="str">
        <f t="shared" si="75"/>
        <v/>
      </c>
      <c r="AV203" s="547" t="str">
        <f t="shared" si="76"/>
        <v/>
      </c>
      <c r="AW203" s="547" t="str">
        <f t="shared" si="64"/>
        <v>入力済</v>
      </c>
      <c r="AX203" s="546" t="str">
        <f>IFERROR(VLOOKUP(K203,【参考】数式用!$AR$3:$AS$49,2, FALSE), "")</f>
        <v/>
      </c>
      <c r="AY203" s="547" t="str">
        <f t="shared" si="77"/>
        <v/>
      </c>
      <c r="AZ203" s="547" t="str">
        <f t="shared" si="78"/>
        <v>入力済</v>
      </c>
      <c r="BA203" s="546" t="str">
        <f>IFERROR(VLOOKUP(K203,【参考】数式用!$AX$3:$AY$56, 2, FALSE), "")</f>
        <v/>
      </c>
      <c r="BB203" s="547" t="str">
        <f t="shared" si="79"/>
        <v/>
      </c>
      <c r="BC203" s="647" t="str">
        <f t="shared" si="80"/>
        <v>入力済</v>
      </c>
      <c r="BD203" s="547" t="str">
        <f t="shared" si="81"/>
        <v/>
      </c>
      <c r="BE203" s="547" t="str">
        <f t="shared" si="82"/>
        <v/>
      </c>
      <c r="BF203" s="514"/>
      <c r="BG203" s="514"/>
      <c r="BH203" s="633" t="e">
        <f>VLOOKUP(K203,【参考】数式用!$A$2:$O$57,15,FALSE)</f>
        <v>#N/A</v>
      </c>
      <c r="BI203" s="514"/>
      <c r="BJ203" s="514"/>
      <c r="BK203" s="514"/>
      <c r="BL203" s="514"/>
      <c r="BM203" s="514"/>
      <c r="BN203" s="514"/>
      <c r="BO203" s="515"/>
    </row>
    <row r="204" spans="1:67" s="516" customFormat="1" ht="109.95" customHeight="1" thickBot="1">
      <c r="A204" s="649">
        <v>193</v>
      </c>
      <c r="B204" s="983" t="str">
        <f>IF(基本情報入力シート!B232="","",基本情報入力シート!B232)</f>
        <v/>
      </c>
      <c r="C204" s="984"/>
      <c r="D204" s="984"/>
      <c r="E204" s="984"/>
      <c r="F204" s="985"/>
      <c r="G204" s="460" t="str">
        <f>IF(基本情報入力シート!L232="", "", 基本情報入力シート!L232)</f>
        <v/>
      </c>
      <c r="H204" s="460" t="str">
        <f>IF(基本情報入力シート!Q232="", "", 基本情報入力シート!Q232)</f>
        <v/>
      </c>
      <c r="I204" s="460" t="str">
        <f>IF(基本情報入力シート!V232="", "", 基本情報入力シート!V232)</f>
        <v/>
      </c>
      <c r="J204" s="460" t="str">
        <f>IF(基本情報入力シート!W232="", "", 基本情報入力シート!W232)</f>
        <v/>
      </c>
      <c r="K204" s="460" t="str">
        <f>IF(基本情報入力シート!Z232="", "", 基本情報入力シート!Z232)</f>
        <v/>
      </c>
      <c r="L204" s="162" t="str">
        <f>IF(基本情報入力シート!AF232=0, "",基本情報入力シート!AF232)</f>
        <v/>
      </c>
      <c r="M204" s="163" t="str">
        <f>IF(基本情報入力シート!AG232="","",基本情報入力シート!AG232)</f>
        <v/>
      </c>
      <c r="N204" s="164"/>
      <c r="O204" s="165" t="str">
        <f>IFERROR(VLOOKUP(K204,【参考】数式用!$A$2:$F$57,MATCH(N204,【参考】数式用!$C$3:$F$3,0)+2,0),"")</f>
        <v/>
      </c>
      <c r="P204" s="461" t="s">
        <v>180</v>
      </c>
      <c r="Q204" s="166"/>
      <c r="R204" s="462" t="s">
        <v>271</v>
      </c>
      <c r="S204" s="166"/>
      <c r="T204" s="462" t="s">
        <v>272</v>
      </c>
      <c r="U204" s="166"/>
      <c r="V204" s="462" t="s">
        <v>271</v>
      </c>
      <c r="W204" s="166"/>
      <c r="X204" s="462" t="s">
        <v>182</v>
      </c>
      <c r="Y204" s="462" t="s">
        <v>274</v>
      </c>
      <c r="Z204" s="462" t="str">
        <f t="shared" si="65"/>
        <v/>
      </c>
      <c r="AA204" s="463" t="s">
        <v>275</v>
      </c>
      <c r="AB204" s="464" t="str">
        <f t="shared" si="66"/>
        <v/>
      </c>
      <c r="AC204" s="465" t="str">
        <f>IFERROR(ROUNDDOWN(ROUNDDOWN(ROUND(L204*VLOOKUP(K204,【参考】数式用!$A$4:$F$57,MATCH("処遇改善加算Ⅳ",【参考】数式用!$C$3:$F$3,0)+2,0),0)*M204,0)*Z204*0.5,0), "")</f>
        <v/>
      </c>
      <c r="AD204" s="616"/>
      <c r="AE204" s="582"/>
      <c r="AF204" s="582"/>
      <c r="AG204" s="583"/>
      <c r="AH204" s="234"/>
      <c r="AI204" s="161"/>
      <c r="AJ204" s="167"/>
      <c r="AK204" s="541" t="str">
        <f t="shared" si="67"/>
        <v/>
      </c>
      <c r="AL204" s="542" t="str">
        <f t="shared" si="68"/>
        <v/>
      </c>
      <c r="AM204" s="543"/>
      <c r="AN204" s="547" t="str">
        <f>IFERROR(VLOOKUP(K204,【参考】数式用!$A$2:$N$57,14,FALSE),"")</f>
        <v/>
      </c>
      <c r="AO204" s="547" t="str">
        <f t="shared" si="69"/>
        <v/>
      </c>
      <c r="AP204" s="546" t="str">
        <f t="shared" si="70"/>
        <v/>
      </c>
      <c r="AQ204" s="546" t="str">
        <f t="shared" si="71"/>
        <v>入力済</v>
      </c>
      <c r="AR204" s="547" t="str">
        <f t="shared" si="72"/>
        <v/>
      </c>
      <c r="AS204" s="546" t="str">
        <f t="shared" si="73"/>
        <v>入力済</v>
      </c>
      <c r="AT204" s="546" t="str">
        <f t="shared" si="74"/>
        <v/>
      </c>
      <c r="AU204" s="546" t="str">
        <f t="shared" si="75"/>
        <v/>
      </c>
      <c r="AV204" s="547" t="str">
        <f t="shared" si="76"/>
        <v/>
      </c>
      <c r="AW204" s="547" t="str">
        <f t="shared" si="64"/>
        <v>入力済</v>
      </c>
      <c r="AX204" s="546" t="str">
        <f>IFERROR(VLOOKUP(K204,【参考】数式用!$AR$3:$AS$49,2, FALSE), "")</f>
        <v/>
      </c>
      <c r="AY204" s="547" t="str">
        <f t="shared" si="77"/>
        <v/>
      </c>
      <c r="AZ204" s="547" t="str">
        <f t="shared" si="78"/>
        <v>入力済</v>
      </c>
      <c r="BA204" s="546" t="str">
        <f>IFERROR(VLOOKUP(K204,【参考】数式用!$AX$3:$AY$56, 2, FALSE), "")</f>
        <v/>
      </c>
      <c r="BB204" s="547" t="str">
        <f t="shared" si="79"/>
        <v/>
      </c>
      <c r="BC204" s="647" t="str">
        <f t="shared" si="80"/>
        <v>入力済</v>
      </c>
      <c r="BD204" s="547" t="str">
        <f t="shared" si="81"/>
        <v/>
      </c>
      <c r="BE204" s="547" t="str">
        <f t="shared" si="82"/>
        <v/>
      </c>
      <c r="BF204" s="514"/>
      <c r="BG204" s="514"/>
      <c r="BH204" s="633" t="e">
        <f>VLOOKUP(K204,【参考】数式用!$A$2:$O$57,15,FALSE)</f>
        <v>#N/A</v>
      </c>
      <c r="BI204" s="514"/>
      <c r="BJ204" s="514"/>
      <c r="BK204" s="514"/>
      <c r="BL204" s="514"/>
      <c r="BM204" s="514"/>
      <c r="BN204" s="514"/>
      <c r="BO204" s="515"/>
    </row>
    <row r="205" spans="1:67" s="516" customFormat="1" ht="109.95" customHeight="1" thickBot="1">
      <c r="A205" s="649">
        <v>194</v>
      </c>
      <c r="B205" s="983" t="str">
        <f>IF(基本情報入力シート!B233="","",基本情報入力シート!B233)</f>
        <v/>
      </c>
      <c r="C205" s="984"/>
      <c r="D205" s="984"/>
      <c r="E205" s="984"/>
      <c r="F205" s="985"/>
      <c r="G205" s="460" t="str">
        <f>IF(基本情報入力シート!L233="", "", 基本情報入力シート!L233)</f>
        <v/>
      </c>
      <c r="H205" s="460" t="str">
        <f>IF(基本情報入力シート!Q233="", "", 基本情報入力シート!Q233)</f>
        <v/>
      </c>
      <c r="I205" s="460" t="str">
        <f>IF(基本情報入力シート!V233="", "", 基本情報入力シート!V233)</f>
        <v/>
      </c>
      <c r="J205" s="460" t="str">
        <f>IF(基本情報入力シート!W233="", "", 基本情報入力シート!W233)</f>
        <v/>
      </c>
      <c r="K205" s="460" t="str">
        <f>IF(基本情報入力シート!Z233="", "", 基本情報入力シート!Z233)</f>
        <v/>
      </c>
      <c r="L205" s="162" t="str">
        <f>IF(基本情報入力シート!AF233=0, "",基本情報入力シート!AF233)</f>
        <v/>
      </c>
      <c r="M205" s="163" t="str">
        <f>IF(基本情報入力シート!AG233="","",基本情報入力シート!AG233)</f>
        <v/>
      </c>
      <c r="N205" s="164"/>
      <c r="O205" s="165" t="str">
        <f>IFERROR(VLOOKUP(K205,【参考】数式用!$A$2:$F$57,MATCH(N205,【参考】数式用!$C$3:$F$3,0)+2,0),"")</f>
        <v/>
      </c>
      <c r="P205" s="461" t="s">
        <v>180</v>
      </c>
      <c r="Q205" s="166"/>
      <c r="R205" s="462" t="s">
        <v>271</v>
      </c>
      <c r="S205" s="166"/>
      <c r="T205" s="462" t="s">
        <v>272</v>
      </c>
      <c r="U205" s="166"/>
      <c r="V205" s="462" t="s">
        <v>271</v>
      </c>
      <c r="W205" s="166"/>
      <c r="X205" s="462" t="s">
        <v>182</v>
      </c>
      <c r="Y205" s="462" t="s">
        <v>274</v>
      </c>
      <c r="Z205" s="462" t="str">
        <f t="shared" si="65"/>
        <v/>
      </c>
      <c r="AA205" s="463" t="s">
        <v>275</v>
      </c>
      <c r="AB205" s="464" t="str">
        <f t="shared" si="66"/>
        <v/>
      </c>
      <c r="AC205" s="465" t="str">
        <f>IFERROR(ROUNDDOWN(ROUNDDOWN(ROUND(L205*VLOOKUP(K205,【参考】数式用!$A$4:$F$57,MATCH("処遇改善加算Ⅳ",【参考】数式用!$C$3:$F$3,0)+2,0),0)*M205,0)*Z205*0.5,0), "")</f>
        <v/>
      </c>
      <c r="AD205" s="616"/>
      <c r="AE205" s="582"/>
      <c r="AF205" s="582"/>
      <c r="AG205" s="583"/>
      <c r="AH205" s="234"/>
      <c r="AI205" s="161"/>
      <c r="AJ205" s="167"/>
      <c r="AK205" s="541" t="str">
        <f t="shared" si="67"/>
        <v/>
      </c>
      <c r="AL205" s="542" t="str">
        <f t="shared" si="68"/>
        <v/>
      </c>
      <c r="AM205" s="543"/>
      <c r="AN205" s="547" t="str">
        <f>IFERROR(VLOOKUP(K205,【参考】数式用!$A$2:$N$57,14,FALSE),"")</f>
        <v/>
      </c>
      <c r="AO205" s="547" t="str">
        <f t="shared" si="69"/>
        <v/>
      </c>
      <c r="AP205" s="546" t="str">
        <f t="shared" si="70"/>
        <v/>
      </c>
      <c r="AQ205" s="546" t="str">
        <f t="shared" si="71"/>
        <v>入力済</v>
      </c>
      <c r="AR205" s="547" t="str">
        <f t="shared" si="72"/>
        <v/>
      </c>
      <c r="AS205" s="546" t="str">
        <f t="shared" si="73"/>
        <v>入力済</v>
      </c>
      <c r="AT205" s="546" t="str">
        <f t="shared" si="74"/>
        <v/>
      </c>
      <c r="AU205" s="546" t="str">
        <f t="shared" si="75"/>
        <v/>
      </c>
      <c r="AV205" s="547" t="str">
        <f t="shared" si="76"/>
        <v/>
      </c>
      <c r="AW205" s="547" t="str">
        <f t="shared" ref="AW205:AW268" si="83">IF(AND($AU205=1,$AV205="AH列に色付け",OR($AG205="",$AH205="")),"未入力",IF(AND($AU205=1,$AV205="",$AG205=""),"未入力","入力済"))</f>
        <v>入力済</v>
      </c>
      <c r="AX205" s="546" t="str">
        <f>IFERROR(VLOOKUP(K205,【参考】数式用!$AR$3:$AS$49,2, FALSE), "")</f>
        <v/>
      </c>
      <c r="AY205" s="547" t="str">
        <f t="shared" si="77"/>
        <v/>
      </c>
      <c r="AZ205" s="547" t="str">
        <f t="shared" si="78"/>
        <v>入力済</v>
      </c>
      <c r="BA205" s="546" t="str">
        <f>IFERROR(VLOOKUP(K205,【参考】数式用!$AX$3:$AY$56, 2, FALSE), "")</f>
        <v/>
      </c>
      <c r="BB205" s="547" t="str">
        <f t="shared" si="79"/>
        <v/>
      </c>
      <c r="BC205" s="647" t="str">
        <f t="shared" si="80"/>
        <v>入力済</v>
      </c>
      <c r="BD205" s="547" t="str">
        <f t="shared" si="81"/>
        <v/>
      </c>
      <c r="BE205" s="547" t="str">
        <f t="shared" si="82"/>
        <v/>
      </c>
      <c r="BF205" s="514"/>
      <c r="BG205" s="514"/>
      <c r="BH205" s="633" t="e">
        <f>VLOOKUP(K205,【参考】数式用!$A$2:$O$57,15,FALSE)</f>
        <v>#N/A</v>
      </c>
      <c r="BI205" s="514"/>
      <c r="BJ205" s="514"/>
      <c r="BK205" s="514"/>
      <c r="BL205" s="514"/>
      <c r="BM205" s="514"/>
      <c r="BN205" s="514"/>
      <c r="BO205" s="515"/>
    </row>
    <row r="206" spans="1:67" s="516" customFormat="1" ht="109.95" customHeight="1" thickBot="1">
      <c r="A206" s="649">
        <v>195</v>
      </c>
      <c r="B206" s="983" t="str">
        <f>IF(基本情報入力シート!B234="","",基本情報入力シート!B234)</f>
        <v/>
      </c>
      <c r="C206" s="984"/>
      <c r="D206" s="984"/>
      <c r="E206" s="984"/>
      <c r="F206" s="985"/>
      <c r="G206" s="460" t="str">
        <f>IF(基本情報入力シート!L234="", "", 基本情報入力シート!L234)</f>
        <v/>
      </c>
      <c r="H206" s="460" t="str">
        <f>IF(基本情報入力シート!Q234="", "", 基本情報入力シート!Q234)</f>
        <v/>
      </c>
      <c r="I206" s="460" t="str">
        <f>IF(基本情報入力シート!V234="", "", 基本情報入力シート!V234)</f>
        <v/>
      </c>
      <c r="J206" s="460" t="str">
        <f>IF(基本情報入力シート!W234="", "", 基本情報入力シート!W234)</f>
        <v/>
      </c>
      <c r="K206" s="460" t="str">
        <f>IF(基本情報入力シート!Z234="", "", 基本情報入力シート!Z234)</f>
        <v/>
      </c>
      <c r="L206" s="162" t="str">
        <f>IF(基本情報入力シート!AF234=0, "",基本情報入力シート!AF234)</f>
        <v/>
      </c>
      <c r="M206" s="163" t="str">
        <f>IF(基本情報入力シート!AG234="","",基本情報入力シート!AG234)</f>
        <v/>
      </c>
      <c r="N206" s="164"/>
      <c r="O206" s="165" t="str">
        <f>IFERROR(VLOOKUP(K206,【参考】数式用!$A$2:$F$57,MATCH(N206,【参考】数式用!$C$3:$F$3,0)+2,0),"")</f>
        <v/>
      </c>
      <c r="P206" s="461" t="s">
        <v>180</v>
      </c>
      <c r="Q206" s="166"/>
      <c r="R206" s="462" t="s">
        <v>271</v>
      </c>
      <c r="S206" s="166"/>
      <c r="T206" s="462" t="s">
        <v>272</v>
      </c>
      <c r="U206" s="166"/>
      <c r="V206" s="462" t="s">
        <v>271</v>
      </c>
      <c r="W206" s="166"/>
      <c r="X206" s="462" t="s">
        <v>182</v>
      </c>
      <c r="Y206" s="462" t="s">
        <v>274</v>
      </c>
      <c r="Z206" s="462" t="str">
        <f t="shared" si="65"/>
        <v/>
      </c>
      <c r="AA206" s="463" t="s">
        <v>275</v>
      </c>
      <c r="AB206" s="464" t="str">
        <f t="shared" si="66"/>
        <v/>
      </c>
      <c r="AC206" s="465" t="str">
        <f>IFERROR(ROUNDDOWN(ROUNDDOWN(ROUND(L206*VLOOKUP(K206,【参考】数式用!$A$4:$F$57,MATCH("処遇改善加算Ⅳ",【参考】数式用!$C$3:$F$3,0)+2,0),0)*M206,0)*Z206*0.5,0), "")</f>
        <v/>
      </c>
      <c r="AD206" s="616"/>
      <c r="AE206" s="582"/>
      <c r="AF206" s="582"/>
      <c r="AG206" s="583"/>
      <c r="AH206" s="234"/>
      <c r="AI206" s="161"/>
      <c r="AJ206" s="167"/>
      <c r="AK206" s="541" t="str">
        <f t="shared" si="67"/>
        <v/>
      </c>
      <c r="AL206" s="542" t="str">
        <f t="shared" si="68"/>
        <v/>
      </c>
      <c r="AM206" s="543"/>
      <c r="AN206" s="547" t="str">
        <f>IFERROR(VLOOKUP(K206,【参考】数式用!$A$2:$N$57,14,FALSE),"")</f>
        <v/>
      </c>
      <c r="AO206" s="547" t="str">
        <f t="shared" si="69"/>
        <v/>
      </c>
      <c r="AP206" s="546" t="str">
        <f t="shared" si="70"/>
        <v/>
      </c>
      <c r="AQ206" s="546" t="str">
        <f t="shared" si="71"/>
        <v>入力済</v>
      </c>
      <c r="AR206" s="547" t="str">
        <f t="shared" si="72"/>
        <v/>
      </c>
      <c r="AS206" s="546" t="str">
        <f t="shared" si="73"/>
        <v>入力済</v>
      </c>
      <c r="AT206" s="546" t="str">
        <f t="shared" si="74"/>
        <v/>
      </c>
      <c r="AU206" s="546" t="str">
        <f t="shared" si="75"/>
        <v/>
      </c>
      <c r="AV206" s="547" t="str">
        <f t="shared" si="76"/>
        <v/>
      </c>
      <c r="AW206" s="547" t="str">
        <f t="shared" si="83"/>
        <v>入力済</v>
      </c>
      <c r="AX206" s="546" t="str">
        <f>IFERROR(VLOOKUP(K206,【参考】数式用!$AR$3:$AS$49,2, FALSE), "")</f>
        <v/>
      </c>
      <c r="AY206" s="547" t="str">
        <f t="shared" si="77"/>
        <v/>
      </c>
      <c r="AZ206" s="547" t="str">
        <f t="shared" si="78"/>
        <v>入力済</v>
      </c>
      <c r="BA206" s="546" t="str">
        <f>IFERROR(VLOOKUP(K206,【参考】数式用!$AX$3:$AY$56, 2, FALSE), "")</f>
        <v/>
      </c>
      <c r="BB206" s="547" t="str">
        <f t="shared" si="79"/>
        <v/>
      </c>
      <c r="BC206" s="647" t="str">
        <f t="shared" si="80"/>
        <v>入力済</v>
      </c>
      <c r="BD206" s="547" t="str">
        <f t="shared" si="81"/>
        <v/>
      </c>
      <c r="BE206" s="547" t="str">
        <f t="shared" si="82"/>
        <v/>
      </c>
      <c r="BF206" s="514"/>
      <c r="BG206" s="514"/>
      <c r="BH206" s="633" t="e">
        <f>VLOOKUP(K206,【参考】数式用!$A$2:$O$57,15,FALSE)</f>
        <v>#N/A</v>
      </c>
      <c r="BI206" s="514"/>
      <c r="BJ206" s="514"/>
      <c r="BK206" s="514"/>
      <c r="BL206" s="514"/>
      <c r="BM206" s="514"/>
      <c r="BN206" s="514"/>
      <c r="BO206" s="515"/>
    </row>
    <row r="207" spans="1:67" s="516" customFormat="1" ht="109.95" customHeight="1" thickBot="1">
      <c r="A207" s="649">
        <v>196</v>
      </c>
      <c r="B207" s="983" t="str">
        <f>IF(基本情報入力シート!B235="","",基本情報入力シート!B235)</f>
        <v/>
      </c>
      <c r="C207" s="984"/>
      <c r="D207" s="984"/>
      <c r="E207" s="984"/>
      <c r="F207" s="985"/>
      <c r="G207" s="460" t="str">
        <f>IF(基本情報入力シート!L235="", "", 基本情報入力シート!L235)</f>
        <v/>
      </c>
      <c r="H207" s="460" t="str">
        <f>IF(基本情報入力シート!Q235="", "", 基本情報入力シート!Q235)</f>
        <v/>
      </c>
      <c r="I207" s="460" t="str">
        <f>IF(基本情報入力シート!V235="", "", 基本情報入力シート!V235)</f>
        <v/>
      </c>
      <c r="J207" s="460" t="str">
        <f>IF(基本情報入力シート!W235="", "", 基本情報入力シート!W235)</f>
        <v/>
      </c>
      <c r="K207" s="460" t="str">
        <f>IF(基本情報入力シート!Z235="", "", 基本情報入力シート!Z235)</f>
        <v/>
      </c>
      <c r="L207" s="162" t="str">
        <f>IF(基本情報入力シート!AF235=0, "",基本情報入力シート!AF235)</f>
        <v/>
      </c>
      <c r="M207" s="163" t="str">
        <f>IF(基本情報入力シート!AG235="","",基本情報入力シート!AG235)</f>
        <v/>
      </c>
      <c r="N207" s="164"/>
      <c r="O207" s="165" t="str">
        <f>IFERROR(VLOOKUP(K207,【参考】数式用!$A$2:$F$57,MATCH(N207,【参考】数式用!$C$3:$F$3,0)+2,0),"")</f>
        <v/>
      </c>
      <c r="P207" s="461" t="s">
        <v>180</v>
      </c>
      <c r="Q207" s="166"/>
      <c r="R207" s="462" t="s">
        <v>271</v>
      </c>
      <c r="S207" s="166"/>
      <c r="T207" s="462" t="s">
        <v>272</v>
      </c>
      <c r="U207" s="166"/>
      <c r="V207" s="462" t="s">
        <v>271</v>
      </c>
      <c r="W207" s="166"/>
      <c r="X207" s="462" t="s">
        <v>182</v>
      </c>
      <c r="Y207" s="462" t="s">
        <v>274</v>
      </c>
      <c r="Z207" s="462" t="str">
        <f t="shared" si="65"/>
        <v/>
      </c>
      <c r="AA207" s="463" t="s">
        <v>275</v>
      </c>
      <c r="AB207" s="464" t="str">
        <f t="shared" si="66"/>
        <v/>
      </c>
      <c r="AC207" s="465" t="str">
        <f>IFERROR(ROUNDDOWN(ROUNDDOWN(ROUND(L207*VLOOKUP(K207,【参考】数式用!$A$4:$F$57,MATCH("処遇改善加算Ⅳ",【参考】数式用!$C$3:$F$3,0)+2,0),0)*M207,0)*Z207*0.5,0), "")</f>
        <v/>
      </c>
      <c r="AD207" s="616"/>
      <c r="AE207" s="582"/>
      <c r="AF207" s="582"/>
      <c r="AG207" s="583"/>
      <c r="AH207" s="234"/>
      <c r="AI207" s="161"/>
      <c r="AJ207" s="167"/>
      <c r="AK207" s="541" t="str">
        <f t="shared" si="67"/>
        <v/>
      </c>
      <c r="AL207" s="542" t="str">
        <f t="shared" si="68"/>
        <v/>
      </c>
      <c r="AM207" s="543"/>
      <c r="AN207" s="547" t="str">
        <f>IFERROR(VLOOKUP(K207,【参考】数式用!$A$2:$N$57,14,FALSE),"")</f>
        <v/>
      </c>
      <c r="AO207" s="547" t="str">
        <f t="shared" si="69"/>
        <v/>
      </c>
      <c r="AP207" s="546" t="str">
        <f t="shared" si="70"/>
        <v/>
      </c>
      <c r="AQ207" s="546" t="str">
        <f t="shared" si="71"/>
        <v>入力済</v>
      </c>
      <c r="AR207" s="547" t="str">
        <f t="shared" si="72"/>
        <v/>
      </c>
      <c r="AS207" s="546" t="str">
        <f t="shared" si="73"/>
        <v>入力済</v>
      </c>
      <c r="AT207" s="546" t="str">
        <f t="shared" si="74"/>
        <v/>
      </c>
      <c r="AU207" s="546" t="str">
        <f t="shared" si="75"/>
        <v/>
      </c>
      <c r="AV207" s="547" t="str">
        <f t="shared" si="76"/>
        <v/>
      </c>
      <c r="AW207" s="547" t="str">
        <f t="shared" si="83"/>
        <v>入力済</v>
      </c>
      <c r="AX207" s="546" t="str">
        <f>IFERROR(VLOOKUP(K207,【参考】数式用!$AR$3:$AS$49,2, FALSE), "")</f>
        <v/>
      </c>
      <c r="AY207" s="547" t="str">
        <f t="shared" si="77"/>
        <v/>
      </c>
      <c r="AZ207" s="547" t="str">
        <f t="shared" si="78"/>
        <v>入力済</v>
      </c>
      <c r="BA207" s="546" t="str">
        <f>IFERROR(VLOOKUP(K207,【参考】数式用!$AX$3:$AY$56, 2, FALSE), "")</f>
        <v/>
      </c>
      <c r="BB207" s="547" t="str">
        <f t="shared" si="79"/>
        <v/>
      </c>
      <c r="BC207" s="647" t="str">
        <f t="shared" si="80"/>
        <v>入力済</v>
      </c>
      <c r="BD207" s="547" t="str">
        <f t="shared" si="81"/>
        <v/>
      </c>
      <c r="BE207" s="547" t="str">
        <f t="shared" si="82"/>
        <v/>
      </c>
      <c r="BF207" s="514"/>
      <c r="BG207" s="514"/>
      <c r="BH207" s="633" t="e">
        <f>VLOOKUP(K207,【参考】数式用!$A$2:$O$57,15,FALSE)</f>
        <v>#N/A</v>
      </c>
      <c r="BI207" s="514"/>
      <c r="BJ207" s="514"/>
      <c r="BK207" s="514"/>
      <c r="BL207" s="514"/>
      <c r="BM207" s="514"/>
      <c r="BN207" s="514"/>
      <c r="BO207" s="515"/>
    </row>
    <row r="208" spans="1:67" s="516" customFormat="1" ht="109.95" customHeight="1" thickBot="1">
      <c r="A208" s="649">
        <v>197</v>
      </c>
      <c r="B208" s="983" t="str">
        <f>IF(基本情報入力シート!B236="","",基本情報入力シート!B236)</f>
        <v/>
      </c>
      <c r="C208" s="984"/>
      <c r="D208" s="984"/>
      <c r="E208" s="984"/>
      <c r="F208" s="985"/>
      <c r="G208" s="460" t="str">
        <f>IF(基本情報入力シート!L236="", "", 基本情報入力シート!L236)</f>
        <v/>
      </c>
      <c r="H208" s="460" t="str">
        <f>IF(基本情報入力シート!Q236="", "", 基本情報入力シート!Q236)</f>
        <v/>
      </c>
      <c r="I208" s="460" t="str">
        <f>IF(基本情報入力シート!V236="", "", 基本情報入力シート!V236)</f>
        <v/>
      </c>
      <c r="J208" s="460" t="str">
        <f>IF(基本情報入力シート!W236="", "", 基本情報入力シート!W236)</f>
        <v/>
      </c>
      <c r="K208" s="460" t="str">
        <f>IF(基本情報入力シート!Z236="", "", 基本情報入力シート!Z236)</f>
        <v/>
      </c>
      <c r="L208" s="162" t="str">
        <f>IF(基本情報入力シート!AF236=0, "",基本情報入力シート!AF236)</f>
        <v/>
      </c>
      <c r="M208" s="163" t="str">
        <f>IF(基本情報入力シート!AG236="","",基本情報入力シート!AG236)</f>
        <v/>
      </c>
      <c r="N208" s="164"/>
      <c r="O208" s="165" t="str">
        <f>IFERROR(VLOOKUP(K208,【参考】数式用!$A$2:$F$57,MATCH(N208,【参考】数式用!$C$3:$F$3,0)+2,0),"")</f>
        <v/>
      </c>
      <c r="P208" s="461" t="s">
        <v>180</v>
      </c>
      <c r="Q208" s="166"/>
      <c r="R208" s="462" t="s">
        <v>271</v>
      </c>
      <c r="S208" s="166"/>
      <c r="T208" s="462" t="s">
        <v>272</v>
      </c>
      <c r="U208" s="166"/>
      <c r="V208" s="462" t="s">
        <v>271</v>
      </c>
      <c r="W208" s="166"/>
      <c r="X208" s="462" t="s">
        <v>182</v>
      </c>
      <c r="Y208" s="462" t="s">
        <v>274</v>
      </c>
      <c r="Z208" s="462" t="str">
        <f t="shared" si="65"/>
        <v/>
      </c>
      <c r="AA208" s="463" t="s">
        <v>275</v>
      </c>
      <c r="AB208" s="464" t="str">
        <f t="shared" si="66"/>
        <v/>
      </c>
      <c r="AC208" s="465" t="str">
        <f>IFERROR(ROUNDDOWN(ROUNDDOWN(ROUND(L208*VLOOKUP(K208,【参考】数式用!$A$4:$F$57,MATCH("処遇改善加算Ⅳ",【参考】数式用!$C$3:$F$3,0)+2,0),0)*M208,0)*Z208*0.5,0), "")</f>
        <v/>
      </c>
      <c r="AD208" s="616"/>
      <c r="AE208" s="582"/>
      <c r="AF208" s="582"/>
      <c r="AG208" s="583"/>
      <c r="AH208" s="234"/>
      <c r="AI208" s="161"/>
      <c r="AJ208" s="167"/>
      <c r="AK208" s="541" t="str">
        <f t="shared" si="67"/>
        <v/>
      </c>
      <c r="AL208" s="542" t="str">
        <f t="shared" si="68"/>
        <v/>
      </c>
      <c r="AM208" s="543"/>
      <c r="AN208" s="547" t="str">
        <f>IFERROR(VLOOKUP(K208,【参考】数式用!$A$2:$N$57,14,FALSE),"")</f>
        <v/>
      </c>
      <c r="AO208" s="547" t="str">
        <f t="shared" si="69"/>
        <v/>
      </c>
      <c r="AP208" s="546" t="str">
        <f t="shared" si="70"/>
        <v/>
      </c>
      <c r="AQ208" s="546" t="str">
        <f t="shared" si="71"/>
        <v>入力済</v>
      </c>
      <c r="AR208" s="547" t="str">
        <f t="shared" si="72"/>
        <v/>
      </c>
      <c r="AS208" s="546" t="str">
        <f t="shared" si="73"/>
        <v>入力済</v>
      </c>
      <c r="AT208" s="546" t="str">
        <f t="shared" si="74"/>
        <v/>
      </c>
      <c r="AU208" s="546" t="str">
        <f t="shared" si="75"/>
        <v/>
      </c>
      <c r="AV208" s="547" t="str">
        <f t="shared" si="76"/>
        <v/>
      </c>
      <c r="AW208" s="547" t="str">
        <f t="shared" si="83"/>
        <v>入力済</v>
      </c>
      <c r="AX208" s="546" t="str">
        <f>IFERROR(VLOOKUP(K208,【参考】数式用!$AR$3:$AS$49,2, FALSE), "")</f>
        <v/>
      </c>
      <c r="AY208" s="547" t="str">
        <f t="shared" si="77"/>
        <v/>
      </c>
      <c r="AZ208" s="547" t="str">
        <f t="shared" si="78"/>
        <v>入力済</v>
      </c>
      <c r="BA208" s="546" t="str">
        <f>IFERROR(VLOOKUP(K208,【参考】数式用!$AX$3:$AY$56, 2, FALSE), "")</f>
        <v/>
      </c>
      <c r="BB208" s="547" t="str">
        <f t="shared" si="79"/>
        <v/>
      </c>
      <c r="BC208" s="647" t="str">
        <f t="shared" si="80"/>
        <v>入力済</v>
      </c>
      <c r="BD208" s="547" t="str">
        <f t="shared" si="81"/>
        <v/>
      </c>
      <c r="BE208" s="547" t="str">
        <f t="shared" si="82"/>
        <v/>
      </c>
      <c r="BF208" s="514"/>
      <c r="BG208" s="514"/>
      <c r="BH208" s="633" t="e">
        <f>VLOOKUP(K208,【参考】数式用!$A$2:$O$57,15,FALSE)</f>
        <v>#N/A</v>
      </c>
      <c r="BI208" s="514"/>
      <c r="BJ208" s="514"/>
      <c r="BK208" s="514"/>
      <c r="BL208" s="514"/>
      <c r="BM208" s="514"/>
      <c r="BN208" s="514"/>
      <c r="BO208" s="515"/>
    </row>
    <row r="209" spans="1:67" s="516" customFormat="1" ht="109.95" customHeight="1" thickBot="1">
      <c r="A209" s="649">
        <v>198</v>
      </c>
      <c r="B209" s="983" t="str">
        <f>IF(基本情報入力シート!B237="","",基本情報入力シート!B237)</f>
        <v/>
      </c>
      <c r="C209" s="984"/>
      <c r="D209" s="984"/>
      <c r="E209" s="984"/>
      <c r="F209" s="985"/>
      <c r="G209" s="460" t="str">
        <f>IF(基本情報入力シート!L237="", "", 基本情報入力シート!L237)</f>
        <v/>
      </c>
      <c r="H209" s="460" t="str">
        <f>IF(基本情報入力シート!Q237="", "", 基本情報入力シート!Q237)</f>
        <v/>
      </c>
      <c r="I209" s="460" t="str">
        <f>IF(基本情報入力シート!V237="", "", 基本情報入力シート!V237)</f>
        <v/>
      </c>
      <c r="J209" s="460" t="str">
        <f>IF(基本情報入力シート!W237="", "", 基本情報入力シート!W237)</f>
        <v/>
      </c>
      <c r="K209" s="460" t="str">
        <f>IF(基本情報入力シート!Z237="", "", 基本情報入力シート!Z237)</f>
        <v/>
      </c>
      <c r="L209" s="162" t="str">
        <f>IF(基本情報入力シート!AF237=0, "",基本情報入力シート!AF237)</f>
        <v/>
      </c>
      <c r="M209" s="163" t="str">
        <f>IF(基本情報入力シート!AG237="","",基本情報入力シート!AG237)</f>
        <v/>
      </c>
      <c r="N209" s="164"/>
      <c r="O209" s="165" t="str">
        <f>IFERROR(VLOOKUP(K209,【参考】数式用!$A$2:$F$57,MATCH(N209,【参考】数式用!$C$3:$F$3,0)+2,0),"")</f>
        <v/>
      </c>
      <c r="P209" s="461" t="s">
        <v>180</v>
      </c>
      <c r="Q209" s="166"/>
      <c r="R209" s="462" t="s">
        <v>271</v>
      </c>
      <c r="S209" s="166"/>
      <c r="T209" s="462" t="s">
        <v>272</v>
      </c>
      <c r="U209" s="166"/>
      <c r="V209" s="462" t="s">
        <v>271</v>
      </c>
      <c r="W209" s="166"/>
      <c r="X209" s="462" t="s">
        <v>182</v>
      </c>
      <c r="Y209" s="462" t="s">
        <v>274</v>
      </c>
      <c r="Z209" s="462" t="str">
        <f t="shared" si="65"/>
        <v/>
      </c>
      <c r="AA209" s="463" t="s">
        <v>275</v>
      </c>
      <c r="AB209" s="464" t="str">
        <f t="shared" si="66"/>
        <v/>
      </c>
      <c r="AC209" s="465" t="str">
        <f>IFERROR(ROUNDDOWN(ROUNDDOWN(ROUND(L209*VLOOKUP(K209,【参考】数式用!$A$4:$F$57,MATCH("処遇改善加算Ⅳ",【参考】数式用!$C$3:$F$3,0)+2,0),0)*M209,0)*Z209*0.5,0), "")</f>
        <v/>
      </c>
      <c r="AD209" s="616"/>
      <c r="AE209" s="582"/>
      <c r="AF209" s="582"/>
      <c r="AG209" s="583"/>
      <c r="AH209" s="234"/>
      <c r="AI209" s="161"/>
      <c r="AJ209" s="167"/>
      <c r="AK209" s="541" t="str">
        <f t="shared" si="67"/>
        <v/>
      </c>
      <c r="AL209" s="542" t="str">
        <f t="shared" si="68"/>
        <v/>
      </c>
      <c r="AM209" s="543"/>
      <c r="AN209" s="547" t="str">
        <f>IFERROR(VLOOKUP(K209,【参考】数式用!$A$2:$N$57,14,FALSE),"")</f>
        <v/>
      </c>
      <c r="AO209" s="547" t="str">
        <f t="shared" si="69"/>
        <v/>
      </c>
      <c r="AP209" s="546" t="str">
        <f t="shared" si="70"/>
        <v/>
      </c>
      <c r="AQ209" s="546" t="str">
        <f t="shared" si="71"/>
        <v>入力済</v>
      </c>
      <c r="AR209" s="547" t="str">
        <f t="shared" si="72"/>
        <v/>
      </c>
      <c r="AS209" s="546" t="str">
        <f t="shared" si="73"/>
        <v>入力済</v>
      </c>
      <c r="AT209" s="546" t="str">
        <f t="shared" si="74"/>
        <v/>
      </c>
      <c r="AU209" s="546" t="str">
        <f t="shared" si="75"/>
        <v/>
      </c>
      <c r="AV209" s="547" t="str">
        <f t="shared" si="76"/>
        <v/>
      </c>
      <c r="AW209" s="547" t="str">
        <f t="shared" si="83"/>
        <v>入力済</v>
      </c>
      <c r="AX209" s="546" t="str">
        <f>IFERROR(VLOOKUP(K209,【参考】数式用!$AR$3:$AS$49,2, FALSE), "")</f>
        <v/>
      </c>
      <c r="AY209" s="547" t="str">
        <f t="shared" si="77"/>
        <v/>
      </c>
      <c r="AZ209" s="547" t="str">
        <f t="shared" si="78"/>
        <v>入力済</v>
      </c>
      <c r="BA209" s="546" t="str">
        <f>IFERROR(VLOOKUP(K209,【参考】数式用!$AX$3:$AY$56, 2, FALSE), "")</f>
        <v/>
      </c>
      <c r="BB209" s="547" t="str">
        <f t="shared" si="79"/>
        <v/>
      </c>
      <c r="BC209" s="647" t="str">
        <f t="shared" si="80"/>
        <v>入力済</v>
      </c>
      <c r="BD209" s="547" t="str">
        <f t="shared" si="81"/>
        <v/>
      </c>
      <c r="BE209" s="547" t="str">
        <f t="shared" si="82"/>
        <v/>
      </c>
      <c r="BF209" s="514"/>
      <c r="BG209" s="514"/>
      <c r="BH209" s="633" t="e">
        <f>VLOOKUP(K209,【参考】数式用!$A$2:$O$57,15,FALSE)</f>
        <v>#N/A</v>
      </c>
      <c r="BI209" s="514"/>
      <c r="BJ209" s="514"/>
      <c r="BK209" s="514"/>
      <c r="BL209" s="514"/>
      <c r="BM209" s="514"/>
      <c r="BN209" s="514"/>
      <c r="BO209" s="515"/>
    </row>
    <row r="210" spans="1:67" s="516" customFormat="1" ht="109.95" customHeight="1" thickBot="1">
      <c r="A210" s="649">
        <v>199</v>
      </c>
      <c r="B210" s="983" t="str">
        <f>IF(基本情報入力シート!B238="","",基本情報入力シート!B238)</f>
        <v/>
      </c>
      <c r="C210" s="984"/>
      <c r="D210" s="984"/>
      <c r="E210" s="984"/>
      <c r="F210" s="985"/>
      <c r="G210" s="460" t="str">
        <f>IF(基本情報入力シート!L238="", "", 基本情報入力シート!L238)</f>
        <v/>
      </c>
      <c r="H210" s="460" t="str">
        <f>IF(基本情報入力シート!Q238="", "", 基本情報入力シート!Q238)</f>
        <v/>
      </c>
      <c r="I210" s="460" t="str">
        <f>IF(基本情報入力シート!V238="", "", 基本情報入力シート!V238)</f>
        <v/>
      </c>
      <c r="J210" s="460" t="str">
        <f>IF(基本情報入力シート!W238="", "", 基本情報入力シート!W238)</f>
        <v/>
      </c>
      <c r="K210" s="460" t="str">
        <f>IF(基本情報入力シート!Z238="", "", 基本情報入力シート!Z238)</f>
        <v/>
      </c>
      <c r="L210" s="162" t="str">
        <f>IF(基本情報入力シート!AF238=0, "",基本情報入力シート!AF238)</f>
        <v/>
      </c>
      <c r="M210" s="163" t="str">
        <f>IF(基本情報入力シート!AG238="","",基本情報入力シート!AG238)</f>
        <v/>
      </c>
      <c r="N210" s="164"/>
      <c r="O210" s="165" t="str">
        <f>IFERROR(VLOOKUP(K210,【参考】数式用!$A$2:$F$57,MATCH(N210,【参考】数式用!$C$3:$F$3,0)+2,0),"")</f>
        <v/>
      </c>
      <c r="P210" s="461" t="s">
        <v>180</v>
      </c>
      <c r="Q210" s="166"/>
      <c r="R210" s="462" t="s">
        <v>271</v>
      </c>
      <c r="S210" s="166"/>
      <c r="T210" s="462" t="s">
        <v>272</v>
      </c>
      <c r="U210" s="166"/>
      <c r="V210" s="462" t="s">
        <v>271</v>
      </c>
      <c r="W210" s="166"/>
      <c r="X210" s="462" t="s">
        <v>182</v>
      </c>
      <c r="Y210" s="462" t="s">
        <v>274</v>
      </c>
      <c r="Z210" s="462" t="str">
        <f t="shared" si="65"/>
        <v/>
      </c>
      <c r="AA210" s="463" t="s">
        <v>275</v>
      </c>
      <c r="AB210" s="464" t="str">
        <f t="shared" si="66"/>
        <v/>
      </c>
      <c r="AC210" s="465" t="str">
        <f>IFERROR(ROUNDDOWN(ROUNDDOWN(ROUND(L210*VLOOKUP(K210,【参考】数式用!$A$4:$F$57,MATCH("処遇改善加算Ⅳ",【参考】数式用!$C$3:$F$3,0)+2,0),0)*M210,0)*Z210*0.5,0), "")</f>
        <v/>
      </c>
      <c r="AD210" s="616"/>
      <c r="AE210" s="582"/>
      <c r="AF210" s="582"/>
      <c r="AG210" s="583"/>
      <c r="AH210" s="234"/>
      <c r="AI210" s="161"/>
      <c r="AJ210" s="167"/>
      <c r="AK210" s="541" t="str">
        <f t="shared" si="67"/>
        <v/>
      </c>
      <c r="AL210" s="542" t="str">
        <f t="shared" si="68"/>
        <v/>
      </c>
      <c r="AM210" s="543"/>
      <c r="AN210" s="547" t="str">
        <f>IFERROR(VLOOKUP(K210,【参考】数式用!$A$2:$N$57,14,FALSE),"")</f>
        <v/>
      </c>
      <c r="AO210" s="547" t="str">
        <f t="shared" si="69"/>
        <v/>
      </c>
      <c r="AP210" s="546" t="str">
        <f t="shared" si="70"/>
        <v/>
      </c>
      <c r="AQ210" s="546" t="str">
        <f t="shared" si="71"/>
        <v>入力済</v>
      </c>
      <c r="AR210" s="547" t="str">
        <f t="shared" si="72"/>
        <v/>
      </c>
      <c r="AS210" s="546" t="str">
        <f t="shared" si="73"/>
        <v>入力済</v>
      </c>
      <c r="AT210" s="546" t="str">
        <f t="shared" si="74"/>
        <v/>
      </c>
      <c r="AU210" s="546" t="str">
        <f t="shared" si="75"/>
        <v/>
      </c>
      <c r="AV210" s="547" t="str">
        <f t="shared" si="76"/>
        <v/>
      </c>
      <c r="AW210" s="547" t="str">
        <f t="shared" si="83"/>
        <v>入力済</v>
      </c>
      <c r="AX210" s="546" t="str">
        <f>IFERROR(VLOOKUP(K210,【参考】数式用!$AR$3:$AS$49,2, FALSE), "")</f>
        <v/>
      </c>
      <c r="AY210" s="547" t="str">
        <f t="shared" si="77"/>
        <v/>
      </c>
      <c r="AZ210" s="547" t="str">
        <f t="shared" si="78"/>
        <v>入力済</v>
      </c>
      <c r="BA210" s="546" t="str">
        <f>IFERROR(VLOOKUP(K210,【参考】数式用!$AX$3:$AY$56, 2, FALSE), "")</f>
        <v/>
      </c>
      <c r="BB210" s="547" t="str">
        <f t="shared" si="79"/>
        <v/>
      </c>
      <c r="BC210" s="647" t="str">
        <f t="shared" si="80"/>
        <v>入力済</v>
      </c>
      <c r="BD210" s="547" t="str">
        <f t="shared" si="81"/>
        <v/>
      </c>
      <c r="BE210" s="547" t="str">
        <f t="shared" si="82"/>
        <v/>
      </c>
      <c r="BF210" s="514"/>
      <c r="BG210" s="514"/>
      <c r="BH210" s="633" t="e">
        <f>VLOOKUP(K210,【参考】数式用!$A$2:$O$57,15,FALSE)</f>
        <v>#N/A</v>
      </c>
      <c r="BI210" s="514"/>
      <c r="BJ210" s="514"/>
      <c r="BK210" s="514"/>
      <c r="BL210" s="514"/>
      <c r="BM210" s="514"/>
      <c r="BN210" s="514"/>
      <c r="BO210" s="515"/>
    </row>
    <row r="211" spans="1:67" s="516" customFormat="1" ht="109.95" customHeight="1" thickBot="1">
      <c r="A211" s="649">
        <v>200</v>
      </c>
      <c r="B211" s="983" t="str">
        <f>IF(基本情報入力シート!B239="","",基本情報入力シート!B239)</f>
        <v/>
      </c>
      <c r="C211" s="984"/>
      <c r="D211" s="984"/>
      <c r="E211" s="984"/>
      <c r="F211" s="985"/>
      <c r="G211" s="460" t="str">
        <f>IF(基本情報入力シート!L239="", "", 基本情報入力シート!L239)</f>
        <v/>
      </c>
      <c r="H211" s="460" t="str">
        <f>IF(基本情報入力シート!Q239="", "", 基本情報入力シート!Q239)</f>
        <v/>
      </c>
      <c r="I211" s="460" t="str">
        <f>IF(基本情報入力シート!V239="", "", 基本情報入力シート!V239)</f>
        <v/>
      </c>
      <c r="J211" s="460" t="str">
        <f>IF(基本情報入力シート!W239="", "", 基本情報入力シート!W239)</f>
        <v/>
      </c>
      <c r="K211" s="460" t="str">
        <f>IF(基本情報入力シート!Z239="", "", 基本情報入力シート!Z239)</f>
        <v/>
      </c>
      <c r="L211" s="162" t="str">
        <f>IF(基本情報入力シート!AF239=0, "",基本情報入力シート!AF239)</f>
        <v/>
      </c>
      <c r="M211" s="163" t="str">
        <f>IF(基本情報入力シート!AG239="","",基本情報入力シート!AG239)</f>
        <v/>
      </c>
      <c r="N211" s="164"/>
      <c r="O211" s="165" t="str">
        <f>IFERROR(VLOOKUP(K211,【参考】数式用!$A$2:$F$57,MATCH(N211,【参考】数式用!$C$3:$F$3,0)+2,0),"")</f>
        <v/>
      </c>
      <c r="P211" s="461" t="s">
        <v>180</v>
      </c>
      <c r="Q211" s="166"/>
      <c r="R211" s="462" t="s">
        <v>271</v>
      </c>
      <c r="S211" s="166"/>
      <c r="T211" s="462" t="s">
        <v>272</v>
      </c>
      <c r="U211" s="166"/>
      <c r="V211" s="462" t="s">
        <v>271</v>
      </c>
      <c r="W211" s="166"/>
      <c r="X211" s="462" t="s">
        <v>182</v>
      </c>
      <c r="Y211" s="462" t="s">
        <v>274</v>
      </c>
      <c r="Z211" s="462" t="str">
        <f t="shared" si="65"/>
        <v/>
      </c>
      <c r="AA211" s="463" t="s">
        <v>275</v>
      </c>
      <c r="AB211" s="464" t="str">
        <f t="shared" si="66"/>
        <v/>
      </c>
      <c r="AC211" s="465" t="str">
        <f>IFERROR(ROUNDDOWN(ROUNDDOWN(ROUND(L211*VLOOKUP(K211,【参考】数式用!$A$4:$F$57,MATCH("処遇改善加算Ⅳ",【参考】数式用!$C$3:$F$3,0)+2,0),0)*M211,0)*Z211*0.5,0), "")</f>
        <v/>
      </c>
      <c r="AD211" s="616"/>
      <c r="AE211" s="582"/>
      <c r="AF211" s="582"/>
      <c r="AG211" s="583"/>
      <c r="AH211" s="234"/>
      <c r="AI211" s="161"/>
      <c r="AJ211" s="167"/>
      <c r="AK211" s="541" t="str">
        <f t="shared" si="67"/>
        <v/>
      </c>
      <c r="AL211" s="542" t="str">
        <f t="shared" si="68"/>
        <v/>
      </c>
      <c r="AM211" s="543"/>
      <c r="AN211" s="547" t="str">
        <f>IFERROR(VLOOKUP(K211,【参考】数式用!$A$2:$N$57,14,FALSE),"")</f>
        <v/>
      </c>
      <c r="AO211" s="547" t="str">
        <f t="shared" si="69"/>
        <v/>
      </c>
      <c r="AP211" s="546" t="str">
        <f t="shared" si="70"/>
        <v/>
      </c>
      <c r="AQ211" s="546" t="str">
        <f t="shared" si="71"/>
        <v>入力済</v>
      </c>
      <c r="AR211" s="547" t="str">
        <f t="shared" si="72"/>
        <v/>
      </c>
      <c r="AS211" s="546" t="str">
        <f t="shared" si="73"/>
        <v>入力済</v>
      </c>
      <c r="AT211" s="546" t="str">
        <f t="shared" si="74"/>
        <v/>
      </c>
      <c r="AU211" s="546" t="str">
        <f t="shared" si="75"/>
        <v/>
      </c>
      <c r="AV211" s="547" t="str">
        <f t="shared" si="76"/>
        <v/>
      </c>
      <c r="AW211" s="547" t="str">
        <f t="shared" si="83"/>
        <v>入力済</v>
      </c>
      <c r="AX211" s="546" t="str">
        <f>IFERROR(VLOOKUP(K211,【参考】数式用!$AR$3:$AS$49,2, FALSE), "")</f>
        <v/>
      </c>
      <c r="AY211" s="547" t="str">
        <f t="shared" si="77"/>
        <v/>
      </c>
      <c r="AZ211" s="547" t="str">
        <f t="shared" si="78"/>
        <v>入力済</v>
      </c>
      <c r="BA211" s="546" t="str">
        <f>IFERROR(VLOOKUP(K211,【参考】数式用!$AX$3:$AY$56, 2, FALSE), "")</f>
        <v/>
      </c>
      <c r="BB211" s="547" t="str">
        <f t="shared" si="79"/>
        <v/>
      </c>
      <c r="BC211" s="647" t="str">
        <f t="shared" si="80"/>
        <v>入力済</v>
      </c>
      <c r="BD211" s="547" t="str">
        <f t="shared" si="81"/>
        <v/>
      </c>
      <c r="BE211" s="547" t="str">
        <f t="shared" si="82"/>
        <v/>
      </c>
      <c r="BF211" s="514"/>
      <c r="BG211" s="514"/>
      <c r="BH211" s="633" t="e">
        <f>VLOOKUP(K211,【参考】数式用!$A$2:$O$57,15,FALSE)</f>
        <v>#N/A</v>
      </c>
      <c r="BI211" s="514"/>
      <c r="BJ211" s="514"/>
      <c r="BK211" s="514"/>
      <c r="BL211" s="514"/>
      <c r="BM211" s="514"/>
      <c r="BN211" s="514"/>
      <c r="BO211" s="515"/>
    </row>
    <row r="212" spans="1:67" s="516" customFormat="1" ht="109.95" customHeight="1" thickBot="1">
      <c r="A212" s="649">
        <v>201</v>
      </c>
      <c r="B212" s="983" t="str">
        <f>IF(基本情報入力シート!B240="","",基本情報入力シート!B240)</f>
        <v/>
      </c>
      <c r="C212" s="984"/>
      <c r="D212" s="984"/>
      <c r="E212" s="984"/>
      <c r="F212" s="985"/>
      <c r="G212" s="460" t="str">
        <f>IF(基本情報入力シート!L240="", "", 基本情報入力シート!L240)</f>
        <v/>
      </c>
      <c r="H212" s="460" t="str">
        <f>IF(基本情報入力シート!Q240="", "", 基本情報入力シート!Q240)</f>
        <v/>
      </c>
      <c r="I212" s="460" t="str">
        <f>IF(基本情報入力シート!V240="", "", 基本情報入力シート!V240)</f>
        <v/>
      </c>
      <c r="J212" s="460" t="str">
        <f>IF(基本情報入力シート!W240="", "", 基本情報入力シート!W240)</f>
        <v/>
      </c>
      <c r="K212" s="460" t="str">
        <f>IF(基本情報入力シート!Z240="", "", 基本情報入力シート!Z240)</f>
        <v/>
      </c>
      <c r="L212" s="162" t="str">
        <f>IF(基本情報入力シート!AF240=0, "",基本情報入力シート!AF240)</f>
        <v/>
      </c>
      <c r="M212" s="163" t="str">
        <f>IF(基本情報入力シート!AG240="","",基本情報入力シート!AG240)</f>
        <v/>
      </c>
      <c r="N212" s="164"/>
      <c r="O212" s="165" t="str">
        <f>IFERROR(VLOOKUP(K212,【参考】数式用!$A$2:$F$57,MATCH(N212,【参考】数式用!$C$3:$F$3,0)+2,0),"")</f>
        <v/>
      </c>
      <c r="P212" s="461" t="s">
        <v>180</v>
      </c>
      <c r="Q212" s="166"/>
      <c r="R212" s="462" t="s">
        <v>271</v>
      </c>
      <c r="S212" s="166"/>
      <c r="T212" s="462" t="s">
        <v>272</v>
      </c>
      <c r="U212" s="166"/>
      <c r="V212" s="462" t="s">
        <v>271</v>
      </c>
      <c r="W212" s="166"/>
      <c r="X212" s="462" t="s">
        <v>182</v>
      </c>
      <c r="Y212" s="462" t="s">
        <v>274</v>
      </c>
      <c r="Z212" s="462" t="str">
        <f t="shared" si="65"/>
        <v/>
      </c>
      <c r="AA212" s="463" t="s">
        <v>275</v>
      </c>
      <c r="AB212" s="464" t="str">
        <f t="shared" si="66"/>
        <v/>
      </c>
      <c r="AC212" s="465" t="str">
        <f>IFERROR(ROUNDDOWN(ROUNDDOWN(ROUND(L212*VLOOKUP(K212,【参考】数式用!$A$4:$F$57,MATCH("処遇改善加算Ⅳ",【参考】数式用!$C$3:$F$3,0)+2,0),0)*M212,0)*Z212*0.5,0), "")</f>
        <v/>
      </c>
      <c r="AD212" s="616"/>
      <c r="AE212" s="582"/>
      <c r="AF212" s="582"/>
      <c r="AG212" s="583"/>
      <c r="AH212" s="234"/>
      <c r="AI212" s="161"/>
      <c r="AJ212" s="167"/>
      <c r="AK212" s="541" t="str">
        <f t="shared" si="67"/>
        <v/>
      </c>
      <c r="AL212" s="542" t="str">
        <f t="shared" si="68"/>
        <v/>
      </c>
      <c r="AM212" s="543"/>
      <c r="AN212" s="547" t="str">
        <f>IFERROR(VLOOKUP(K212,【参考】数式用!$A$2:$N$57,14,FALSE),"")</f>
        <v/>
      </c>
      <c r="AO212" s="547" t="str">
        <f t="shared" si="69"/>
        <v/>
      </c>
      <c r="AP212" s="546" t="str">
        <f t="shared" si="70"/>
        <v/>
      </c>
      <c r="AQ212" s="546" t="str">
        <f t="shared" si="71"/>
        <v>入力済</v>
      </c>
      <c r="AR212" s="547" t="str">
        <f t="shared" si="72"/>
        <v/>
      </c>
      <c r="AS212" s="546" t="str">
        <f t="shared" si="73"/>
        <v>入力済</v>
      </c>
      <c r="AT212" s="546" t="str">
        <f t="shared" si="74"/>
        <v/>
      </c>
      <c r="AU212" s="546" t="str">
        <f t="shared" si="75"/>
        <v/>
      </c>
      <c r="AV212" s="547" t="str">
        <f t="shared" si="76"/>
        <v/>
      </c>
      <c r="AW212" s="547" t="str">
        <f t="shared" si="83"/>
        <v>入力済</v>
      </c>
      <c r="AX212" s="546" t="str">
        <f>IFERROR(VLOOKUP(K212,【参考】数式用!$AR$3:$AS$49,2, FALSE), "")</f>
        <v/>
      </c>
      <c r="AY212" s="547" t="str">
        <f t="shared" si="77"/>
        <v/>
      </c>
      <c r="AZ212" s="547" t="str">
        <f t="shared" si="78"/>
        <v>入力済</v>
      </c>
      <c r="BA212" s="546" t="str">
        <f>IFERROR(VLOOKUP(K212,【参考】数式用!$AX$3:$AY$56, 2, FALSE), "")</f>
        <v/>
      </c>
      <c r="BB212" s="547" t="str">
        <f t="shared" si="79"/>
        <v/>
      </c>
      <c r="BC212" s="647" t="str">
        <f t="shared" si="80"/>
        <v>入力済</v>
      </c>
      <c r="BD212" s="547" t="str">
        <f t="shared" si="81"/>
        <v/>
      </c>
      <c r="BE212" s="547" t="str">
        <f t="shared" si="82"/>
        <v/>
      </c>
      <c r="BF212" s="514"/>
      <c r="BG212" s="514"/>
      <c r="BH212" s="633" t="e">
        <f>VLOOKUP(K212,【参考】数式用!$A$2:$O$57,15,FALSE)</f>
        <v>#N/A</v>
      </c>
      <c r="BI212" s="514"/>
      <c r="BJ212" s="514"/>
      <c r="BK212" s="514"/>
      <c r="BL212" s="514"/>
      <c r="BM212" s="514"/>
      <c r="BN212" s="514"/>
      <c r="BO212" s="515"/>
    </row>
    <row r="213" spans="1:67" s="516" customFormat="1" ht="109.95" customHeight="1" thickBot="1">
      <c r="A213" s="649">
        <v>202</v>
      </c>
      <c r="B213" s="983" t="str">
        <f>IF(基本情報入力シート!B241="","",基本情報入力シート!B241)</f>
        <v/>
      </c>
      <c r="C213" s="984"/>
      <c r="D213" s="984"/>
      <c r="E213" s="984"/>
      <c r="F213" s="985"/>
      <c r="G213" s="460" t="str">
        <f>IF(基本情報入力シート!L241="", "", 基本情報入力シート!L241)</f>
        <v/>
      </c>
      <c r="H213" s="460" t="str">
        <f>IF(基本情報入力シート!Q241="", "", 基本情報入力シート!Q241)</f>
        <v/>
      </c>
      <c r="I213" s="460" t="str">
        <f>IF(基本情報入力シート!V241="", "", 基本情報入力シート!V241)</f>
        <v/>
      </c>
      <c r="J213" s="460" t="str">
        <f>IF(基本情報入力シート!W241="", "", 基本情報入力シート!W241)</f>
        <v/>
      </c>
      <c r="K213" s="460" t="str">
        <f>IF(基本情報入力シート!Z241="", "", 基本情報入力シート!Z241)</f>
        <v/>
      </c>
      <c r="L213" s="162" t="str">
        <f>IF(基本情報入力シート!AF241=0, "",基本情報入力シート!AF241)</f>
        <v/>
      </c>
      <c r="M213" s="163" t="str">
        <f>IF(基本情報入力シート!AG241="","",基本情報入力シート!AG241)</f>
        <v/>
      </c>
      <c r="N213" s="164"/>
      <c r="O213" s="165" t="str">
        <f>IFERROR(VLOOKUP(K213,【参考】数式用!$A$2:$F$57,MATCH(N213,【参考】数式用!$C$3:$F$3,0)+2,0),"")</f>
        <v/>
      </c>
      <c r="P213" s="461" t="s">
        <v>180</v>
      </c>
      <c r="Q213" s="166"/>
      <c r="R213" s="462" t="s">
        <v>271</v>
      </c>
      <c r="S213" s="166"/>
      <c r="T213" s="462" t="s">
        <v>272</v>
      </c>
      <c r="U213" s="166"/>
      <c r="V213" s="462" t="s">
        <v>271</v>
      </c>
      <c r="W213" s="166"/>
      <c r="X213" s="462" t="s">
        <v>182</v>
      </c>
      <c r="Y213" s="462" t="s">
        <v>274</v>
      </c>
      <c r="Z213" s="462" t="str">
        <f t="shared" si="65"/>
        <v/>
      </c>
      <c r="AA213" s="463" t="s">
        <v>275</v>
      </c>
      <c r="AB213" s="464" t="str">
        <f t="shared" si="66"/>
        <v/>
      </c>
      <c r="AC213" s="465" t="str">
        <f>IFERROR(ROUNDDOWN(ROUNDDOWN(ROUND(L213*VLOOKUP(K213,【参考】数式用!$A$4:$F$57,MATCH("処遇改善加算Ⅳ",【参考】数式用!$C$3:$F$3,0)+2,0),0)*M213,0)*Z213*0.5,0), "")</f>
        <v/>
      </c>
      <c r="AD213" s="616"/>
      <c r="AE213" s="582"/>
      <c r="AF213" s="582"/>
      <c r="AG213" s="583"/>
      <c r="AH213" s="234"/>
      <c r="AI213" s="161"/>
      <c r="AJ213" s="167"/>
      <c r="AK213" s="541" t="str">
        <f t="shared" si="67"/>
        <v/>
      </c>
      <c r="AL213" s="542" t="str">
        <f t="shared" si="68"/>
        <v/>
      </c>
      <c r="AM213" s="543"/>
      <c r="AN213" s="547" t="str">
        <f>IFERROR(VLOOKUP(K213,【参考】数式用!$A$2:$N$57,14,FALSE),"")</f>
        <v/>
      </c>
      <c r="AO213" s="547" t="str">
        <f t="shared" si="69"/>
        <v/>
      </c>
      <c r="AP213" s="546" t="str">
        <f t="shared" si="70"/>
        <v/>
      </c>
      <c r="AQ213" s="546" t="str">
        <f t="shared" si="71"/>
        <v>入力済</v>
      </c>
      <c r="AR213" s="547" t="str">
        <f t="shared" si="72"/>
        <v/>
      </c>
      <c r="AS213" s="546" t="str">
        <f t="shared" si="73"/>
        <v>入力済</v>
      </c>
      <c r="AT213" s="546" t="str">
        <f t="shared" si="74"/>
        <v/>
      </c>
      <c r="AU213" s="546" t="str">
        <f t="shared" si="75"/>
        <v/>
      </c>
      <c r="AV213" s="547" t="str">
        <f t="shared" si="76"/>
        <v/>
      </c>
      <c r="AW213" s="547" t="str">
        <f t="shared" si="83"/>
        <v>入力済</v>
      </c>
      <c r="AX213" s="546" t="str">
        <f>IFERROR(VLOOKUP(K213,【参考】数式用!$AR$3:$AS$49,2, FALSE), "")</f>
        <v/>
      </c>
      <c r="AY213" s="547" t="str">
        <f t="shared" si="77"/>
        <v/>
      </c>
      <c r="AZ213" s="547" t="str">
        <f t="shared" si="78"/>
        <v>入力済</v>
      </c>
      <c r="BA213" s="546" t="str">
        <f>IFERROR(VLOOKUP(K213,【参考】数式用!$AX$3:$AY$56, 2, FALSE), "")</f>
        <v/>
      </c>
      <c r="BB213" s="547" t="str">
        <f t="shared" si="79"/>
        <v/>
      </c>
      <c r="BC213" s="647" t="str">
        <f t="shared" si="80"/>
        <v>入力済</v>
      </c>
      <c r="BD213" s="547" t="str">
        <f t="shared" si="81"/>
        <v/>
      </c>
      <c r="BE213" s="547" t="str">
        <f t="shared" si="82"/>
        <v/>
      </c>
      <c r="BF213" s="514"/>
      <c r="BG213" s="514"/>
      <c r="BH213" s="633" t="e">
        <f>VLOOKUP(K213,【参考】数式用!$A$2:$O$57,15,FALSE)</f>
        <v>#N/A</v>
      </c>
      <c r="BI213" s="514"/>
      <c r="BJ213" s="514"/>
      <c r="BK213" s="514"/>
      <c r="BL213" s="514"/>
      <c r="BM213" s="514"/>
      <c r="BN213" s="514"/>
      <c r="BO213" s="515"/>
    </row>
    <row r="214" spans="1:67" s="516" customFormat="1" ht="109.95" customHeight="1" thickBot="1">
      <c r="A214" s="649">
        <v>203</v>
      </c>
      <c r="B214" s="983" t="str">
        <f>IF(基本情報入力シート!B242="","",基本情報入力シート!B242)</f>
        <v/>
      </c>
      <c r="C214" s="984"/>
      <c r="D214" s="984"/>
      <c r="E214" s="984"/>
      <c r="F214" s="985"/>
      <c r="G214" s="460" t="str">
        <f>IF(基本情報入力シート!L242="", "", 基本情報入力シート!L242)</f>
        <v/>
      </c>
      <c r="H214" s="460" t="str">
        <f>IF(基本情報入力シート!Q242="", "", 基本情報入力シート!Q242)</f>
        <v/>
      </c>
      <c r="I214" s="460" t="str">
        <f>IF(基本情報入力シート!V242="", "", 基本情報入力シート!V242)</f>
        <v/>
      </c>
      <c r="J214" s="460" t="str">
        <f>IF(基本情報入力シート!W242="", "", 基本情報入力シート!W242)</f>
        <v/>
      </c>
      <c r="K214" s="460" t="str">
        <f>IF(基本情報入力シート!Z242="", "", 基本情報入力シート!Z242)</f>
        <v/>
      </c>
      <c r="L214" s="162" t="str">
        <f>IF(基本情報入力シート!AF242=0, "",基本情報入力シート!AF242)</f>
        <v/>
      </c>
      <c r="M214" s="163" t="str">
        <f>IF(基本情報入力シート!AG242="","",基本情報入力シート!AG242)</f>
        <v/>
      </c>
      <c r="N214" s="164"/>
      <c r="O214" s="165" t="str">
        <f>IFERROR(VLOOKUP(K214,【参考】数式用!$A$2:$F$57,MATCH(N214,【参考】数式用!$C$3:$F$3,0)+2,0),"")</f>
        <v/>
      </c>
      <c r="P214" s="461" t="s">
        <v>180</v>
      </c>
      <c r="Q214" s="166"/>
      <c r="R214" s="462" t="s">
        <v>271</v>
      </c>
      <c r="S214" s="166"/>
      <c r="T214" s="462" t="s">
        <v>272</v>
      </c>
      <c r="U214" s="166"/>
      <c r="V214" s="462" t="s">
        <v>271</v>
      </c>
      <c r="W214" s="166"/>
      <c r="X214" s="462" t="s">
        <v>182</v>
      </c>
      <c r="Y214" s="462" t="s">
        <v>274</v>
      </c>
      <c r="Z214" s="462" t="str">
        <f t="shared" si="65"/>
        <v/>
      </c>
      <c r="AA214" s="463" t="s">
        <v>275</v>
      </c>
      <c r="AB214" s="464" t="str">
        <f t="shared" si="66"/>
        <v/>
      </c>
      <c r="AC214" s="465" t="str">
        <f>IFERROR(ROUNDDOWN(ROUNDDOWN(ROUND(L214*VLOOKUP(K214,【参考】数式用!$A$4:$F$57,MATCH("処遇改善加算Ⅳ",【参考】数式用!$C$3:$F$3,0)+2,0),0)*M214,0)*Z214*0.5,0), "")</f>
        <v/>
      </c>
      <c r="AD214" s="616"/>
      <c r="AE214" s="582"/>
      <c r="AF214" s="582"/>
      <c r="AG214" s="583"/>
      <c r="AH214" s="234"/>
      <c r="AI214" s="161"/>
      <c r="AJ214" s="167"/>
      <c r="AK214" s="541" t="str">
        <f t="shared" si="67"/>
        <v/>
      </c>
      <c r="AL214" s="542" t="str">
        <f t="shared" si="68"/>
        <v/>
      </c>
      <c r="AM214" s="543"/>
      <c r="AN214" s="547" t="str">
        <f>IFERROR(VLOOKUP(K214,【参考】数式用!$A$2:$N$57,14,FALSE),"")</f>
        <v/>
      </c>
      <c r="AO214" s="547" t="str">
        <f t="shared" si="69"/>
        <v/>
      </c>
      <c r="AP214" s="546" t="str">
        <f t="shared" si="70"/>
        <v/>
      </c>
      <c r="AQ214" s="546" t="str">
        <f t="shared" si="71"/>
        <v>入力済</v>
      </c>
      <c r="AR214" s="547" t="str">
        <f t="shared" si="72"/>
        <v/>
      </c>
      <c r="AS214" s="546" t="str">
        <f t="shared" si="73"/>
        <v>入力済</v>
      </c>
      <c r="AT214" s="546" t="str">
        <f t="shared" si="74"/>
        <v/>
      </c>
      <c r="AU214" s="546" t="str">
        <f t="shared" si="75"/>
        <v/>
      </c>
      <c r="AV214" s="547" t="str">
        <f t="shared" si="76"/>
        <v/>
      </c>
      <c r="AW214" s="547" t="str">
        <f t="shared" si="83"/>
        <v>入力済</v>
      </c>
      <c r="AX214" s="546" t="str">
        <f>IFERROR(VLOOKUP(K214,【参考】数式用!$AR$3:$AS$49,2, FALSE), "")</f>
        <v/>
      </c>
      <c r="AY214" s="547" t="str">
        <f t="shared" si="77"/>
        <v/>
      </c>
      <c r="AZ214" s="547" t="str">
        <f t="shared" si="78"/>
        <v>入力済</v>
      </c>
      <c r="BA214" s="546" t="str">
        <f>IFERROR(VLOOKUP(K214,【参考】数式用!$AX$3:$AY$56, 2, FALSE), "")</f>
        <v/>
      </c>
      <c r="BB214" s="547" t="str">
        <f t="shared" si="79"/>
        <v/>
      </c>
      <c r="BC214" s="647" t="str">
        <f t="shared" si="80"/>
        <v>入力済</v>
      </c>
      <c r="BD214" s="547" t="str">
        <f t="shared" si="81"/>
        <v/>
      </c>
      <c r="BE214" s="547" t="str">
        <f t="shared" si="82"/>
        <v/>
      </c>
      <c r="BF214" s="514"/>
      <c r="BG214" s="514"/>
      <c r="BH214" s="633" t="e">
        <f>VLOOKUP(K214,【参考】数式用!$A$2:$O$57,15,FALSE)</f>
        <v>#N/A</v>
      </c>
      <c r="BI214" s="514"/>
      <c r="BJ214" s="514"/>
      <c r="BK214" s="514"/>
      <c r="BL214" s="514"/>
      <c r="BM214" s="514"/>
      <c r="BN214" s="514"/>
      <c r="BO214" s="515"/>
    </row>
    <row r="215" spans="1:67" s="516" customFormat="1" ht="109.95" customHeight="1" thickBot="1">
      <c r="A215" s="649">
        <v>204</v>
      </c>
      <c r="B215" s="983" t="str">
        <f>IF(基本情報入力シート!B243="","",基本情報入力シート!B243)</f>
        <v/>
      </c>
      <c r="C215" s="984"/>
      <c r="D215" s="984"/>
      <c r="E215" s="984"/>
      <c r="F215" s="985"/>
      <c r="G215" s="460" t="str">
        <f>IF(基本情報入力シート!L243="", "", 基本情報入力シート!L243)</f>
        <v/>
      </c>
      <c r="H215" s="460" t="str">
        <f>IF(基本情報入力シート!Q243="", "", 基本情報入力シート!Q243)</f>
        <v/>
      </c>
      <c r="I215" s="460" t="str">
        <f>IF(基本情報入力シート!V243="", "", 基本情報入力シート!V243)</f>
        <v/>
      </c>
      <c r="J215" s="460" t="str">
        <f>IF(基本情報入力シート!W243="", "", 基本情報入力シート!W243)</f>
        <v/>
      </c>
      <c r="K215" s="460" t="str">
        <f>IF(基本情報入力シート!Z243="", "", 基本情報入力シート!Z243)</f>
        <v/>
      </c>
      <c r="L215" s="162" t="str">
        <f>IF(基本情報入力シート!AF243=0, "",基本情報入力シート!AF243)</f>
        <v/>
      </c>
      <c r="M215" s="163" t="str">
        <f>IF(基本情報入力シート!AG243="","",基本情報入力シート!AG243)</f>
        <v/>
      </c>
      <c r="N215" s="164"/>
      <c r="O215" s="165" t="str">
        <f>IFERROR(VLOOKUP(K215,【参考】数式用!$A$2:$F$57,MATCH(N215,【参考】数式用!$C$3:$F$3,0)+2,0),"")</f>
        <v/>
      </c>
      <c r="P215" s="461" t="s">
        <v>180</v>
      </c>
      <c r="Q215" s="166"/>
      <c r="R215" s="462" t="s">
        <v>271</v>
      </c>
      <c r="S215" s="166"/>
      <c r="T215" s="462" t="s">
        <v>272</v>
      </c>
      <c r="U215" s="166"/>
      <c r="V215" s="462" t="s">
        <v>271</v>
      </c>
      <c r="W215" s="166"/>
      <c r="X215" s="462" t="s">
        <v>182</v>
      </c>
      <c r="Y215" s="462" t="s">
        <v>274</v>
      </c>
      <c r="Z215" s="462" t="str">
        <f t="shared" si="65"/>
        <v/>
      </c>
      <c r="AA215" s="463" t="s">
        <v>275</v>
      </c>
      <c r="AB215" s="464" t="str">
        <f t="shared" si="66"/>
        <v/>
      </c>
      <c r="AC215" s="465" t="str">
        <f>IFERROR(ROUNDDOWN(ROUNDDOWN(ROUND(L215*VLOOKUP(K215,【参考】数式用!$A$4:$F$57,MATCH("処遇改善加算Ⅳ",【参考】数式用!$C$3:$F$3,0)+2,0),0)*M215,0)*Z215*0.5,0), "")</f>
        <v/>
      </c>
      <c r="AD215" s="616"/>
      <c r="AE215" s="582"/>
      <c r="AF215" s="582"/>
      <c r="AG215" s="583"/>
      <c r="AH215" s="234"/>
      <c r="AI215" s="161"/>
      <c r="AJ215" s="167"/>
      <c r="AK215" s="541" t="str">
        <f t="shared" si="67"/>
        <v/>
      </c>
      <c r="AL215" s="542" t="str">
        <f t="shared" si="68"/>
        <v/>
      </c>
      <c r="AM215" s="543"/>
      <c r="AN215" s="547" t="str">
        <f>IFERROR(VLOOKUP(K215,【参考】数式用!$A$2:$N$57,14,FALSE),"")</f>
        <v/>
      </c>
      <c r="AO215" s="547" t="str">
        <f t="shared" si="69"/>
        <v/>
      </c>
      <c r="AP215" s="546" t="str">
        <f t="shared" si="70"/>
        <v/>
      </c>
      <c r="AQ215" s="546" t="str">
        <f t="shared" si="71"/>
        <v>入力済</v>
      </c>
      <c r="AR215" s="547" t="str">
        <f t="shared" si="72"/>
        <v/>
      </c>
      <c r="AS215" s="546" t="str">
        <f t="shared" si="73"/>
        <v>入力済</v>
      </c>
      <c r="AT215" s="546" t="str">
        <f t="shared" si="74"/>
        <v/>
      </c>
      <c r="AU215" s="546" t="str">
        <f t="shared" si="75"/>
        <v/>
      </c>
      <c r="AV215" s="547" t="str">
        <f t="shared" si="76"/>
        <v/>
      </c>
      <c r="AW215" s="547" t="str">
        <f t="shared" si="83"/>
        <v>入力済</v>
      </c>
      <c r="AX215" s="546" t="str">
        <f>IFERROR(VLOOKUP(K215,【参考】数式用!$AR$3:$AS$49,2, FALSE), "")</f>
        <v/>
      </c>
      <c r="AY215" s="547" t="str">
        <f t="shared" si="77"/>
        <v/>
      </c>
      <c r="AZ215" s="547" t="str">
        <f t="shared" si="78"/>
        <v>入力済</v>
      </c>
      <c r="BA215" s="546" t="str">
        <f>IFERROR(VLOOKUP(K215,【参考】数式用!$AX$3:$AY$56, 2, FALSE), "")</f>
        <v/>
      </c>
      <c r="BB215" s="547" t="str">
        <f t="shared" si="79"/>
        <v/>
      </c>
      <c r="BC215" s="647" t="str">
        <f t="shared" si="80"/>
        <v>入力済</v>
      </c>
      <c r="BD215" s="547" t="str">
        <f t="shared" si="81"/>
        <v/>
      </c>
      <c r="BE215" s="547" t="str">
        <f t="shared" si="82"/>
        <v/>
      </c>
      <c r="BF215" s="514"/>
      <c r="BG215" s="514"/>
      <c r="BH215" s="633" t="e">
        <f>VLOOKUP(K215,【参考】数式用!$A$2:$O$57,15,FALSE)</f>
        <v>#N/A</v>
      </c>
      <c r="BI215" s="514"/>
      <c r="BJ215" s="514"/>
      <c r="BK215" s="514"/>
      <c r="BL215" s="514"/>
      <c r="BM215" s="514"/>
      <c r="BN215" s="514"/>
      <c r="BO215" s="515"/>
    </row>
    <row r="216" spans="1:67" s="516" customFormat="1" ht="109.95" customHeight="1" thickBot="1">
      <c r="A216" s="649">
        <v>205</v>
      </c>
      <c r="B216" s="983" t="str">
        <f>IF(基本情報入力シート!B244="","",基本情報入力シート!B244)</f>
        <v/>
      </c>
      <c r="C216" s="984"/>
      <c r="D216" s="984"/>
      <c r="E216" s="984"/>
      <c r="F216" s="985"/>
      <c r="G216" s="460" t="str">
        <f>IF(基本情報入力シート!L244="", "", 基本情報入力シート!L244)</f>
        <v/>
      </c>
      <c r="H216" s="460" t="str">
        <f>IF(基本情報入力シート!Q244="", "", 基本情報入力シート!Q244)</f>
        <v/>
      </c>
      <c r="I216" s="460" t="str">
        <f>IF(基本情報入力シート!V244="", "", 基本情報入力シート!V244)</f>
        <v/>
      </c>
      <c r="J216" s="460" t="str">
        <f>IF(基本情報入力シート!W244="", "", 基本情報入力シート!W244)</f>
        <v/>
      </c>
      <c r="K216" s="460" t="str">
        <f>IF(基本情報入力シート!Z244="", "", 基本情報入力シート!Z244)</f>
        <v/>
      </c>
      <c r="L216" s="162" t="str">
        <f>IF(基本情報入力シート!AF244=0, "",基本情報入力シート!AF244)</f>
        <v/>
      </c>
      <c r="M216" s="163" t="str">
        <f>IF(基本情報入力シート!AG244="","",基本情報入力シート!AG244)</f>
        <v/>
      </c>
      <c r="N216" s="164"/>
      <c r="O216" s="165" t="str">
        <f>IFERROR(VLOOKUP(K216,【参考】数式用!$A$2:$F$57,MATCH(N216,【参考】数式用!$C$3:$F$3,0)+2,0),"")</f>
        <v/>
      </c>
      <c r="P216" s="461" t="s">
        <v>180</v>
      </c>
      <c r="Q216" s="166"/>
      <c r="R216" s="462" t="s">
        <v>271</v>
      </c>
      <c r="S216" s="166"/>
      <c r="T216" s="462" t="s">
        <v>272</v>
      </c>
      <c r="U216" s="166"/>
      <c r="V216" s="462" t="s">
        <v>271</v>
      </c>
      <c r="W216" s="166"/>
      <c r="X216" s="462" t="s">
        <v>182</v>
      </c>
      <c r="Y216" s="462" t="s">
        <v>274</v>
      </c>
      <c r="Z216" s="462" t="str">
        <f t="shared" si="65"/>
        <v/>
      </c>
      <c r="AA216" s="463" t="s">
        <v>275</v>
      </c>
      <c r="AB216" s="464" t="str">
        <f t="shared" si="66"/>
        <v/>
      </c>
      <c r="AC216" s="465" t="str">
        <f>IFERROR(ROUNDDOWN(ROUNDDOWN(ROUND(L216*VLOOKUP(K216,【参考】数式用!$A$4:$F$57,MATCH("処遇改善加算Ⅳ",【参考】数式用!$C$3:$F$3,0)+2,0),0)*M216,0)*Z216*0.5,0), "")</f>
        <v/>
      </c>
      <c r="AD216" s="616"/>
      <c r="AE216" s="582"/>
      <c r="AF216" s="582"/>
      <c r="AG216" s="583"/>
      <c r="AH216" s="234"/>
      <c r="AI216" s="161"/>
      <c r="AJ216" s="167"/>
      <c r="AK216" s="541" t="str">
        <f t="shared" si="67"/>
        <v/>
      </c>
      <c r="AL216" s="542" t="str">
        <f t="shared" si="68"/>
        <v/>
      </c>
      <c r="AM216" s="543"/>
      <c r="AN216" s="547" t="str">
        <f>IFERROR(VLOOKUP(K216,【参考】数式用!$A$2:$N$57,14,FALSE),"")</f>
        <v/>
      </c>
      <c r="AO216" s="547" t="str">
        <f t="shared" si="69"/>
        <v/>
      </c>
      <c r="AP216" s="546" t="str">
        <f t="shared" si="70"/>
        <v/>
      </c>
      <c r="AQ216" s="546" t="str">
        <f t="shared" si="71"/>
        <v>入力済</v>
      </c>
      <c r="AR216" s="547" t="str">
        <f t="shared" si="72"/>
        <v/>
      </c>
      <c r="AS216" s="546" t="str">
        <f t="shared" si="73"/>
        <v>入力済</v>
      </c>
      <c r="AT216" s="546" t="str">
        <f t="shared" si="74"/>
        <v/>
      </c>
      <c r="AU216" s="546" t="str">
        <f t="shared" si="75"/>
        <v/>
      </c>
      <c r="AV216" s="547" t="str">
        <f t="shared" si="76"/>
        <v/>
      </c>
      <c r="AW216" s="547" t="str">
        <f t="shared" si="83"/>
        <v>入力済</v>
      </c>
      <c r="AX216" s="546" t="str">
        <f>IFERROR(VLOOKUP(K216,【参考】数式用!$AR$3:$AS$49,2, FALSE), "")</f>
        <v/>
      </c>
      <c r="AY216" s="547" t="str">
        <f t="shared" si="77"/>
        <v/>
      </c>
      <c r="AZ216" s="547" t="str">
        <f t="shared" si="78"/>
        <v>入力済</v>
      </c>
      <c r="BA216" s="546" t="str">
        <f>IFERROR(VLOOKUP(K216,【参考】数式用!$AX$3:$AY$56, 2, FALSE), "")</f>
        <v/>
      </c>
      <c r="BB216" s="547" t="str">
        <f t="shared" si="79"/>
        <v/>
      </c>
      <c r="BC216" s="647" t="str">
        <f t="shared" si="80"/>
        <v>入力済</v>
      </c>
      <c r="BD216" s="547" t="str">
        <f t="shared" si="81"/>
        <v/>
      </c>
      <c r="BE216" s="547" t="str">
        <f t="shared" si="82"/>
        <v/>
      </c>
      <c r="BF216" s="514"/>
      <c r="BG216" s="514"/>
      <c r="BH216" s="633" t="e">
        <f>VLOOKUP(K216,【参考】数式用!$A$2:$O$57,15,FALSE)</f>
        <v>#N/A</v>
      </c>
      <c r="BI216" s="514"/>
      <c r="BJ216" s="514"/>
      <c r="BK216" s="514"/>
      <c r="BL216" s="514"/>
      <c r="BM216" s="514"/>
      <c r="BN216" s="514"/>
      <c r="BO216" s="515"/>
    </row>
    <row r="217" spans="1:67" s="516" customFormat="1" ht="109.95" customHeight="1" thickBot="1">
      <c r="A217" s="649">
        <v>206</v>
      </c>
      <c r="B217" s="983" t="str">
        <f>IF(基本情報入力シート!B245="","",基本情報入力シート!B245)</f>
        <v/>
      </c>
      <c r="C217" s="984"/>
      <c r="D217" s="984"/>
      <c r="E217" s="984"/>
      <c r="F217" s="985"/>
      <c r="G217" s="460" t="str">
        <f>IF(基本情報入力シート!L245="", "", 基本情報入力シート!L245)</f>
        <v/>
      </c>
      <c r="H217" s="460" t="str">
        <f>IF(基本情報入力シート!Q245="", "", 基本情報入力シート!Q245)</f>
        <v/>
      </c>
      <c r="I217" s="460" t="str">
        <f>IF(基本情報入力シート!V245="", "", 基本情報入力シート!V245)</f>
        <v/>
      </c>
      <c r="J217" s="460" t="str">
        <f>IF(基本情報入力シート!W245="", "", 基本情報入力シート!W245)</f>
        <v/>
      </c>
      <c r="K217" s="460" t="str">
        <f>IF(基本情報入力シート!Z245="", "", 基本情報入力シート!Z245)</f>
        <v/>
      </c>
      <c r="L217" s="162" t="str">
        <f>IF(基本情報入力シート!AF245=0, "",基本情報入力シート!AF245)</f>
        <v/>
      </c>
      <c r="M217" s="163" t="str">
        <f>IF(基本情報入力シート!AG245="","",基本情報入力シート!AG245)</f>
        <v/>
      </c>
      <c r="N217" s="164"/>
      <c r="O217" s="165" t="str">
        <f>IFERROR(VLOOKUP(K217,【参考】数式用!$A$2:$F$57,MATCH(N217,【参考】数式用!$C$3:$F$3,0)+2,0),"")</f>
        <v/>
      </c>
      <c r="P217" s="461" t="s">
        <v>180</v>
      </c>
      <c r="Q217" s="166"/>
      <c r="R217" s="462" t="s">
        <v>271</v>
      </c>
      <c r="S217" s="166"/>
      <c r="T217" s="462" t="s">
        <v>272</v>
      </c>
      <c r="U217" s="166"/>
      <c r="V217" s="462" t="s">
        <v>271</v>
      </c>
      <c r="W217" s="166"/>
      <c r="X217" s="462" t="s">
        <v>182</v>
      </c>
      <c r="Y217" s="462" t="s">
        <v>274</v>
      </c>
      <c r="Z217" s="462" t="str">
        <f t="shared" si="65"/>
        <v/>
      </c>
      <c r="AA217" s="463" t="s">
        <v>275</v>
      </c>
      <c r="AB217" s="464" t="str">
        <f t="shared" si="66"/>
        <v/>
      </c>
      <c r="AC217" s="465" t="str">
        <f>IFERROR(ROUNDDOWN(ROUNDDOWN(ROUND(L217*VLOOKUP(K217,【参考】数式用!$A$4:$F$57,MATCH("処遇改善加算Ⅳ",【参考】数式用!$C$3:$F$3,0)+2,0),0)*M217,0)*Z217*0.5,0), "")</f>
        <v/>
      </c>
      <c r="AD217" s="616"/>
      <c r="AE217" s="582"/>
      <c r="AF217" s="582"/>
      <c r="AG217" s="583"/>
      <c r="AH217" s="234"/>
      <c r="AI217" s="161"/>
      <c r="AJ217" s="167"/>
      <c r="AK217" s="541" t="str">
        <f t="shared" si="67"/>
        <v/>
      </c>
      <c r="AL217" s="542" t="str">
        <f t="shared" si="68"/>
        <v/>
      </c>
      <c r="AM217" s="543"/>
      <c r="AN217" s="547" t="str">
        <f>IFERROR(VLOOKUP(K217,【参考】数式用!$A$2:$N$57,14,FALSE),"")</f>
        <v/>
      </c>
      <c r="AO217" s="547" t="str">
        <f t="shared" si="69"/>
        <v/>
      </c>
      <c r="AP217" s="546" t="str">
        <f t="shared" si="70"/>
        <v/>
      </c>
      <c r="AQ217" s="546" t="str">
        <f t="shared" si="71"/>
        <v>入力済</v>
      </c>
      <c r="AR217" s="547" t="str">
        <f t="shared" si="72"/>
        <v/>
      </c>
      <c r="AS217" s="546" t="str">
        <f t="shared" si="73"/>
        <v>入力済</v>
      </c>
      <c r="AT217" s="546" t="str">
        <f t="shared" si="74"/>
        <v/>
      </c>
      <c r="AU217" s="546" t="str">
        <f t="shared" si="75"/>
        <v/>
      </c>
      <c r="AV217" s="547" t="str">
        <f t="shared" si="76"/>
        <v/>
      </c>
      <c r="AW217" s="547" t="str">
        <f t="shared" si="83"/>
        <v>入力済</v>
      </c>
      <c r="AX217" s="546" t="str">
        <f>IFERROR(VLOOKUP(K217,【参考】数式用!$AR$3:$AS$49,2, FALSE), "")</f>
        <v/>
      </c>
      <c r="AY217" s="547" t="str">
        <f t="shared" si="77"/>
        <v/>
      </c>
      <c r="AZ217" s="547" t="str">
        <f t="shared" si="78"/>
        <v>入力済</v>
      </c>
      <c r="BA217" s="546" t="str">
        <f>IFERROR(VLOOKUP(K217,【参考】数式用!$AX$3:$AY$56, 2, FALSE), "")</f>
        <v/>
      </c>
      <c r="BB217" s="547" t="str">
        <f t="shared" si="79"/>
        <v/>
      </c>
      <c r="BC217" s="647" t="str">
        <f t="shared" si="80"/>
        <v>入力済</v>
      </c>
      <c r="BD217" s="547" t="str">
        <f t="shared" si="81"/>
        <v/>
      </c>
      <c r="BE217" s="547" t="str">
        <f t="shared" si="82"/>
        <v/>
      </c>
      <c r="BF217" s="514"/>
      <c r="BG217" s="514"/>
      <c r="BH217" s="633" t="e">
        <f>VLOOKUP(K217,【参考】数式用!$A$2:$O$57,15,FALSE)</f>
        <v>#N/A</v>
      </c>
      <c r="BI217" s="514"/>
      <c r="BJ217" s="514"/>
      <c r="BK217" s="514"/>
      <c r="BL217" s="514"/>
      <c r="BM217" s="514"/>
      <c r="BN217" s="514"/>
      <c r="BO217" s="515"/>
    </row>
    <row r="218" spans="1:67" s="516" customFormat="1" ht="109.95" customHeight="1" thickBot="1">
      <c r="A218" s="649">
        <v>207</v>
      </c>
      <c r="B218" s="983" t="str">
        <f>IF(基本情報入力シート!B246="","",基本情報入力シート!B246)</f>
        <v/>
      </c>
      <c r="C218" s="984"/>
      <c r="D218" s="984"/>
      <c r="E218" s="984"/>
      <c r="F218" s="985"/>
      <c r="G218" s="460" t="str">
        <f>IF(基本情報入力シート!L246="", "", 基本情報入力シート!L246)</f>
        <v/>
      </c>
      <c r="H218" s="460" t="str">
        <f>IF(基本情報入力シート!Q246="", "", 基本情報入力シート!Q246)</f>
        <v/>
      </c>
      <c r="I218" s="460" t="str">
        <f>IF(基本情報入力シート!V246="", "", 基本情報入力シート!V246)</f>
        <v/>
      </c>
      <c r="J218" s="460" t="str">
        <f>IF(基本情報入力シート!W246="", "", 基本情報入力シート!W246)</f>
        <v/>
      </c>
      <c r="K218" s="460" t="str">
        <f>IF(基本情報入力シート!Z246="", "", 基本情報入力シート!Z246)</f>
        <v/>
      </c>
      <c r="L218" s="162" t="str">
        <f>IF(基本情報入力シート!AF246=0, "",基本情報入力シート!AF246)</f>
        <v/>
      </c>
      <c r="M218" s="163" t="str">
        <f>IF(基本情報入力シート!AG246="","",基本情報入力シート!AG246)</f>
        <v/>
      </c>
      <c r="N218" s="164"/>
      <c r="O218" s="165" t="str">
        <f>IFERROR(VLOOKUP(K218,【参考】数式用!$A$2:$F$57,MATCH(N218,【参考】数式用!$C$3:$F$3,0)+2,0),"")</f>
        <v/>
      </c>
      <c r="P218" s="461" t="s">
        <v>180</v>
      </c>
      <c r="Q218" s="166"/>
      <c r="R218" s="462" t="s">
        <v>271</v>
      </c>
      <c r="S218" s="166"/>
      <c r="T218" s="462" t="s">
        <v>272</v>
      </c>
      <c r="U218" s="166"/>
      <c r="V218" s="462" t="s">
        <v>271</v>
      </c>
      <c r="W218" s="166"/>
      <c r="X218" s="462" t="s">
        <v>182</v>
      </c>
      <c r="Y218" s="462" t="s">
        <v>274</v>
      </c>
      <c r="Z218" s="462" t="str">
        <f t="shared" si="65"/>
        <v/>
      </c>
      <c r="AA218" s="463" t="s">
        <v>275</v>
      </c>
      <c r="AB218" s="464" t="str">
        <f t="shared" si="66"/>
        <v/>
      </c>
      <c r="AC218" s="465" t="str">
        <f>IFERROR(ROUNDDOWN(ROUNDDOWN(ROUND(L218*VLOOKUP(K218,【参考】数式用!$A$4:$F$57,MATCH("処遇改善加算Ⅳ",【参考】数式用!$C$3:$F$3,0)+2,0),0)*M218,0)*Z218*0.5,0), "")</f>
        <v/>
      </c>
      <c r="AD218" s="616"/>
      <c r="AE218" s="582"/>
      <c r="AF218" s="582"/>
      <c r="AG218" s="583"/>
      <c r="AH218" s="234"/>
      <c r="AI218" s="161"/>
      <c r="AJ218" s="167"/>
      <c r="AK218" s="541" t="str">
        <f t="shared" si="67"/>
        <v/>
      </c>
      <c r="AL218" s="542" t="str">
        <f t="shared" si="68"/>
        <v/>
      </c>
      <c r="AM218" s="543"/>
      <c r="AN218" s="547" t="str">
        <f>IFERROR(VLOOKUP(K218,【参考】数式用!$A$2:$N$57,14,FALSE),"")</f>
        <v/>
      </c>
      <c r="AO218" s="547" t="str">
        <f t="shared" si="69"/>
        <v/>
      </c>
      <c r="AP218" s="546" t="str">
        <f t="shared" si="70"/>
        <v/>
      </c>
      <c r="AQ218" s="546" t="str">
        <f t="shared" si="71"/>
        <v>入力済</v>
      </c>
      <c r="AR218" s="547" t="str">
        <f t="shared" si="72"/>
        <v/>
      </c>
      <c r="AS218" s="546" t="str">
        <f t="shared" si="73"/>
        <v>入力済</v>
      </c>
      <c r="AT218" s="546" t="str">
        <f t="shared" si="74"/>
        <v/>
      </c>
      <c r="AU218" s="546" t="str">
        <f t="shared" si="75"/>
        <v/>
      </c>
      <c r="AV218" s="547" t="str">
        <f t="shared" si="76"/>
        <v/>
      </c>
      <c r="AW218" s="547" t="str">
        <f t="shared" si="83"/>
        <v>入力済</v>
      </c>
      <c r="AX218" s="546" t="str">
        <f>IFERROR(VLOOKUP(K218,【参考】数式用!$AR$3:$AS$49,2, FALSE), "")</f>
        <v/>
      </c>
      <c r="AY218" s="547" t="str">
        <f t="shared" si="77"/>
        <v/>
      </c>
      <c r="AZ218" s="547" t="str">
        <f t="shared" si="78"/>
        <v>入力済</v>
      </c>
      <c r="BA218" s="546" t="str">
        <f>IFERROR(VLOOKUP(K218,【参考】数式用!$AX$3:$AY$56, 2, FALSE), "")</f>
        <v/>
      </c>
      <c r="BB218" s="547" t="str">
        <f t="shared" si="79"/>
        <v/>
      </c>
      <c r="BC218" s="647" t="str">
        <f t="shared" si="80"/>
        <v>入力済</v>
      </c>
      <c r="BD218" s="547" t="str">
        <f t="shared" si="81"/>
        <v/>
      </c>
      <c r="BE218" s="547" t="str">
        <f t="shared" si="82"/>
        <v/>
      </c>
      <c r="BF218" s="514"/>
      <c r="BG218" s="514"/>
      <c r="BH218" s="633" t="e">
        <f>VLOOKUP(K218,【参考】数式用!$A$2:$O$57,15,FALSE)</f>
        <v>#N/A</v>
      </c>
      <c r="BI218" s="514"/>
      <c r="BJ218" s="514"/>
      <c r="BK218" s="514"/>
      <c r="BL218" s="514"/>
      <c r="BM218" s="514"/>
      <c r="BN218" s="514"/>
      <c r="BO218" s="515"/>
    </row>
    <row r="219" spans="1:67" s="516" customFormat="1" ht="109.95" customHeight="1" thickBot="1">
      <c r="A219" s="649">
        <v>208</v>
      </c>
      <c r="B219" s="983" t="str">
        <f>IF(基本情報入力シート!B247="","",基本情報入力シート!B247)</f>
        <v/>
      </c>
      <c r="C219" s="984"/>
      <c r="D219" s="984"/>
      <c r="E219" s="984"/>
      <c r="F219" s="985"/>
      <c r="G219" s="460" t="str">
        <f>IF(基本情報入力シート!L247="", "", 基本情報入力シート!L247)</f>
        <v/>
      </c>
      <c r="H219" s="460" t="str">
        <f>IF(基本情報入力シート!Q247="", "", 基本情報入力シート!Q247)</f>
        <v/>
      </c>
      <c r="I219" s="460" t="str">
        <f>IF(基本情報入力シート!V247="", "", 基本情報入力シート!V247)</f>
        <v/>
      </c>
      <c r="J219" s="460" t="str">
        <f>IF(基本情報入力シート!W247="", "", 基本情報入力シート!W247)</f>
        <v/>
      </c>
      <c r="K219" s="460" t="str">
        <f>IF(基本情報入力シート!Z247="", "", 基本情報入力シート!Z247)</f>
        <v/>
      </c>
      <c r="L219" s="162" t="str">
        <f>IF(基本情報入力シート!AF247=0, "",基本情報入力シート!AF247)</f>
        <v/>
      </c>
      <c r="M219" s="163" t="str">
        <f>IF(基本情報入力シート!AG247="","",基本情報入力シート!AG247)</f>
        <v/>
      </c>
      <c r="N219" s="164"/>
      <c r="O219" s="165" t="str">
        <f>IFERROR(VLOOKUP(K219,【参考】数式用!$A$2:$F$57,MATCH(N219,【参考】数式用!$C$3:$F$3,0)+2,0),"")</f>
        <v/>
      </c>
      <c r="P219" s="461" t="s">
        <v>180</v>
      </c>
      <c r="Q219" s="166"/>
      <c r="R219" s="462" t="s">
        <v>271</v>
      </c>
      <c r="S219" s="166"/>
      <c r="T219" s="462" t="s">
        <v>272</v>
      </c>
      <c r="U219" s="166"/>
      <c r="V219" s="462" t="s">
        <v>271</v>
      </c>
      <c r="W219" s="166"/>
      <c r="X219" s="462" t="s">
        <v>182</v>
      </c>
      <c r="Y219" s="462" t="s">
        <v>274</v>
      </c>
      <c r="Z219" s="462" t="str">
        <f t="shared" si="65"/>
        <v/>
      </c>
      <c r="AA219" s="463" t="s">
        <v>275</v>
      </c>
      <c r="AB219" s="464" t="str">
        <f t="shared" si="66"/>
        <v/>
      </c>
      <c r="AC219" s="465" t="str">
        <f>IFERROR(ROUNDDOWN(ROUNDDOWN(ROUND(L219*VLOOKUP(K219,【参考】数式用!$A$4:$F$57,MATCH("処遇改善加算Ⅳ",【参考】数式用!$C$3:$F$3,0)+2,0),0)*M219,0)*Z219*0.5,0), "")</f>
        <v/>
      </c>
      <c r="AD219" s="616"/>
      <c r="AE219" s="582"/>
      <c r="AF219" s="582"/>
      <c r="AG219" s="583"/>
      <c r="AH219" s="234"/>
      <c r="AI219" s="161"/>
      <c r="AJ219" s="167"/>
      <c r="AK219" s="541" t="str">
        <f t="shared" si="67"/>
        <v/>
      </c>
      <c r="AL219" s="542" t="str">
        <f t="shared" si="68"/>
        <v/>
      </c>
      <c r="AM219" s="543"/>
      <c r="AN219" s="547" t="str">
        <f>IFERROR(VLOOKUP(K219,【参考】数式用!$A$2:$N$57,14,FALSE),"")</f>
        <v/>
      </c>
      <c r="AO219" s="547" t="str">
        <f t="shared" si="69"/>
        <v/>
      </c>
      <c r="AP219" s="546" t="str">
        <f t="shared" si="70"/>
        <v/>
      </c>
      <c r="AQ219" s="546" t="str">
        <f t="shared" si="71"/>
        <v>入力済</v>
      </c>
      <c r="AR219" s="547" t="str">
        <f t="shared" si="72"/>
        <v/>
      </c>
      <c r="AS219" s="546" t="str">
        <f t="shared" si="73"/>
        <v>入力済</v>
      </c>
      <c r="AT219" s="546" t="str">
        <f t="shared" si="74"/>
        <v/>
      </c>
      <c r="AU219" s="546" t="str">
        <f t="shared" si="75"/>
        <v/>
      </c>
      <c r="AV219" s="547" t="str">
        <f t="shared" si="76"/>
        <v/>
      </c>
      <c r="AW219" s="547" t="str">
        <f t="shared" si="83"/>
        <v>入力済</v>
      </c>
      <c r="AX219" s="546" t="str">
        <f>IFERROR(VLOOKUP(K219,【参考】数式用!$AR$3:$AS$49,2, FALSE), "")</f>
        <v/>
      </c>
      <c r="AY219" s="547" t="str">
        <f t="shared" si="77"/>
        <v/>
      </c>
      <c r="AZ219" s="547" t="str">
        <f t="shared" si="78"/>
        <v>入力済</v>
      </c>
      <c r="BA219" s="546" t="str">
        <f>IFERROR(VLOOKUP(K219,【参考】数式用!$AX$3:$AY$56, 2, FALSE), "")</f>
        <v/>
      </c>
      <c r="BB219" s="547" t="str">
        <f t="shared" si="79"/>
        <v/>
      </c>
      <c r="BC219" s="647" t="str">
        <f t="shared" si="80"/>
        <v>入力済</v>
      </c>
      <c r="BD219" s="547" t="str">
        <f t="shared" si="81"/>
        <v/>
      </c>
      <c r="BE219" s="547" t="str">
        <f t="shared" si="82"/>
        <v/>
      </c>
      <c r="BF219" s="514"/>
      <c r="BG219" s="514"/>
      <c r="BH219" s="633" t="e">
        <f>VLOOKUP(K219,【参考】数式用!$A$2:$O$57,15,FALSE)</f>
        <v>#N/A</v>
      </c>
      <c r="BI219" s="514"/>
      <c r="BJ219" s="514"/>
      <c r="BK219" s="514"/>
      <c r="BL219" s="514"/>
      <c r="BM219" s="514"/>
      <c r="BN219" s="514"/>
      <c r="BO219" s="515"/>
    </row>
    <row r="220" spans="1:67" s="516" customFormat="1" ht="109.95" customHeight="1" thickBot="1">
      <c r="A220" s="649">
        <v>209</v>
      </c>
      <c r="B220" s="983" t="str">
        <f>IF(基本情報入力シート!B248="","",基本情報入力シート!B248)</f>
        <v/>
      </c>
      <c r="C220" s="984"/>
      <c r="D220" s="984"/>
      <c r="E220" s="984"/>
      <c r="F220" s="985"/>
      <c r="G220" s="460" t="str">
        <f>IF(基本情報入力シート!L248="", "", 基本情報入力シート!L248)</f>
        <v/>
      </c>
      <c r="H220" s="460" t="str">
        <f>IF(基本情報入力シート!Q248="", "", 基本情報入力シート!Q248)</f>
        <v/>
      </c>
      <c r="I220" s="460" t="str">
        <f>IF(基本情報入力シート!V248="", "", 基本情報入力シート!V248)</f>
        <v/>
      </c>
      <c r="J220" s="460" t="str">
        <f>IF(基本情報入力シート!W248="", "", 基本情報入力シート!W248)</f>
        <v/>
      </c>
      <c r="K220" s="460" t="str">
        <f>IF(基本情報入力シート!Z248="", "", 基本情報入力シート!Z248)</f>
        <v/>
      </c>
      <c r="L220" s="162" t="str">
        <f>IF(基本情報入力シート!AF248=0, "",基本情報入力シート!AF248)</f>
        <v/>
      </c>
      <c r="M220" s="163" t="str">
        <f>IF(基本情報入力シート!AG248="","",基本情報入力シート!AG248)</f>
        <v/>
      </c>
      <c r="N220" s="164"/>
      <c r="O220" s="165" t="str">
        <f>IFERROR(VLOOKUP(K220,【参考】数式用!$A$2:$F$57,MATCH(N220,【参考】数式用!$C$3:$F$3,0)+2,0),"")</f>
        <v/>
      </c>
      <c r="P220" s="461" t="s">
        <v>180</v>
      </c>
      <c r="Q220" s="166"/>
      <c r="R220" s="462" t="s">
        <v>271</v>
      </c>
      <c r="S220" s="166"/>
      <c r="T220" s="462" t="s">
        <v>272</v>
      </c>
      <c r="U220" s="166"/>
      <c r="V220" s="462" t="s">
        <v>271</v>
      </c>
      <c r="W220" s="166"/>
      <c r="X220" s="462" t="s">
        <v>182</v>
      </c>
      <c r="Y220" s="462" t="s">
        <v>274</v>
      </c>
      <c r="Z220" s="462" t="str">
        <f t="shared" si="65"/>
        <v/>
      </c>
      <c r="AA220" s="463" t="s">
        <v>275</v>
      </c>
      <c r="AB220" s="464" t="str">
        <f t="shared" si="66"/>
        <v/>
      </c>
      <c r="AC220" s="465" t="str">
        <f>IFERROR(ROUNDDOWN(ROUNDDOWN(ROUND(L220*VLOOKUP(K220,【参考】数式用!$A$4:$F$57,MATCH("処遇改善加算Ⅳ",【参考】数式用!$C$3:$F$3,0)+2,0),0)*M220,0)*Z220*0.5,0), "")</f>
        <v/>
      </c>
      <c r="AD220" s="616"/>
      <c r="AE220" s="582"/>
      <c r="AF220" s="582"/>
      <c r="AG220" s="583"/>
      <c r="AH220" s="234"/>
      <c r="AI220" s="161"/>
      <c r="AJ220" s="167"/>
      <c r="AK220" s="541" t="str">
        <f t="shared" si="67"/>
        <v/>
      </c>
      <c r="AL220" s="542" t="str">
        <f t="shared" si="68"/>
        <v/>
      </c>
      <c r="AM220" s="543"/>
      <c r="AN220" s="547" t="str">
        <f>IFERROR(VLOOKUP(K220,【参考】数式用!$A$2:$N$57,14,FALSE),"")</f>
        <v/>
      </c>
      <c r="AO220" s="547" t="str">
        <f t="shared" si="69"/>
        <v/>
      </c>
      <c r="AP220" s="546" t="str">
        <f t="shared" si="70"/>
        <v/>
      </c>
      <c r="AQ220" s="546" t="str">
        <f t="shared" si="71"/>
        <v>入力済</v>
      </c>
      <c r="AR220" s="547" t="str">
        <f t="shared" si="72"/>
        <v/>
      </c>
      <c r="AS220" s="546" t="str">
        <f t="shared" si="73"/>
        <v>入力済</v>
      </c>
      <c r="AT220" s="546" t="str">
        <f t="shared" si="74"/>
        <v/>
      </c>
      <c r="AU220" s="546" t="str">
        <f t="shared" si="75"/>
        <v/>
      </c>
      <c r="AV220" s="547" t="str">
        <f t="shared" si="76"/>
        <v/>
      </c>
      <c r="AW220" s="547" t="str">
        <f t="shared" si="83"/>
        <v>入力済</v>
      </c>
      <c r="AX220" s="546" t="str">
        <f>IFERROR(VLOOKUP(K220,【参考】数式用!$AR$3:$AS$49,2, FALSE), "")</f>
        <v/>
      </c>
      <c r="AY220" s="547" t="str">
        <f t="shared" si="77"/>
        <v/>
      </c>
      <c r="AZ220" s="547" t="str">
        <f t="shared" si="78"/>
        <v>入力済</v>
      </c>
      <c r="BA220" s="546" t="str">
        <f>IFERROR(VLOOKUP(K220,【参考】数式用!$AX$3:$AY$56, 2, FALSE), "")</f>
        <v/>
      </c>
      <c r="BB220" s="547" t="str">
        <f t="shared" si="79"/>
        <v/>
      </c>
      <c r="BC220" s="647" t="str">
        <f t="shared" si="80"/>
        <v>入力済</v>
      </c>
      <c r="BD220" s="547" t="str">
        <f t="shared" si="81"/>
        <v/>
      </c>
      <c r="BE220" s="547" t="str">
        <f t="shared" si="82"/>
        <v/>
      </c>
      <c r="BF220" s="514"/>
      <c r="BG220" s="514"/>
      <c r="BH220" s="633" t="e">
        <f>VLOOKUP(K220,【参考】数式用!$A$2:$O$57,15,FALSE)</f>
        <v>#N/A</v>
      </c>
      <c r="BI220" s="514"/>
      <c r="BJ220" s="514"/>
      <c r="BK220" s="514"/>
      <c r="BL220" s="514"/>
      <c r="BM220" s="514"/>
      <c r="BN220" s="514"/>
      <c r="BO220" s="515"/>
    </row>
    <row r="221" spans="1:67" s="516" customFormat="1" ht="109.95" customHeight="1" thickBot="1">
      <c r="A221" s="649">
        <v>210</v>
      </c>
      <c r="B221" s="983" t="str">
        <f>IF(基本情報入力シート!B249="","",基本情報入力シート!B249)</f>
        <v/>
      </c>
      <c r="C221" s="984"/>
      <c r="D221" s="984"/>
      <c r="E221" s="984"/>
      <c r="F221" s="985"/>
      <c r="G221" s="460" t="str">
        <f>IF(基本情報入力シート!L249="", "", 基本情報入力シート!L249)</f>
        <v/>
      </c>
      <c r="H221" s="460" t="str">
        <f>IF(基本情報入力シート!Q249="", "", 基本情報入力シート!Q249)</f>
        <v/>
      </c>
      <c r="I221" s="460" t="str">
        <f>IF(基本情報入力シート!V249="", "", 基本情報入力シート!V249)</f>
        <v/>
      </c>
      <c r="J221" s="460" t="str">
        <f>IF(基本情報入力シート!W249="", "", 基本情報入力シート!W249)</f>
        <v/>
      </c>
      <c r="K221" s="460" t="str">
        <f>IF(基本情報入力シート!Z249="", "", 基本情報入力シート!Z249)</f>
        <v/>
      </c>
      <c r="L221" s="162" t="str">
        <f>IF(基本情報入力シート!AF249=0, "",基本情報入力シート!AF249)</f>
        <v/>
      </c>
      <c r="M221" s="163" t="str">
        <f>IF(基本情報入力シート!AG249="","",基本情報入力シート!AG249)</f>
        <v/>
      </c>
      <c r="N221" s="164"/>
      <c r="O221" s="165" t="str">
        <f>IFERROR(VLOOKUP(K221,【参考】数式用!$A$2:$F$57,MATCH(N221,【参考】数式用!$C$3:$F$3,0)+2,0),"")</f>
        <v/>
      </c>
      <c r="P221" s="461" t="s">
        <v>180</v>
      </c>
      <c r="Q221" s="166"/>
      <c r="R221" s="462" t="s">
        <v>271</v>
      </c>
      <c r="S221" s="166"/>
      <c r="T221" s="462" t="s">
        <v>272</v>
      </c>
      <c r="U221" s="166"/>
      <c r="V221" s="462" t="s">
        <v>271</v>
      </c>
      <c r="W221" s="166"/>
      <c r="X221" s="462" t="s">
        <v>182</v>
      </c>
      <c r="Y221" s="462" t="s">
        <v>274</v>
      </c>
      <c r="Z221" s="462" t="str">
        <f t="shared" si="65"/>
        <v/>
      </c>
      <c r="AA221" s="463" t="s">
        <v>275</v>
      </c>
      <c r="AB221" s="464" t="str">
        <f t="shared" si="66"/>
        <v/>
      </c>
      <c r="AC221" s="465" t="str">
        <f>IFERROR(ROUNDDOWN(ROUNDDOWN(ROUND(L221*VLOOKUP(K221,【参考】数式用!$A$4:$F$57,MATCH("処遇改善加算Ⅳ",【参考】数式用!$C$3:$F$3,0)+2,0),0)*M221,0)*Z221*0.5,0), "")</f>
        <v/>
      </c>
      <c r="AD221" s="616"/>
      <c r="AE221" s="582"/>
      <c r="AF221" s="582"/>
      <c r="AG221" s="583"/>
      <c r="AH221" s="234"/>
      <c r="AI221" s="161"/>
      <c r="AJ221" s="167"/>
      <c r="AK221" s="541" t="str">
        <f t="shared" si="67"/>
        <v/>
      </c>
      <c r="AL221" s="542" t="str">
        <f t="shared" si="68"/>
        <v/>
      </c>
      <c r="AM221" s="543"/>
      <c r="AN221" s="547" t="str">
        <f>IFERROR(VLOOKUP(K221,【参考】数式用!$A$2:$N$57,14,FALSE),"")</f>
        <v/>
      </c>
      <c r="AO221" s="547" t="str">
        <f t="shared" si="69"/>
        <v/>
      </c>
      <c r="AP221" s="546" t="str">
        <f t="shared" si="70"/>
        <v/>
      </c>
      <c r="AQ221" s="546" t="str">
        <f t="shared" si="71"/>
        <v>入力済</v>
      </c>
      <c r="AR221" s="547" t="str">
        <f t="shared" si="72"/>
        <v/>
      </c>
      <c r="AS221" s="546" t="str">
        <f t="shared" si="73"/>
        <v>入力済</v>
      </c>
      <c r="AT221" s="546" t="str">
        <f t="shared" si="74"/>
        <v/>
      </c>
      <c r="AU221" s="546" t="str">
        <f t="shared" si="75"/>
        <v/>
      </c>
      <c r="AV221" s="547" t="str">
        <f t="shared" si="76"/>
        <v/>
      </c>
      <c r="AW221" s="547" t="str">
        <f t="shared" si="83"/>
        <v>入力済</v>
      </c>
      <c r="AX221" s="546" t="str">
        <f>IFERROR(VLOOKUP(K221,【参考】数式用!$AR$3:$AS$49,2, FALSE), "")</f>
        <v/>
      </c>
      <c r="AY221" s="547" t="str">
        <f t="shared" si="77"/>
        <v/>
      </c>
      <c r="AZ221" s="547" t="str">
        <f t="shared" si="78"/>
        <v>入力済</v>
      </c>
      <c r="BA221" s="546" t="str">
        <f>IFERROR(VLOOKUP(K221,【参考】数式用!$AX$3:$AY$56, 2, FALSE), "")</f>
        <v/>
      </c>
      <c r="BB221" s="547" t="str">
        <f t="shared" si="79"/>
        <v/>
      </c>
      <c r="BC221" s="647" t="str">
        <f t="shared" si="80"/>
        <v>入力済</v>
      </c>
      <c r="BD221" s="547" t="str">
        <f t="shared" si="81"/>
        <v/>
      </c>
      <c r="BE221" s="547" t="str">
        <f t="shared" si="82"/>
        <v/>
      </c>
      <c r="BF221" s="514"/>
      <c r="BG221" s="514"/>
      <c r="BH221" s="633" t="e">
        <f>VLOOKUP(K221,【参考】数式用!$A$2:$O$57,15,FALSE)</f>
        <v>#N/A</v>
      </c>
      <c r="BI221" s="514"/>
      <c r="BJ221" s="514"/>
      <c r="BK221" s="514"/>
      <c r="BL221" s="514"/>
      <c r="BM221" s="514"/>
      <c r="BN221" s="514"/>
      <c r="BO221" s="515"/>
    </row>
    <row r="222" spans="1:67" s="516" customFormat="1" ht="109.95" customHeight="1" thickBot="1">
      <c r="A222" s="649">
        <v>211</v>
      </c>
      <c r="B222" s="983" t="str">
        <f>IF(基本情報入力シート!B250="","",基本情報入力シート!B250)</f>
        <v/>
      </c>
      <c r="C222" s="984"/>
      <c r="D222" s="984"/>
      <c r="E222" s="984"/>
      <c r="F222" s="985"/>
      <c r="G222" s="460" t="str">
        <f>IF(基本情報入力シート!L250="", "", 基本情報入力シート!L250)</f>
        <v/>
      </c>
      <c r="H222" s="460" t="str">
        <f>IF(基本情報入力シート!Q250="", "", 基本情報入力シート!Q250)</f>
        <v/>
      </c>
      <c r="I222" s="460" t="str">
        <f>IF(基本情報入力シート!V250="", "", 基本情報入力シート!V250)</f>
        <v/>
      </c>
      <c r="J222" s="460" t="str">
        <f>IF(基本情報入力シート!W250="", "", 基本情報入力シート!W250)</f>
        <v/>
      </c>
      <c r="K222" s="460" t="str">
        <f>IF(基本情報入力シート!Z250="", "", 基本情報入力シート!Z250)</f>
        <v/>
      </c>
      <c r="L222" s="162" t="str">
        <f>IF(基本情報入力シート!AF250=0, "",基本情報入力シート!AF250)</f>
        <v/>
      </c>
      <c r="M222" s="163" t="str">
        <f>IF(基本情報入力シート!AG250="","",基本情報入力シート!AG250)</f>
        <v/>
      </c>
      <c r="N222" s="164"/>
      <c r="O222" s="165" t="str">
        <f>IFERROR(VLOOKUP(K222,【参考】数式用!$A$2:$F$57,MATCH(N222,【参考】数式用!$C$3:$F$3,0)+2,0),"")</f>
        <v/>
      </c>
      <c r="P222" s="461" t="s">
        <v>180</v>
      </c>
      <c r="Q222" s="166"/>
      <c r="R222" s="462" t="s">
        <v>271</v>
      </c>
      <c r="S222" s="166"/>
      <c r="T222" s="462" t="s">
        <v>272</v>
      </c>
      <c r="U222" s="166"/>
      <c r="V222" s="462" t="s">
        <v>271</v>
      </c>
      <c r="W222" s="166"/>
      <c r="X222" s="462" t="s">
        <v>182</v>
      </c>
      <c r="Y222" s="462" t="s">
        <v>274</v>
      </c>
      <c r="Z222" s="462" t="str">
        <f t="shared" si="65"/>
        <v/>
      </c>
      <c r="AA222" s="463" t="s">
        <v>275</v>
      </c>
      <c r="AB222" s="464" t="str">
        <f t="shared" si="66"/>
        <v/>
      </c>
      <c r="AC222" s="465" t="str">
        <f>IFERROR(ROUNDDOWN(ROUNDDOWN(ROUND(L222*VLOOKUP(K222,【参考】数式用!$A$4:$F$57,MATCH("処遇改善加算Ⅳ",【参考】数式用!$C$3:$F$3,0)+2,0),0)*M222,0)*Z222*0.5,0), "")</f>
        <v/>
      </c>
      <c r="AD222" s="616"/>
      <c r="AE222" s="582"/>
      <c r="AF222" s="582"/>
      <c r="AG222" s="583"/>
      <c r="AH222" s="234"/>
      <c r="AI222" s="161"/>
      <c r="AJ222" s="167"/>
      <c r="AK222" s="541" t="str">
        <f t="shared" si="67"/>
        <v/>
      </c>
      <c r="AL222" s="542" t="str">
        <f t="shared" si="68"/>
        <v/>
      </c>
      <c r="AM222" s="543"/>
      <c r="AN222" s="547" t="str">
        <f>IFERROR(VLOOKUP(K222,【参考】数式用!$A$2:$N$57,14,FALSE),"")</f>
        <v/>
      </c>
      <c r="AO222" s="547" t="str">
        <f t="shared" si="69"/>
        <v/>
      </c>
      <c r="AP222" s="546" t="str">
        <f t="shared" si="70"/>
        <v/>
      </c>
      <c r="AQ222" s="546" t="str">
        <f t="shared" si="71"/>
        <v>入力済</v>
      </c>
      <c r="AR222" s="547" t="str">
        <f t="shared" si="72"/>
        <v/>
      </c>
      <c r="AS222" s="546" t="str">
        <f t="shared" si="73"/>
        <v>入力済</v>
      </c>
      <c r="AT222" s="546" t="str">
        <f t="shared" si="74"/>
        <v/>
      </c>
      <c r="AU222" s="546" t="str">
        <f t="shared" si="75"/>
        <v/>
      </c>
      <c r="AV222" s="547" t="str">
        <f t="shared" si="76"/>
        <v/>
      </c>
      <c r="AW222" s="547" t="str">
        <f t="shared" si="83"/>
        <v>入力済</v>
      </c>
      <c r="AX222" s="546" t="str">
        <f>IFERROR(VLOOKUP(K222,【参考】数式用!$AR$3:$AS$49,2, FALSE), "")</f>
        <v/>
      </c>
      <c r="AY222" s="547" t="str">
        <f t="shared" si="77"/>
        <v/>
      </c>
      <c r="AZ222" s="547" t="str">
        <f t="shared" si="78"/>
        <v>入力済</v>
      </c>
      <c r="BA222" s="546" t="str">
        <f>IFERROR(VLOOKUP(K222,【参考】数式用!$AX$3:$AY$56, 2, FALSE), "")</f>
        <v/>
      </c>
      <c r="BB222" s="547" t="str">
        <f t="shared" si="79"/>
        <v/>
      </c>
      <c r="BC222" s="647" t="str">
        <f t="shared" si="80"/>
        <v>入力済</v>
      </c>
      <c r="BD222" s="547" t="str">
        <f t="shared" si="81"/>
        <v/>
      </c>
      <c r="BE222" s="547" t="str">
        <f t="shared" si="82"/>
        <v/>
      </c>
      <c r="BF222" s="514"/>
      <c r="BG222" s="514"/>
      <c r="BH222" s="633" t="e">
        <f>VLOOKUP(K222,【参考】数式用!$A$2:$O$57,15,FALSE)</f>
        <v>#N/A</v>
      </c>
      <c r="BI222" s="514"/>
      <c r="BJ222" s="514"/>
      <c r="BK222" s="514"/>
      <c r="BL222" s="514"/>
      <c r="BM222" s="514"/>
      <c r="BN222" s="514"/>
      <c r="BO222" s="515"/>
    </row>
    <row r="223" spans="1:67" s="516" customFormat="1" ht="109.95" customHeight="1" thickBot="1">
      <c r="A223" s="649">
        <v>212</v>
      </c>
      <c r="B223" s="983" t="str">
        <f>IF(基本情報入力シート!B251="","",基本情報入力シート!B251)</f>
        <v/>
      </c>
      <c r="C223" s="984"/>
      <c r="D223" s="984"/>
      <c r="E223" s="984"/>
      <c r="F223" s="985"/>
      <c r="G223" s="460" t="str">
        <f>IF(基本情報入力シート!L251="", "", 基本情報入力シート!L251)</f>
        <v/>
      </c>
      <c r="H223" s="460" t="str">
        <f>IF(基本情報入力シート!Q251="", "", 基本情報入力シート!Q251)</f>
        <v/>
      </c>
      <c r="I223" s="460" t="str">
        <f>IF(基本情報入力シート!V251="", "", 基本情報入力シート!V251)</f>
        <v/>
      </c>
      <c r="J223" s="460" t="str">
        <f>IF(基本情報入力シート!W251="", "", 基本情報入力シート!W251)</f>
        <v/>
      </c>
      <c r="K223" s="460" t="str">
        <f>IF(基本情報入力シート!Z251="", "", 基本情報入力シート!Z251)</f>
        <v/>
      </c>
      <c r="L223" s="162" t="str">
        <f>IF(基本情報入力シート!AF251=0, "",基本情報入力シート!AF251)</f>
        <v/>
      </c>
      <c r="M223" s="163" t="str">
        <f>IF(基本情報入力シート!AG251="","",基本情報入力シート!AG251)</f>
        <v/>
      </c>
      <c r="N223" s="164"/>
      <c r="O223" s="165" t="str">
        <f>IFERROR(VLOOKUP(K223,【参考】数式用!$A$2:$F$57,MATCH(N223,【参考】数式用!$C$3:$F$3,0)+2,0),"")</f>
        <v/>
      </c>
      <c r="P223" s="461" t="s">
        <v>180</v>
      </c>
      <c r="Q223" s="166"/>
      <c r="R223" s="462" t="s">
        <v>271</v>
      </c>
      <c r="S223" s="166"/>
      <c r="T223" s="462" t="s">
        <v>272</v>
      </c>
      <c r="U223" s="166"/>
      <c r="V223" s="462" t="s">
        <v>271</v>
      </c>
      <c r="W223" s="166"/>
      <c r="X223" s="462" t="s">
        <v>182</v>
      </c>
      <c r="Y223" s="462" t="s">
        <v>274</v>
      </c>
      <c r="Z223" s="462" t="str">
        <f t="shared" si="65"/>
        <v/>
      </c>
      <c r="AA223" s="463" t="s">
        <v>275</v>
      </c>
      <c r="AB223" s="464" t="str">
        <f t="shared" si="66"/>
        <v/>
      </c>
      <c r="AC223" s="465" t="str">
        <f>IFERROR(ROUNDDOWN(ROUNDDOWN(ROUND(L223*VLOOKUP(K223,【参考】数式用!$A$4:$F$57,MATCH("処遇改善加算Ⅳ",【参考】数式用!$C$3:$F$3,0)+2,0),0)*M223,0)*Z223*0.5,0), "")</f>
        <v/>
      </c>
      <c r="AD223" s="616"/>
      <c r="AE223" s="582"/>
      <c r="AF223" s="582"/>
      <c r="AG223" s="583"/>
      <c r="AH223" s="234"/>
      <c r="AI223" s="161"/>
      <c r="AJ223" s="167"/>
      <c r="AK223" s="541" t="str">
        <f t="shared" si="67"/>
        <v/>
      </c>
      <c r="AL223" s="542" t="str">
        <f t="shared" si="68"/>
        <v/>
      </c>
      <c r="AM223" s="543"/>
      <c r="AN223" s="547" t="str">
        <f>IFERROR(VLOOKUP(K223,【参考】数式用!$A$2:$N$57,14,FALSE),"")</f>
        <v/>
      </c>
      <c r="AO223" s="547" t="str">
        <f t="shared" si="69"/>
        <v/>
      </c>
      <c r="AP223" s="546" t="str">
        <f t="shared" si="70"/>
        <v/>
      </c>
      <c r="AQ223" s="546" t="str">
        <f t="shared" si="71"/>
        <v>入力済</v>
      </c>
      <c r="AR223" s="547" t="str">
        <f t="shared" si="72"/>
        <v/>
      </c>
      <c r="AS223" s="546" t="str">
        <f t="shared" si="73"/>
        <v>入力済</v>
      </c>
      <c r="AT223" s="546" t="str">
        <f t="shared" si="74"/>
        <v/>
      </c>
      <c r="AU223" s="546" t="str">
        <f t="shared" si="75"/>
        <v/>
      </c>
      <c r="AV223" s="547" t="str">
        <f t="shared" si="76"/>
        <v/>
      </c>
      <c r="AW223" s="547" t="str">
        <f t="shared" si="83"/>
        <v>入力済</v>
      </c>
      <c r="AX223" s="546" t="str">
        <f>IFERROR(VLOOKUP(K223,【参考】数式用!$AR$3:$AS$49,2, FALSE), "")</f>
        <v/>
      </c>
      <c r="AY223" s="547" t="str">
        <f t="shared" si="77"/>
        <v/>
      </c>
      <c r="AZ223" s="547" t="str">
        <f t="shared" si="78"/>
        <v>入力済</v>
      </c>
      <c r="BA223" s="546" t="str">
        <f>IFERROR(VLOOKUP(K223,【参考】数式用!$AX$3:$AY$56, 2, FALSE), "")</f>
        <v/>
      </c>
      <c r="BB223" s="547" t="str">
        <f t="shared" si="79"/>
        <v/>
      </c>
      <c r="BC223" s="647" t="str">
        <f t="shared" si="80"/>
        <v>入力済</v>
      </c>
      <c r="BD223" s="547" t="str">
        <f t="shared" si="81"/>
        <v/>
      </c>
      <c r="BE223" s="547" t="str">
        <f t="shared" si="82"/>
        <v/>
      </c>
      <c r="BF223" s="514"/>
      <c r="BG223" s="514"/>
      <c r="BH223" s="633" t="e">
        <f>VLOOKUP(K223,【参考】数式用!$A$2:$O$57,15,FALSE)</f>
        <v>#N/A</v>
      </c>
      <c r="BI223" s="514"/>
      <c r="BJ223" s="514"/>
      <c r="BK223" s="514"/>
      <c r="BL223" s="514"/>
      <c r="BM223" s="514"/>
      <c r="BN223" s="514"/>
      <c r="BO223" s="515"/>
    </row>
    <row r="224" spans="1:67" s="516" customFormat="1" ht="109.95" customHeight="1" thickBot="1">
      <c r="A224" s="649">
        <v>213</v>
      </c>
      <c r="B224" s="983" t="str">
        <f>IF(基本情報入力シート!B252="","",基本情報入力シート!B252)</f>
        <v/>
      </c>
      <c r="C224" s="984"/>
      <c r="D224" s="984"/>
      <c r="E224" s="984"/>
      <c r="F224" s="985"/>
      <c r="G224" s="460" t="str">
        <f>IF(基本情報入力シート!L252="", "", 基本情報入力シート!L252)</f>
        <v/>
      </c>
      <c r="H224" s="460" t="str">
        <f>IF(基本情報入力シート!Q252="", "", 基本情報入力シート!Q252)</f>
        <v/>
      </c>
      <c r="I224" s="460" t="str">
        <f>IF(基本情報入力シート!V252="", "", 基本情報入力シート!V252)</f>
        <v/>
      </c>
      <c r="J224" s="460" t="str">
        <f>IF(基本情報入力シート!W252="", "", 基本情報入力シート!W252)</f>
        <v/>
      </c>
      <c r="K224" s="460" t="str">
        <f>IF(基本情報入力シート!Z252="", "", 基本情報入力シート!Z252)</f>
        <v/>
      </c>
      <c r="L224" s="162" t="str">
        <f>IF(基本情報入力シート!AF252=0, "",基本情報入力シート!AF252)</f>
        <v/>
      </c>
      <c r="M224" s="163" t="str">
        <f>IF(基本情報入力シート!AG252="","",基本情報入力シート!AG252)</f>
        <v/>
      </c>
      <c r="N224" s="164"/>
      <c r="O224" s="165" t="str">
        <f>IFERROR(VLOOKUP(K224,【参考】数式用!$A$2:$F$57,MATCH(N224,【参考】数式用!$C$3:$F$3,0)+2,0),"")</f>
        <v/>
      </c>
      <c r="P224" s="461" t="s">
        <v>180</v>
      </c>
      <c r="Q224" s="166"/>
      <c r="R224" s="462" t="s">
        <v>271</v>
      </c>
      <c r="S224" s="166"/>
      <c r="T224" s="462" t="s">
        <v>272</v>
      </c>
      <c r="U224" s="166"/>
      <c r="V224" s="462" t="s">
        <v>271</v>
      </c>
      <c r="W224" s="166"/>
      <c r="X224" s="462" t="s">
        <v>182</v>
      </c>
      <c r="Y224" s="462" t="s">
        <v>274</v>
      </c>
      <c r="Z224" s="462" t="str">
        <f t="shared" si="65"/>
        <v/>
      </c>
      <c r="AA224" s="463" t="s">
        <v>275</v>
      </c>
      <c r="AB224" s="464" t="str">
        <f t="shared" si="66"/>
        <v/>
      </c>
      <c r="AC224" s="465" t="str">
        <f>IFERROR(ROUNDDOWN(ROUNDDOWN(ROUND(L224*VLOOKUP(K224,【参考】数式用!$A$4:$F$57,MATCH("処遇改善加算Ⅳ",【参考】数式用!$C$3:$F$3,0)+2,0),0)*M224,0)*Z224*0.5,0), "")</f>
        <v/>
      </c>
      <c r="AD224" s="616"/>
      <c r="AE224" s="582"/>
      <c r="AF224" s="582"/>
      <c r="AG224" s="583"/>
      <c r="AH224" s="234"/>
      <c r="AI224" s="161"/>
      <c r="AJ224" s="167"/>
      <c r="AK224" s="541" t="str">
        <f t="shared" si="67"/>
        <v/>
      </c>
      <c r="AL224" s="542" t="str">
        <f t="shared" si="68"/>
        <v/>
      </c>
      <c r="AM224" s="543"/>
      <c r="AN224" s="547" t="str">
        <f>IFERROR(VLOOKUP(K224,【参考】数式用!$A$2:$N$57,14,FALSE),"")</f>
        <v/>
      </c>
      <c r="AO224" s="547" t="str">
        <f t="shared" si="69"/>
        <v/>
      </c>
      <c r="AP224" s="546" t="str">
        <f t="shared" si="70"/>
        <v/>
      </c>
      <c r="AQ224" s="546" t="str">
        <f t="shared" si="71"/>
        <v>入力済</v>
      </c>
      <c r="AR224" s="547" t="str">
        <f t="shared" si="72"/>
        <v/>
      </c>
      <c r="AS224" s="546" t="str">
        <f t="shared" si="73"/>
        <v>入力済</v>
      </c>
      <c r="AT224" s="546" t="str">
        <f t="shared" si="74"/>
        <v/>
      </c>
      <c r="AU224" s="546" t="str">
        <f t="shared" si="75"/>
        <v/>
      </c>
      <c r="AV224" s="547" t="str">
        <f t="shared" si="76"/>
        <v/>
      </c>
      <c r="AW224" s="547" t="str">
        <f t="shared" si="83"/>
        <v>入力済</v>
      </c>
      <c r="AX224" s="546" t="str">
        <f>IFERROR(VLOOKUP(K224,【参考】数式用!$AR$3:$AS$49,2, FALSE), "")</f>
        <v/>
      </c>
      <c r="AY224" s="547" t="str">
        <f t="shared" si="77"/>
        <v/>
      </c>
      <c r="AZ224" s="547" t="str">
        <f t="shared" si="78"/>
        <v>入力済</v>
      </c>
      <c r="BA224" s="546" t="str">
        <f>IFERROR(VLOOKUP(K224,【参考】数式用!$AX$3:$AY$56, 2, FALSE), "")</f>
        <v/>
      </c>
      <c r="BB224" s="547" t="str">
        <f t="shared" si="79"/>
        <v/>
      </c>
      <c r="BC224" s="647" t="str">
        <f t="shared" si="80"/>
        <v>入力済</v>
      </c>
      <c r="BD224" s="547" t="str">
        <f t="shared" si="81"/>
        <v/>
      </c>
      <c r="BE224" s="547" t="str">
        <f t="shared" si="82"/>
        <v/>
      </c>
      <c r="BF224" s="514"/>
      <c r="BG224" s="514"/>
      <c r="BH224" s="633" t="e">
        <f>VLOOKUP(K224,【参考】数式用!$A$2:$O$57,15,FALSE)</f>
        <v>#N/A</v>
      </c>
      <c r="BI224" s="514"/>
      <c r="BJ224" s="514"/>
      <c r="BK224" s="514"/>
      <c r="BL224" s="514"/>
      <c r="BM224" s="514"/>
      <c r="BN224" s="514"/>
      <c r="BO224" s="515"/>
    </row>
    <row r="225" spans="1:67" s="516" customFormat="1" ht="109.95" customHeight="1" thickBot="1">
      <c r="A225" s="649">
        <v>214</v>
      </c>
      <c r="B225" s="983" t="str">
        <f>IF(基本情報入力シート!B253="","",基本情報入力シート!B253)</f>
        <v/>
      </c>
      <c r="C225" s="984"/>
      <c r="D225" s="984"/>
      <c r="E225" s="984"/>
      <c r="F225" s="985"/>
      <c r="G225" s="460" t="str">
        <f>IF(基本情報入力シート!L253="", "", 基本情報入力シート!L253)</f>
        <v/>
      </c>
      <c r="H225" s="460" t="str">
        <f>IF(基本情報入力シート!Q253="", "", 基本情報入力シート!Q253)</f>
        <v/>
      </c>
      <c r="I225" s="460" t="str">
        <f>IF(基本情報入力シート!V253="", "", 基本情報入力シート!V253)</f>
        <v/>
      </c>
      <c r="J225" s="460" t="str">
        <f>IF(基本情報入力シート!W253="", "", 基本情報入力シート!W253)</f>
        <v/>
      </c>
      <c r="K225" s="460" t="str">
        <f>IF(基本情報入力シート!Z253="", "", 基本情報入力シート!Z253)</f>
        <v/>
      </c>
      <c r="L225" s="162" t="str">
        <f>IF(基本情報入力シート!AF253=0, "",基本情報入力シート!AF253)</f>
        <v/>
      </c>
      <c r="M225" s="163" t="str">
        <f>IF(基本情報入力シート!AG253="","",基本情報入力シート!AG253)</f>
        <v/>
      </c>
      <c r="N225" s="164"/>
      <c r="O225" s="165" t="str">
        <f>IFERROR(VLOOKUP(K225,【参考】数式用!$A$2:$F$57,MATCH(N225,【参考】数式用!$C$3:$F$3,0)+2,0),"")</f>
        <v/>
      </c>
      <c r="P225" s="461" t="s">
        <v>180</v>
      </c>
      <c r="Q225" s="166"/>
      <c r="R225" s="462" t="s">
        <v>271</v>
      </c>
      <c r="S225" s="166"/>
      <c r="T225" s="462" t="s">
        <v>272</v>
      </c>
      <c r="U225" s="166"/>
      <c r="V225" s="462" t="s">
        <v>271</v>
      </c>
      <c r="W225" s="166"/>
      <c r="X225" s="462" t="s">
        <v>182</v>
      </c>
      <c r="Y225" s="462" t="s">
        <v>274</v>
      </c>
      <c r="Z225" s="462" t="str">
        <f t="shared" si="65"/>
        <v/>
      </c>
      <c r="AA225" s="463" t="s">
        <v>275</v>
      </c>
      <c r="AB225" s="464" t="str">
        <f t="shared" si="66"/>
        <v/>
      </c>
      <c r="AC225" s="465" t="str">
        <f>IFERROR(ROUNDDOWN(ROUNDDOWN(ROUND(L225*VLOOKUP(K225,【参考】数式用!$A$4:$F$57,MATCH("処遇改善加算Ⅳ",【参考】数式用!$C$3:$F$3,0)+2,0),0)*M225,0)*Z225*0.5,0), "")</f>
        <v/>
      </c>
      <c r="AD225" s="616"/>
      <c r="AE225" s="582"/>
      <c r="AF225" s="582"/>
      <c r="AG225" s="583"/>
      <c r="AH225" s="234"/>
      <c r="AI225" s="161"/>
      <c r="AJ225" s="167"/>
      <c r="AK225" s="541" t="str">
        <f t="shared" si="67"/>
        <v/>
      </c>
      <c r="AL225" s="542" t="str">
        <f t="shared" si="68"/>
        <v/>
      </c>
      <c r="AM225" s="543"/>
      <c r="AN225" s="547" t="str">
        <f>IFERROR(VLOOKUP(K225,【参考】数式用!$A$2:$N$57,14,FALSE),"")</f>
        <v/>
      </c>
      <c r="AO225" s="547" t="str">
        <f t="shared" si="69"/>
        <v/>
      </c>
      <c r="AP225" s="546" t="str">
        <f t="shared" si="70"/>
        <v/>
      </c>
      <c r="AQ225" s="546" t="str">
        <f t="shared" si="71"/>
        <v>入力済</v>
      </c>
      <c r="AR225" s="547" t="str">
        <f t="shared" si="72"/>
        <v/>
      </c>
      <c r="AS225" s="546" t="str">
        <f t="shared" si="73"/>
        <v>入力済</v>
      </c>
      <c r="AT225" s="546" t="str">
        <f t="shared" si="74"/>
        <v/>
      </c>
      <c r="AU225" s="546" t="str">
        <f t="shared" si="75"/>
        <v/>
      </c>
      <c r="AV225" s="547" t="str">
        <f t="shared" si="76"/>
        <v/>
      </c>
      <c r="AW225" s="547" t="str">
        <f t="shared" si="83"/>
        <v>入力済</v>
      </c>
      <c r="AX225" s="546" t="str">
        <f>IFERROR(VLOOKUP(K225,【参考】数式用!$AR$3:$AS$49,2, FALSE), "")</f>
        <v/>
      </c>
      <c r="AY225" s="547" t="str">
        <f t="shared" si="77"/>
        <v/>
      </c>
      <c r="AZ225" s="547" t="str">
        <f t="shared" si="78"/>
        <v>入力済</v>
      </c>
      <c r="BA225" s="546" t="str">
        <f>IFERROR(VLOOKUP(K225,【参考】数式用!$AX$3:$AY$56, 2, FALSE), "")</f>
        <v/>
      </c>
      <c r="BB225" s="547" t="str">
        <f t="shared" si="79"/>
        <v/>
      </c>
      <c r="BC225" s="647" t="str">
        <f t="shared" si="80"/>
        <v>入力済</v>
      </c>
      <c r="BD225" s="547" t="str">
        <f t="shared" si="81"/>
        <v/>
      </c>
      <c r="BE225" s="547" t="str">
        <f t="shared" si="82"/>
        <v/>
      </c>
      <c r="BF225" s="514"/>
      <c r="BG225" s="514"/>
      <c r="BH225" s="633" t="e">
        <f>VLOOKUP(K225,【参考】数式用!$A$2:$O$57,15,FALSE)</f>
        <v>#N/A</v>
      </c>
      <c r="BI225" s="514"/>
      <c r="BJ225" s="514"/>
      <c r="BK225" s="514"/>
      <c r="BL225" s="514"/>
      <c r="BM225" s="514"/>
      <c r="BN225" s="514"/>
      <c r="BO225" s="515"/>
    </row>
    <row r="226" spans="1:67" s="516" customFormat="1" ht="109.95" customHeight="1" thickBot="1">
      <c r="A226" s="649">
        <v>215</v>
      </c>
      <c r="B226" s="983" t="str">
        <f>IF(基本情報入力シート!B254="","",基本情報入力シート!B254)</f>
        <v/>
      </c>
      <c r="C226" s="984"/>
      <c r="D226" s="984"/>
      <c r="E226" s="984"/>
      <c r="F226" s="985"/>
      <c r="G226" s="460" t="str">
        <f>IF(基本情報入力シート!L254="", "", 基本情報入力シート!L254)</f>
        <v/>
      </c>
      <c r="H226" s="460" t="str">
        <f>IF(基本情報入力シート!Q254="", "", 基本情報入力シート!Q254)</f>
        <v/>
      </c>
      <c r="I226" s="460" t="str">
        <f>IF(基本情報入力シート!V254="", "", 基本情報入力シート!V254)</f>
        <v/>
      </c>
      <c r="J226" s="460" t="str">
        <f>IF(基本情報入力シート!W254="", "", 基本情報入力シート!W254)</f>
        <v/>
      </c>
      <c r="K226" s="460" t="str">
        <f>IF(基本情報入力シート!Z254="", "", 基本情報入力シート!Z254)</f>
        <v/>
      </c>
      <c r="L226" s="162" t="str">
        <f>IF(基本情報入力シート!AF254=0, "",基本情報入力シート!AF254)</f>
        <v/>
      </c>
      <c r="M226" s="163" t="str">
        <f>IF(基本情報入力シート!AG254="","",基本情報入力シート!AG254)</f>
        <v/>
      </c>
      <c r="N226" s="164"/>
      <c r="O226" s="165" t="str">
        <f>IFERROR(VLOOKUP(K226,【参考】数式用!$A$2:$F$57,MATCH(N226,【参考】数式用!$C$3:$F$3,0)+2,0),"")</f>
        <v/>
      </c>
      <c r="P226" s="461" t="s">
        <v>180</v>
      </c>
      <c r="Q226" s="166"/>
      <c r="R226" s="462" t="s">
        <v>271</v>
      </c>
      <c r="S226" s="166"/>
      <c r="T226" s="462" t="s">
        <v>272</v>
      </c>
      <c r="U226" s="166"/>
      <c r="V226" s="462" t="s">
        <v>271</v>
      </c>
      <c r="W226" s="166"/>
      <c r="X226" s="462" t="s">
        <v>182</v>
      </c>
      <c r="Y226" s="462" t="s">
        <v>274</v>
      </c>
      <c r="Z226" s="462" t="str">
        <f t="shared" si="65"/>
        <v/>
      </c>
      <c r="AA226" s="463" t="s">
        <v>275</v>
      </c>
      <c r="AB226" s="464" t="str">
        <f t="shared" si="66"/>
        <v/>
      </c>
      <c r="AC226" s="465" t="str">
        <f>IFERROR(ROUNDDOWN(ROUNDDOWN(ROUND(L226*VLOOKUP(K226,【参考】数式用!$A$4:$F$57,MATCH("処遇改善加算Ⅳ",【参考】数式用!$C$3:$F$3,0)+2,0),0)*M226,0)*Z226*0.5,0), "")</f>
        <v/>
      </c>
      <c r="AD226" s="616"/>
      <c r="AE226" s="582"/>
      <c r="AF226" s="582"/>
      <c r="AG226" s="583"/>
      <c r="AH226" s="234"/>
      <c r="AI226" s="161"/>
      <c r="AJ226" s="167"/>
      <c r="AK226" s="541" t="str">
        <f t="shared" si="67"/>
        <v/>
      </c>
      <c r="AL226" s="542" t="str">
        <f t="shared" si="68"/>
        <v/>
      </c>
      <c r="AM226" s="543"/>
      <c r="AN226" s="547" t="str">
        <f>IFERROR(VLOOKUP(K226,【参考】数式用!$A$2:$N$57,14,FALSE),"")</f>
        <v/>
      </c>
      <c r="AO226" s="547" t="str">
        <f t="shared" si="69"/>
        <v/>
      </c>
      <c r="AP226" s="546" t="str">
        <f t="shared" si="70"/>
        <v/>
      </c>
      <c r="AQ226" s="546" t="str">
        <f t="shared" si="71"/>
        <v>入力済</v>
      </c>
      <c r="AR226" s="547" t="str">
        <f t="shared" si="72"/>
        <v/>
      </c>
      <c r="AS226" s="546" t="str">
        <f t="shared" si="73"/>
        <v>入力済</v>
      </c>
      <c r="AT226" s="546" t="str">
        <f t="shared" si="74"/>
        <v/>
      </c>
      <c r="AU226" s="546" t="str">
        <f t="shared" si="75"/>
        <v/>
      </c>
      <c r="AV226" s="547" t="str">
        <f t="shared" si="76"/>
        <v/>
      </c>
      <c r="AW226" s="547" t="str">
        <f t="shared" si="83"/>
        <v>入力済</v>
      </c>
      <c r="AX226" s="546" t="str">
        <f>IFERROR(VLOOKUP(K226,【参考】数式用!$AR$3:$AS$49,2, FALSE), "")</f>
        <v/>
      </c>
      <c r="AY226" s="547" t="str">
        <f t="shared" si="77"/>
        <v/>
      </c>
      <c r="AZ226" s="547" t="str">
        <f t="shared" si="78"/>
        <v>入力済</v>
      </c>
      <c r="BA226" s="546" t="str">
        <f>IFERROR(VLOOKUP(K226,【参考】数式用!$AX$3:$AY$56, 2, FALSE), "")</f>
        <v/>
      </c>
      <c r="BB226" s="547" t="str">
        <f t="shared" si="79"/>
        <v/>
      </c>
      <c r="BC226" s="647" t="str">
        <f t="shared" si="80"/>
        <v>入力済</v>
      </c>
      <c r="BD226" s="547" t="str">
        <f t="shared" si="81"/>
        <v/>
      </c>
      <c r="BE226" s="547" t="str">
        <f t="shared" si="82"/>
        <v/>
      </c>
      <c r="BF226" s="514"/>
      <c r="BG226" s="514"/>
      <c r="BH226" s="633" t="e">
        <f>VLOOKUP(K226,【参考】数式用!$A$2:$O$57,15,FALSE)</f>
        <v>#N/A</v>
      </c>
      <c r="BI226" s="514"/>
      <c r="BJ226" s="514"/>
      <c r="BK226" s="514"/>
      <c r="BL226" s="514"/>
      <c r="BM226" s="514"/>
      <c r="BN226" s="514"/>
      <c r="BO226" s="515"/>
    </row>
    <row r="227" spans="1:67" s="516" customFormat="1" ht="109.95" customHeight="1" thickBot="1">
      <c r="A227" s="649">
        <v>216</v>
      </c>
      <c r="B227" s="983" t="str">
        <f>IF(基本情報入力シート!B255="","",基本情報入力シート!B255)</f>
        <v/>
      </c>
      <c r="C227" s="984"/>
      <c r="D227" s="984"/>
      <c r="E227" s="984"/>
      <c r="F227" s="985"/>
      <c r="G227" s="460" t="str">
        <f>IF(基本情報入力シート!L255="", "", 基本情報入力シート!L255)</f>
        <v/>
      </c>
      <c r="H227" s="460" t="str">
        <f>IF(基本情報入力シート!Q255="", "", 基本情報入力シート!Q255)</f>
        <v/>
      </c>
      <c r="I227" s="460" t="str">
        <f>IF(基本情報入力シート!V255="", "", 基本情報入力シート!V255)</f>
        <v/>
      </c>
      <c r="J227" s="460" t="str">
        <f>IF(基本情報入力シート!W255="", "", 基本情報入力シート!W255)</f>
        <v/>
      </c>
      <c r="K227" s="460" t="str">
        <f>IF(基本情報入力シート!Z255="", "", 基本情報入力シート!Z255)</f>
        <v/>
      </c>
      <c r="L227" s="162" t="str">
        <f>IF(基本情報入力シート!AF255=0, "",基本情報入力シート!AF255)</f>
        <v/>
      </c>
      <c r="M227" s="163" t="str">
        <f>IF(基本情報入力シート!AG255="","",基本情報入力シート!AG255)</f>
        <v/>
      </c>
      <c r="N227" s="164"/>
      <c r="O227" s="165" t="str">
        <f>IFERROR(VLOOKUP(K227,【参考】数式用!$A$2:$F$57,MATCH(N227,【参考】数式用!$C$3:$F$3,0)+2,0),"")</f>
        <v/>
      </c>
      <c r="P227" s="461" t="s">
        <v>180</v>
      </c>
      <c r="Q227" s="166"/>
      <c r="R227" s="462" t="s">
        <v>271</v>
      </c>
      <c r="S227" s="166"/>
      <c r="T227" s="462" t="s">
        <v>272</v>
      </c>
      <c r="U227" s="166"/>
      <c r="V227" s="462" t="s">
        <v>271</v>
      </c>
      <c r="W227" s="166"/>
      <c r="X227" s="462" t="s">
        <v>182</v>
      </c>
      <c r="Y227" s="462" t="s">
        <v>274</v>
      </c>
      <c r="Z227" s="462" t="str">
        <f t="shared" si="65"/>
        <v/>
      </c>
      <c r="AA227" s="463" t="s">
        <v>275</v>
      </c>
      <c r="AB227" s="464" t="str">
        <f t="shared" si="66"/>
        <v/>
      </c>
      <c r="AC227" s="465" t="str">
        <f>IFERROR(ROUNDDOWN(ROUNDDOWN(ROUND(L227*VLOOKUP(K227,【参考】数式用!$A$4:$F$57,MATCH("処遇改善加算Ⅳ",【参考】数式用!$C$3:$F$3,0)+2,0),0)*M227,0)*Z227*0.5,0), "")</f>
        <v/>
      </c>
      <c r="AD227" s="616"/>
      <c r="AE227" s="582"/>
      <c r="AF227" s="582"/>
      <c r="AG227" s="583"/>
      <c r="AH227" s="234"/>
      <c r="AI227" s="161"/>
      <c r="AJ227" s="167"/>
      <c r="AK227" s="541" t="str">
        <f t="shared" si="67"/>
        <v/>
      </c>
      <c r="AL227" s="542" t="str">
        <f t="shared" si="68"/>
        <v/>
      </c>
      <c r="AM227" s="543"/>
      <c r="AN227" s="547" t="str">
        <f>IFERROR(VLOOKUP(K227,【参考】数式用!$A$2:$N$57,14,FALSE),"")</f>
        <v/>
      </c>
      <c r="AO227" s="547" t="str">
        <f t="shared" si="69"/>
        <v/>
      </c>
      <c r="AP227" s="546" t="str">
        <f t="shared" si="70"/>
        <v/>
      </c>
      <c r="AQ227" s="546" t="str">
        <f t="shared" si="71"/>
        <v>入力済</v>
      </c>
      <c r="AR227" s="547" t="str">
        <f t="shared" si="72"/>
        <v/>
      </c>
      <c r="AS227" s="546" t="str">
        <f t="shared" si="73"/>
        <v>入力済</v>
      </c>
      <c r="AT227" s="546" t="str">
        <f t="shared" si="74"/>
        <v/>
      </c>
      <c r="AU227" s="546" t="str">
        <f t="shared" si="75"/>
        <v/>
      </c>
      <c r="AV227" s="547" t="str">
        <f t="shared" si="76"/>
        <v/>
      </c>
      <c r="AW227" s="547" t="str">
        <f t="shared" si="83"/>
        <v>入力済</v>
      </c>
      <c r="AX227" s="546" t="str">
        <f>IFERROR(VLOOKUP(K227,【参考】数式用!$AR$3:$AS$49,2, FALSE), "")</f>
        <v/>
      </c>
      <c r="AY227" s="547" t="str">
        <f t="shared" si="77"/>
        <v/>
      </c>
      <c r="AZ227" s="547" t="str">
        <f t="shared" si="78"/>
        <v>入力済</v>
      </c>
      <c r="BA227" s="546" t="str">
        <f>IFERROR(VLOOKUP(K227,【参考】数式用!$AX$3:$AY$56, 2, FALSE), "")</f>
        <v/>
      </c>
      <c r="BB227" s="547" t="str">
        <f t="shared" si="79"/>
        <v/>
      </c>
      <c r="BC227" s="647" t="str">
        <f t="shared" si="80"/>
        <v>入力済</v>
      </c>
      <c r="BD227" s="547" t="str">
        <f t="shared" si="81"/>
        <v/>
      </c>
      <c r="BE227" s="547" t="str">
        <f t="shared" si="82"/>
        <v/>
      </c>
      <c r="BF227" s="514"/>
      <c r="BG227" s="514"/>
      <c r="BH227" s="633" t="e">
        <f>VLOOKUP(K227,【参考】数式用!$A$2:$O$57,15,FALSE)</f>
        <v>#N/A</v>
      </c>
      <c r="BI227" s="514"/>
      <c r="BJ227" s="514"/>
      <c r="BK227" s="514"/>
      <c r="BL227" s="514"/>
      <c r="BM227" s="514"/>
      <c r="BN227" s="514"/>
      <c r="BO227" s="515"/>
    </row>
    <row r="228" spans="1:67" s="516" customFormat="1" ht="109.95" customHeight="1" thickBot="1">
      <c r="A228" s="649">
        <v>217</v>
      </c>
      <c r="B228" s="983" t="str">
        <f>IF(基本情報入力シート!B256="","",基本情報入力シート!B256)</f>
        <v/>
      </c>
      <c r="C228" s="984"/>
      <c r="D228" s="984"/>
      <c r="E228" s="984"/>
      <c r="F228" s="985"/>
      <c r="G228" s="460" t="str">
        <f>IF(基本情報入力シート!L256="", "", 基本情報入力シート!L256)</f>
        <v/>
      </c>
      <c r="H228" s="460" t="str">
        <f>IF(基本情報入力シート!Q256="", "", 基本情報入力シート!Q256)</f>
        <v/>
      </c>
      <c r="I228" s="460" t="str">
        <f>IF(基本情報入力シート!V256="", "", 基本情報入力シート!V256)</f>
        <v/>
      </c>
      <c r="J228" s="460" t="str">
        <f>IF(基本情報入力シート!W256="", "", 基本情報入力シート!W256)</f>
        <v/>
      </c>
      <c r="K228" s="460" t="str">
        <f>IF(基本情報入力シート!Z256="", "", 基本情報入力シート!Z256)</f>
        <v/>
      </c>
      <c r="L228" s="162" t="str">
        <f>IF(基本情報入力シート!AF256=0, "",基本情報入力シート!AF256)</f>
        <v/>
      </c>
      <c r="M228" s="163" t="str">
        <f>IF(基本情報入力シート!AG256="","",基本情報入力シート!AG256)</f>
        <v/>
      </c>
      <c r="N228" s="164"/>
      <c r="O228" s="165" t="str">
        <f>IFERROR(VLOOKUP(K228,【参考】数式用!$A$2:$F$57,MATCH(N228,【参考】数式用!$C$3:$F$3,0)+2,0),"")</f>
        <v/>
      </c>
      <c r="P228" s="461" t="s">
        <v>180</v>
      </c>
      <c r="Q228" s="166"/>
      <c r="R228" s="462" t="s">
        <v>271</v>
      </c>
      <c r="S228" s="166"/>
      <c r="T228" s="462" t="s">
        <v>272</v>
      </c>
      <c r="U228" s="166"/>
      <c r="V228" s="462" t="s">
        <v>271</v>
      </c>
      <c r="W228" s="166"/>
      <c r="X228" s="462" t="s">
        <v>182</v>
      </c>
      <c r="Y228" s="462" t="s">
        <v>274</v>
      </c>
      <c r="Z228" s="462" t="str">
        <f t="shared" si="65"/>
        <v/>
      </c>
      <c r="AA228" s="463" t="s">
        <v>275</v>
      </c>
      <c r="AB228" s="464" t="str">
        <f t="shared" si="66"/>
        <v/>
      </c>
      <c r="AC228" s="465" t="str">
        <f>IFERROR(ROUNDDOWN(ROUNDDOWN(ROUND(L228*VLOOKUP(K228,【参考】数式用!$A$4:$F$57,MATCH("処遇改善加算Ⅳ",【参考】数式用!$C$3:$F$3,0)+2,0),0)*M228,0)*Z228*0.5,0), "")</f>
        <v/>
      </c>
      <c r="AD228" s="616"/>
      <c r="AE228" s="582"/>
      <c r="AF228" s="582"/>
      <c r="AG228" s="583"/>
      <c r="AH228" s="234"/>
      <c r="AI228" s="161"/>
      <c r="AJ228" s="167"/>
      <c r="AK228" s="541" t="str">
        <f t="shared" si="67"/>
        <v/>
      </c>
      <c r="AL228" s="542" t="str">
        <f t="shared" si="68"/>
        <v/>
      </c>
      <c r="AM228" s="543"/>
      <c r="AN228" s="547" t="str">
        <f>IFERROR(VLOOKUP(K228,【参考】数式用!$A$2:$N$57,14,FALSE),"")</f>
        <v/>
      </c>
      <c r="AO228" s="547" t="str">
        <f t="shared" si="69"/>
        <v/>
      </c>
      <c r="AP228" s="546" t="str">
        <f t="shared" si="70"/>
        <v/>
      </c>
      <c r="AQ228" s="546" t="str">
        <f t="shared" si="71"/>
        <v>入力済</v>
      </c>
      <c r="AR228" s="547" t="str">
        <f t="shared" si="72"/>
        <v/>
      </c>
      <c r="AS228" s="546" t="str">
        <f t="shared" si="73"/>
        <v>入力済</v>
      </c>
      <c r="AT228" s="546" t="str">
        <f t="shared" si="74"/>
        <v/>
      </c>
      <c r="AU228" s="546" t="str">
        <f t="shared" si="75"/>
        <v/>
      </c>
      <c r="AV228" s="547" t="str">
        <f t="shared" si="76"/>
        <v/>
      </c>
      <c r="AW228" s="547" t="str">
        <f t="shared" si="83"/>
        <v>入力済</v>
      </c>
      <c r="AX228" s="546" t="str">
        <f>IFERROR(VLOOKUP(K228,【参考】数式用!$AR$3:$AS$49,2, FALSE), "")</f>
        <v/>
      </c>
      <c r="AY228" s="547" t="str">
        <f t="shared" si="77"/>
        <v/>
      </c>
      <c r="AZ228" s="547" t="str">
        <f t="shared" si="78"/>
        <v>入力済</v>
      </c>
      <c r="BA228" s="546" t="str">
        <f>IFERROR(VLOOKUP(K228,【参考】数式用!$AX$3:$AY$56, 2, FALSE), "")</f>
        <v/>
      </c>
      <c r="BB228" s="547" t="str">
        <f t="shared" si="79"/>
        <v/>
      </c>
      <c r="BC228" s="647" t="str">
        <f t="shared" si="80"/>
        <v>入力済</v>
      </c>
      <c r="BD228" s="547" t="str">
        <f t="shared" si="81"/>
        <v/>
      </c>
      <c r="BE228" s="547" t="str">
        <f t="shared" si="82"/>
        <v/>
      </c>
      <c r="BF228" s="514"/>
      <c r="BG228" s="514"/>
      <c r="BH228" s="633" t="e">
        <f>VLOOKUP(K228,【参考】数式用!$A$2:$O$57,15,FALSE)</f>
        <v>#N/A</v>
      </c>
      <c r="BI228" s="514"/>
      <c r="BJ228" s="514"/>
      <c r="BK228" s="514"/>
      <c r="BL228" s="514"/>
      <c r="BM228" s="514"/>
      <c r="BN228" s="514"/>
      <c r="BO228" s="515"/>
    </row>
    <row r="229" spans="1:67" s="516" customFormat="1" ht="109.95" customHeight="1" thickBot="1">
      <c r="A229" s="649">
        <v>218</v>
      </c>
      <c r="B229" s="983" t="str">
        <f>IF(基本情報入力シート!B257="","",基本情報入力シート!B257)</f>
        <v/>
      </c>
      <c r="C229" s="984"/>
      <c r="D229" s="984"/>
      <c r="E229" s="984"/>
      <c r="F229" s="985"/>
      <c r="G229" s="460" t="str">
        <f>IF(基本情報入力シート!L257="", "", 基本情報入力シート!L257)</f>
        <v/>
      </c>
      <c r="H229" s="460" t="str">
        <f>IF(基本情報入力シート!Q257="", "", 基本情報入力シート!Q257)</f>
        <v/>
      </c>
      <c r="I229" s="460" t="str">
        <f>IF(基本情報入力シート!V257="", "", 基本情報入力シート!V257)</f>
        <v/>
      </c>
      <c r="J229" s="460" t="str">
        <f>IF(基本情報入力シート!W257="", "", 基本情報入力シート!W257)</f>
        <v/>
      </c>
      <c r="K229" s="460" t="str">
        <f>IF(基本情報入力シート!Z257="", "", 基本情報入力シート!Z257)</f>
        <v/>
      </c>
      <c r="L229" s="162" t="str">
        <f>IF(基本情報入力シート!AF257=0, "",基本情報入力シート!AF257)</f>
        <v/>
      </c>
      <c r="M229" s="163" t="str">
        <f>IF(基本情報入力シート!AG257="","",基本情報入力シート!AG257)</f>
        <v/>
      </c>
      <c r="N229" s="164"/>
      <c r="O229" s="165" t="str">
        <f>IFERROR(VLOOKUP(K229,【参考】数式用!$A$2:$F$57,MATCH(N229,【参考】数式用!$C$3:$F$3,0)+2,0),"")</f>
        <v/>
      </c>
      <c r="P229" s="461" t="s">
        <v>180</v>
      </c>
      <c r="Q229" s="166"/>
      <c r="R229" s="462" t="s">
        <v>271</v>
      </c>
      <c r="S229" s="166"/>
      <c r="T229" s="462" t="s">
        <v>272</v>
      </c>
      <c r="U229" s="166"/>
      <c r="V229" s="462" t="s">
        <v>271</v>
      </c>
      <c r="W229" s="166"/>
      <c r="X229" s="462" t="s">
        <v>182</v>
      </c>
      <c r="Y229" s="462" t="s">
        <v>274</v>
      </c>
      <c r="Z229" s="462" t="str">
        <f t="shared" si="65"/>
        <v/>
      </c>
      <c r="AA229" s="463" t="s">
        <v>275</v>
      </c>
      <c r="AB229" s="464" t="str">
        <f t="shared" si="66"/>
        <v/>
      </c>
      <c r="AC229" s="465" t="str">
        <f>IFERROR(ROUNDDOWN(ROUNDDOWN(ROUND(L229*VLOOKUP(K229,【参考】数式用!$A$4:$F$57,MATCH("処遇改善加算Ⅳ",【参考】数式用!$C$3:$F$3,0)+2,0),0)*M229,0)*Z229*0.5,0), "")</f>
        <v/>
      </c>
      <c r="AD229" s="616"/>
      <c r="AE229" s="582"/>
      <c r="AF229" s="582"/>
      <c r="AG229" s="583"/>
      <c r="AH229" s="234"/>
      <c r="AI229" s="161"/>
      <c r="AJ229" s="167"/>
      <c r="AK229" s="541" t="str">
        <f t="shared" si="67"/>
        <v/>
      </c>
      <c r="AL229" s="542" t="str">
        <f t="shared" si="68"/>
        <v/>
      </c>
      <c r="AM229" s="543"/>
      <c r="AN229" s="547" t="str">
        <f>IFERROR(VLOOKUP(K229,【参考】数式用!$A$2:$N$57,14,FALSE),"")</f>
        <v/>
      </c>
      <c r="AO229" s="547" t="str">
        <f t="shared" si="69"/>
        <v/>
      </c>
      <c r="AP229" s="546" t="str">
        <f t="shared" si="70"/>
        <v/>
      </c>
      <c r="AQ229" s="546" t="str">
        <f t="shared" si="71"/>
        <v>入力済</v>
      </c>
      <c r="AR229" s="547" t="str">
        <f t="shared" si="72"/>
        <v/>
      </c>
      <c r="AS229" s="546" t="str">
        <f t="shared" si="73"/>
        <v>入力済</v>
      </c>
      <c r="AT229" s="546" t="str">
        <f t="shared" si="74"/>
        <v/>
      </c>
      <c r="AU229" s="546" t="str">
        <f t="shared" si="75"/>
        <v/>
      </c>
      <c r="AV229" s="547" t="str">
        <f t="shared" si="76"/>
        <v/>
      </c>
      <c r="AW229" s="547" t="str">
        <f t="shared" si="83"/>
        <v>入力済</v>
      </c>
      <c r="AX229" s="546" t="str">
        <f>IFERROR(VLOOKUP(K229,【参考】数式用!$AR$3:$AS$49,2, FALSE), "")</f>
        <v/>
      </c>
      <c r="AY229" s="547" t="str">
        <f t="shared" si="77"/>
        <v/>
      </c>
      <c r="AZ229" s="547" t="str">
        <f t="shared" si="78"/>
        <v>入力済</v>
      </c>
      <c r="BA229" s="546" t="str">
        <f>IFERROR(VLOOKUP(K229,【参考】数式用!$AX$3:$AY$56, 2, FALSE), "")</f>
        <v/>
      </c>
      <c r="BB229" s="547" t="str">
        <f t="shared" si="79"/>
        <v/>
      </c>
      <c r="BC229" s="647" t="str">
        <f t="shared" si="80"/>
        <v>入力済</v>
      </c>
      <c r="BD229" s="547" t="str">
        <f t="shared" si="81"/>
        <v/>
      </c>
      <c r="BE229" s="547" t="str">
        <f t="shared" si="82"/>
        <v/>
      </c>
      <c r="BF229" s="514"/>
      <c r="BG229" s="514"/>
      <c r="BH229" s="633" t="e">
        <f>VLOOKUP(K229,【参考】数式用!$A$2:$O$57,15,FALSE)</f>
        <v>#N/A</v>
      </c>
      <c r="BI229" s="514"/>
      <c r="BJ229" s="514"/>
      <c r="BK229" s="514"/>
      <c r="BL229" s="514"/>
      <c r="BM229" s="514"/>
      <c r="BN229" s="514"/>
      <c r="BO229" s="515"/>
    </row>
    <row r="230" spans="1:67" s="516" customFormat="1" ht="109.95" customHeight="1" thickBot="1">
      <c r="A230" s="649">
        <v>219</v>
      </c>
      <c r="B230" s="983" t="str">
        <f>IF(基本情報入力シート!B258="","",基本情報入力シート!B258)</f>
        <v/>
      </c>
      <c r="C230" s="984"/>
      <c r="D230" s="984"/>
      <c r="E230" s="984"/>
      <c r="F230" s="985"/>
      <c r="G230" s="460" t="str">
        <f>IF(基本情報入力シート!L258="", "", 基本情報入力シート!L258)</f>
        <v/>
      </c>
      <c r="H230" s="460" t="str">
        <f>IF(基本情報入力シート!Q258="", "", 基本情報入力シート!Q258)</f>
        <v/>
      </c>
      <c r="I230" s="460" t="str">
        <f>IF(基本情報入力シート!V258="", "", 基本情報入力シート!V258)</f>
        <v/>
      </c>
      <c r="J230" s="460" t="str">
        <f>IF(基本情報入力シート!W258="", "", 基本情報入力シート!W258)</f>
        <v/>
      </c>
      <c r="K230" s="460" t="str">
        <f>IF(基本情報入力シート!Z258="", "", 基本情報入力シート!Z258)</f>
        <v/>
      </c>
      <c r="L230" s="162" t="str">
        <f>IF(基本情報入力シート!AF258=0, "",基本情報入力シート!AF258)</f>
        <v/>
      </c>
      <c r="M230" s="163" t="str">
        <f>IF(基本情報入力シート!AG258="","",基本情報入力シート!AG258)</f>
        <v/>
      </c>
      <c r="N230" s="164"/>
      <c r="O230" s="165" t="str">
        <f>IFERROR(VLOOKUP(K230,【参考】数式用!$A$2:$F$57,MATCH(N230,【参考】数式用!$C$3:$F$3,0)+2,0),"")</f>
        <v/>
      </c>
      <c r="P230" s="461" t="s">
        <v>180</v>
      </c>
      <c r="Q230" s="166"/>
      <c r="R230" s="462" t="s">
        <v>271</v>
      </c>
      <c r="S230" s="166"/>
      <c r="T230" s="462" t="s">
        <v>272</v>
      </c>
      <c r="U230" s="166"/>
      <c r="V230" s="462" t="s">
        <v>271</v>
      </c>
      <c r="W230" s="166"/>
      <c r="X230" s="462" t="s">
        <v>182</v>
      </c>
      <c r="Y230" s="462" t="s">
        <v>274</v>
      </c>
      <c r="Z230" s="462" t="str">
        <f t="shared" si="65"/>
        <v/>
      </c>
      <c r="AA230" s="463" t="s">
        <v>275</v>
      </c>
      <c r="AB230" s="464" t="str">
        <f t="shared" si="66"/>
        <v/>
      </c>
      <c r="AC230" s="465" t="str">
        <f>IFERROR(ROUNDDOWN(ROUNDDOWN(ROUND(L230*VLOOKUP(K230,【参考】数式用!$A$4:$F$57,MATCH("処遇改善加算Ⅳ",【参考】数式用!$C$3:$F$3,0)+2,0),0)*M230,0)*Z230*0.5,0), "")</f>
        <v/>
      </c>
      <c r="AD230" s="616"/>
      <c r="AE230" s="582"/>
      <c r="AF230" s="582"/>
      <c r="AG230" s="583"/>
      <c r="AH230" s="234"/>
      <c r="AI230" s="161"/>
      <c r="AJ230" s="167"/>
      <c r="AK230" s="541" t="str">
        <f t="shared" si="67"/>
        <v/>
      </c>
      <c r="AL230" s="542" t="str">
        <f t="shared" si="68"/>
        <v/>
      </c>
      <c r="AM230" s="543"/>
      <c r="AN230" s="547" t="str">
        <f>IFERROR(VLOOKUP(K230,【参考】数式用!$A$2:$N$57,14,FALSE),"")</f>
        <v/>
      </c>
      <c r="AO230" s="547" t="str">
        <f t="shared" si="69"/>
        <v/>
      </c>
      <c r="AP230" s="546" t="str">
        <f t="shared" si="70"/>
        <v/>
      </c>
      <c r="AQ230" s="546" t="str">
        <f t="shared" si="71"/>
        <v>入力済</v>
      </c>
      <c r="AR230" s="547" t="str">
        <f t="shared" si="72"/>
        <v/>
      </c>
      <c r="AS230" s="546" t="str">
        <f t="shared" si="73"/>
        <v>入力済</v>
      </c>
      <c r="AT230" s="546" t="str">
        <f t="shared" si="74"/>
        <v/>
      </c>
      <c r="AU230" s="546" t="str">
        <f t="shared" si="75"/>
        <v/>
      </c>
      <c r="AV230" s="547" t="str">
        <f t="shared" si="76"/>
        <v/>
      </c>
      <c r="AW230" s="547" t="str">
        <f t="shared" si="83"/>
        <v>入力済</v>
      </c>
      <c r="AX230" s="546" t="str">
        <f>IFERROR(VLOOKUP(K230,【参考】数式用!$AR$3:$AS$49,2, FALSE), "")</f>
        <v/>
      </c>
      <c r="AY230" s="547" t="str">
        <f t="shared" si="77"/>
        <v/>
      </c>
      <c r="AZ230" s="547" t="str">
        <f t="shared" si="78"/>
        <v>入力済</v>
      </c>
      <c r="BA230" s="546" t="str">
        <f>IFERROR(VLOOKUP(K230,【参考】数式用!$AX$3:$AY$56, 2, FALSE), "")</f>
        <v/>
      </c>
      <c r="BB230" s="547" t="str">
        <f t="shared" si="79"/>
        <v/>
      </c>
      <c r="BC230" s="647" t="str">
        <f t="shared" si="80"/>
        <v>入力済</v>
      </c>
      <c r="BD230" s="547" t="str">
        <f t="shared" si="81"/>
        <v/>
      </c>
      <c r="BE230" s="547" t="str">
        <f t="shared" si="82"/>
        <v/>
      </c>
      <c r="BF230" s="514"/>
      <c r="BG230" s="514"/>
      <c r="BH230" s="633" t="e">
        <f>VLOOKUP(K230,【参考】数式用!$A$2:$O$57,15,FALSE)</f>
        <v>#N/A</v>
      </c>
      <c r="BI230" s="514"/>
      <c r="BJ230" s="514"/>
      <c r="BK230" s="514"/>
      <c r="BL230" s="514"/>
      <c r="BM230" s="514"/>
      <c r="BN230" s="514"/>
      <c r="BO230" s="515"/>
    </row>
    <row r="231" spans="1:67" s="516" customFormat="1" ht="109.95" customHeight="1" thickBot="1">
      <c r="A231" s="649">
        <v>220</v>
      </c>
      <c r="B231" s="983" t="str">
        <f>IF(基本情報入力シート!B259="","",基本情報入力シート!B259)</f>
        <v/>
      </c>
      <c r="C231" s="984"/>
      <c r="D231" s="984"/>
      <c r="E231" s="984"/>
      <c r="F231" s="985"/>
      <c r="G231" s="460" t="str">
        <f>IF(基本情報入力シート!L259="", "", 基本情報入力シート!L259)</f>
        <v/>
      </c>
      <c r="H231" s="460" t="str">
        <f>IF(基本情報入力シート!Q259="", "", 基本情報入力シート!Q259)</f>
        <v/>
      </c>
      <c r="I231" s="460" t="str">
        <f>IF(基本情報入力シート!V259="", "", 基本情報入力シート!V259)</f>
        <v/>
      </c>
      <c r="J231" s="460" t="str">
        <f>IF(基本情報入力シート!W259="", "", 基本情報入力シート!W259)</f>
        <v/>
      </c>
      <c r="K231" s="460" t="str">
        <f>IF(基本情報入力シート!Z259="", "", 基本情報入力シート!Z259)</f>
        <v/>
      </c>
      <c r="L231" s="162" t="str">
        <f>IF(基本情報入力シート!AF259=0, "",基本情報入力シート!AF259)</f>
        <v/>
      </c>
      <c r="M231" s="163" t="str">
        <f>IF(基本情報入力シート!AG259="","",基本情報入力シート!AG259)</f>
        <v/>
      </c>
      <c r="N231" s="164"/>
      <c r="O231" s="165" t="str">
        <f>IFERROR(VLOOKUP(K231,【参考】数式用!$A$2:$F$57,MATCH(N231,【参考】数式用!$C$3:$F$3,0)+2,0),"")</f>
        <v/>
      </c>
      <c r="P231" s="461" t="s">
        <v>180</v>
      </c>
      <c r="Q231" s="166"/>
      <c r="R231" s="462" t="s">
        <v>271</v>
      </c>
      <c r="S231" s="166"/>
      <c r="T231" s="462" t="s">
        <v>272</v>
      </c>
      <c r="U231" s="166"/>
      <c r="V231" s="462" t="s">
        <v>271</v>
      </c>
      <c r="W231" s="166"/>
      <c r="X231" s="462" t="s">
        <v>182</v>
      </c>
      <c r="Y231" s="462" t="s">
        <v>274</v>
      </c>
      <c r="Z231" s="462" t="str">
        <f t="shared" si="65"/>
        <v/>
      </c>
      <c r="AA231" s="463" t="s">
        <v>275</v>
      </c>
      <c r="AB231" s="464" t="str">
        <f t="shared" si="66"/>
        <v/>
      </c>
      <c r="AC231" s="465" t="str">
        <f>IFERROR(ROUNDDOWN(ROUNDDOWN(ROUND(L231*VLOOKUP(K231,【参考】数式用!$A$4:$F$57,MATCH("処遇改善加算Ⅳ",【参考】数式用!$C$3:$F$3,0)+2,0),0)*M231,0)*Z231*0.5,0), "")</f>
        <v/>
      </c>
      <c r="AD231" s="616"/>
      <c r="AE231" s="582"/>
      <c r="AF231" s="582"/>
      <c r="AG231" s="583"/>
      <c r="AH231" s="234"/>
      <c r="AI231" s="161"/>
      <c r="AJ231" s="167"/>
      <c r="AK231" s="541" t="str">
        <f t="shared" si="67"/>
        <v/>
      </c>
      <c r="AL231" s="542" t="str">
        <f t="shared" si="68"/>
        <v/>
      </c>
      <c r="AM231" s="543"/>
      <c r="AN231" s="547" t="str">
        <f>IFERROR(VLOOKUP(K231,【参考】数式用!$A$2:$N$57,14,FALSE),"")</f>
        <v/>
      </c>
      <c r="AO231" s="547" t="str">
        <f t="shared" si="69"/>
        <v/>
      </c>
      <c r="AP231" s="546" t="str">
        <f t="shared" si="70"/>
        <v/>
      </c>
      <c r="AQ231" s="546" t="str">
        <f t="shared" si="71"/>
        <v>入力済</v>
      </c>
      <c r="AR231" s="547" t="str">
        <f t="shared" si="72"/>
        <v/>
      </c>
      <c r="AS231" s="546" t="str">
        <f t="shared" si="73"/>
        <v>入力済</v>
      </c>
      <c r="AT231" s="546" t="str">
        <f t="shared" si="74"/>
        <v/>
      </c>
      <c r="AU231" s="546" t="str">
        <f t="shared" si="75"/>
        <v/>
      </c>
      <c r="AV231" s="547" t="str">
        <f t="shared" si="76"/>
        <v/>
      </c>
      <c r="AW231" s="547" t="str">
        <f t="shared" si="83"/>
        <v>入力済</v>
      </c>
      <c r="AX231" s="546" t="str">
        <f>IFERROR(VLOOKUP(K231,【参考】数式用!$AR$3:$AS$49,2, FALSE), "")</f>
        <v/>
      </c>
      <c r="AY231" s="547" t="str">
        <f t="shared" si="77"/>
        <v/>
      </c>
      <c r="AZ231" s="547" t="str">
        <f t="shared" si="78"/>
        <v>入力済</v>
      </c>
      <c r="BA231" s="546" t="str">
        <f>IFERROR(VLOOKUP(K231,【参考】数式用!$AX$3:$AY$56, 2, FALSE), "")</f>
        <v/>
      </c>
      <c r="BB231" s="547" t="str">
        <f t="shared" si="79"/>
        <v/>
      </c>
      <c r="BC231" s="647" t="str">
        <f t="shared" si="80"/>
        <v>入力済</v>
      </c>
      <c r="BD231" s="547" t="str">
        <f t="shared" si="81"/>
        <v/>
      </c>
      <c r="BE231" s="547" t="str">
        <f t="shared" si="82"/>
        <v/>
      </c>
      <c r="BF231" s="514"/>
      <c r="BG231" s="514"/>
      <c r="BH231" s="633" t="e">
        <f>VLOOKUP(K231,【参考】数式用!$A$2:$O$57,15,FALSE)</f>
        <v>#N/A</v>
      </c>
      <c r="BI231" s="514"/>
      <c r="BJ231" s="514"/>
      <c r="BK231" s="514"/>
      <c r="BL231" s="514"/>
      <c r="BM231" s="514"/>
      <c r="BN231" s="514"/>
      <c r="BO231" s="515"/>
    </row>
    <row r="232" spans="1:67" s="516" customFormat="1" ht="109.95" customHeight="1" thickBot="1">
      <c r="A232" s="649">
        <v>221</v>
      </c>
      <c r="B232" s="983" t="str">
        <f>IF(基本情報入力シート!B260="","",基本情報入力シート!B260)</f>
        <v/>
      </c>
      <c r="C232" s="984"/>
      <c r="D232" s="984"/>
      <c r="E232" s="984"/>
      <c r="F232" s="985"/>
      <c r="G232" s="460" t="str">
        <f>IF(基本情報入力シート!L260="", "", 基本情報入力シート!L260)</f>
        <v/>
      </c>
      <c r="H232" s="460" t="str">
        <f>IF(基本情報入力シート!Q260="", "", 基本情報入力シート!Q260)</f>
        <v/>
      </c>
      <c r="I232" s="460" t="str">
        <f>IF(基本情報入力シート!V260="", "", 基本情報入力シート!V260)</f>
        <v/>
      </c>
      <c r="J232" s="460" t="str">
        <f>IF(基本情報入力シート!W260="", "", 基本情報入力シート!W260)</f>
        <v/>
      </c>
      <c r="K232" s="460" t="str">
        <f>IF(基本情報入力シート!Z260="", "", 基本情報入力シート!Z260)</f>
        <v/>
      </c>
      <c r="L232" s="162" t="str">
        <f>IF(基本情報入力シート!AF260=0, "",基本情報入力シート!AF260)</f>
        <v/>
      </c>
      <c r="M232" s="163" t="str">
        <f>IF(基本情報入力シート!AG260="","",基本情報入力シート!AG260)</f>
        <v/>
      </c>
      <c r="N232" s="164"/>
      <c r="O232" s="165" t="str">
        <f>IFERROR(VLOOKUP(K232,【参考】数式用!$A$2:$F$57,MATCH(N232,【参考】数式用!$C$3:$F$3,0)+2,0),"")</f>
        <v/>
      </c>
      <c r="P232" s="461" t="s">
        <v>180</v>
      </c>
      <c r="Q232" s="166"/>
      <c r="R232" s="462" t="s">
        <v>271</v>
      </c>
      <c r="S232" s="166"/>
      <c r="T232" s="462" t="s">
        <v>272</v>
      </c>
      <c r="U232" s="166"/>
      <c r="V232" s="462" t="s">
        <v>271</v>
      </c>
      <c r="W232" s="166"/>
      <c r="X232" s="462" t="s">
        <v>182</v>
      </c>
      <c r="Y232" s="462" t="s">
        <v>274</v>
      </c>
      <c r="Z232" s="462" t="str">
        <f t="shared" si="65"/>
        <v/>
      </c>
      <c r="AA232" s="463" t="s">
        <v>275</v>
      </c>
      <c r="AB232" s="464" t="str">
        <f t="shared" si="66"/>
        <v/>
      </c>
      <c r="AC232" s="465" t="str">
        <f>IFERROR(ROUNDDOWN(ROUNDDOWN(ROUND(L232*VLOOKUP(K232,【参考】数式用!$A$4:$F$57,MATCH("処遇改善加算Ⅳ",【参考】数式用!$C$3:$F$3,0)+2,0),0)*M232,0)*Z232*0.5,0), "")</f>
        <v/>
      </c>
      <c r="AD232" s="616"/>
      <c r="AE232" s="582"/>
      <c r="AF232" s="582"/>
      <c r="AG232" s="583"/>
      <c r="AH232" s="234"/>
      <c r="AI232" s="161"/>
      <c r="AJ232" s="167"/>
      <c r="AK232" s="541" t="str">
        <f t="shared" si="67"/>
        <v/>
      </c>
      <c r="AL232" s="542" t="str">
        <f t="shared" si="68"/>
        <v/>
      </c>
      <c r="AM232" s="543"/>
      <c r="AN232" s="547" t="str">
        <f>IFERROR(VLOOKUP(K232,【参考】数式用!$A$2:$N$57,14,FALSE),"")</f>
        <v/>
      </c>
      <c r="AO232" s="547" t="str">
        <f t="shared" si="69"/>
        <v/>
      </c>
      <c r="AP232" s="546" t="str">
        <f t="shared" si="70"/>
        <v/>
      </c>
      <c r="AQ232" s="546" t="str">
        <f t="shared" si="71"/>
        <v>入力済</v>
      </c>
      <c r="AR232" s="547" t="str">
        <f t="shared" si="72"/>
        <v/>
      </c>
      <c r="AS232" s="546" t="str">
        <f t="shared" si="73"/>
        <v>入力済</v>
      </c>
      <c r="AT232" s="546" t="str">
        <f t="shared" si="74"/>
        <v/>
      </c>
      <c r="AU232" s="546" t="str">
        <f t="shared" si="75"/>
        <v/>
      </c>
      <c r="AV232" s="547" t="str">
        <f t="shared" si="76"/>
        <v/>
      </c>
      <c r="AW232" s="547" t="str">
        <f t="shared" si="83"/>
        <v>入力済</v>
      </c>
      <c r="AX232" s="546" t="str">
        <f>IFERROR(VLOOKUP(K232,【参考】数式用!$AR$3:$AS$49,2, FALSE), "")</f>
        <v/>
      </c>
      <c r="AY232" s="547" t="str">
        <f t="shared" si="77"/>
        <v/>
      </c>
      <c r="AZ232" s="547" t="str">
        <f t="shared" si="78"/>
        <v>入力済</v>
      </c>
      <c r="BA232" s="546" t="str">
        <f>IFERROR(VLOOKUP(K232,【参考】数式用!$AX$3:$AY$56, 2, FALSE), "")</f>
        <v/>
      </c>
      <c r="BB232" s="547" t="str">
        <f t="shared" si="79"/>
        <v/>
      </c>
      <c r="BC232" s="647" t="str">
        <f t="shared" si="80"/>
        <v>入力済</v>
      </c>
      <c r="BD232" s="547" t="str">
        <f t="shared" si="81"/>
        <v/>
      </c>
      <c r="BE232" s="547" t="str">
        <f t="shared" si="82"/>
        <v/>
      </c>
      <c r="BF232" s="514"/>
      <c r="BG232" s="514"/>
      <c r="BH232" s="633" t="e">
        <f>VLOOKUP(K232,【参考】数式用!$A$2:$O$57,15,FALSE)</f>
        <v>#N/A</v>
      </c>
      <c r="BI232" s="514"/>
      <c r="BJ232" s="514"/>
      <c r="BK232" s="514"/>
      <c r="BL232" s="514"/>
      <c r="BM232" s="514"/>
      <c r="BN232" s="514"/>
      <c r="BO232" s="515"/>
    </row>
    <row r="233" spans="1:67" s="516" customFormat="1" ht="109.95" customHeight="1" thickBot="1">
      <c r="A233" s="649">
        <v>222</v>
      </c>
      <c r="B233" s="983" t="str">
        <f>IF(基本情報入力シート!B261="","",基本情報入力シート!B261)</f>
        <v/>
      </c>
      <c r="C233" s="984"/>
      <c r="D233" s="984"/>
      <c r="E233" s="984"/>
      <c r="F233" s="985"/>
      <c r="G233" s="460" t="str">
        <f>IF(基本情報入力シート!L261="", "", 基本情報入力シート!L261)</f>
        <v/>
      </c>
      <c r="H233" s="460" t="str">
        <f>IF(基本情報入力シート!Q261="", "", 基本情報入力シート!Q261)</f>
        <v/>
      </c>
      <c r="I233" s="460" t="str">
        <f>IF(基本情報入力シート!V261="", "", 基本情報入力シート!V261)</f>
        <v/>
      </c>
      <c r="J233" s="460" t="str">
        <f>IF(基本情報入力シート!W261="", "", 基本情報入力シート!W261)</f>
        <v/>
      </c>
      <c r="K233" s="460" t="str">
        <f>IF(基本情報入力シート!Z261="", "", 基本情報入力シート!Z261)</f>
        <v/>
      </c>
      <c r="L233" s="162" t="str">
        <f>IF(基本情報入力シート!AF261=0, "",基本情報入力シート!AF261)</f>
        <v/>
      </c>
      <c r="M233" s="163" t="str">
        <f>IF(基本情報入力シート!AG261="","",基本情報入力シート!AG261)</f>
        <v/>
      </c>
      <c r="N233" s="164"/>
      <c r="O233" s="165" t="str">
        <f>IFERROR(VLOOKUP(K233,【参考】数式用!$A$2:$F$57,MATCH(N233,【参考】数式用!$C$3:$F$3,0)+2,0),"")</f>
        <v/>
      </c>
      <c r="P233" s="461" t="s">
        <v>180</v>
      </c>
      <c r="Q233" s="166"/>
      <c r="R233" s="462" t="s">
        <v>271</v>
      </c>
      <c r="S233" s="166"/>
      <c r="T233" s="462" t="s">
        <v>272</v>
      </c>
      <c r="U233" s="166"/>
      <c r="V233" s="462" t="s">
        <v>271</v>
      </c>
      <c r="W233" s="166"/>
      <c r="X233" s="462" t="s">
        <v>182</v>
      </c>
      <c r="Y233" s="462" t="s">
        <v>274</v>
      </c>
      <c r="Z233" s="462" t="str">
        <f t="shared" si="65"/>
        <v/>
      </c>
      <c r="AA233" s="463" t="s">
        <v>275</v>
      </c>
      <c r="AB233" s="464" t="str">
        <f t="shared" si="66"/>
        <v/>
      </c>
      <c r="AC233" s="465" t="str">
        <f>IFERROR(ROUNDDOWN(ROUNDDOWN(ROUND(L233*VLOOKUP(K233,【参考】数式用!$A$4:$F$57,MATCH("処遇改善加算Ⅳ",【参考】数式用!$C$3:$F$3,0)+2,0),0)*M233,0)*Z233*0.5,0), "")</f>
        <v/>
      </c>
      <c r="AD233" s="616"/>
      <c r="AE233" s="582"/>
      <c r="AF233" s="582"/>
      <c r="AG233" s="583"/>
      <c r="AH233" s="234"/>
      <c r="AI233" s="161"/>
      <c r="AJ233" s="167"/>
      <c r="AK233" s="541" t="str">
        <f t="shared" si="67"/>
        <v/>
      </c>
      <c r="AL233" s="542" t="str">
        <f t="shared" si="68"/>
        <v/>
      </c>
      <c r="AM233" s="543"/>
      <c r="AN233" s="547" t="str">
        <f>IFERROR(VLOOKUP(K233,【参考】数式用!$A$2:$N$57,14,FALSE),"")</f>
        <v/>
      </c>
      <c r="AO233" s="547" t="str">
        <f t="shared" si="69"/>
        <v/>
      </c>
      <c r="AP233" s="546" t="str">
        <f t="shared" si="70"/>
        <v/>
      </c>
      <c r="AQ233" s="546" t="str">
        <f t="shared" si="71"/>
        <v>入力済</v>
      </c>
      <c r="AR233" s="547" t="str">
        <f t="shared" si="72"/>
        <v/>
      </c>
      <c r="AS233" s="546" t="str">
        <f t="shared" si="73"/>
        <v>入力済</v>
      </c>
      <c r="AT233" s="546" t="str">
        <f t="shared" si="74"/>
        <v/>
      </c>
      <c r="AU233" s="546" t="str">
        <f t="shared" si="75"/>
        <v/>
      </c>
      <c r="AV233" s="547" t="str">
        <f t="shared" si="76"/>
        <v/>
      </c>
      <c r="AW233" s="547" t="str">
        <f t="shared" si="83"/>
        <v>入力済</v>
      </c>
      <c r="AX233" s="546" t="str">
        <f>IFERROR(VLOOKUP(K233,【参考】数式用!$AR$3:$AS$49,2, FALSE), "")</f>
        <v/>
      </c>
      <c r="AY233" s="547" t="str">
        <f t="shared" si="77"/>
        <v/>
      </c>
      <c r="AZ233" s="547" t="str">
        <f t="shared" si="78"/>
        <v>入力済</v>
      </c>
      <c r="BA233" s="546" t="str">
        <f>IFERROR(VLOOKUP(K233,【参考】数式用!$AX$3:$AY$56, 2, FALSE), "")</f>
        <v/>
      </c>
      <c r="BB233" s="547" t="str">
        <f t="shared" si="79"/>
        <v/>
      </c>
      <c r="BC233" s="647" t="str">
        <f t="shared" si="80"/>
        <v>入力済</v>
      </c>
      <c r="BD233" s="547" t="str">
        <f t="shared" si="81"/>
        <v/>
      </c>
      <c r="BE233" s="547" t="str">
        <f t="shared" si="82"/>
        <v/>
      </c>
      <c r="BF233" s="514"/>
      <c r="BG233" s="514"/>
      <c r="BH233" s="633" t="e">
        <f>VLOOKUP(K233,【参考】数式用!$A$2:$O$57,15,FALSE)</f>
        <v>#N/A</v>
      </c>
      <c r="BI233" s="514"/>
      <c r="BJ233" s="514"/>
      <c r="BK233" s="514"/>
      <c r="BL233" s="514"/>
      <c r="BM233" s="514"/>
      <c r="BN233" s="514"/>
      <c r="BO233" s="515"/>
    </row>
    <row r="234" spans="1:67" s="516" customFormat="1" ht="109.95" customHeight="1" thickBot="1">
      <c r="A234" s="649">
        <v>223</v>
      </c>
      <c r="B234" s="983" t="str">
        <f>IF(基本情報入力シート!B262="","",基本情報入力シート!B262)</f>
        <v/>
      </c>
      <c r="C234" s="984"/>
      <c r="D234" s="984"/>
      <c r="E234" s="984"/>
      <c r="F234" s="985"/>
      <c r="G234" s="460" t="str">
        <f>IF(基本情報入力シート!L262="", "", 基本情報入力シート!L262)</f>
        <v/>
      </c>
      <c r="H234" s="460" t="str">
        <f>IF(基本情報入力シート!Q262="", "", 基本情報入力シート!Q262)</f>
        <v/>
      </c>
      <c r="I234" s="460" t="str">
        <f>IF(基本情報入力シート!V262="", "", 基本情報入力シート!V262)</f>
        <v/>
      </c>
      <c r="J234" s="460" t="str">
        <f>IF(基本情報入力シート!W262="", "", 基本情報入力シート!W262)</f>
        <v/>
      </c>
      <c r="K234" s="460" t="str">
        <f>IF(基本情報入力シート!Z262="", "", 基本情報入力シート!Z262)</f>
        <v/>
      </c>
      <c r="L234" s="162" t="str">
        <f>IF(基本情報入力シート!AF262=0, "",基本情報入力シート!AF262)</f>
        <v/>
      </c>
      <c r="M234" s="163" t="str">
        <f>IF(基本情報入力シート!AG262="","",基本情報入力シート!AG262)</f>
        <v/>
      </c>
      <c r="N234" s="164"/>
      <c r="O234" s="165" t="str">
        <f>IFERROR(VLOOKUP(K234,【参考】数式用!$A$2:$F$57,MATCH(N234,【参考】数式用!$C$3:$F$3,0)+2,0),"")</f>
        <v/>
      </c>
      <c r="P234" s="461" t="s">
        <v>180</v>
      </c>
      <c r="Q234" s="166"/>
      <c r="R234" s="462" t="s">
        <v>271</v>
      </c>
      <c r="S234" s="166"/>
      <c r="T234" s="462" t="s">
        <v>272</v>
      </c>
      <c r="U234" s="166"/>
      <c r="V234" s="462" t="s">
        <v>271</v>
      </c>
      <c r="W234" s="166"/>
      <c r="X234" s="462" t="s">
        <v>182</v>
      </c>
      <c r="Y234" s="462" t="s">
        <v>274</v>
      </c>
      <c r="Z234" s="462" t="str">
        <f t="shared" si="65"/>
        <v/>
      </c>
      <c r="AA234" s="463" t="s">
        <v>275</v>
      </c>
      <c r="AB234" s="464" t="str">
        <f t="shared" si="66"/>
        <v/>
      </c>
      <c r="AC234" s="465" t="str">
        <f>IFERROR(ROUNDDOWN(ROUNDDOWN(ROUND(L234*VLOOKUP(K234,【参考】数式用!$A$4:$F$57,MATCH("処遇改善加算Ⅳ",【参考】数式用!$C$3:$F$3,0)+2,0),0)*M234,0)*Z234*0.5,0), "")</f>
        <v/>
      </c>
      <c r="AD234" s="616"/>
      <c r="AE234" s="582"/>
      <c r="AF234" s="582"/>
      <c r="AG234" s="583"/>
      <c r="AH234" s="234"/>
      <c r="AI234" s="161"/>
      <c r="AJ234" s="167"/>
      <c r="AK234" s="541" t="str">
        <f t="shared" si="67"/>
        <v/>
      </c>
      <c r="AL234" s="542" t="str">
        <f t="shared" si="68"/>
        <v/>
      </c>
      <c r="AM234" s="543"/>
      <c r="AN234" s="547" t="str">
        <f>IFERROR(VLOOKUP(K234,【参考】数式用!$A$2:$N$57,14,FALSE),"")</f>
        <v/>
      </c>
      <c r="AO234" s="547" t="str">
        <f t="shared" si="69"/>
        <v/>
      </c>
      <c r="AP234" s="546" t="str">
        <f t="shared" si="70"/>
        <v/>
      </c>
      <c r="AQ234" s="546" t="str">
        <f t="shared" si="71"/>
        <v>入力済</v>
      </c>
      <c r="AR234" s="547" t="str">
        <f t="shared" si="72"/>
        <v/>
      </c>
      <c r="AS234" s="546" t="str">
        <f t="shared" si="73"/>
        <v>入力済</v>
      </c>
      <c r="AT234" s="546" t="str">
        <f t="shared" si="74"/>
        <v/>
      </c>
      <c r="AU234" s="546" t="str">
        <f t="shared" si="75"/>
        <v/>
      </c>
      <c r="AV234" s="547" t="str">
        <f t="shared" si="76"/>
        <v/>
      </c>
      <c r="AW234" s="547" t="str">
        <f t="shared" si="83"/>
        <v>入力済</v>
      </c>
      <c r="AX234" s="546" t="str">
        <f>IFERROR(VLOOKUP(K234,【参考】数式用!$AR$3:$AS$49,2, FALSE), "")</f>
        <v/>
      </c>
      <c r="AY234" s="547" t="str">
        <f t="shared" si="77"/>
        <v/>
      </c>
      <c r="AZ234" s="547" t="str">
        <f t="shared" si="78"/>
        <v>入力済</v>
      </c>
      <c r="BA234" s="546" t="str">
        <f>IFERROR(VLOOKUP(K234,【参考】数式用!$AX$3:$AY$56, 2, FALSE), "")</f>
        <v/>
      </c>
      <c r="BB234" s="547" t="str">
        <f t="shared" si="79"/>
        <v/>
      </c>
      <c r="BC234" s="647" t="str">
        <f t="shared" si="80"/>
        <v>入力済</v>
      </c>
      <c r="BD234" s="547" t="str">
        <f t="shared" si="81"/>
        <v/>
      </c>
      <c r="BE234" s="547" t="str">
        <f t="shared" si="82"/>
        <v/>
      </c>
      <c r="BF234" s="514"/>
      <c r="BG234" s="514"/>
      <c r="BH234" s="633" t="e">
        <f>VLOOKUP(K234,【参考】数式用!$A$2:$O$57,15,FALSE)</f>
        <v>#N/A</v>
      </c>
      <c r="BI234" s="514"/>
      <c r="BJ234" s="514"/>
      <c r="BK234" s="514"/>
      <c r="BL234" s="514"/>
      <c r="BM234" s="514"/>
      <c r="BN234" s="514"/>
      <c r="BO234" s="515"/>
    </row>
    <row r="235" spans="1:67" s="516" customFormat="1" ht="109.95" customHeight="1" thickBot="1">
      <c r="A235" s="649">
        <v>224</v>
      </c>
      <c r="B235" s="983" t="str">
        <f>IF(基本情報入力シート!B263="","",基本情報入力シート!B263)</f>
        <v/>
      </c>
      <c r="C235" s="984"/>
      <c r="D235" s="984"/>
      <c r="E235" s="984"/>
      <c r="F235" s="985"/>
      <c r="G235" s="460" t="str">
        <f>IF(基本情報入力シート!L263="", "", 基本情報入力シート!L263)</f>
        <v/>
      </c>
      <c r="H235" s="460" t="str">
        <f>IF(基本情報入力シート!Q263="", "", 基本情報入力シート!Q263)</f>
        <v/>
      </c>
      <c r="I235" s="460" t="str">
        <f>IF(基本情報入力シート!V263="", "", 基本情報入力シート!V263)</f>
        <v/>
      </c>
      <c r="J235" s="460" t="str">
        <f>IF(基本情報入力シート!W263="", "", 基本情報入力シート!W263)</f>
        <v/>
      </c>
      <c r="K235" s="460" t="str">
        <f>IF(基本情報入力シート!Z263="", "", 基本情報入力シート!Z263)</f>
        <v/>
      </c>
      <c r="L235" s="162" t="str">
        <f>IF(基本情報入力シート!AF263=0, "",基本情報入力シート!AF263)</f>
        <v/>
      </c>
      <c r="M235" s="163" t="str">
        <f>IF(基本情報入力シート!AG263="","",基本情報入力シート!AG263)</f>
        <v/>
      </c>
      <c r="N235" s="164"/>
      <c r="O235" s="165" t="str">
        <f>IFERROR(VLOOKUP(K235,【参考】数式用!$A$2:$F$57,MATCH(N235,【参考】数式用!$C$3:$F$3,0)+2,0),"")</f>
        <v/>
      </c>
      <c r="P235" s="461" t="s">
        <v>180</v>
      </c>
      <c r="Q235" s="166"/>
      <c r="R235" s="462" t="s">
        <v>271</v>
      </c>
      <c r="S235" s="166"/>
      <c r="T235" s="462" t="s">
        <v>272</v>
      </c>
      <c r="U235" s="166"/>
      <c r="V235" s="462" t="s">
        <v>271</v>
      </c>
      <c r="W235" s="166"/>
      <c r="X235" s="462" t="s">
        <v>182</v>
      </c>
      <c r="Y235" s="462" t="s">
        <v>274</v>
      </c>
      <c r="Z235" s="462" t="str">
        <f t="shared" si="65"/>
        <v/>
      </c>
      <c r="AA235" s="463" t="s">
        <v>275</v>
      </c>
      <c r="AB235" s="464" t="str">
        <f t="shared" si="66"/>
        <v/>
      </c>
      <c r="AC235" s="465" t="str">
        <f>IFERROR(ROUNDDOWN(ROUNDDOWN(ROUND(L235*VLOOKUP(K235,【参考】数式用!$A$4:$F$57,MATCH("処遇改善加算Ⅳ",【参考】数式用!$C$3:$F$3,0)+2,0),0)*M235,0)*Z235*0.5,0), "")</f>
        <v/>
      </c>
      <c r="AD235" s="616"/>
      <c r="AE235" s="582"/>
      <c r="AF235" s="582"/>
      <c r="AG235" s="583"/>
      <c r="AH235" s="234"/>
      <c r="AI235" s="161"/>
      <c r="AJ235" s="167"/>
      <c r="AK235" s="541" t="str">
        <f t="shared" si="67"/>
        <v/>
      </c>
      <c r="AL235" s="542" t="str">
        <f t="shared" si="68"/>
        <v/>
      </c>
      <c r="AM235" s="543"/>
      <c r="AN235" s="547" t="str">
        <f>IFERROR(VLOOKUP(K235,【参考】数式用!$A$2:$N$57,14,FALSE),"")</f>
        <v/>
      </c>
      <c r="AO235" s="547" t="str">
        <f t="shared" si="69"/>
        <v/>
      </c>
      <c r="AP235" s="546" t="str">
        <f t="shared" si="70"/>
        <v/>
      </c>
      <c r="AQ235" s="546" t="str">
        <f t="shared" si="71"/>
        <v>入力済</v>
      </c>
      <c r="AR235" s="547" t="str">
        <f t="shared" si="72"/>
        <v/>
      </c>
      <c r="AS235" s="546" t="str">
        <f t="shared" si="73"/>
        <v>入力済</v>
      </c>
      <c r="AT235" s="546" t="str">
        <f t="shared" si="74"/>
        <v/>
      </c>
      <c r="AU235" s="546" t="str">
        <f t="shared" si="75"/>
        <v/>
      </c>
      <c r="AV235" s="547" t="str">
        <f t="shared" si="76"/>
        <v/>
      </c>
      <c r="AW235" s="547" t="str">
        <f t="shared" si="83"/>
        <v>入力済</v>
      </c>
      <c r="AX235" s="546" t="str">
        <f>IFERROR(VLOOKUP(K235,【参考】数式用!$AR$3:$AS$49,2, FALSE), "")</f>
        <v/>
      </c>
      <c r="AY235" s="547" t="str">
        <f t="shared" si="77"/>
        <v/>
      </c>
      <c r="AZ235" s="547" t="str">
        <f t="shared" si="78"/>
        <v>入力済</v>
      </c>
      <c r="BA235" s="546" t="str">
        <f>IFERROR(VLOOKUP(K235,【参考】数式用!$AX$3:$AY$56, 2, FALSE), "")</f>
        <v/>
      </c>
      <c r="BB235" s="547" t="str">
        <f t="shared" si="79"/>
        <v/>
      </c>
      <c r="BC235" s="647" t="str">
        <f t="shared" si="80"/>
        <v>入力済</v>
      </c>
      <c r="BD235" s="547" t="str">
        <f t="shared" si="81"/>
        <v/>
      </c>
      <c r="BE235" s="547" t="str">
        <f t="shared" si="82"/>
        <v/>
      </c>
      <c r="BF235" s="514"/>
      <c r="BG235" s="514"/>
      <c r="BH235" s="633" t="e">
        <f>VLOOKUP(K235,【参考】数式用!$A$2:$O$57,15,FALSE)</f>
        <v>#N/A</v>
      </c>
      <c r="BI235" s="514"/>
      <c r="BJ235" s="514"/>
      <c r="BK235" s="514"/>
      <c r="BL235" s="514"/>
      <c r="BM235" s="514"/>
      <c r="BN235" s="514"/>
      <c r="BO235" s="515"/>
    </row>
    <row r="236" spans="1:67" s="516" customFormat="1" ht="109.95" customHeight="1" thickBot="1">
      <c r="A236" s="649">
        <v>225</v>
      </c>
      <c r="B236" s="983" t="str">
        <f>IF(基本情報入力シート!B264="","",基本情報入力シート!B264)</f>
        <v/>
      </c>
      <c r="C236" s="984"/>
      <c r="D236" s="984"/>
      <c r="E236" s="984"/>
      <c r="F236" s="985"/>
      <c r="G236" s="460" t="str">
        <f>IF(基本情報入力シート!L264="", "", 基本情報入力シート!L264)</f>
        <v/>
      </c>
      <c r="H236" s="460" t="str">
        <f>IF(基本情報入力シート!Q264="", "", 基本情報入力シート!Q264)</f>
        <v/>
      </c>
      <c r="I236" s="460" t="str">
        <f>IF(基本情報入力シート!V264="", "", 基本情報入力シート!V264)</f>
        <v/>
      </c>
      <c r="J236" s="460" t="str">
        <f>IF(基本情報入力シート!W264="", "", 基本情報入力シート!W264)</f>
        <v/>
      </c>
      <c r="K236" s="460" t="str">
        <f>IF(基本情報入力シート!Z264="", "", 基本情報入力シート!Z264)</f>
        <v/>
      </c>
      <c r="L236" s="162" t="str">
        <f>IF(基本情報入力シート!AF264=0, "",基本情報入力シート!AF264)</f>
        <v/>
      </c>
      <c r="M236" s="163" t="str">
        <f>IF(基本情報入力シート!AG264="","",基本情報入力シート!AG264)</f>
        <v/>
      </c>
      <c r="N236" s="164"/>
      <c r="O236" s="165" t="str">
        <f>IFERROR(VLOOKUP(K236,【参考】数式用!$A$2:$F$57,MATCH(N236,【参考】数式用!$C$3:$F$3,0)+2,0),"")</f>
        <v/>
      </c>
      <c r="P236" s="461" t="s">
        <v>180</v>
      </c>
      <c r="Q236" s="166"/>
      <c r="R236" s="462" t="s">
        <v>271</v>
      </c>
      <c r="S236" s="166"/>
      <c r="T236" s="462" t="s">
        <v>272</v>
      </c>
      <c r="U236" s="166"/>
      <c r="V236" s="462" t="s">
        <v>271</v>
      </c>
      <c r="W236" s="166"/>
      <c r="X236" s="462" t="s">
        <v>182</v>
      </c>
      <c r="Y236" s="462" t="s">
        <v>274</v>
      </c>
      <c r="Z236" s="462" t="str">
        <f t="shared" si="65"/>
        <v/>
      </c>
      <c r="AA236" s="463" t="s">
        <v>275</v>
      </c>
      <c r="AB236" s="464" t="str">
        <f t="shared" si="66"/>
        <v/>
      </c>
      <c r="AC236" s="465" t="str">
        <f>IFERROR(ROUNDDOWN(ROUNDDOWN(ROUND(L236*VLOOKUP(K236,【参考】数式用!$A$4:$F$57,MATCH("処遇改善加算Ⅳ",【参考】数式用!$C$3:$F$3,0)+2,0),0)*M236,0)*Z236*0.5,0), "")</f>
        <v/>
      </c>
      <c r="AD236" s="616"/>
      <c r="AE236" s="582"/>
      <c r="AF236" s="582"/>
      <c r="AG236" s="583"/>
      <c r="AH236" s="234"/>
      <c r="AI236" s="161"/>
      <c r="AJ236" s="167"/>
      <c r="AK236" s="541" t="str">
        <f t="shared" si="67"/>
        <v/>
      </c>
      <c r="AL236" s="542" t="str">
        <f t="shared" si="68"/>
        <v/>
      </c>
      <c r="AM236" s="543"/>
      <c r="AN236" s="547" t="str">
        <f>IFERROR(VLOOKUP(K236,【参考】数式用!$A$2:$N$57,14,FALSE),"")</f>
        <v/>
      </c>
      <c r="AO236" s="547" t="str">
        <f t="shared" si="69"/>
        <v/>
      </c>
      <c r="AP236" s="546" t="str">
        <f t="shared" si="70"/>
        <v/>
      </c>
      <c r="AQ236" s="546" t="str">
        <f t="shared" si="71"/>
        <v>入力済</v>
      </c>
      <c r="AR236" s="547" t="str">
        <f t="shared" si="72"/>
        <v/>
      </c>
      <c r="AS236" s="546" t="str">
        <f t="shared" si="73"/>
        <v>入力済</v>
      </c>
      <c r="AT236" s="546" t="str">
        <f t="shared" si="74"/>
        <v/>
      </c>
      <c r="AU236" s="546" t="str">
        <f t="shared" si="75"/>
        <v/>
      </c>
      <c r="AV236" s="547" t="str">
        <f t="shared" si="76"/>
        <v/>
      </c>
      <c r="AW236" s="547" t="str">
        <f t="shared" si="83"/>
        <v>入力済</v>
      </c>
      <c r="AX236" s="546" t="str">
        <f>IFERROR(VLOOKUP(K236,【参考】数式用!$AR$3:$AS$49,2, FALSE), "")</f>
        <v/>
      </c>
      <c r="AY236" s="547" t="str">
        <f t="shared" si="77"/>
        <v/>
      </c>
      <c r="AZ236" s="547" t="str">
        <f t="shared" si="78"/>
        <v>入力済</v>
      </c>
      <c r="BA236" s="546" t="str">
        <f>IFERROR(VLOOKUP(K236,【参考】数式用!$AX$3:$AY$56, 2, FALSE), "")</f>
        <v/>
      </c>
      <c r="BB236" s="547" t="str">
        <f t="shared" si="79"/>
        <v/>
      </c>
      <c r="BC236" s="647" t="str">
        <f t="shared" si="80"/>
        <v>入力済</v>
      </c>
      <c r="BD236" s="547" t="str">
        <f t="shared" si="81"/>
        <v/>
      </c>
      <c r="BE236" s="547" t="str">
        <f t="shared" si="82"/>
        <v/>
      </c>
      <c r="BF236" s="514"/>
      <c r="BG236" s="514"/>
      <c r="BH236" s="633" t="e">
        <f>VLOOKUP(K236,【参考】数式用!$A$2:$O$57,15,FALSE)</f>
        <v>#N/A</v>
      </c>
      <c r="BI236" s="514"/>
      <c r="BJ236" s="514"/>
      <c r="BK236" s="514"/>
      <c r="BL236" s="514"/>
      <c r="BM236" s="514"/>
      <c r="BN236" s="514"/>
      <c r="BO236" s="515"/>
    </row>
    <row r="237" spans="1:67" s="516" customFormat="1" ht="109.95" customHeight="1" thickBot="1">
      <c r="A237" s="649">
        <v>226</v>
      </c>
      <c r="B237" s="983" t="str">
        <f>IF(基本情報入力シート!B265="","",基本情報入力シート!B265)</f>
        <v/>
      </c>
      <c r="C237" s="984"/>
      <c r="D237" s="984"/>
      <c r="E237" s="984"/>
      <c r="F237" s="985"/>
      <c r="G237" s="460" t="str">
        <f>IF(基本情報入力シート!L265="", "", 基本情報入力シート!L265)</f>
        <v/>
      </c>
      <c r="H237" s="460" t="str">
        <f>IF(基本情報入力シート!Q265="", "", 基本情報入力シート!Q265)</f>
        <v/>
      </c>
      <c r="I237" s="460" t="str">
        <f>IF(基本情報入力シート!V265="", "", 基本情報入力シート!V265)</f>
        <v/>
      </c>
      <c r="J237" s="460" t="str">
        <f>IF(基本情報入力シート!W265="", "", 基本情報入力シート!W265)</f>
        <v/>
      </c>
      <c r="K237" s="460" t="str">
        <f>IF(基本情報入力シート!Z265="", "", 基本情報入力シート!Z265)</f>
        <v/>
      </c>
      <c r="L237" s="162" t="str">
        <f>IF(基本情報入力シート!AF265=0, "",基本情報入力シート!AF265)</f>
        <v/>
      </c>
      <c r="M237" s="163" t="str">
        <f>IF(基本情報入力シート!AG265="","",基本情報入力シート!AG265)</f>
        <v/>
      </c>
      <c r="N237" s="164"/>
      <c r="O237" s="165" t="str">
        <f>IFERROR(VLOOKUP(K237,【参考】数式用!$A$2:$F$57,MATCH(N237,【参考】数式用!$C$3:$F$3,0)+2,0),"")</f>
        <v/>
      </c>
      <c r="P237" s="461" t="s">
        <v>180</v>
      </c>
      <c r="Q237" s="166"/>
      <c r="R237" s="462" t="s">
        <v>271</v>
      </c>
      <c r="S237" s="166"/>
      <c r="T237" s="462" t="s">
        <v>272</v>
      </c>
      <c r="U237" s="166"/>
      <c r="V237" s="462" t="s">
        <v>271</v>
      </c>
      <c r="W237" s="166"/>
      <c r="X237" s="462" t="s">
        <v>182</v>
      </c>
      <c r="Y237" s="462" t="s">
        <v>274</v>
      </c>
      <c r="Z237" s="462" t="str">
        <f t="shared" si="65"/>
        <v/>
      </c>
      <c r="AA237" s="463" t="s">
        <v>275</v>
      </c>
      <c r="AB237" s="464" t="str">
        <f t="shared" si="66"/>
        <v/>
      </c>
      <c r="AC237" s="465" t="str">
        <f>IFERROR(ROUNDDOWN(ROUNDDOWN(ROUND(L237*VLOOKUP(K237,【参考】数式用!$A$4:$F$57,MATCH("処遇改善加算Ⅳ",【参考】数式用!$C$3:$F$3,0)+2,0),0)*M237,0)*Z237*0.5,0), "")</f>
        <v/>
      </c>
      <c r="AD237" s="616"/>
      <c r="AE237" s="582"/>
      <c r="AF237" s="582"/>
      <c r="AG237" s="583"/>
      <c r="AH237" s="234"/>
      <c r="AI237" s="161"/>
      <c r="AJ237" s="167"/>
      <c r="AK237" s="541" t="str">
        <f t="shared" si="67"/>
        <v/>
      </c>
      <c r="AL237" s="542" t="str">
        <f t="shared" si="68"/>
        <v/>
      </c>
      <c r="AM237" s="543"/>
      <c r="AN237" s="547" t="str">
        <f>IFERROR(VLOOKUP(K237,【参考】数式用!$A$2:$N$57,14,FALSE),"")</f>
        <v/>
      </c>
      <c r="AO237" s="547" t="str">
        <f t="shared" si="69"/>
        <v/>
      </c>
      <c r="AP237" s="546" t="str">
        <f t="shared" si="70"/>
        <v/>
      </c>
      <c r="AQ237" s="546" t="str">
        <f t="shared" si="71"/>
        <v>入力済</v>
      </c>
      <c r="AR237" s="547" t="str">
        <f t="shared" si="72"/>
        <v/>
      </c>
      <c r="AS237" s="546" t="str">
        <f t="shared" si="73"/>
        <v>入力済</v>
      </c>
      <c r="AT237" s="546" t="str">
        <f t="shared" si="74"/>
        <v/>
      </c>
      <c r="AU237" s="546" t="str">
        <f t="shared" si="75"/>
        <v/>
      </c>
      <c r="AV237" s="547" t="str">
        <f t="shared" si="76"/>
        <v/>
      </c>
      <c r="AW237" s="547" t="str">
        <f t="shared" si="83"/>
        <v>入力済</v>
      </c>
      <c r="AX237" s="546" t="str">
        <f>IFERROR(VLOOKUP(K237,【参考】数式用!$AR$3:$AS$49,2, FALSE), "")</f>
        <v/>
      </c>
      <c r="AY237" s="547" t="str">
        <f t="shared" si="77"/>
        <v/>
      </c>
      <c r="AZ237" s="547" t="str">
        <f t="shared" si="78"/>
        <v>入力済</v>
      </c>
      <c r="BA237" s="546" t="str">
        <f>IFERROR(VLOOKUP(K237,【参考】数式用!$AX$3:$AY$56, 2, FALSE), "")</f>
        <v/>
      </c>
      <c r="BB237" s="547" t="str">
        <f t="shared" si="79"/>
        <v/>
      </c>
      <c r="BC237" s="647" t="str">
        <f t="shared" si="80"/>
        <v>入力済</v>
      </c>
      <c r="BD237" s="547" t="str">
        <f t="shared" si="81"/>
        <v/>
      </c>
      <c r="BE237" s="547" t="str">
        <f t="shared" si="82"/>
        <v/>
      </c>
      <c r="BF237" s="514"/>
      <c r="BG237" s="514"/>
      <c r="BH237" s="633" t="e">
        <f>VLOOKUP(K237,【参考】数式用!$A$2:$O$57,15,FALSE)</f>
        <v>#N/A</v>
      </c>
      <c r="BI237" s="514"/>
      <c r="BJ237" s="514"/>
      <c r="BK237" s="514"/>
      <c r="BL237" s="514"/>
      <c r="BM237" s="514"/>
      <c r="BN237" s="514"/>
      <c r="BO237" s="515"/>
    </row>
    <row r="238" spans="1:67" s="516" customFormat="1" ht="109.95" customHeight="1" thickBot="1">
      <c r="A238" s="649">
        <v>227</v>
      </c>
      <c r="B238" s="983" t="str">
        <f>IF(基本情報入力シート!B266="","",基本情報入力シート!B266)</f>
        <v/>
      </c>
      <c r="C238" s="984"/>
      <c r="D238" s="984"/>
      <c r="E238" s="984"/>
      <c r="F238" s="985"/>
      <c r="G238" s="460" t="str">
        <f>IF(基本情報入力シート!L266="", "", 基本情報入力シート!L266)</f>
        <v/>
      </c>
      <c r="H238" s="460" t="str">
        <f>IF(基本情報入力シート!Q266="", "", 基本情報入力シート!Q266)</f>
        <v/>
      </c>
      <c r="I238" s="460" t="str">
        <f>IF(基本情報入力シート!V266="", "", 基本情報入力シート!V266)</f>
        <v/>
      </c>
      <c r="J238" s="460" t="str">
        <f>IF(基本情報入力シート!W266="", "", 基本情報入力シート!W266)</f>
        <v/>
      </c>
      <c r="K238" s="460" t="str">
        <f>IF(基本情報入力シート!Z266="", "", 基本情報入力シート!Z266)</f>
        <v/>
      </c>
      <c r="L238" s="162" t="str">
        <f>IF(基本情報入力シート!AF266=0, "",基本情報入力シート!AF266)</f>
        <v/>
      </c>
      <c r="M238" s="163" t="str">
        <f>IF(基本情報入力シート!AG266="","",基本情報入力シート!AG266)</f>
        <v/>
      </c>
      <c r="N238" s="164"/>
      <c r="O238" s="165" t="str">
        <f>IFERROR(VLOOKUP(K238,【参考】数式用!$A$2:$F$57,MATCH(N238,【参考】数式用!$C$3:$F$3,0)+2,0),"")</f>
        <v/>
      </c>
      <c r="P238" s="461" t="s">
        <v>180</v>
      </c>
      <c r="Q238" s="166"/>
      <c r="R238" s="462" t="s">
        <v>271</v>
      </c>
      <c r="S238" s="166"/>
      <c r="T238" s="462" t="s">
        <v>272</v>
      </c>
      <c r="U238" s="166"/>
      <c r="V238" s="462" t="s">
        <v>271</v>
      </c>
      <c r="W238" s="166"/>
      <c r="X238" s="462" t="s">
        <v>182</v>
      </c>
      <c r="Y238" s="462" t="s">
        <v>274</v>
      </c>
      <c r="Z238" s="462" t="str">
        <f t="shared" si="65"/>
        <v/>
      </c>
      <c r="AA238" s="463" t="s">
        <v>275</v>
      </c>
      <c r="AB238" s="464" t="str">
        <f t="shared" si="66"/>
        <v/>
      </c>
      <c r="AC238" s="465" t="str">
        <f>IFERROR(ROUNDDOWN(ROUNDDOWN(ROUND(L238*VLOOKUP(K238,【参考】数式用!$A$4:$F$57,MATCH("処遇改善加算Ⅳ",【参考】数式用!$C$3:$F$3,0)+2,0),0)*M238,0)*Z238*0.5,0), "")</f>
        <v/>
      </c>
      <c r="AD238" s="616"/>
      <c r="AE238" s="582"/>
      <c r="AF238" s="582"/>
      <c r="AG238" s="583"/>
      <c r="AH238" s="234"/>
      <c r="AI238" s="161"/>
      <c r="AJ238" s="167"/>
      <c r="AK238" s="541" t="str">
        <f t="shared" si="67"/>
        <v/>
      </c>
      <c r="AL238" s="542" t="str">
        <f t="shared" si="68"/>
        <v/>
      </c>
      <c r="AM238" s="543"/>
      <c r="AN238" s="547" t="str">
        <f>IFERROR(VLOOKUP(K238,【参考】数式用!$A$2:$N$57,14,FALSE),"")</f>
        <v/>
      </c>
      <c r="AO238" s="547" t="str">
        <f t="shared" si="69"/>
        <v/>
      </c>
      <c r="AP238" s="546" t="str">
        <f t="shared" si="70"/>
        <v/>
      </c>
      <c r="AQ238" s="546" t="str">
        <f t="shared" si="71"/>
        <v>入力済</v>
      </c>
      <c r="AR238" s="547" t="str">
        <f t="shared" si="72"/>
        <v/>
      </c>
      <c r="AS238" s="546" t="str">
        <f t="shared" si="73"/>
        <v>入力済</v>
      </c>
      <c r="AT238" s="546" t="str">
        <f t="shared" si="74"/>
        <v/>
      </c>
      <c r="AU238" s="546" t="str">
        <f t="shared" si="75"/>
        <v/>
      </c>
      <c r="AV238" s="547" t="str">
        <f t="shared" si="76"/>
        <v/>
      </c>
      <c r="AW238" s="547" t="str">
        <f t="shared" si="83"/>
        <v>入力済</v>
      </c>
      <c r="AX238" s="546" t="str">
        <f>IFERROR(VLOOKUP(K238,【参考】数式用!$AR$3:$AS$49,2, FALSE), "")</f>
        <v/>
      </c>
      <c r="AY238" s="547" t="str">
        <f t="shared" si="77"/>
        <v/>
      </c>
      <c r="AZ238" s="547" t="str">
        <f t="shared" si="78"/>
        <v>入力済</v>
      </c>
      <c r="BA238" s="546" t="str">
        <f>IFERROR(VLOOKUP(K238,【参考】数式用!$AX$3:$AY$56, 2, FALSE), "")</f>
        <v/>
      </c>
      <c r="BB238" s="547" t="str">
        <f t="shared" si="79"/>
        <v/>
      </c>
      <c r="BC238" s="647" t="str">
        <f t="shared" si="80"/>
        <v>入力済</v>
      </c>
      <c r="BD238" s="547" t="str">
        <f t="shared" si="81"/>
        <v/>
      </c>
      <c r="BE238" s="547" t="str">
        <f t="shared" si="82"/>
        <v/>
      </c>
      <c r="BF238" s="514"/>
      <c r="BG238" s="514"/>
      <c r="BH238" s="633" t="e">
        <f>VLOOKUP(K238,【参考】数式用!$A$2:$O$57,15,FALSE)</f>
        <v>#N/A</v>
      </c>
      <c r="BI238" s="514"/>
      <c r="BJ238" s="514"/>
      <c r="BK238" s="514"/>
      <c r="BL238" s="514"/>
      <c r="BM238" s="514"/>
      <c r="BN238" s="514"/>
      <c r="BO238" s="515"/>
    </row>
    <row r="239" spans="1:67" s="516" customFormat="1" ht="109.95" customHeight="1" thickBot="1">
      <c r="A239" s="649">
        <v>228</v>
      </c>
      <c r="B239" s="983" t="str">
        <f>IF(基本情報入力シート!B267="","",基本情報入力シート!B267)</f>
        <v/>
      </c>
      <c r="C239" s="984"/>
      <c r="D239" s="984"/>
      <c r="E239" s="984"/>
      <c r="F239" s="985"/>
      <c r="G239" s="460" t="str">
        <f>IF(基本情報入力シート!L267="", "", 基本情報入力シート!L267)</f>
        <v/>
      </c>
      <c r="H239" s="460" t="str">
        <f>IF(基本情報入力シート!Q267="", "", 基本情報入力シート!Q267)</f>
        <v/>
      </c>
      <c r="I239" s="460" t="str">
        <f>IF(基本情報入力シート!V267="", "", 基本情報入力シート!V267)</f>
        <v/>
      </c>
      <c r="J239" s="460" t="str">
        <f>IF(基本情報入力シート!W267="", "", 基本情報入力シート!W267)</f>
        <v/>
      </c>
      <c r="K239" s="460" t="str">
        <f>IF(基本情報入力シート!Z267="", "", 基本情報入力シート!Z267)</f>
        <v/>
      </c>
      <c r="L239" s="162" t="str">
        <f>IF(基本情報入力シート!AF267=0, "",基本情報入力シート!AF267)</f>
        <v/>
      </c>
      <c r="M239" s="163" t="str">
        <f>IF(基本情報入力シート!AG267="","",基本情報入力シート!AG267)</f>
        <v/>
      </c>
      <c r="N239" s="164"/>
      <c r="O239" s="165" t="str">
        <f>IFERROR(VLOOKUP(K239,【参考】数式用!$A$2:$F$57,MATCH(N239,【参考】数式用!$C$3:$F$3,0)+2,0),"")</f>
        <v/>
      </c>
      <c r="P239" s="461" t="s">
        <v>180</v>
      </c>
      <c r="Q239" s="166"/>
      <c r="R239" s="462" t="s">
        <v>271</v>
      </c>
      <c r="S239" s="166"/>
      <c r="T239" s="462" t="s">
        <v>272</v>
      </c>
      <c r="U239" s="166"/>
      <c r="V239" s="462" t="s">
        <v>271</v>
      </c>
      <c r="W239" s="166"/>
      <c r="X239" s="462" t="s">
        <v>182</v>
      </c>
      <c r="Y239" s="462" t="s">
        <v>274</v>
      </c>
      <c r="Z239" s="462" t="str">
        <f t="shared" si="65"/>
        <v/>
      </c>
      <c r="AA239" s="463" t="s">
        <v>275</v>
      </c>
      <c r="AB239" s="464" t="str">
        <f t="shared" si="66"/>
        <v/>
      </c>
      <c r="AC239" s="465" t="str">
        <f>IFERROR(ROUNDDOWN(ROUNDDOWN(ROUND(L239*VLOOKUP(K239,【参考】数式用!$A$4:$F$57,MATCH("処遇改善加算Ⅳ",【参考】数式用!$C$3:$F$3,0)+2,0),0)*M239,0)*Z239*0.5,0), "")</f>
        <v/>
      </c>
      <c r="AD239" s="616"/>
      <c r="AE239" s="582"/>
      <c r="AF239" s="582"/>
      <c r="AG239" s="583"/>
      <c r="AH239" s="234"/>
      <c r="AI239" s="161"/>
      <c r="AJ239" s="167"/>
      <c r="AK239" s="541" t="str">
        <f t="shared" si="67"/>
        <v/>
      </c>
      <c r="AL239" s="542" t="str">
        <f t="shared" si="68"/>
        <v/>
      </c>
      <c r="AM239" s="543"/>
      <c r="AN239" s="547" t="str">
        <f>IFERROR(VLOOKUP(K239,【参考】数式用!$A$2:$N$57,14,FALSE),"")</f>
        <v/>
      </c>
      <c r="AO239" s="547" t="str">
        <f t="shared" si="69"/>
        <v/>
      </c>
      <c r="AP239" s="546" t="str">
        <f t="shared" si="70"/>
        <v/>
      </c>
      <c r="AQ239" s="546" t="str">
        <f t="shared" si="71"/>
        <v>入力済</v>
      </c>
      <c r="AR239" s="547" t="str">
        <f t="shared" si="72"/>
        <v/>
      </c>
      <c r="AS239" s="546" t="str">
        <f t="shared" si="73"/>
        <v>入力済</v>
      </c>
      <c r="AT239" s="546" t="str">
        <f t="shared" si="74"/>
        <v/>
      </c>
      <c r="AU239" s="546" t="str">
        <f t="shared" si="75"/>
        <v/>
      </c>
      <c r="AV239" s="547" t="str">
        <f t="shared" si="76"/>
        <v/>
      </c>
      <c r="AW239" s="547" t="str">
        <f t="shared" si="83"/>
        <v>入力済</v>
      </c>
      <c r="AX239" s="546" t="str">
        <f>IFERROR(VLOOKUP(K239,【参考】数式用!$AR$3:$AS$49,2, FALSE), "")</f>
        <v/>
      </c>
      <c r="AY239" s="547" t="str">
        <f t="shared" si="77"/>
        <v/>
      </c>
      <c r="AZ239" s="547" t="str">
        <f t="shared" si="78"/>
        <v>入力済</v>
      </c>
      <c r="BA239" s="546" t="str">
        <f>IFERROR(VLOOKUP(K239,【参考】数式用!$AX$3:$AY$56, 2, FALSE), "")</f>
        <v/>
      </c>
      <c r="BB239" s="547" t="str">
        <f t="shared" si="79"/>
        <v/>
      </c>
      <c r="BC239" s="647" t="str">
        <f t="shared" si="80"/>
        <v>入力済</v>
      </c>
      <c r="BD239" s="547" t="str">
        <f t="shared" si="81"/>
        <v/>
      </c>
      <c r="BE239" s="547" t="str">
        <f t="shared" si="82"/>
        <v/>
      </c>
      <c r="BF239" s="514"/>
      <c r="BG239" s="514"/>
      <c r="BH239" s="633" t="e">
        <f>VLOOKUP(K239,【参考】数式用!$A$2:$O$57,15,FALSE)</f>
        <v>#N/A</v>
      </c>
      <c r="BI239" s="514"/>
      <c r="BJ239" s="514"/>
      <c r="BK239" s="514"/>
      <c r="BL239" s="514"/>
      <c r="BM239" s="514"/>
      <c r="BN239" s="514"/>
      <c r="BO239" s="515"/>
    </row>
    <row r="240" spans="1:67" s="516" customFormat="1" ht="109.95" customHeight="1" thickBot="1">
      <c r="A240" s="649">
        <v>229</v>
      </c>
      <c r="B240" s="983" t="str">
        <f>IF(基本情報入力シート!B268="","",基本情報入力シート!B268)</f>
        <v/>
      </c>
      <c r="C240" s="984"/>
      <c r="D240" s="984"/>
      <c r="E240" s="984"/>
      <c r="F240" s="985"/>
      <c r="G240" s="460" t="str">
        <f>IF(基本情報入力シート!L268="", "", 基本情報入力シート!L268)</f>
        <v/>
      </c>
      <c r="H240" s="460" t="str">
        <f>IF(基本情報入力シート!Q268="", "", 基本情報入力シート!Q268)</f>
        <v/>
      </c>
      <c r="I240" s="460" t="str">
        <f>IF(基本情報入力シート!V268="", "", 基本情報入力シート!V268)</f>
        <v/>
      </c>
      <c r="J240" s="460" t="str">
        <f>IF(基本情報入力シート!W268="", "", 基本情報入力シート!W268)</f>
        <v/>
      </c>
      <c r="K240" s="460" t="str">
        <f>IF(基本情報入力シート!Z268="", "", 基本情報入力シート!Z268)</f>
        <v/>
      </c>
      <c r="L240" s="162" t="str">
        <f>IF(基本情報入力シート!AF268=0, "",基本情報入力シート!AF268)</f>
        <v/>
      </c>
      <c r="M240" s="163" t="str">
        <f>IF(基本情報入力シート!AG268="","",基本情報入力シート!AG268)</f>
        <v/>
      </c>
      <c r="N240" s="164"/>
      <c r="O240" s="165" t="str">
        <f>IFERROR(VLOOKUP(K240,【参考】数式用!$A$2:$F$57,MATCH(N240,【参考】数式用!$C$3:$F$3,0)+2,0),"")</f>
        <v/>
      </c>
      <c r="P240" s="461" t="s">
        <v>180</v>
      </c>
      <c r="Q240" s="166"/>
      <c r="R240" s="462" t="s">
        <v>271</v>
      </c>
      <c r="S240" s="166"/>
      <c r="T240" s="462" t="s">
        <v>272</v>
      </c>
      <c r="U240" s="166"/>
      <c r="V240" s="462" t="s">
        <v>271</v>
      </c>
      <c r="W240" s="166"/>
      <c r="X240" s="462" t="s">
        <v>182</v>
      </c>
      <c r="Y240" s="462" t="s">
        <v>274</v>
      </c>
      <c r="Z240" s="462" t="str">
        <f t="shared" ref="Z240:Z303" si="84">IF(Q240&gt;=1,(U240*12+W240)-(Q240*12+S240)+1,"")</f>
        <v/>
      </c>
      <c r="AA240" s="463" t="s">
        <v>275</v>
      </c>
      <c r="AB240" s="464" t="str">
        <f t="shared" ref="AB240:AB303" si="85">IFERROR(ROUNDDOWN(ROUND(L240*O240,0)*M240,0)*Z240,"")</f>
        <v/>
      </c>
      <c r="AC240" s="465" t="str">
        <f>IFERROR(ROUNDDOWN(ROUNDDOWN(ROUND(L240*VLOOKUP(K240,【参考】数式用!$A$4:$F$57,MATCH("処遇改善加算Ⅳ",【参考】数式用!$C$3:$F$3,0)+2,0),0)*M240,0)*Z240*0.5,0), "")</f>
        <v/>
      </c>
      <c r="AD240" s="616"/>
      <c r="AE240" s="582"/>
      <c r="AF240" s="582"/>
      <c r="AG240" s="583"/>
      <c r="AH240" s="234"/>
      <c r="AI240" s="161"/>
      <c r="AJ240" s="167"/>
      <c r="AK240" s="541" t="str">
        <f t="shared" ref="AK240:AK303" si="86">IF(AND(N240&lt;&gt;"", OR(U240&lt;&gt;8,W240&lt;&gt;5)),"！算定期間の終わりが令和８年５月になっていません。令和８年６月以降については別シートに記載してください。",
 IF(AND(AN240="加算対象外",N240&lt;&gt;""),"このサービスは、令和８年４月・５月は処遇改善加算の対象ではありません。記入しないでください。",""))</f>
        <v/>
      </c>
      <c r="AL240" s="542" t="str">
        <f t="shared" ref="AL240:AL303" si="87">IF(OR(N240="",AN240="加算対象外"),"",IF(OR(AND(COUNTIF(AP240,"未入力")&gt;0,AD240=""),AND(COUNTIF(AQ240,"未入力")&gt;0,AE240=""),AND(COUNTIF(AN240:BE240,"AF列に色付け")&gt;0,AF240=""),AND(COUNTIF(AN240:BE240,"AG列に色付け")&gt;0,OR(AG240="",AG240=0)),AND(COUNTIF(AN240:BE240,"AH列に色付け")&gt;0,AH240=""),AND(COUNTIF(AN240:BE240,"AI列に色付け")&gt;0,AI240=""),AND(COUNTIF(AN240:BE240,"AJ列に色付け")&gt;0,AJ240="")),"！記入が必要な欄（オレンジ色のセル）に空欄があります。空欄を埋めてください。",""))</f>
        <v/>
      </c>
      <c r="AM240" s="543"/>
      <c r="AN240" s="547" t="str">
        <f>IFERROR(VLOOKUP(K240,【参考】数式用!$A$2:$N$57,14,FALSE),"")</f>
        <v/>
      </c>
      <c r="AO240" s="547" t="str">
        <f t="shared" ref="AO240:AO303" si="88">IF(AND(K240&lt;&gt;"",AN240="加算対象"),"N列に色付け","")</f>
        <v/>
      </c>
      <c r="AP240" s="546" t="str">
        <f t="shared" ref="AP240:AP303" si="89">IF(AND(AC240&lt;&gt;0,AC240&lt;&gt;"",AN240="加算対象"),IF(AD240="○","入力済","未入力"),"")</f>
        <v/>
      </c>
      <c r="AQ240" s="546" t="str">
        <f t="shared" ref="AQ240:AQ303" si="90">IF(AND(N240&lt;&gt;"", AE240="",AN240="加算対象"), "未入力", "入力済")</f>
        <v>入力済</v>
      </c>
      <c r="AR240" s="547" t="str">
        <f t="shared" ref="AR240:AR303" si="91">IF(AND(N240&lt;&gt;"", N240&lt;&gt;"処遇改善加算Ⅳ",AN240="加算対象"),"AF列に色付け","")</f>
        <v/>
      </c>
      <c r="AS240" s="546" t="str">
        <f t="shared" ref="AS240:AS303" si="92">IF(AND(N240&lt;&gt;"", N240&lt;&gt;"処遇改善加算Ⅳ", AF240=""), "未入力", "入力済")</f>
        <v>入力済</v>
      </c>
      <c r="AT240" s="546" t="str">
        <f t="shared" ref="AT240:AT303" si="93">IF(OR(N240="処遇改善加算Ⅰ",N240="処遇改善加算Ⅱ"),"対象","")</f>
        <v/>
      </c>
      <c r="AU240" s="546" t="str">
        <f t="shared" ref="AU240:AU303" si="94">IF(AND(AN240="加算対象",N240&lt;&gt;"処遇改善加算Ⅲ",N240&lt;&gt;"処遇改善加算Ⅳ", N240&lt;&gt;"", AT240&lt;&gt;"対象外"), 1,"")</f>
        <v/>
      </c>
      <c r="AV240" s="547" t="str">
        <f t="shared" ref="AV240:AV303" si="95">IF(AND(AU240=1, OR(AG240=0,AG240=""),AN240="加算対象"),"AH列に色付け","")</f>
        <v/>
      </c>
      <c r="AW240" s="547" t="str">
        <f t="shared" si="83"/>
        <v>入力済</v>
      </c>
      <c r="AX240" s="546" t="str">
        <f>IFERROR(VLOOKUP(K240,【参考】数式用!$AR$3:$AS$49,2, FALSE), "")</f>
        <v/>
      </c>
      <c r="AY240" s="547" t="str">
        <f t="shared" ref="AY240:AY303" si="96">IF(AND(AN240="加算対象",N240="処遇改善加算Ⅰ"),"AI列に色付け","")</f>
        <v/>
      </c>
      <c r="AZ240" s="547" t="str">
        <f t="shared" ref="AZ240:AZ303" si="97">IF(AND(N240="処遇改善加算Ⅰ", AI240=""), "未入力","入力済")</f>
        <v>入力済</v>
      </c>
      <c r="BA240" s="546" t="str">
        <f>IFERROR(VLOOKUP(K240,【参考】数式用!$AX$3:$AY$56, 2, FALSE), "")</f>
        <v/>
      </c>
      <c r="BB240" s="547" t="str">
        <f t="shared" ref="BB240:BB303" si="98">IF(COUNTIF(AE240:AH240,"*令和８年度特例要件を*")&gt;0,"AJ列に色付け","")</f>
        <v/>
      </c>
      <c r="BC240" s="647" t="str">
        <f t="shared" ref="BC240:BC303" si="99">IF(AND(COUNTIF(AE240:AH240,"*令和８年度特例要件を*")&gt;0,AJ240=""), "未入力","入力済")</f>
        <v>入力済</v>
      </c>
      <c r="BD240" s="547" t="str">
        <f t="shared" ref="BD240:BD303" si="100">IF(BB240="AJ列に色付け","入力必要","")</f>
        <v/>
      </c>
      <c r="BE240" s="547" t="str">
        <f t="shared" ref="BE240:BE303" si="101">G240</f>
        <v/>
      </c>
      <c r="BF240" s="514"/>
      <c r="BG240" s="514"/>
      <c r="BH240" s="633" t="e">
        <f>VLOOKUP(K240,【参考】数式用!$A$2:$O$57,15,FALSE)</f>
        <v>#N/A</v>
      </c>
      <c r="BI240" s="514"/>
      <c r="BJ240" s="514"/>
      <c r="BK240" s="514"/>
      <c r="BL240" s="514"/>
      <c r="BM240" s="514"/>
      <c r="BN240" s="514"/>
      <c r="BO240" s="515"/>
    </row>
    <row r="241" spans="1:67" s="516" customFormat="1" ht="109.95" customHeight="1" thickBot="1">
      <c r="A241" s="649">
        <v>230</v>
      </c>
      <c r="B241" s="983" t="str">
        <f>IF(基本情報入力シート!B269="","",基本情報入力シート!B269)</f>
        <v/>
      </c>
      <c r="C241" s="984"/>
      <c r="D241" s="984"/>
      <c r="E241" s="984"/>
      <c r="F241" s="985"/>
      <c r="G241" s="460" t="str">
        <f>IF(基本情報入力シート!L269="", "", 基本情報入力シート!L269)</f>
        <v/>
      </c>
      <c r="H241" s="460" t="str">
        <f>IF(基本情報入力シート!Q269="", "", 基本情報入力シート!Q269)</f>
        <v/>
      </c>
      <c r="I241" s="460" t="str">
        <f>IF(基本情報入力シート!V269="", "", 基本情報入力シート!V269)</f>
        <v/>
      </c>
      <c r="J241" s="460" t="str">
        <f>IF(基本情報入力シート!W269="", "", 基本情報入力シート!W269)</f>
        <v/>
      </c>
      <c r="K241" s="460" t="str">
        <f>IF(基本情報入力シート!Z269="", "", 基本情報入力シート!Z269)</f>
        <v/>
      </c>
      <c r="L241" s="162" t="str">
        <f>IF(基本情報入力シート!AF269=0, "",基本情報入力シート!AF269)</f>
        <v/>
      </c>
      <c r="M241" s="163" t="str">
        <f>IF(基本情報入力シート!AG269="","",基本情報入力シート!AG269)</f>
        <v/>
      </c>
      <c r="N241" s="164"/>
      <c r="O241" s="165" t="str">
        <f>IFERROR(VLOOKUP(K241,【参考】数式用!$A$2:$F$57,MATCH(N241,【参考】数式用!$C$3:$F$3,0)+2,0),"")</f>
        <v/>
      </c>
      <c r="P241" s="461" t="s">
        <v>180</v>
      </c>
      <c r="Q241" s="166"/>
      <c r="R241" s="462" t="s">
        <v>271</v>
      </c>
      <c r="S241" s="166"/>
      <c r="T241" s="462" t="s">
        <v>272</v>
      </c>
      <c r="U241" s="166"/>
      <c r="V241" s="462" t="s">
        <v>271</v>
      </c>
      <c r="W241" s="166"/>
      <c r="X241" s="462" t="s">
        <v>182</v>
      </c>
      <c r="Y241" s="462" t="s">
        <v>274</v>
      </c>
      <c r="Z241" s="462" t="str">
        <f t="shared" si="84"/>
        <v/>
      </c>
      <c r="AA241" s="463" t="s">
        <v>275</v>
      </c>
      <c r="AB241" s="464" t="str">
        <f t="shared" si="85"/>
        <v/>
      </c>
      <c r="AC241" s="465" t="str">
        <f>IFERROR(ROUNDDOWN(ROUNDDOWN(ROUND(L241*VLOOKUP(K241,【参考】数式用!$A$4:$F$57,MATCH("処遇改善加算Ⅳ",【参考】数式用!$C$3:$F$3,0)+2,0),0)*M241,0)*Z241*0.5,0), "")</f>
        <v/>
      </c>
      <c r="AD241" s="616"/>
      <c r="AE241" s="582"/>
      <c r="AF241" s="582"/>
      <c r="AG241" s="583"/>
      <c r="AH241" s="234"/>
      <c r="AI241" s="161"/>
      <c r="AJ241" s="167"/>
      <c r="AK241" s="541" t="str">
        <f t="shared" si="86"/>
        <v/>
      </c>
      <c r="AL241" s="542" t="str">
        <f t="shared" si="87"/>
        <v/>
      </c>
      <c r="AM241" s="543"/>
      <c r="AN241" s="547" t="str">
        <f>IFERROR(VLOOKUP(K241,【参考】数式用!$A$2:$N$57,14,FALSE),"")</f>
        <v/>
      </c>
      <c r="AO241" s="547" t="str">
        <f t="shared" si="88"/>
        <v/>
      </c>
      <c r="AP241" s="546" t="str">
        <f t="shared" si="89"/>
        <v/>
      </c>
      <c r="AQ241" s="546" t="str">
        <f t="shared" si="90"/>
        <v>入力済</v>
      </c>
      <c r="AR241" s="547" t="str">
        <f t="shared" si="91"/>
        <v/>
      </c>
      <c r="AS241" s="546" t="str">
        <f t="shared" si="92"/>
        <v>入力済</v>
      </c>
      <c r="AT241" s="546" t="str">
        <f t="shared" si="93"/>
        <v/>
      </c>
      <c r="AU241" s="546" t="str">
        <f t="shared" si="94"/>
        <v/>
      </c>
      <c r="AV241" s="547" t="str">
        <f t="shared" si="95"/>
        <v/>
      </c>
      <c r="AW241" s="547" t="str">
        <f t="shared" si="83"/>
        <v>入力済</v>
      </c>
      <c r="AX241" s="546" t="str">
        <f>IFERROR(VLOOKUP(K241,【参考】数式用!$AR$3:$AS$49,2, FALSE), "")</f>
        <v/>
      </c>
      <c r="AY241" s="547" t="str">
        <f t="shared" si="96"/>
        <v/>
      </c>
      <c r="AZ241" s="547" t="str">
        <f t="shared" si="97"/>
        <v>入力済</v>
      </c>
      <c r="BA241" s="546" t="str">
        <f>IFERROR(VLOOKUP(K241,【参考】数式用!$AX$3:$AY$56, 2, FALSE), "")</f>
        <v/>
      </c>
      <c r="BB241" s="547" t="str">
        <f t="shared" si="98"/>
        <v/>
      </c>
      <c r="BC241" s="647" t="str">
        <f t="shared" si="99"/>
        <v>入力済</v>
      </c>
      <c r="BD241" s="547" t="str">
        <f t="shared" si="100"/>
        <v/>
      </c>
      <c r="BE241" s="547" t="str">
        <f t="shared" si="101"/>
        <v/>
      </c>
      <c r="BF241" s="514"/>
      <c r="BG241" s="514"/>
      <c r="BH241" s="633" t="e">
        <f>VLOOKUP(K241,【参考】数式用!$A$2:$O$57,15,FALSE)</f>
        <v>#N/A</v>
      </c>
      <c r="BI241" s="514"/>
      <c r="BJ241" s="514"/>
      <c r="BK241" s="514"/>
      <c r="BL241" s="514"/>
      <c r="BM241" s="514"/>
      <c r="BN241" s="514"/>
      <c r="BO241" s="515"/>
    </row>
    <row r="242" spans="1:67" s="516" customFormat="1" ht="109.95" customHeight="1" thickBot="1">
      <c r="A242" s="649">
        <v>231</v>
      </c>
      <c r="B242" s="983" t="str">
        <f>IF(基本情報入力シート!B270="","",基本情報入力シート!B270)</f>
        <v/>
      </c>
      <c r="C242" s="984"/>
      <c r="D242" s="984"/>
      <c r="E242" s="984"/>
      <c r="F242" s="985"/>
      <c r="G242" s="460" t="str">
        <f>IF(基本情報入力シート!L270="", "", 基本情報入力シート!L270)</f>
        <v/>
      </c>
      <c r="H242" s="460" t="str">
        <f>IF(基本情報入力シート!Q270="", "", 基本情報入力シート!Q270)</f>
        <v/>
      </c>
      <c r="I242" s="460" t="str">
        <f>IF(基本情報入力シート!V270="", "", 基本情報入力シート!V270)</f>
        <v/>
      </c>
      <c r="J242" s="460" t="str">
        <f>IF(基本情報入力シート!W270="", "", 基本情報入力シート!W270)</f>
        <v/>
      </c>
      <c r="K242" s="460" t="str">
        <f>IF(基本情報入力シート!Z270="", "", 基本情報入力シート!Z270)</f>
        <v/>
      </c>
      <c r="L242" s="162" t="str">
        <f>IF(基本情報入力シート!AF270=0, "",基本情報入力シート!AF270)</f>
        <v/>
      </c>
      <c r="M242" s="163" t="str">
        <f>IF(基本情報入力シート!AG270="","",基本情報入力シート!AG270)</f>
        <v/>
      </c>
      <c r="N242" s="164"/>
      <c r="O242" s="165" t="str">
        <f>IFERROR(VLOOKUP(K242,【参考】数式用!$A$2:$F$57,MATCH(N242,【参考】数式用!$C$3:$F$3,0)+2,0),"")</f>
        <v/>
      </c>
      <c r="P242" s="461" t="s">
        <v>180</v>
      </c>
      <c r="Q242" s="166"/>
      <c r="R242" s="462" t="s">
        <v>271</v>
      </c>
      <c r="S242" s="166"/>
      <c r="T242" s="462" t="s">
        <v>272</v>
      </c>
      <c r="U242" s="166"/>
      <c r="V242" s="462" t="s">
        <v>271</v>
      </c>
      <c r="W242" s="166"/>
      <c r="X242" s="462" t="s">
        <v>182</v>
      </c>
      <c r="Y242" s="462" t="s">
        <v>274</v>
      </c>
      <c r="Z242" s="462" t="str">
        <f t="shared" si="84"/>
        <v/>
      </c>
      <c r="AA242" s="463" t="s">
        <v>275</v>
      </c>
      <c r="AB242" s="464" t="str">
        <f t="shared" si="85"/>
        <v/>
      </c>
      <c r="AC242" s="465" t="str">
        <f>IFERROR(ROUNDDOWN(ROUNDDOWN(ROUND(L242*VLOOKUP(K242,【参考】数式用!$A$4:$F$57,MATCH("処遇改善加算Ⅳ",【参考】数式用!$C$3:$F$3,0)+2,0),0)*M242,0)*Z242*0.5,0), "")</f>
        <v/>
      </c>
      <c r="AD242" s="616"/>
      <c r="AE242" s="582"/>
      <c r="AF242" s="582"/>
      <c r="AG242" s="583"/>
      <c r="AH242" s="234"/>
      <c r="AI242" s="161"/>
      <c r="AJ242" s="167"/>
      <c r="AK242" s="541" t="str">
        <f t="shared" si="86"/>
        <v/>
      </c>
      <c r="AL242" s="542" t="str">
        <f t="shared" si="87"/>
        <v/>
      </c>
      <c r="AM242" s="543"/>
      <c r="AN242" s="547" t="str">
        <f>IFERROR(VLOOKUP(K242,【参考】数式用!$A$2:$N$57,14,FALSE),"")</f>
        <v/>
      </c>
      <c r="AO242" s="547" t="str">
        <f t="shared" si="88"/>
        <v/>
      </c>
      <c r="AP242" s="546" t="str">
        <f t="shared" si="89"/>
        <v/>
      </c>
      <c r="AQ242" s="546" t="str">
        <f t="shared" si="90"/>
        <v>入力済</v>
      </c>
      <c r="AR242" s="547" t="str">
        <f t="shared" si="91"/>
        <v/>
      </c>
      <c r="AS242" s="546" t="str">
        <f t="shared" si="92"/>
        <v>入力済</v>
      </c>
      <c r="AT242" s="546" t="str">
        <f t="shared" si="93"/>
        <v/>
      </c>
      <c r="AU242" s="546" t="str">
        <f t="shared" si="94"/>
        <v/>
      </c>
      <c r="AV242" s="547" t="str">
        <f t="shared" si="95"/>
        <v/>
      </c>
      <c r="AW242" s="547" t="str">
        <f t="shared" si="83"/>
        <v>入力済</v>
      </c>
      <c r="AX242" s="546" t="str">
        <f>IFERROR(VLOOKUP(K242,【参考】数式用!$AR$3:$AS$49,2, FALSE), "")</f>
        <v/>
      </c>
      <c r="AY242" s="547" t="str">
        <f t="shared" si="96"/>
        <v/>
      </c>
      <c r="AZ242" s="547" t="str">
        <f t="shared" si="97"/>
        <v>入力済</v>
      </c>
      <c r="BA242" s="546" t="str">
        <f>IFERROR(VLOOKUP(K242,【参考】数式用!$AX$3:$AY$56, 2, FALSE), "")</f>
        <v/>
      </c>
      <c r="BB242" s="547" t="str">
        <f t="shared" si="98"/>
        <v/>
      </c>
      <c r="BC242" s="647" t="str">
        <f t="shared" si="99"/>
        <v>入力済</v>
      </c>
      <c r="BD242" s="547" t="str">
        <f t="shared" si="100"/>
        <v/>
      </c>
      <c r="BE242" s="547" t="str">
        <f t="shared" si="101"/>
        <v/>
      </c>
      <c r="BF242" s="514"/>
      <c r="BG242" s="514"/>
      <c r="BH242" s="633" t="e">
        <f>VLOOKUP(K242,【参考】数式用!$A$2:$O$57,15,FALSE)</f>
        <v>#N/A</v>
      </c>
      <c r="BI242" s="514"/>
      <c r="BJ242" s="514"/>
      <c r="BK242" s="514"/>
      <c r="BL242" s="514"/>
      <c r="BM242" s="514"/>
      <c r="BN242" s="514"/>
      <c r="BO242" s="515"/>
    </row>
    <row r="243" spans="1:67" s="516" customFormat="1" ht="109.95" customHeight="1" thickBot="1">
      <c r="A243" s="649">
        <v>232</v>
      </c>
      <c r="B243" s="983" t="str">
        <f>IF(基本情報入力シート!B271="","",基本情報入力シート!B271)</f>
        <v/>
      </c>
      <c r="C243" s="984"/>
      <c r="D243" s="984"/>
      <c r="E243" s="984"/>
      <c r="F243" s="985"/>
      <c r="G243" s="460" t="str">
        <f>IF(基本情報入力シート!L271="", "", 基本情報入力シート!L271)</f>
        <v/>
      </c>
      <c r="H243" s="460" t="str">
        <f>IF(基本情報入力シート!Q271="", "", 基本情報入力シート!Q271)</f>
        <v/>
      </c>
      <c r="I243" s="460" t="str">
        <f>IF(基本情報入力シート!V271="", "", 基本情報入力シート!V271)</f>
        <v/>
      </c>
      <c r="J243" s="460" t="str">
        <f>IF(基本情報入力シート!W271="", "", 基本情報入力シート!W271)</f>
        <v/>
      </c>
      <c r="K243" s="460" t="str">
        <f>IF(基本情報入力シート!Z271="", "", 基本情報入力シート!Z271)</f>
        <v/>
      </c>
      <c r="L243" s="162" t="str">
        <f>IF(基本情報入力シート!AF271=0, "",基本情報入力シート!AF271)</f>
        <v/>
      </c>
      <c r="M243" s="163" t="str">
        <f>IF(基本情報入力シート!AG271="","",基本情報入力シート!AG271)</f>
        <v/>
      </c>
      <c r="N243" s="164"/>
      <c r="O243" s="165" t="str">
        <f>IFERROR(VLOOKUP(K243,【参考】数式用!$A$2:$F$57,MATCH(N243,【参考】数式用!$C$3:$F$3,0)+2,0),"")</f>
        <v/>
      </c>
      <c r="P243" s="461" t="s">
        <v>180</v>
      </c>
      <c r="Q243" s="166"/>
      <c r="R243" s="462" t="s">
        <v>271</v>
      </c>
      <c r="S243" s="166"/>
      <c r="T243" s="462" t="s">
        <v>272</v>
      </c>
      <c r="U243" s="166"/>
      <c r="V243" s="462" t="s">
        <v>271</v>
      </c>
      <c r="W243" s="166"/>
      <c r="X243" s="462" t="s">
        <v>182</v>
      </c>
      <c r="Y243" s="462" t="s">
        <v>274</v>
      </c>
      <c r="Z243" s="462" t="str">
        <f t="shared" si="84"/>
        <v/>
      </c>
      <c r="AA243" s="463" t="s">
        <v>275</v>
      </c>
      <c r="AB243" s="464" t="str">
        <f t="shared" si="85"/>
        <v/>
      </c>
      <c r="AC243" s="465" t="str">
        <f>IFERROR(ROUNDDOWN(ROUNDDOWN(ROUND(L243*VLOOKUP(K243,【参考】数式用!$A$4:$F$57,MATCH("処遇改善加算Ⅳ",【参考】数式用!$C$3:$F$3,0)+2,0),0)*M243,0)*Z243*0.5,0), "")</f>
        <v/>
      </c>
      <c r="AD243" s="616"/>
      <c r="AE243" s="582"/>
      <c r="AF243" s="582"/>
      <c r="AG243" s="583"/>
      <c r="AH243" s="234"/>
      <c r="AI243" s="161"/>
      <c r="AJ243" s="167"/>
      <c r="AK243" s="541" t="str">
        <f t="shared" si="86"/>
        <v/>
      </c>
      <c r="AL243" s="542" t="str">
        <f t="shared" si="87"/>
        <v/>
      </c>
      <c r="AM243" s="543"/>
      <c r="AN243" s="547" t="str">
        <f>IFERROR(VLOOKUP(K243,【参考】数式用!$A$2:$N$57,14,FALSE),"")</f>
        <v/>
      </c>
      <c r="AO243" s="547" t="str">
        <f t="shared" si="88"/>
        <v/>
      </c>
      <c r="AP243" s="546" t="str">
        <f t="shared" si="89"/>
        <v/>
      </c>
      <c r="AQ243" s="546" t="str">
        <f t="shared" si="90"/>
        <v>入力済</v>
      </c>
      <c r="AR243" s="547" t="str">
        <f t="shared" si="91"/>
        <v/>
      </c>
      <c r="AS243" s="546" t="str">
        <f t="shared" si="92"/>
        <v>入力済</v>
      </c>
      <c r="AT243" s="546" t="str">
        <f t="shared" si="93"/>
        <v/>
      </c>
      <c r="AU243" s="546" t="str">
        <f t="shared" si="94"/>
        <v/>
      </c>
      <c r="AV243" s="547" t="str">
        <f t="shared" si="95"/>
        <v/>
      </c>
      <c r="AW243" s="547" t="str">
        <f t="shared" si="83"/>
        <v>入力済</v>
      </c>
      <c r="AX243" s="546" t="str">
        <f>IFERROR(VLOOKUP(K243,【参考】数式用!$AR$3:$AS$49,2, FALSE), "")</f>
        <v/>
      </c>
      <c r="AY243" s="547" t="str">
        <f t="shared" si="96"/>
        <v/>
      </c>
      <c r="AZ243" s="547" t="str">
        <f t="shared" si="97"/>
        <v>入力済</v>
      </c>
      <c r="BA243" s="546" t="str">
        <f>IFERROR(VLOOKUP(K243,【参考】数式用!$AX$3:$AY$56, 2, FALSE), "")</f>
        <v/>
      </c>
      <c r="BB243" s="547" t="str">
        <f t="shared" si="98"/>
        <v/>
      </c>
      <c r="BC243" s="647" t="str">
        <f t="shared" si="99"/>
        <v>入力済</v>
      </c>
      <c r="BD243" s="547" t="str">
        <f t="shared" si="100"/>
        <v/>
      </c>
      <c r="BE243" s="547" t="str">
        <f t="shared" si="101"/>
        <v/>
      </c>
      <c r="BF243" s="514"/>
      <c r="BG243" s="514"/>
      <c r="BH243" s="633" t="e">
        <f>VLOOKUP(K243,【参考】数式用!$A$2:$O$57,15,FALSE)</f>
        <v>#N/A</v>
      </c>
      <c r="BI243" s="514"/>
      <c r="BJ243" s="514"/>
      <c r="BK243" s="514"/>
      <c r="BL243" s="514"/>
      <c r="BM243" s="514"/>
      <c r="BN243" s="514"/>
      <c r="BO243" s="515"/>
    </row>
    <row r="244" spans="1:67" s="516" customFormat="1" ht="109.95" customHeight="1" thickBot="1">
      <c r="A244" s="649">
        <v>233</v>
      </c>
      <c r="B244" s="983" t="str">
        <f>IF(基本情報入力シート!B272="","",基本情報入力シート!B272)</f>
        <v/>
      </c>
      <c r="C244" s="984"/>
      <c r="D244" s="984"/>
      <c r="E244" s="984"/>
      <c r="F244" s="985"/>
      <c r="G244" s="460" t="str">
        <f>IF(基本情報入力シート!L272="", "", 基本情報入力シート!L272)</f>
        <v/>
      </c>
      <c r="H244" s="460" t="str">
        <f>IF(基本情報入力シート!Q272="", "", 基本情報入力シート!Q272)</f>
        <v/>
      </c>
      <c r="I244" s="460" t="str">
        <f>IF(基本情報入力シート!V272="", "", 基本情報入力シート!V272)</f>
        <v/>
      </c>
      <c r="J244" s="460" t="str">
        <f>IF(基本情報入力シート!W272="", "", 基本情報入力シート!W272)</f>
        <v/>
      </c>
      <c r="K244" s="460" t="str">
        <f>IF(基本情報入力シート!Z272="", "", 基本情報入力シート!Z272)</f>
        <v/>
      </c>
      <c r="L244" s="162" t="str">
        <f>IF(基本情報入力シート!AF272=0, "",基本情報入力シート!AF272)</f>
        <v/>
      </c>
      <c r="M244" s="163" t="str">
        <f>IF(基本情報入力シート!AG272="","",基本情報入力シート!AG272)</f>
        <v/>
      </c>
      <c r="N244" s="164"/>
      <c r="O244" s="165" t="str">
        <f>IFERROR(VLOOKUP(K244,【参考】数式用!$A$2:$F$57,MATCH(N244,【参考】数式用!$C$3:$F$3,0)+2,0),"")</f>
        <v/>
      </c>
      <c r="P244" s="461" t="s">
        <v>180</v>
      </c>
      <c r="Q244" s="166"/>
      <c r="R244" s="462" t="s">
        <v>271</v>
      </c>
      <c r="S244" s="166"/>
      <c r="T244" s="462" t="s">
        <v>272</v>
      </c>
      <c r="U244" s="166"/>
      <c r="V244" s="462" t="s">
        <v>271</v>
      </c>
      <c r="W244" s="166"/>
      <c r="X244" s="462" t="s">
        <v>182</v>
      </c>
      <c r="Y244" s="462" t="s">
        <v>274</v>
      </c>
      <c r="Z244" s="462" t="str">
        <f t="shared" si="84"/>
        <v/>
      </c>
      <c r="AA244" s="463" t="s">
        <v>275</v>
      </c>
      <c r="AB244" s="464" t="str">
        <f t="shared" si="85"/>
        <v/>
      </c>
      <c r="AC244" s="465" t="str">
        <f>IFERROR(ROUNDDOWN(ROUNDDOWN(ROUND(L244*VLOOKUP(K244,【参考】数式用!$A$4:$F$57,MATCH("処遇改善加算Ⅳ",【参考】数式用!$C$3:$F$3,0)+2,0),0)*M244,0)*Z244*0.5,0), "")</f>
        <v/>
      </c>
      <c r="AD244" s="616"/>
      <c r="AE244" s="582"/>
      <c r="AF244" s="582"/>
      <c r="AG244" s="583"/>
      <c r="AH244" s="234"/>
      <c r="AI244" s="161"/>
      <c r="AJ244" s="167"/>
      <c r="AK244" s="541" t="str">
        <f t="shared" si="86"/>
        <v/>
      </c>
      <c r="AL244" s="542" t="str">
        <f t="shared" si="87"/>
        <v/>
      </c>
      <c r="AM244" s="543"/>
      <c r="AN244" s="547" t="str">
        <f>IFERROR(VLOOKUP(K244,【参考】数式用!$A$2:$N$57,14,FALSE),"")</f>
        <v/>
      </c>
      <c r="AO244" s="547" t="str">
        <f t="shared" si="88"/>
        <v/>
      </c>
      <c r="AP244" s="546" t="str">
        <f t="shared" si="89"/>
        <v/>
      </c>
      <c r="AQ244" s="546" t="str">
        <f t="shared" si="90"/>
        <v>入力済</v>
      </c>
      <c r="AR244" s="547" t="str">
        <f t="shared" si="91"/>
        <v/>
      </c>
      <c r="AS244" s="546" t="str">
        <f t="shared" si="92"/>
        <v>入力済</v>
      </c>
      <c r="AT244" s="546" t="str">
        <f t="shared" si="93"/>
        <v/>
      </c>
      <c r="AU244" s="546" t="str">
        <f t="shared" si="94"/>
        <v/>
      </c>
      <c r="AV244" s="547" t="str">
        <f t="shared" si="95"/>
        <v/>
      </c>
      <c r="AW244" s="547" t="str">
        <f t="shared" si="83"/>
        <v>入力済</v>
      </c>
      <c r="AX244" s="546" t="str">
        <f>IFERROR(VLOOKUP(K244,【参考】数式用!$AR$3:$AS$49,2, FALSE), "")</f>
        <v/>
      </c>
      <c r="AY244" s="547" t="str">
        <f t="shared" si="96"/>
        <v/>
      </c>
      <c r="AZ244" s="547" t="str">
        <f t="shared" si="97"/>
        <v>入力済</v>
      </c>
      <c r="BA244" s="546" t="str">
        <f>IFERROR(VLOOKUP(K244,【参考】数式用!$AX$3:$AY$56, 2, FALSE), "")</f>
        <v/>
      </c>
      <c r="BB244" s="547" t="str">
        <f t="shared" si="98"/>
        <v/>
      </c>
      <c r="BC244" s="647" t="str">
        <f t="shared" si="99"/>
        <v>入力済</v>
      </c>
      <c r="BD244" s="547" t="str">
        <f t="shared" si="100"/>
        <v/>
      </c>
      <c r="BE244" s="547" t="str">
        <f t="shared" si="101"/>
        <v/>
      </c>
      <c r="BF244" s="514"/>
      <c r="BG244" s="514"/>
      <c r="BH244" s="633" t="e">
        <f>VLOOKUP(K244,【参考】数式用!$A$2:$O$57,15,FALSE)</f>
        <v>#N/A</v>
      </c>
      <c r="BI244" s="514"/>
      <c r="BJ244" s="514"/>
      <c r="BK244" s="514"/>
      <c r="BL244" s="514"/>
      <c r="BM244" s="514"/>
      <c r="BN244" s="514"/>
      <c r="BO244" s="515"/>
    </row>
    <row r="245" spans="1:67" s="516" customFormat="1" ht="109.95" customHeight="1" thickBot="1">
      <c r="A245" s="649">
        <v>234</v>
      </c>
      <c r="B245" s="983" t="str">
        <f>IF(基本情報入力シート!B273="","",基本情報入力シート!B273)</f>
        <v/>
      </c>
      <c r="C245" s="984"/>
      <c r="D245" s="984"/>
      <c r="E245" s="984"/>
      <c r="F245" s="985"/>
      <c r="G245" s="460" t="str">
        <f>IF(基本情報入力シート!L273="", "", 基本情報入力シート!L273)</f>
        <v/>
      </c>
      <c r="H245" s="460" t="str">
        <f>IF(基本情報入力シート!Q273="", "", 基本情報入力シート!Q273)</f>
        <v/>
      </c>
      <c r="I245" s="460" t="str">
        <f>IF(基本情報入力シート!V273="", "", 基本情報入力シート!V273)</f>
        <v/>
      </c>
      <c r="J245" s="460" t="str">
        <f>IF(基本情報入力シート!W273="", "", 基本情報入力シート!W273)</f>
        <v/>
      </c>
      <c r="K245" s="460" t="str">
        <f>IF(基本情報入力シート!Z273="", "", 基本情報入力シート!Z273)</f>
        <v/>
      </c>
      <c r="L245" s="162" t="str">
        <f>IF(基本情報入力シート!AF273=0, "",基本情報入力シート!AF273)</f>
        <v/>
      </c>
      <c r="M245" s="163" t="str">
        <f>IF(基本情報入力シート!AG273="","",基本情報入力シート!AG273)</f>
        <v/>
      </c>
      <c r="N245" s="164"/>
      <c r="O245" s="165" t="str">
        <f>IFERROR(VLOOKUP(K245,【参考】数式用!$A$2:$F$57,MATCH(N245,【参考】数式用!$C$3:$F$3,0)+2,0),"")</f>
        <v/>
      </c>
      <c r="P245" s="461" t="s">
        <v>180</v>
      </c>
      <c r="Q245" s="166"/>
      <c r="R245" s="462" t="s">
        <v>271</v>
      </c>
      <c r="S245" s="166"/>
      <c r="T245" s="462" t="s">
        <v>272</v>
      </c>
      <c r="U245" s="166"/>
      <c r="V245" s="462" t="s">
        <v>271</v>
      </c>
      <c r="W245" s="166"/>
      <c r="X245" s="462" t="s">
        <v>182</v>
      </c>
      <c r="Y245" s="462" t="s">
        <v>274</v>
      </c>
      <c r="Z245" s="462" t="str">
        <f t="shared" si="84"/>
        <v/>
      </c>
      <c r="AA245" s="463" t="s">
        <v>275</v>
      </c>
      <c r="AB245" s="464" t="str">
        <f t="shared" si="85"/>
        <v/>
      </c>
      <c r="AC245" s="465" t="str">
        <f>IFERROR(ROUNDDOWN(ROUNDDOWN(ROUND(L245*VLOOKUP(K245,【参考】数式用!$A$4:$F$57,MATCH("処遇改善加算Ⅳ",【参考】数式用!$C$3:$F$3,0)+2,0),0)*M245,0)*Z245*0.5,0), "")</f>
        <v/>
      </c>
      <c r="AD245" s="616"/>
      <c r="AE245" s="582"/>
      <c r="AF245" s="582"/>
      <c r="AG245" s="583"/>
      <c r="AH245" s="234"/>
      <c r="AI245" s="161"/>
      <c r="AJ245" s="167"/>
      <c r="AK245" s="541" t="str">
        <f t="shared" si="86"/>
        <v/>
      </c>
      <c r="AL245" s="542" t="str">
        <f t="shared" si="87"/>
        <v/>
      </c>
      <c r="AM245" s="543"/>
      <c r="AN245" s="547" t="str">
        <f>IFERROR(VLOOKUP(K245,【参考】数式用!$A$2:$N$57,14,FALSE),"")</f>
        <v/>
      </c>
      <c r="AO245" s="547" t="str">
        <f t="shared" si="88"/>
        <v/>
      </c>
      <c r="AP245" s="546" t="str">
        <f t="shared" si="89"/>
        <v/>
      </c>
      <c r="AQ245" s="546" t="str">
        <f t="shared" si="90"/>
        <v>入力済</v>
      </c>
      <c r="AR245" s="547" t="str">
        <f t="shared" si="91"/>
        <v/>
      </c>
      <c r="AS245" s="546" t="str">
        <f t="shared" si="92"/>
        <v>入力済</v>
      </c>
      <c r="AT245" s="546" t="str">
        <f t="shared" si="93"/>
        <v/>
      </c>
      <c r="AU245" s="546" t="str">
        <f t="shared" si="94"/>
        <v/>
      </c>
      <c r="AV245" s="547" t="str">
        <f t="shared" si="95"/>
        <v/>
      </c>
      <c r="AW245" s="547" t="str">
        <f t="shared" si="83"/>
        <v>入力済</v>
      </c>
      <c r="AX245" s="546" t="str">
        <f>IFERROR(VLOOKUP(K245,【参考】数式用!$AR$3:$AS$49,2, FALSE), "")</f>
        <v/>
      </c>
      <c r="AY245" s="547" t="str">
        <f t="shared" si="96"/>
        <v/>
      </c>
      <c r="AZ245" s="547" t="str">
        <f t="shared" si="97"/>
        <v>入力済</v>
      </c>
      <c r="BA245" s="546" t="str">
        <f>IFERROR(VLOOKUP(K245,【参考】数式用!$AX$3:$AY$56, 2, FALSE), "")</f>
        <v/>
      </c>
      <c r="BB245" s="547" t="str">
        <f t="shared" si="98"/>
        <v/>
      </c>
      <c r="BC245" s="647" t="str">
        <f t="shared" si="99"/>
        <v>入力済</v>
      </c>
      <c r="BD245" s="547" t="str">
        <f t="shared" si="100"/>
        <v/>
      </c>
      <c r="BE245" s="547" t="str">
        <f t="shared" si="101"/>
        <v/>
      </c>
      <c r="BF245" s="514"/>
      <c r="BG245" s="514"/>
      <c r="BH245" s="633" t="e">
        <f>VLOOKUP(K245,【参考】数式用!$A$2:$O$57,15,FALSE)</f>
        <v>#N/A</v>
      </c>
      <c r="BI245" s="514"/>
      <c r="BJ245" s="514"/>
      <c r="BK245" s="514"/>
      <c r="BL245" s="514"/>
      <c r="BM245" s="514"/>
      <c r="BN245" s="514"/>
      <c r="BO245" s="515"/>
    </row>
    <row r="246" spans="1:67" s="516" customFormat="1" ht="109.95" customHeight="1" thickBot="1">
      <c r="A246" s="649">
        <v>235</v>
      </c>
      <c r="B246" s="983" t="str">
        <f>IF(基本情報入力シート!B274="","",基本情報入力シート!B274)</f>
        <v/>
      </c>
      <c r="C246" s="984"/>
      <c r="D246" s="984"/>
      <c r="E246" s="984"/>
      <c r="F246" s="985"/>
      <c r="G246" s="460" t="str">
        <f>IF(基本情報入力シート!L274="", "", 基本情報入力シート!L274)</f>
        <v/>
      </c>
      <c r="H246" s="460" t="str">
        <f>IF(基本情報入力シート!Q274="", "", 基本情報入力シート!Q274)</f>
        <v/>
      </c>
      <c r="I246" s="460" t="str">
        <f>IF(基本情報入力シート!V274="", "", 基本情報入力シート!V274)</f>
        <v/>
      </c>
      <c r="J246" s="460" t="str">
        <f>IF(基本情報入力シート!W274="", "", 基本情報入力シート!W274)</f>
        <v/>
      </c>
      <c r="K246" s="460" t="str">
        <f>IF(基本情報入力シート!Z274="", "", 基本情報入力シート!Z274)</f>
        <v/>
      </c>
      <c r="L246" s="162" t="str">
        <f>IF(基本情報入力シート!AF274=0, "",基本情報入力シート!AF274)</f>
        <v/>
      </c>
      <c r="M246" s="163" t="str">
        <f>IF(基本情報入力シート!AG274="","",基本情報入力シート!AG274)</f>
        <v/>
      </c>
      <c r="N246" s="164"/>
      <c r="O246" s="165" t="str">
        <f>IFERROR(VLOOKUP(K246,【参考】数式用!$A$2:$F$57,MATCH(N246,【参考】数式用!$C$3:$F$3,0)+2,0),"")</f>
        <v/>
      </c>
      <c r="P246" s="461" t="s">
        <v>180</v>
      </c>
      <c r="Q246" s="166"/>
      <c r="R246" s="462" t="s">
        <v>271</v>
      </c>
      <c r="S246" s="166"/>
      <c r="T246" s="462" t="s">
        <v>272</v>
      </c>
      <c r="U246" s="166"/>
      <c r="V246" s="462" t="s">
        <v>271</v>
      </c>
      <c r="W246" s="166"/>
      <c r="X246" s="462" t="s">
        <v>182</v>
      </c>
      <c r="Y246" s="462" t="s">
        <v>274</v>
      </c>
      <c r="Z246" s="462" t="str">
        <f t="shared" si="84"/>
        <v/>
      </c>
      <c r="AA246" s="463" t="s">
        <v>275</v>
      </c>
      <c r="AB246" s="464" t="str">
        <f t="shared" si="85"/>
        <v/>
      </c>
      <c r="AC246" s="465" t="str">
        <f>IFERROR(ROUNDDOWN(ROUNDDOWN(ROUND(L246*VLOOKUP(K246,【参考】数式用!$A$4:$F$57,MATCH("処遇改善加算Ⅳ",【参考】数式用!$C$3:$F$3,0)+2,0),0)*M246,0)*Z246*0.5,0), "")</f>
        <v/>
      </c>
      <c r="AD246" s="616"/>
      <c r="AE246" s="582"/>
      <c r="AF246" s="582"/>
      <c r="AG246" s="583"/>
      <c r="AH246" s="234"/>
      <c r="AI246" s="161"/>
      <c r="AJ246" s="167"/>
      <c r="AK246" s="541" t="str">
        <f t="shared" si="86"/>
        <v/>
      </c>
      <c r="AL246" s="542" t="str">
        <f t="shared" si="87"/>
        <v/>
      </c>
      <c r="AM246" s="543"/>
      <c r="AN246" s="547" t="str">
        <f>IFERROR(VLOOKUP(K246,【参考】数式用!$A$2:$N$57,14,FALSE),"")</f>
        <v/>
      </c>
      <c r="AO246" s="547" t="str">
        <f t="shared" si="88"/>
        <v/>
      </c>
      <c r="AP246" s="546" t="str">
        <f t="shared" si="89"/>
        <v/>
      </c>
      <c r="AQ246" s="546" t="str">
        <f t="shared" si="90"/>
        <v>入力済</v>
      </c>
      <c r="AR246" s="547" t="str">
        <f t="shared" si="91"/>
        <v/>
      </c>
      <c r="AS246" s="546" t="str">
        <f t="shared" si="92"/>
        <v>入力済</v>
      </c>
      <c r="AT246" s="546" t="str">
        <f t="shared" si="93"/>
        <v/>
      </c>
      <c r="AU246" s="546" t="str">
        <f t="shared" si="94"/>
        <v/>
      </c>
      <c r="AV246" s="547" t="str">
        <f t="shared" si="95"/>
        <v/>
      </c>
      <c r="AW246" s="547" t="str">
        <f t="shared" si="83"/>
        <v>入力済</v>
      </c>
      <c r="AX246" s="546" t="str">
        <f>IFERROR(VLOOKUP(K246,【参考】数式用!$AR$3:$AS$49,2, FALSE), "")</f>
        <v/>
      </c>
      <c r="AY246" s="547" t="str">
        <f t="shared" si="96"/>
        <v/>
      </c>
      <c r="AZ246" s="547" t="str">
        <f t="shared" si="97"/>
        <v>入力済</v>
      </c>
      <c r="BA246" s="546" t="str">
        <f>IFERROR(VLOOKUP(K246,【参考】数式用!$AX$3:$AY$56, 2, FALSE), "")</f>
        <v/>
      </c>
      <c r="BB246" s="547" t="str">
        <f t="shared" si="98"/>
        <v/>
      </c>
      <c r="BC246" s="647" t="str">
        <f t="shared" si="99"/>
        <v>入力済</v>
      </c>
      <c r="BD246" s="547" t="str">
        <f t="shared" si="100"/>
        <v/>
      </c>
      <c r="BE246" s="547" t="str">
        <f t="shared" si="101"/>
        <v/>
      </c>
      <c r="BF246" s="514"/>
      <c r="BG246" s="514"/>
      <c r="BH246" s="633" t="e">
        <f>VLOOKUP(K246,【参考】数式用!$A$2:$O$57,15,FALSE)</f>
        <v>#N/A</v>
      </c>
      <c r="BI246" s="514"/>
      <c r="BJ246" s="514"/>
      <c r="BK246" s="514"/>
      <c r="BL246" s="514"/>
      <c r="BM246" s="514"/>
      <c r="BN246" s="514"/>
      <c r="BO246" s="515"/>
    </row>
    <row r="247" spans="1:67" s="516" customFormat="1" ht="109.95" customHeight="1" thickBot="1">
      <c r="A247" s="649">
        <v>236</v>
      </c>
      <c r="B247" s="983" t="str">
        <f>IF(基本情報入力シート!B275="","",基本情報入力シート!B275)</f>
        <v/>
      </c>
      <c r="C247" s="984"/>
      <c r="D247" s="984"/>
      <c r="E247" s="984"/>
      <c r="F247" s="985"/>
      <c r="G247" s="460" t="str">
        <f>IF(基本情報入力シート!L275="", "", 基本情報入力シート!L275)</f>
        <v/>
      </c>
      <c r="H247" s="460" t="str">
        <f>IF(基本情報入力シート!Q275="", "", 基本情報入力シート!Q275)</f>
        <v/>
      </c>
      <c r="I247" s="460" t="str">
        <f>IF(基本情報入力シート!V275="", "", 基本情報入力シート!V275)</f>
        <v/>
      </c>
      <c r="J247" s="460" t="str">
        <f>IF(基本情報入力シート!W275="", "", 基本情報入力シート!W275)</f>
        <v/>
      </c>
      <c r="K247" s="460" t="str">
        <f>IF(基本情報入力シート!Z275="", "", 基本情報入力シート!Z275)</f>
        <v/>
      </c>
      <c r="L247" s="162" t="str">
        <f>IF(基本情報入力シート!AF275=0, "",基本情報入力シート!AF275)</f>
        <v/>
      </c>
      <c r="M247" s="163" t="str">
        <f>IF(基本情報入力シート!AG275="","",基本情報入力シート!AG275)</f>
        <v/>
      </c>
      <c r="N247" s="164"/>
      <c r="O247" s="165" t="str">
        <f>IFERROR(VLOOKUP(K247,【参考】数式用!$A$2:$F$57,MATCH(N247,【参考】数式用!$C$3:$F$3,0)+2,0),"")</f>
        <v/>
      </c>
      <c r="P247" s="461" t="s">
        <v>180</v>
      </c>
      <c r="Q247" s="166"/>
      <c r="R247" s="462" t="s">
        <v>271</v>
      </c>
      <c r="S247" s="166"/>
      <c r="T247" s="462" t="s">
        <v>272</v>
      </c>
      <c r="U247" s="166"/>
      <c r="V247" s="462" t="s">
        <v>271</v>
      </c>
      <c r="W247" s="166"/>
      <c r="X247" s="462" t="s">
        <v>182</v>
      </c>
      <c r="Y247" s="462" t="s">
        <v>274</v>
      </c>
      <c r="Z247" s="462" t="str">
        <f t="shared" si="84"/>
        <v/>
      </c>
      <c r="AA247" s="463" t="s">
        <v>275</v>
      </c>
      <c r="AB247" s="464" t="str">
        <f t="shared" si="85"/>
        <v/>
      </c>
      <c r="AC247" s="465" t="str">
        <f>IFERROR(ROUNDDOWN(ROUNDDOWN(ROUND(L247*VLOOKUP(K247,【参考】数式用!$A$4:$F$57,MATCH("処遇改善加算Ⅳ",【参考】数式用!$C$3:$F$3,0)+2,0),0)*M247,0)*Z247*0.5,0), "")</f>
        <v/>
      </c>
      <c r="AD247" s="616"/>
      <c r="AE247" s="582"/>
      <c r="AF247" s="582"/>
      <c r="AG247" s="583"/>
      <c r="AH247" s="234"/>
      <c r="AI247" s="161"/>
      <c r="AJ247" s="167"/>
      <c r="AK247" s="541" t="str">
        <f t="shared" si="86"/>
        <v/>
      </c>
      <c r="AL247" s="542" t="str">
        <f t="shared" si="87"/>
        <v/>
      </c>
      <c r="AM247" s="543"/>
      <c r="AN247" s="547" t="str">
        <f>IFERROR(VLOOKUP(K247,【参考】数式用!$A$2:$N$57,14,FALSE),"")</f>
        <v/>
      </c>
      <c r="AO247" s="547" t="str">
        <f t="shared" si="88"/>
        <v/>
      </c>
      <c r="AP247" s="546" t="str">
        <f t="shared" si="89"/>
        <v/>
      </c>
      <c r="AQ247" s="546" t="str">
        <f t="shared" si="90"/>
        <v>入力済</v>
      </c>
      <c r="AR247" s="547" t="str">
        <f t="shared" si="91"/>
        <v/>
      </c>
      <c r="AS247" s="546" t="str">
        <f t="shared" si="92"/>
        <v>入力済</v>
      </c>
      <c r="AT247" s="546" t="str">
        <f t="shared" si="93"/>
        <v/>
      </c>
      <c r="AU247" s="546" t="str">
        <f t="shared" si="94"/>
        <v/>
      </c>
      <c r="AV247" s="547" t="str">
        <f t="shared" si="95"/>
        <v/>
      </c>
      <c r="AW247" s="547" t="str">
        <f t="shared" si="83"/>
        <v>入力済</v>
      </c>
      <c r="AX247" s="546" t="str">
        <f>IFERROR(VLOOKUP(K247,【参考】数式用!$AR$3:$AS$49,2, FALSE), "")</f>
        <v/>
      </c>
      <c r="AY247" s="547" t="str">
        <f t="shared" si="96"/>
        <v/>
      </c>
      <c r="AZ247" s="547" t="str">
        <f t="shared" si="97"/>
        <v>入力済</v>
      </c>
      <c r="BA247" s="546" t="str">
        <f>IFERROR(VLOOKUP(K247,【参考】数式用!$AX$3:$AY$56, 2, FALSE), "")</f>
        <v/>
      </c>
      <c r="BB247" s="547" t="str">
        <f t="shared" si="98"/>
        <v/>
      </c>
      <c r="BC247" s="647" t="str">
        <f t="shared" si="99"/>
        <v>入力済</v>
      </c>
      <c r="BD247" s="547" t="str">
        <f t="shared" si="100"/>
        <v/>
      </c>
      <c r="BE247" s="547" t="str">
        <f t="shared" si="101"/>
        <v/>
      </c>
      <c r="BF247" s="514"/>
      <c r="BG247" s="514"/>
      <c r="BH247" s="633" t="e">
        <f>VLOOKUP(K247,【参考】数式用!$A$2:$O$57,15,FALSE)</f>
        <v>#N/A</v>
      </c>
      <c r="BI247" s="514"/>
      <c r="BJ247" s="514"/>
      <c r="BK247" s="514"/>
      <c r="BL247" s="514"/>
      <c r="BM247" s="514"/>
      <c r="BN247" s="514"/>
      <c r="BO247" s="515"/>
    </row>
    <row r="248" spans="1:67" s="516" customFormat="1" ht="109.95" customHeight="1" thickBot="1">
      <c r="A248" s="649">
        <v>237</v>
      </c>
      <c r="B248" s="983" t="str">
        <f>IF(基本情報入力シート!B276="","",基本情報入力シート!B276)</f>
        <v/>
      </c>
      <c r="C248" s="984"/>
      <c r="D248" s="984"/>
      <c r="E248" s="984"/>
      <c r="F248" s="985"/>
      <c r="G248" s="460" t="str">
        <f>IF(基本情報入力シート!L276="", "", 基本情報入力シート!L276)</f>
        <v/>
      </c>
      <c r="H248" s="460" t="str">
        <f>IF(基本情報入力シート!Q276="", "", 基本情報入力シート!Q276)</f>
        <v/>
      </c>
      <c r="I248" s="460" t="str">
        <f>IF(基本情報入力シート!V276="", "", 基本情報入力シート!V276)</f>
        <v/>
      </c>
      <c r="J248" s="460" t="str">
        <f>IF(基本情報入力シート!W276="", "", 基本情報入力シート!W276)</f>
        <v/>
      </c>
      <c r="K248" s="460" t="str">
        <f>IF(基本情報入力シート!Z276="", "", 基本情報入力シート!Z276)</f>
        <v/>
      </c>
      <c r="L248" s="162" t="str">
        <f>IF(基本情報入力シート!AF276=0, "",基本情報入力シート!AF276)</f>
        <v/>
      </c>
      <c r="M248" s="163" t="str">
        <f>IF(基本情報入力シート!AG276="","",基本情報入力シート!AG276)</f>
        <v/>
      </c>
      <c r="N248" s="164"/>
      <c r="O248" s="165" t="str">
        <f>IFERROR(VLOOKUP(K248,【参考】数式用!$A$2:$F$57,MATCH(N248,【参考】数式用!$C$3:$F$3,0)+2,0),"")</f>
        <v/>
      </c>
      <c r="P248" s="461" t="s">
        <v>180</v>
      </c>
      <c r="Q248" s="166"/>
      <c r="R248" s="462" t="s">
        <v>271</v>
      </c>
      <c r="S248" s="166"/>
      <c r="T248" s="462" t="s">
        <v>272</v>
      </c>
      <c r="U248" s="166"/>
      <c r="V248" s="462" t="s">
        <v>271</v>
      </c>
      <c r="W248" s="166"/>
      <c r="X248" s="462" t="s">
        <v>182</v>
      </c>
      <c r="Y248" s="462" t="s">
        <v>274</v>
      </c>
      <c r="Z248" s="462" t="str">
        <f t="shared" si="84"/>
        <v/>
      </c>
      <c r="AA248" s="463" t="s">
        <v>275</v>
      </c>
      <c r="AB248" s="464" t="str">
        <f t="shared" si="85"/>
        <v/>
      </c>
      <c r="AC248" s="465" t="str">
        <f>IFERROR(ROUNDDOWN(ROUNDDOWN(ROUND(L248*VLOOKUP(K248,【参考】数式用!$A$4:$F$57,MATCH("処遇改善加算Ⅳ",【参考】数式用!$C$3:$F$3,0)+2,0),0)*M248,0)*Z248*0.5,0), "")</f>
        <v/>
      </c>
      <c r="AD248" s="616"/>
      <c r="AE248" s="582"/>
      <c r="AF248" s="582"/>
      <c r="AG248" s="583"/>
      <c r="AH248" s="234"/>
      <c r="AI248" s="161"/>
      <c r="AJ248" s="167"/>
      <c r="AK248" s="541" t="str">
        <f t="shared" si="86"/>
        <v/>
      </c>
      <c r="AL248" s="542" t="str">
        <f t="shared" si="87"/>
        <v/>
      </c>
      <c r="AM248" s="543"/>
      <c r="AN248" s="547" t="str">
        <f>IFERROR(VLOOKUP(K248,【参考】数式用!$A$2:$N$57,14,FALSE),"")</f>
        <v/>
      </c>
      <c r="AO248" s="547" t="str">
        <f t="shared" si="88"/>
        <v/>
      </c>
      <c r="AP248" s="546" t="str">
        <f t="shared" si="89"/>
        <v/>
      </c>
      <c r="AQ248" s="546" t="str">
        <f t="shared" si="90"/>
        <v>入力済</v>
      </c>
      <c r="AR248" s="547" t="str">
        <f t="shared" si="91"/>
        <v/>
      </c>
      <c r="AS248" s="546" t="str">
        <f t="shared" si="92"/>
        <v>入力済</v>
      </c>
      <c r="AT248" s="546" t="str">
        <f t="shared" si="93"/>
        <v/>
      </c>
      <c r="AU248" s="546" t="str">
        <f t="shared" si="94"/>
        <v/>
      </c>
      <c r="AV248" s="547" t="str">
        <f t="shared" si="95"/>
        <v/>
      </c>
      <c r="AW248" s="547" t="str">
        <f t="shared" si="83"/>
        <v>入力済</v>
      </c>
      <c r="AX248" s="546" t="str">
        <f>IFERROR(VLOOKUP(K248,【参考】数式用!$AR$3:$AS$49,2, FALSE), "")</f>
        <v/>
      </c>
      <c r="AY248" s="547" t="str">
        <f t="shared" si="96"/>
        <v/>
      </c>
      <c r="AZ248" s="547" t="str">
        <f t="shared" si="97"/>
        <v>入力済</v>
      </c>
      <c r="BA248" s="546" t="str">
        <f>IFERROR(VLOOKUP(K248,【参考】数式用!$AX$3:$AY$56, 2, FALSE), "")</f>
        <v/>
      </c>
      <c r="BB248" s="547" t="str">
        <f t="shared" si="98"/>
        <v/>
      </c>
      <c r="BC248" s="647" t="str">
        <f t="shared" si="99"/>
        <v>入力済</v>
      </c>
      <c r="BD248" s="547" t="str">
        <f t="shared" si="100"/>
        <v/>
      </c>
      <c r="BE248" s="547" t="str">
        <f t="shared" si="101"/>
        <v/>
      </c>
      <c r="BF248" s="514"/>
      <c r="BG248" s="514"/>
      <c r="BH248" s="633" t="e">
        <f>VLOOKUP(K248,【参考】数式用!$A$2:$O$57,15,FALSE)</f>
        <v>#N/A</v>
      </c>
      <c r="BI248" s="514"/>
      <c r="BJ248" s="514"/>
      <c r="BK248" s="514"/>
      <c r="BL248" s="514"/>
      <c r="BM248" s="514"/>
      <c r="BN248" s="514"/>
      <c r="BO248" s="515"/>
    </row>
    <row r="249" spans="1:67" s="516" customFormat="1" ht="109.95" customHeight="1" thickBot="1">
      <c r="A249" s="649">
        <v>238</v>
      </c>
      <c r="B249" s="983" t="str">
        <f>IF(基本情報入力シート!B277="","",基本情報入力シート!B277)</f>
        <v/>
      </c>
      <c r="C249" s="984"/>
      <c r="D249" s="984"/>
      <c r="E249" s="984"/>
      <c r="F249" s="985"/>
      <c r="G249" s="460" t="str">
        <f>IF(基本情報入力シート!L277="", "", 基本情報入力シート!L277)</f>
        <v/>
      </c>
      <c r="H249" s="460" t="str">
        <f>IF(基本情報入力シート!Q277="", "", 基本情報入力シート!Q277)</f>
        <v/>
      </c>
      <c r="I249" s="460" t="str">
        <f>IF(基本情報入力シート!V277="", "", 基本情報入力シート!V277)</f>
        <v/>
      </c>
      <c r="J249" s="460" t="str">
        <f>IF(基本情報入力シート!W277="", "", 基本情報入力シート!W277)</f>
        <v/>
      </c>
      <c r="K249" s="460" t="str">
        <f>IF(基本情報入力シート!Z277="", "", 基本情報入力シート!Z277)</f>
        <v/>
      </c>
      <c r="L249" s="162" t="str">
        <f>IF(基本情報入力シート!AF277=0, "",基本情報入力シート!AF277)</f>
        <v/>
      </c>
      <c r="M249" s="163" t="str">
        <f>IF(基本情報入力シート!AG277="","",基本情報入力シート!AG277)</f>
        <v/>
      </c>
      <c r="N249" s="164"/>
      <c r="O249" s="165" t="str">
        <f>IFERROR(VLOOKUP(K249,【参考】数式用!$A$2:$F$57,MATCH(N249,【参考】数式用!$C$3:$F$3,0)+2,0),"")</f>
        <v/>
      </c>
      <c r="P249" s="461" t="s">
        <v>180</v>
      </c>
      <c r="Q249" s="166"/>
      <c r="R249" s="462" t="s">
        <v>271</v>
      </c>
      <c r="S249" s="166"/>
      <c r="T249" s="462" t="s">
        <v>272</v>
      </c>
      <c r="U249" s="166"/>
      <c r="V249" s="462" t="s">
        <v>271</v>
      </c>
      <c r="W249" s="166"/>
      <c r="X249" s="462" t="s">
        <v>182</v>
      </c>
      <c r="Y249" s="462" t="s">
        <v>274</v>
      </c>
      <c r="Z249" s="462" t="str">
        <f t="shared" si="84"/>
        <v/>
      </c>
      <c r="AA249" s="463" t="s">
        <v>275</v>
      </c>
      <c r="AB249" s="464" t="str">
        <f t="shared" si="85"/>
        <v/>
      </c>
      <c r="AC249" s="465" t="str">
        <f>IFERROR(ROUNDDOWN(ROUNDDOWN(ROUND(L249*VLOOKUP(K249,【参考】数式用!$A$4:$F$57,MATCH("処遇改善加算Ⅳ",【参考】数式用!$C$3:$F$3,0)+2,0),0)*M249,0)*Z249*0.5,0), "")</f>
        <v/>
      </c>
      <c r="AD249" s="616"/>
      <c r="AE249" s="582"/>
      <c r="AF249" s="582"/>
      <c r="AG249" s="583"/>
      <c r="AH249" s="234"/>
      <c r="AI249" s="161"/>
      <c r="AJ249" s="167"/>
      <c r="AK249" s="541" t="str">
        <f t="shared" si="86"/>
        <v/>
      </c>
      <c r="AL249" s="542" t="str">
        <f t="shared" si="87"/>
        <v/>
      </c>
      <c r="AM249" s="543"/>
      <c r="AN249" s="547" t="str">
        <f>IFERROR(VLOOKUP(K249,【参考】数式用!$A$2:$N$57,14,FALSE),"")</f>
        <v/>
      </c>
      <c r="AO249" s="547" t="str">
        <f t="shared" si="88"/>
        <v/>
      </c>
      <c r="AP249" s="546" t="str">
        <f t="shared" si="89"/>
        <v/>
      </c>
      <c r="AQ249" s="546" t="str">
        <f t="shared" si="90"/>
        <v>入力済</v>
      </c>
      <c r="AR249" s="547" t="str">
        <f t="shared" si="91"/>
        <v/>
      </c>
      <c r="AS249" s="546" t="str">
        <f t="shared" si="92"/>
        <v>入力済</v>
      </c>
      <c r="AT249" s="546" t="str">
        <f t="shared" si="93"/>
        <v/>
      </c>
      <c r="AU249" s="546" t="str">
        <f t="shared" si="94"/>
        <v/>
      </c>
      <c r="AV249" s="547" t="str">
        <f t="shared" si="95"/>
        <v/>
      </c>
      <c r="AW249" s="547" t="str">
        <f t="shared" si="83"/>
        <v>入力済</v>
      </c>
      <c r="AX249" s="546" t="str">
        <f>IFERROR(VLOOKUP(K249,【参考】数式用!$AR$3:$AS$49,2, FALSE), "")</f>
        <v/>
      </c>
      <c r="AY249" s="547" t="str">
        <f t="shared" si="96"/>
        <v/>
      </c>
      <c r="AZ249" s="547" t="str">
        <f t="shared" si="97"/>
        <v>入力済</v>
      </c>
      <c r="BA249" s="546" t="str">
        <f>IFERROR(VLOOKUP(K249,【参考】数式用!$AX$3:$AY$56, 2, FALSE), "")</f>
        <v/>
      </c>
      <c r="BB249" s="547" t="str">
        <f t="shared" si="98"/>
        <v/>
      </c>
      <c r="BC249" s="647" t="str">
        <f t="shared" si="99"/>
        <v>入力済</v>
      </c>
      <c r="BD249" s="547" t="str">
        <f t="shared" si="100"/>
        <v/>
      </c>
      <c r="BE249" s="547" t="str">
        <f t="shared" si="101"/>
        <v/>
      </c>
      <c r="BF249" s="514"/>
      <c r="BG249" s="514"/>
      <c r="BH249" s="633" t="e">
        <f>VLOOKUP(K249,【参考】数式用!$A$2:$O$57,15,FALSE)</f>
        <v>#N/A</v>
      </c>
      <c r="BI249" s="514"/>
      <c r="BJ249" s="514"/>
      <c r="BK249" s="514"/>
      <c r="BL249" s="514"/>
      <c r="BM249" s="514"/>
      <c r="BN249" s="514"/>
      <c r="BO249" s="515"/>
    </row>
    <row r="250" spans="1:67" s="516" customFormat="1" ht="109.95" customHeight="1" thickBot="1">
      <c r="A250" s="649">
        <v>239</v>
      </c>
      <c r="B250" s="983" t="str">
        <f>IF(基本情報入力シート!B278="","",基本情報入力シート!B278)</f>
        <v/>
      </c>
      <c r="C250" s="984"/>
      <c r="D250" s="984"/>
      <c r="E250" s="984"/>
      <c r="F250" s="985"/>
      <c r="G250" s="460" t="str">
        <f>IF(基本情報入力シート!L278="", "", 基本情報入力シート!L278)</f>
        <v/>
      </c>
      <c r="H250" s="460" t="str">
        <f>IF(基本情報入力シート!Q278="", "", 基本情報入力シート!Q278)</f>
        <v/>
      </c>
      <c r="I250" s="460" t="str">
        <f>IF(基本情報入力シート!V278="", "", 基本情報入力シート!V278)</f>
        <v/>
      </c>
      <c r="J250" s="460" t="str">
        <f>IF(基本情報入力シート!W278="", "", 基本情報入力シート!W278)</f>
        <v/>
      </c>
      <c r="K250" s="460" t="str">
        <f>IF(基本情報入力シート!Z278="", "", 基本情報入力シート!Z278)</f>
        <v/>
      </c>
      <c r="L250" s="162" t="str">
        <f>IF(基本情報入力シート!AF278=0, "",基本情報入力シート!AF278)</f>
        <v/>
      </c>
      <c r="M250" s="163" t="str">
        <f>IF(基本情報入力シート!AG278="","",基本情報入力シート!AG278)</f>
        <v/>
      </c>
      <c r="N250" s="164"/>
      <c r="O250" s="165" t="str">
        <f>IFERROR(VLOOKUP(K250,【参考】数式用!$A$2:$F$57,MATCH(N250,【参考】数式用!$C$3:$F$3,0)+2,0),"")</f>
        <v/>
      </c>
      <c r="P250" s="461" t="s">
        <v>180</v>
      </c>
      <c r="Q250" s="166"/>
      <c r="R250" s="462" t="s">
        <v>271</v>
      </c>
      <c r="S250" s="166"/>
      <c r="T250" s="462" t="s">
        <v>272</v>
      </c>
      <c r="U250" s="166"/>
      <c r="V250" s="462" t="s">
        <v>271</v>
      </c>
      <c r="W250" s="166"/>
      <c r="X250" s="462" t="s">
        <v>182</v>
      </c>
      <c r="Y250" s="462" t="s">
        <v>274</v>
      </c>
      <c r="Z250" s="462" t="str">
        <f t="shared" si="84"/>
        <v/>
      </c>
      <c r="AA250" s="463" t="s">
        <v>275</v>
      </c>
      <c r="AB250" s="464" t="str">
        <f t="shared" si="85"/>
        <v/>
      </c>
      <c r="AC250" s="465" t="str">
        <f>IFERROR(ROUNDDOWN(ROUNDDOWN(ROUND(L250*VLOOKUP(K250,【参考】数式用!$A$4:$F$57,MATCH("処遇改善加算Ⅳ",【参考】数式用!$C$3:$F$3,0)+2,0),0)*M250,0)*Z250*0.5,0), "")</f>
        <v/>
      </c>
      <c r="AD250" s="616"/>
      <c r="AE250" s="582"/>
      <c r="AF250" s="582"/>
      <c r="AG250" s="583"/>
      <c r="AH250" s="234"/>
      <c r="AI250" s="161"/>
      <c r="AJ250" s="167"/>
      <c r="AK250" s="541" t="str">
        <f t="shared" si="86"/>
        <v/>
      </c>
      <c r="AL250" s="542" t="str">
        <f t="shared" si="87"/>
        <v/>
      </c>
      <c r="AM250" s="543"/>
      <c r="AN250" s="547" t="str">
        <f>IFERROR(VLOOKUP(K250,【参考】数式用!$A$2:$N$57,14,FALSE),"")</f>
        <v/>
      </c>
      <c r="AO250" s="547" t="str">
        <f t="shared" si="88"/>
        <v/>
      </c>
      <c r="AP250" s="546" t="str">
        <f t="shared" si="89"/>
        <v/>
      </c>
      <c r="AQ250" s="546" t="str">
        <f t="shared" si="90"/>
        <v>入力済</v>
      </c>
      <c r="AR250" s="547" t="str">
        <f t="shared" si="91"/>
        <v/>
      </c>
      <c r="AS250" s="546" t="str">
        <f t="shared" si="92"/>
        <v>入力済</v>
      </c>
      <c r="AT250" s="546" t="str">
        <f t="shared" si="93"/>
        <v/>
      </c>
      <c r="AU250" s="546" t="str">
        <f t="shared" si="94"/>
        <v/>
      </c>
      <c r="AV250" s="547" t="str">
        <f t="shared" si="95"/>
        <v/>
      </c>
      <c r="AW250" s="547" t="str">
        <f t="shared" si="83"/>
        <v>入力済</v>
      </c>
      <c r="AX250" s="546" t="str">
        <f>IFERROR(VLOOKUP(K250,【参考】数式用!$AR$3:$AS$49,2, FALSE), "")</f>
        <v/>
      </c>
      <c r="AY250" s="547" t="str">
        <f t="shared" si="96"/>
        <v/>
      </c>
      <c r="AZ250" s="547" t="str">
        <f t="shared" si="97"/>
        <v>入力済</v>
      </c>
      <c r="BA250" s="546" t="str">
        <f>IFERROR(VLOOKUP(K250,【参考】数式用!$AX$3:$AY$56, 2, FALSE), "")</f>
        <v/>
      </c>
      <c r="BB250" s="547" t="str">
        <f t="shared" si="98"/>
        <v/>
      </c>
      <c r="BC250" s="647" t="str">
        <f t="shared" si="99"/>
        <v>入力済</v>
      </c>
      <c r="BD250" s="547" t="str">
        <f t="shared" si="100"/>
        <v/>
      </c>
      <c r="BE250" s="547" t="str">
        <f t="shared" si="101"/>
        <v/>
      </c>
      <c r="BF250" s="514"/>
      <c r="BG250" s="514"/>
      <c r="BH250" s="633" t="e">
        <f>VLOOKUP(K250,【参考】数式用!$A$2:$O$57,15,FALSE)</f>
        <v>#N/A</v>
      </c>
      <c r="BI250" s="514"/>
      <c r="BJ250" s="514"/>
      <c r="BK250" s="514"/>
      <c r="BL250" s="514"/>
      <c r="BM250" s="514"/>
      <c r="BN250" s="514"/>
      <c r="BO250" s="515"/>
    </row>
    <row r="251" spans="1:67" s="516" customFormat="1" ht="109.95" customHeight="1" thickBot="1">
      <c r="A251" s="649">
        <v>240</v>
      </c>
      <c r="B251" s="983" t="str">
        <f>IF(基本情報入力シート!B279="","",基本情報入力シート!B279)</f>
        <v/>
      </c>
      <c r="C251" s="984"/>
      <c r="D251" s="984"/>
      <c r="E251" s="984"/>
      <c r="F251" s="985"/>
      <c r="G251" s="460" t="str">
        <f>IF(基本情報入力シート!L279="", "", 基本情報入力シート!L279)</f>
        <v/>
      </c>
      <c r="H251" s="460" t="str">
        <f>IF(基本情報入力シート!Q279="", "", 基本情報入力シート!Q279)</f>
        <v/>
      </c>
      <c r="I251" s="460" t="str">
        <f>IF(基本情報入力シート!V279="", "", 基本情報入力シート!V279)</f>
        <v/>
      </c>
      <c r="J251" s="460" t="str">
        <f>IF(基本情報入力シート!W279="", "", 基本情報入力シート!W279)</f>
        <v/>
      </c>
      <c r="K251" s="460" t="str">
        <f>IF(基本情報入力シート!Z279="", "", 基本情報入力シート!Z279)</f>
        <v/>
      </c>
      <c r="L251" s="162" t="str">
        <f>IF(基本情報入力シート!AF279=0, "",基本情報入力シート!AF279)</f>
        <v/>
      </c>
      <c r="M251" s="163" t="str">
        <f>IF(基本情報入力シート!AG279="","",基本情報入力シート!AG279)</f>
        <v/>
      </c>
      <c r="N251" s="164"/>
      <c r="O251" s="165" t="str">
        <f>IFERROR(VLOOKUP(K251,【参考】数式用!$A$2:$F$57,MATCH(N251,【参考】数式用!$C$3:$F$3,0)+2,0),"")</f>
        <v/>
      </c>
      <c r="P251" s="461" t="s">
        <v>180</v>
      </c>
      <c r="Q251" s="166"/>
      <c r="R251" s="462" t="s">
        <v>271</v>
      </c>
      <c r="S251" s="166"/>
      <c r="T251" s="462" t="s">
        <v>272</v>
      </c>
      <c r="U251" s="166"/>
      <c r="V251" s="462" t="s">
        <v>271</v>
      </c>
      <c r="W251" s="166"/>
      <c r="X251" s="462" t="s">
        <v>182</v>
      </c>
      <c r="Y251" s="462" t="s">
        <v>274</v>
      </c>
      <c r="Z251" s="462" t="str">
        <f t="shared" si="84"/>
        <v/>
      </c>
      <c r="AA251" s="463" t="s">
        <v>275</v>
      </c>
      <c r="AB251" s="464" t="str">
        <f t="shared" si="85"/>
        <v/>
      </c>
      <c r="AC251" s="465" t="str">
        <f>IFERROR(ROUNDDOWN(ROUNDDOWN(ROUND(L251*VLOOKUP(K251,【参考】数式用!$A$4:$F$57,MATCH("処遇改善加算Ⅳ",【参考】数式用!$C$3:$F$3,0)+2,0),0)*M251,0)*Z251*0.5,0), "")</f>
        <v/>
      </c>
      <c r="AD251" s="616"/>
      <c r="AE251" s="582"/>
      <c r="AF251" s="582"/>
      <c r="AG251" s="583"/>
      <c r="AH251" s="234"/>
      <c r="AI251" s="161"/>
      <c r="AJ251" s="167"/>
      <c r="AK251" s="541" t="str">
        <f t="shared" si="86"/>
        <v/>
      </c>
      <c r="AL251" s="542" t="str">
        <f t="shared" si="87"/>
        <v/>
      </c>
      <c r="AM251" s="543"/>
      <c r="AN251" s="547" t="str">
        <f>IFERROR(VLOOKUP(K251,【参考】数式用!$A$2:$N$57,14,FALSE),"")</f>
        <v/>
      </c>
      <c r="AO251" s="547" t="str">
        <f t="shared" si="88"/>
        <v/>
      </c>
      <c r="AP251" s="546" t="str">
        <f t="shared" si="89"/>
        <v/>
      </c>
      <c r="AQ251" s="546" t="str">
        <f t="shared" si="90"/>
        <v>入力済</v>
      </c>
      <c r="AR251" s="547" t="str">
        <f t="shared" si="91"/>
        <v/>
      </c>
      <c r="AS251" s="546" t="str">
        <f t="shared" si="92"/>
        <v>入力済</v>
      </c>
      <c r="AT251" s="546" t="str">
        <f t="shared" si="93"/>
        <v/>
      </c>
      <c r="AU251" s="546" t="str">
        <f t="shared" si="94"/>
        <v/>
      </c>
      <c r="AV251" s="547" t="str">
        <f t="shared" si="95"/>
        <v/>
      </c>
      <c r="AW251" s="547" t="str">
        <f t="shared" si="83"/>
        <v>入力済</v>
      </c>
      <c r="AX251" s="546" t="str">
        <f>IFERROR(VLOOKUP(K251,【参考】数式用!$AR$3:$AS$49,2, FALSE), "")</f>
        <v/>
      </c>
      <c r="AY251" s="547" t="str">
        <f t="shared" si="96"/>
        <v/>
      </c>
      <c r="AZ251" s="547" t="str">
        <f t="shared" si="97"/>
        <v>入力済</v>
      </c>
      <c r="BA251" s="546" t="str">
        <f>IFERROR(VLOOKUP(K251,【参考】数式用!$AX$3:$AY$56, 2, FALSE), "")</f>
        <v/>
      </c>
      <c r="BB251" s="547" t="str">
        <f t="shared" si="98"/>
        <v/>
      </c>
      <c r="BC251" s="647" t="str">
        <f t="shared" si="99"/>
        <v>入力済</v>
      </c>
      <c r="BD251" s="547" t="str">
        <f t="shared" si="100"/>
        <v/>
      </c>
      <c r="BE251" s="547" t="str">
        <f t="shared" si="101"/>
        <v/>
      </c>
      <c r="BF251" s="514"/>
      <c r="BG251" s="514"/>
      <c r="BH251" s="633" t="e">
        <f>VLOOKUP(K251,【参考】数式用!$A$2:$O$57,15,FALSE)</f>
        <v>#N/A</v>
      </c>
      <c r="BI251" s="514"/>
      <c r="BJ251" s="514"/>
      <c r="BK251" s="514"/>
      <c r="BL251" s="514"/>
      <c r="BM251" s="514"/>
      <c r="BN251" s="514"/>
      <c r="BO251" s="515"/>
    </row>
    <row r="252" spans="1:67" s="516" customFormat="1" ht="109.95" customHeight="1" thickBot="1">
      <c r="A252" s="649">
        <v>241</v>
      </c>
      <c r="B252" s="983" t="str">
        <f>IF(基本情報入力シート!B280="","",基本情報入力シート!B280)</f>
        <v/>
      </c>
      <c r="C252" s="984"/>
      <c r="D252" s="984"/>
      <c r="E252" s="984"/>
      <c r="F252" s="985"/>
      <c r="G252" s="460" t="str">
        <f>IF(基本情報入力シート!L280="", "", 基本情報入力シート!L280)</f>
        <v/>
      </c>
      <c r="H252" s="460" t="str">
        <f>IF(基本情報入力シート!Q280="", "", 基本情報入力シート!Q280)</f>
        <v/>
      </c>
      <c r="I252" s="460" t="str">
        <f>IF(基本情報入力シート!V280="", "", 基本情報入力シート!V280)</f>
        <v/>
      </c>
      <c r="J252" s="460" t="str">
        <f>IF(基本情報入力シート!W280="", "", 基本情報入力シート!W280)</f>
        <v/>
      </c>
      <c r="K252" s="460" t="str">
        <f>IF(基本情報入力シート!Z280="", "", 基本情報入力シート!Z280)</f>
        <v/>
      </c>
      <c r="L252" s="162" t="str">
        <f>IF(基本情報入力シート!AF280=0, "",基本情報入力シート!AF280)</f>
        <v/>
      </c>
      <c r="M252" s="163" t="str">
        <f>IF(基本情報入力シート!AG280="","",基本情報入力シート!AG280)</f>
        <v/>
      </c>
      <c r="N252" s="164"/>
      <c r="O252" s="165" t="str">
        <f>IFERROR(VLOOKUP(K252,【参考】数式用!$A$2:$F$57,MATCH(N252,【参考】数式用!$C$3:$F$3,0)+2,0),"")</f>
        <v/>
      </c>
      <c r="P252" s="461" t="s">
        <v>180</v>
      </c>
      <c r="Q252" s="166"/>
      <c r="R252" s="462" t="s">
        <v>271</v>
      </c>
      <c r="S252" s="166"/>
      <c r="T252" s="462" t="s">
        <v>272</v>
      </c>
      <c r="U252" s="166"/>
      <c r="V252" s="462" t="s">
        <v>271</v>
      </c>
      <c r="W252" s="166"/>
      <c r="X252" s="462" t="s">
        <v>182</v>
      </c>
      <c r="Y252" s="462" t="s">
        <v>274</v>
      </c>
      <c r="Z252" s="462" t="str">
        <f t="shared" si="84"/>
        <v/>
      </c>
      <c r="AA252" s="463" t="s">
        <v>275</v>
      </c>
      <c r="AB252" s="464" t="str">
        <f t="shared" si="85"/>
        <v/>
      </c>
      <c r="AC252" s="465" t="str">
        <f>IFERROR(ROUNDDOWN(ROUNDDOWN(ROUND(L252*VLOOKUP(K252,【参考】数式用!$A$4:$F$57,MATCH("処遇改善加算Ⅳ",【参考】数式用!$C$3:$F$3,0)+2,0),0)*M252,0)*Z252*0.5,0), "")</f>
        <v/>
      </c>
      <c r="AD252" s="616"/>
      <c r="AE252" s="582"/>
      <c r="AF252" s="582"/>
      <c r="AG252" s="583"/>
      <c r="AH252" s="234"/>
      <c r="AI252" s="161"/>
      <c r="AJ252" s="167"/>
      <c r="AK252" s="541" t="str">
        <f t="shared" si="86"/>
        <v/>
      </c>
      <c r="AL252" s="542" t="str">
        <f t="shared" si="87"/>
        <v/>
      </c>
      <c r="AM252" s="543"/>
      <c r="AN252" s="547" t="str">
        <f>IFERROR(VLOOKUP(K252,【参考】数式用!$A$2:$N$57,14,FALSE),"")</f>
        <v/>
      </c>
      <c r="AO252" s="547" t="str">
        <f t="shared" si="88"/>
        <v/>
      </c>
      <c r="AP252" s="546" t="str">
        <f t="shared" si="89"/>
        <v/>
      </c>
      <c r="AQ252" s="546" t="str">
        <f t="shared" si="90"/>
        <v>入力済</v>
      </c>
      <c r="AR252" s="547" t="str">
        <f t="shared" si="91"/>
        <v/>
      </c>
      <c r="AS252" s="546" t="str">
        <f t="shared" si="92"/>
        <v>入力済</v>
      </c>
      <c r="AT252" s="546" t="str">
        <f t="shared" si="93"/>
        <v/>
      </c>
      <c r="AU252" s="546" t="str">
        <f t="shared" si="94"/>
        <v/>
      </c>
      <c r="AV252" s="547" t="str">
        <f t="shared" si="95"/>
        <v/>
      </c>
      <c r="AW252" s="547" t="str">
        <f t="shared" si="83"/>
        <v>入力済</v>
      </c>
      <c r="AX252" s="546" t="str">
        <f>IFERROR(VLOOKUP(K252,【参考】数式用!$AR$3:$AS$49,2, FALSE), "")</f>
        <v/>
      </c>
      <c r="AY252" s="547" t="str">
        <f t="shared" si="96"/>
        <v/>
      </c>
      <c r="AZ252" s="547" t="str">
        <f t="shared" si="97"/>
        <v>入力済</v>
      </c>
      <c r="BA252" s="546" t="str">
        <f>IFERROR(VLOOKUP(K252,【参考】数式用!$AX$3:$AY$56, 2, FALSE), "")</f>
        <v/>
      </c>
      <c r="BB252" s="547" t="str">
        <f t="shared" si="98"/>
        <v/>
      </c>
      <c r="BC252" s="647" t="str">
        <f t="shared" si="99"/>
        <v>入力済</v>
      </c>
      <c r="BD252" s="547" t="str">
        <f t="shared" si="100"/>
        <v/>
      </c>
      <c r="BE252" s="547" t="str">
        <f t="shared" si="101"/>
        <v/>
      </c>
      <c r="BF252" s="514"/>
      <c r="BG252" s="514"/>
      <c r="BH252" s="633" t="e">
        <f>VLOOKUP(K252,【参考】数式用!$A$2:$O$57,15,FALSE)</f>
        <v>#N/A</v>
      </c>
      <c r="BI252" s="514"/>
      <c r="BJ252" s="514"/>
      <c r="BK252" s="514"/>
      <c r="BL252" s="514"/>
      <c r="BM252" s="514"/>
      <c r="BN252" s="514"/>
      <c r="BO252" s="515"/>
    </row>
    <row r="253" spans="1:67" s="516" customFormat="1" ht="109.95" customHeight="1" thickBot="1">
      <c r="A253" s="649">
        <v>242</v>
      </c>
      <c r="B253" s="983" t="str">
        <f>IF(基本情報入力シート!B281="","",基本情報入力シート!B281)</f>
        <v/>
      </c>
      <c r="C253" s="984"/>
      <c r="D253" s="984"/>
      <c r="E253" s="984"/>
      <c r="F253" s="985"/>
      <c r="G253" s="460" t="str">
        <f>IF(基本情報入力シート!L281="", "", 基本情報入力シート!L281)</f>
        <v/>
      </c>
      <c r="H253" s="460" t="str">
        <f>IF(基本情報入力シート!Q281="", "", 基本情報入力シート!Q281)</f>
        <v/>
      </c>
      <c r="I253" s="460" t="str">
        <f>IF(基本情報入力シート!V281="", "", 基本情報入力シート!V281)</f>
        <v/>
      </c>
      <c r="J253" s="460" t="str">
        <f>IF(基本情報入力シート!W281="", "", 基本情報入力シート!W281)</f>
        <v/>
      </c>
      <c r="K253" s="460" t="str">
        <f>IF(基本情報入力シート!Z281="", "", 基本情報入力シート!Z281)</f>
        <v/>
      </c>
      <c r="L253" s="162" t="str">
        <f>IF(基本情報入力シート!AF281=0, "",基本情報入力シート!AF281)</f>
        <v/>
      </c>
      <c r="M253" s="163" t="str">
        <f>IF(基本情報入力シート!AG281="","",基本情報入力シート!AG281)</f>
        <v/>
      </c>
      <c r="N253" s="164"/>
      <c r="O253" s="165" t="str">
        <f>IFERROR(VLOOKUP(K253,【参考】数式用!$A$2:$F$57,MATCH(N253,【参考】数式用!$C$3:$F$3,0)+2,0),"")</f>
        <v/>
      </c>
      <c r="P253" s="461" t="s">
        <v>180</v>
      </c>
      <c r="Q253" s="166"/>
      <c r="R253" s="462" t="s">
        <v>271</v>
      </c>
      <c r="S253" s="166"/>
      <c r="T253" s="462" t="s">
        <v>272</v>
      </c>
      <c r="U253" s="166"/>
      <c r="V253" s="462" t="s">
        <v>271</v>
      </c>
      <c r="W253" s="166"/>
      <c r="X253" s="462" t="s">
        <v>182</v>
      </c>
      <c r="Y253" s="462" t="s">
        <v>274</v>
      </c>
      <c r="Z253" s="462" t="str">
        <f t="shared" si="84"/>
        <v/>
      </c>
      <c r="AA253" s="463" t="s">
        <v>275</v>
      </c>
      <c r="AB253" s="464" t="str">
        <f t="shared" si="85"/>
        <v/>
      </c>
      <c r="AC253" s="465" t="str">
        <f>IFERROR(ROUNDDOWN(ROUNDDOWN(ROUND(L253*VLOOKUP(K253,【参考】数式用!$A$4:$F$57,MATCH("処遇改善加算Ⅳ",【参考】数式用!$C$3:$F$3,0)+2,0),0)*M253,0)*Z253*0.5,0), "")</f>
        <v/>
      </c>
      <c r="AD253" s="616"/>
      <c r="AE253" s="582"/>
      <c r="AF253" s="582"/>
      <c r="AG253" s="583"/>
      <c r="AH253" s="234"/>
      <c r="AI253" s="161"/>
      <c r="AJ253" s="167"/>
      <c r="AK253" s="541" t="str">
        <f t="shared" si="86"/>
        <v/>
      </c>
      <c r="AL253" s="542" t="str">
        <f t="shared" si="87"/>
        <v/>
      </c>
      <c r="AM253" s="543"/>
      <c r="AN253" s="547" t="str">
        <f>IFERROR(VLOOKUP(K253,【参考】数式用!$A$2:$N$57,14,FALSE),"")</f>
        <v/>
      </c>
      <c r="AO253" s="547" t="str">
        <f t="shared" si="88"/>
        <v/>
      </c>
      <c r="AP253" s="546" t="str">
        <f t="shared" si="89"/>
        <v/>
      </c>
      <c r="AQ253" s="546" t="str">
        <f t="shared" si="90"/>
        <v>入力済</v>
      </c>
      <c r="AR253" s="547" t="str">
        <f t="shared" si="91"/>
        <v/>
      </c>
      <c r="AS253" s="546" t="str">
        <f t="shared" si="92"/>
        <v>入力済</v>
      </c>
      <c r="AT253" s="546" t="str">
        <f t="shared" si="93"/>
        <v/>
      </c>
      <c r="AU253" s="546" t="str">
        <f t="shared" si="94"/>
        <v/>
      </c>
      <c r="AV253" s="547" t="str">
        <f t="shared" si="95"/>
        <v/>
      </c>
      <c r="AW253" s="547" t="str">
        <f t="shared" si="83"/>
        <v>入力済</v>
      </c>
      <c r="AX253" s="546" t="str">
        <f>IFERROR(VLOOKUP(K253,【参考】数式用!$AR$3:$AS$49,2, FALSE), "")</f>
        <v/>
      </c>
      <c r="AY253" s="547" t="str">
        <f t="shared" si="96"/>
        <v/>
      </c>
      <c r="AZ253" s="547" t="str">
        <f t="shared" si="97"/>
        <v>入力済</v>
      </c>
      <c r="BA253" s="546" t="str">
        <f>IFERROR(VLOOKUP(K253,【参考】数式用!$AX$3:$AY$56, 2, FALSE), "")</f>
        <v/>
      </c>
      <c r="BB253" s="547" t="str">
        <f t="shared" si="98"/>
        <v/>
      </c>
      <c r="BC253" s="647" t="str">
        <f t="shared" si="99"/>
        <v>入力済</v>
      </c>
      <c r="BD253" s="547" t="str">
        <f t="shared" si="100"/>
        <v/>
      </c>
      <c r="BE253" s="547" t="str">
        <f t="shared" si="101"/>
        <v/>
      </c>
      <c r="BF253" s="514"/>
      <c r="BG253" s="514"/>
      <c r="BH253" s="633" t="e">
        <f>VLOOKUP(K253,【参考】数式用!$A$2:$O$57,15,FALSE)</f>
        <v>#N/A</v>
      </c>
      <c r="BI253" s="514"/>
      <c r="BJ253" s="514"/>
      <c r="BK253" s="514"/>
      <c r="BL253" s="514"/>
      <c r="BM253" s="514"/>
      <c r="BN253" s="514"/>
      <c r="BO253" s="515"/>
    </row>
    <row r="254" spans="1:67" s="516" customFormat="1" ht="109.95" customHeight="1" thickBot="1">
      <c r="A254" s="649">
        <v>243</v>
      </c>
      <c r="B254" s="983" t="str">
        <f>IF(基本情報入力シート!B282="","",基本情報入力シート!B282)</f>
        <v/>
      </c>
      <c r="C254" s="984"/>
      <c r="D254" s="984"/>
      <c r="E254" s="984"/>
      <c r="F254" s="985"/>
      <c r="G254" s="460" t="str">
        <f>IF(基本情報入力シート!L282="", "", 基本情報入力シート!L282)</f>
        <v/>
      </c>
      <c r="H254" s="460" t="str">
        <f>IF(基本情報入力シート!Q282="", "", 基本情報入力シート!Q282)</f>
        <v/>
      </c>
      <c r="I254" s="460" t="str">
        <f>IF(基本情報入力シート!V282="", "", 基本情報入力シート!V282)</f>
        <v/>
      </c>
      <c r="J254" s="460" t="str">
        <f>IF(基本情報入力シート!W282="", "", 基本情報入力シート!W282)</f>
        <v/>
      </c>
      <c r="K254" s="460" t="str">
        <f>IF(基本情報入力シート!Z282="", "", 基本情報入力シート!Z282)</f>
        <v/>
      </c>
      <c r="L254" s="162" t="str">
        <f>IF(基本情報入力シート!AF282=0, "",基本情報入力シート!AF282)</f>
        <v/>
      </c>
      <c r="M254" s="163" t="str">
        <f>IF(基本情報入力シート!AG282="","",基本情報入力シート!AG282)</f>
        <v/>
      </c>
      <c r="N254" s="164"/>
      <c r="O254" s="165" t="str">
        <f>IFERROR(VLOOKUP(K254,【参考】数式用!$A$2:$F$57,MATCH(N254,【参考】数式用!$C$3:$F$3,0)+2,0),"")</f>
        <v/>
      </c>
      <c r="P254" s="461" t="s">
        <v>180</v>
      </c>
      <c r="Q254" s="166"/>
      <c r="R254" s="462" t="s">
        <v>271</v>
      </c>
      <c r="S254" s="166"/>
      <c r="T254" s="462" t="s">
        <v>272</v>
      </c>
      <c r="U254" s="166"/>
      <c r="V254" s="462" t="s">
        <v>271</v>
      </c>
      <c r="W254" s="166"/>
      <c r="X254" s="462" t="s">
        <v>182</v>
      </c>
      <c r="Y254" s="462" t="s">
        <v>274</v>
      </c>
      <c r="Z254" s="462" t="str">
        <f t="shared" si="84"/>
        <v/>
      </c>
      <c r="AA254" s="463" t="s">
        <v>275</v>
      </c>
      <c r="AB254" s="464" t="str">
        <f t="shared" si="85"/>
        <v/>
      </c>
      <c r="AC254" s="465" t="str">
        <f>IFERROR(ROUNDDOWN(ROUNDDOWN(ROUND(L254*VLOOKUP(K254,【参考】数式用!$A$4:$F$57,MATCH("処遇改善加算Ⅳ",【参考】数式用!$C$3:$F$3,0)+2,0),0)*M254,0)*Z254*0.5,0), "")</f>
        <v/>
      </c>
      <c r="AD254" s="616"/>
      <c r="AE254" s="582"/>
      <c r="AF254" s="582"/>
      <c r="AG254" s="583"/>
      <c r="AH254" s="234"/>
      <c r="AI254" s="161"/>
      <c r="AJ254" s="167"/>
      <c r="AK254" s="541" t="str">
        <f t="shared" si="86"/>
        <v/>
      </c>
      <c r="AL254" s="542" t="str">
        <f t="shared" si="87"/>
        <v/>
      </c>
      <c r="AM254" s="543"/>
      <c r="AN254" s="547" t="str">
        <f>IFERROR(VLOOKUP(K254,【参考】数式用!$A$2:$N$57,14,FALSE),"")</f>
        <v/>
      </c>
      <c r="AO254" s="547" t="str">
        <f t="shared" si="88"/>
        <v/>
      </c>
      <c r="AP254" s="546" t="str">
        <f t="shared" si="89"/>
        <v/>
      </c>
      <c r="AQ254" s="546" t="str">
        <f t="shared" si="90"/>
        <v>入力済</v>
      </c>
      <c r="AR254" s="547" t="str">
        <f t="shared" si="91"/>
        <v/>
      </c>
      <c r="AS254" s="546" t="str">
        <f t="shared" si="92"/>
        <v>入力済</v>
      </c>
      <c r="AT254" s="546" t="str">
        <f t="shared" si="93"/>
        <v/>
      </c>
      <c r="AU254" s="546" t="str">
        <f t="shared" si="94"/>
        <v/>
      </c>
      <c r="AV254" s="547" t="str">
        <f t="shared" si="95"/>
        <v/>
      </c>
      <c r="AW254" s="547" t="str">
        <f t="shared" si="83"/>
        <v>入力済</v>
      </c>
      <c r="AX254" s="546" t="str">
        <f>IFERROR(VLOOKUP(K254,【参考】数式用!$AR$3:$AS$49,2, FALSE), "")</f>
        <v/>
      </c>
      <c r="AY254" s="547" t="str">
        <f t="shared" si="96"/>
        <v/>
      </c>
      <c r="AZ254" s="547" t="str">
        <f t="shared" si="97"/>
        <v>入力済</v>
      </c>
      <c r="BA254" s="546" t="str">
        <f>IFERROR(VLOOKUP(K254,【参考】数式用!$AX$3:$AY$56, 2, FALSE), "")</f>
        <v/>
      </c>
      <c r="BB254" s="547" t="str">
        <f t="shared" si="98"/>
        <v/>
      </c>
      <c r="BC254" s="647" t="str">
        <f t="shared" si="99"/>
        <v>入力済</v>
      </c>
      <c r="BD254" s="547" t="str">
        <f t="shared" si="100"/>
        <v/>
      </c>
      <c r="BE254" s="547" t="str">
        <f t="shared" si="101"/>
        <v/>
      </c>
      <c r="BF254" s="514"/>
      <c r="BG254" s="514"/>
      <c r="BH254" s="633" t="e">
        <f>VLOOKUP(K254,【参考】数式用!$A$2:$O$57,15,FALSE)</f>
        <v>#N/A</v>
      </c>
      <c r="BI254" s="514"/>
      <c r="BJ254" s="514"/>
      <c r="BK254" s="514"/>
      <c r="BL254" s="514"/>
      <c r="BM254" s="514"/>
      <c r="BN254" s="514"/>
      <c r="BO254" s="515"/>
    </row>
    <row r="255" spans="1:67" s="516" customFormat="1" ht="109.95" customHeight="1" thickBot="1">
      <c r="A255" s="649">
        <v>244</v>
      </c>
      <c r="B255" s="983" t="str">
        <f>IF(基本情報入力シート!B283="","",基本情報入力シート!B283)</f>
        <v/>
      </c>
      <c r="C255" s="984"/>
      <c r="D255" s="984"/>
      <c r="E255" s="984"/>
      <c r="F255" s="985"/>
      <c r="G255" s="460" t="str">
        <f>IF(基本情報入力シート!L283="", "", 基本情報入力シート!L283)</f>
        <v/>
      </c>
      <c r="H255" s="460" t="str">
        <f>IF(基本情報入力シート!Q283="", "", 基本情報入力シート!Q283)</f>
        <v/>
      </c>
      <c r="I255" s="460" t="str">
        <f>IF(基本情報入力シート!V283="", "", 基本情報入力シート!V283)</f>
        <v/>
      </c>
      <c r="J255" s="460" t="str">
        <f>IF(基本情報入力シート!W283="", "", 基本情報入力シート!W283)</f>
        <v/>
      </c>
      <c r="K255" s="460" t="str">
        <f>IF(基本情報入力シート!Z283="", "", 基本情報入力シート!Z283)</f>
        <v/>
      </c>
      <c r="L255" s="162" t="str">
        <f>IF(基本情報入力シート!AF283=0, "",基本情報入力シート!AF283)</f>
        <v/>
      </c>
      <c r="M255" s="163" t="str">
        <f>IF(基本情報入力シート!AG283="","",基本情報入力シート!AG283)</f>
        <v/>
      </c>
      <c r="N255" s="164"/>
      <c r="O255" s="165" t="str">
        <f>IFERROR(VLOOKUP(K255,【参考】数式用!$A$2:$F$57,MATCH(N255,【参考】数式用!$C$3:$F$3,0)+2,0),"")</f>
        <v/>
      </c>
      <c r="P255" s="461" t="s">
        <v>180</v>
      </c>
      <c r="Q255" s="166"/>
      <c r="R255" s="462" t="s">
        <v>271</v>
      </c>
      <c r="S255" s="166"/>
      <c r="T255" s="462" t="s">
        <v>272</v>
      </c>
      <c r="U255" s="166"/>
      <c r="V255" s="462" t="s">
        <v>271</v>
      </c>
      <c r="W255" s="166"/>
      <c r="X255" s="462" t="s">
        <v>182</v>
      </c>
      <c r="Y255" s="462" t="s">
        <v>274</v>
      </c>
      <c r="Z255" s="462" t="str">
        <f t="shared" si="84"/>
        <v/>
      </c>
      <c r="AA255" s="463" t="s">
        <v>275</v>
      </c>
      <c r="AB255" s="464" t="str">
        <f t="shared" si="85"/>
        <v/>
      </c>
      <c r="AC255" s="465" t="str">
        <f>IFERROR(ROUNDDOWN(ROUNDDOWN(ROUND(L255*VLOOKUP(K255,【参考】数式用!$A$4:$F$57,MATCH("処遇改善加算Ⅳ",【参考】数式用!$C$3:$F$3,0)+2,0),0)*M255,0)*Z255*0.5,0), "")</f>
        <v/>
      </c>
      <c r="AD255" s="616"/>
      <c r="AE255" s="582"/>
      <c r="AF255" s="582"/>
      <c r="AG255" s="583"/>
      <c r="AH255" s="234"/>
      <c r="AI255" s="161"/>
      <c r="AJ255" s="167"/>
      <c r="AK255" s="541" t="str">
        <f t="shared" si="86"/>
        <v/>
      </c>
      <c r="AL255" s="542" t="str">
        <f t="shared" si="87"/>
        <v/>
      </c>
      <c r="AM255" s="543"/>
      <c r="AN255" s="547" t="str">
        <f>IFERROR(VLOOKUP(K255,【参考】数式用!$A$2:$N$57,14,FALSE),"")</f>
        <v/>
      </c>
      <c r="AO255" s="547" t="str">
        <f t="shared" si="88"/>
        <v/>
      </c>
      <c r="AP255" s="546" t="str">
        <f t="shared" si="89"/>
        <v/>
      </c>
      <c r="AQ255" s="546" t="str">
        <f t="shared" si="90"/>
        <v>入力済</v>
      </c>
      <c r="AR255" s="547" t="str">
        <f t="shared" si="91"/>
        <v/>
      </c>
      <c r="AS255" s="546" t="str">
        <f t="shared" si="92"/>
        <v>入力済</v>
      </c>
      <c r="AT255" s="546" t="str">
        <f t="shared" si="93"/>
        <v/>
      </c>
      <c r="AU255" s="546" t="str">
        <f t="shared" si="94"/>
        <v/>
      </c>
      <c r="AV255" s="547" t="str">
        <f t="shared" si="95"/>
        <v/>
      </c>
      <c r="AW255" s="547" t="str">
        <f t="shared" si="83"/>
        <v>入力済</v>
      </c>
      <c r="AX255" s="546" t="str">
        <f>IFERROR(VLOOKUP(K255,【参考】数式用!$AR$3:$AS$49,2, FALSE), "")</f>
        <v/>
      </c>
      <c r="AY255" s="547" t="str">
        <f t="shared" si="96"/>
        <v/>
      </c>
      <c r="AZ255" s="547" t="str">
        <f t="shared" si="97"/>
        <v>入力済</v>
      </c>
      <c r="BA255" s="546" t="str">
        <f>IFERROR(VLOOKUP(K255,【参考】数式用!$AX$3:$AY$56, 2, FALSE), "")</f>
        <v/>
      </c>
      <c r="BB255" s="547" t="str">
        <f t="shared" si="98"/>
        <v/>
      </c>
      <c r="BC255" s="647" t="str">
        <f t="shared" si="99"/>
        <v>入力済</v>
      </c>
      <c r="BD255" s="547" t="str">
        <f t="shared" si="100"/>
        <v/>
      </c>
      <c r="BE255" s="547" t="str">
        <f t="shared" si="101"/>
        <v/>
      </c>
      <c r="BF255" s="514"/>
      <c r="BG255" s="514"/>
      <c r="BH255" s="633" t="e">
        <f>VLOOKUP(K255,【参考】数式用!$A$2:$O$57,15,FALSE)</f>
        <v>#N/A</v>
      </c>
      <c r="BI255" s="514"/>
      <c r="BJ255" s="514"/>
      <c r="BK255" s="514"/>
      <c r="BL255" s="514"/>
      <c r="BM255" s="514"/>
      <c r="BN255" s="514"/>
      <c r="BO255" s="515"/>
    </row>
    <row r="256" spans="1:67" s="516" customFormat="1" ht="109.95" customHeight="1" thickBot="1">
      <c r="A256" s="649">
        <v>245</v>
      </c>
      <c r="B256" s="983" t="str">
        <f>IF(基本情報入力シート!B284="","",基本情報入力シート!B284)</f>
        <v/>
      </c>
      <c r="C256" s="984"/>
      <c r="D256" s="984"/>
      <c r="E256" s="984"/>
      <c r="F256" s="985"/>
      <c r="G256" s="460" t="str">
        <f>IF(基本情報入力シート!L284="", "", 基本情報入力シート!L284)</f>
        <v/>
      </c>
      <c r="H256" s="460" t="str">
        <f>IF(基本情報入力シート!Q284="", "", 基本情報入力シート!Q284)</f>
        <v/>
      </c>
      <c r="I256" s="460" t="str">
        <f>IF(基本情報入力シート!V284="", "", 基本情報入力シート!V284)</f>
        <v/>
      </c>
      <c r="J256" s="460" t="str">
        <f>IF(基本情報入力シート!W284="", "", 基本情報入力シート!W284)</f>
        <v/>
      </c>
      <c r="K256" s="460" t="str">
        <f>IF(基本情報入力シート!Z284="", "", 基本情報入力シート!Z284)</f>
        <v/>
      </c>
      <c r="L256" s="162" t="str">
        <f>IF(基本情報入力シート!AF284=0, "",基本情報入力シート!AF284)</f>
        <v/>
      </c>
      <c r="M256" s="163" t="str">
        <f>IF(基本情報入力シート!AG284="","",基本情報入力シート!AG284)</f>
        <v/>
      </c>
      <c r="N256" s="164"/>
      <c r="O256" s="165" t="str">
        <f>IFERROR(VLOOKUP(K256,【参考】数式用!$A$2:$F$57,MATCH(N256,【参考】数式用!$C$3:$F$3,0)+2,0),"")</f>
        <v/>
      </c>
      <c r="P256" s="461" t="s">
        <v>180</v>
      </c>
      <c r="Q256" s="166"/>
      <c r="R256" s="462" t="s">
        <v>271</v>
      </c>
      <c r="S256" s="166"/>
      <c r="T256" s="462" t="s">
        <v>272</v>
      </c>
      <c r="U256" s="166"/>
      <c r="V256" s="462" t="s">
        <v>271</v>
      </c>
      <c r="W256" s="166"/>
      <c r="X256" s="462" t="s">
        <v>182</v>
      </c>
      <c r="Y256" s="462" t="s">
        <v>274</v>
      </c>
      <c r="Z256" s="462" t="str">
        <f t="shared" si="84"/>
        <v/>
      </c>
      <c r="AA256" s="463" t="s">
        <v>275</v>
      </c>
      <c r="AB256" s="464" t="str">
        <f t="shared" si="85"/>
        <v/>
      </c>
      <c r="AC256" s="465" t="str">
        <f>IFERROR(ROUNDDOWN(ROUNDDOWN(ROUND(L256*VLOOKUP(K256,【参考】数式用!$A$4:$F$57,MATCH("処遇改善加算Ⅳ",【参考】数式用!$C$3:$F$3,0)+2,0),0)*M256,0)*Z256*0.5,0), "")</f>
        <v/>
      </c>
      <c r="AD256" s="616"/>
      <c r="AE256" s="582"/>
      <c r="AF256" s="582"/>
      <c r="AG256" s="583"/>
      <c r="AH256" s="234"/>
      <c r="AI256" s="161"/>
      <c r="AJ256" s="167"/>
      <c r="AK256" s="541" t="str">
        <f t="shared" si="86"/>
        <v/>
      </c>
      <c r="AL256" s="542" t="str">
        <f t="shared" si="87"/>
        <v/>
      </c>
      <c r="AM256" s="543"/>
      <c r="AN256" s="547" t="str">
        <f>IFERROR(VLOOKUP(K256,【参考】数式用!$A$2:$N$57,14,FALSE),"")</f>
        <v/>
      </c>
      <c r="AO256" s="547" t="str">
        <f t="shared" si="88"/>
        <v/>
      </c>
      <c r="AP256" s="546" t="str">
        <f t="shared" si="89"/>
        <v/>
      </c>
      <c r="AQ256" s="546" t="str">
        <f t="shared" si="90"/>
        <v>入力済</v>
      </c>
      <c r="AR256" s="547" t="str">
        <f t="shared" si="91"/>
        <v/>
      </c>
      <c r="AS256" s="546" t="str">
        <f t="shared" si="92"/>
        <v>入力済</v>
      </c>
      <c r="AT256" s="546" t="str">
        <f t="shared" si="93"/>
        <v/>
      </c>
      <c r="AU256" s="546" t="str">
        <f t="shared" si="94"/>
        <v/>
      </c>
      <c r="AV256" s="547" t="str">
        <f t="shared" si="95"/>
        <v/>
      </c>
      <c r="AW256" s="547" t="str">
        <f t="shared" si="83"/>
        <v>入力済</v>
      </c>
      <c r="AX256" s="546" t="str">
        <f>IFERROR(VLOOKUP(K256,【参考】数式用!$AR$3:$AS$49,2, FALSE), "")</f>
        <v/>
      </c>
      <c r="AY256" s="547" t="str">
        <f t="shared" si="96"/>
        <v/>
      </c>
      <c r="AZ256" s="547" t="str">
        <f t="shared" si="97"/>
        <v>入力済</v>
      </c>
      <c r="BA256" s="546" t="str">
        <f>IFERROR(VLOOKUP(K256,【参考】数式用!$AX$3:$AY$56, 2, FALSE), "")</f>
        <v/>
      </c>
      <c r="BB256" s="547" t="str">
        <f t="shared" si="98"/>
        <v/>
      </c>
      <c r="BC256" s="647" t="str">
        <f t="shared" si="99"/>
        <v>入力済</v>
      </c>
      <c r="BD256" s="547" t="str">
        <f t="shared" si="100"/>
        <v/>
      </c>
      <c r="BE256" s="547" t="str">
        <f t="shared" si="101"/>
        <v/>
      </c>
      <c r="BF256" s="514"/>
      <c r="BG256" s="514"/>
      <c r="BH256" s="633" t="e">
        <f>VLOOKUP(K256,【参考】数式用!$A$2:$O$57,15,FALSE)</f>
        <v>#N/A</v>
      </c>
      <c r="BI256" s="514"/>
      <c r="BJ256" s="514"/>
      <c r="BK256" s="514"/>
      <c r="BL256" s="514"/>
      <c r="BM256" s="514"/>
      <c r="BN256" s="514"/>
      <c r="BO256" s="515"/>
    </row>
    <row r="257" spans="1:67" s="516" customFormat="1" ht="109.95" customHeight="1" thickBot="1">
      <c r="A257" s="649">
        <v>246</v>
      </c>
      <c r="B257" s="983" t="str">
        <f>IF(基本情報入力シート!B285="","",基本情報入力シート!B285)</f>
        <v/>
      </c>
      <c r="C257" s="984"/>
      <c r="D257" s="984"/>
      <c r="E257" s="984"/>
      <c r="F257" s="985"/>
      <c r="G257" s="460" t="str">
        <f>IF(基本情報入力シート!L285="", "", 基本情報入力シート!L285)</f>
        <v/>
      </c>
      <c r="H257" s="460" t="str">
        <f>IF(基本情報入力シート!Q285="", "", 基本情報入力シート!Q285)</f>
        <v/>
      </c>
      <c r="I257" s="460" t="str">
        <f>IF(基本情報入力シート!V285="", "", 基本情報入力シート!V285)</f>
        <v/>
      </c>
      <c r="J257" s="460" t="str">
        <f>IF(基本情報入力シート!W285="", "", 基本情報入力シート!W285)</f>
        <v/>
      </c>
      <c r="K257" s="460" t="str">
        <f>IF(基本情報入力シート!Z285="", "", 基本情報入力シート!Z285)</f>
        <v/>
      </c>
      <c r="L257" s="162" t="str">
        <f>IF(基本情報入力シート!AF285=0, "",基本情報入力シート!AF285)</f>
        <v/>
      </c>
      <c r="M257" s="163" t="str">
        <f>IF(基本情報入力シート!AG285="","",基本情報入力シート!AG285)</f>
        <v/>
      </c>
      <c r="N257" s="164"/>
      <c r="O257" s="165" t="str">
        <f>IFERROR(VLOOKUP(K257,【参考】数式用!$A$2:$F$57,MATCH(N257,【参考】数式用!$C$3:$F$3,0)+2,0),"")</f>
        <v/>
      </c>
      <c r="P257" s="461" t="s">
        <v>180</v>
      </c>
      <c r="Q257" s="166"/>
      <c r="R257" s="462" t="s">
        <v>271</v>
      </c>
      <c r="S257" s="166"/>
      <c r="T257" s="462" t="s">
        <v>272</v>
      </c>
      <c r="U257" s="166"/>
      <c r="V257" s="462" t="s">
        <v>271</v>
      </c>
      <c r="W257" s="166"/>
      <c r="X257" s="462" t="s">
        <v>182</v>
      </c>
      <c r="Y257" s="462" t="s">
        <v>274</v>
      </c>
      <c r="Z257" s="462" t="str">
        <f t="shared" si="84"/>
        <v/>
      </c>
      <c r="AA257" s="463" t="s">
        <v>275</v>
      </c>
      <c r="AB257" s="464" t="str">
        <f t="shared" si="85"/>
        <v/>
      </c>
      <c r="AC257" s="465" t="str">
        <f>IFERROR(ROUNDDOWN(ROUNDDOWN(ROUND(L257*VLOOKUP(K257,【参考】数式用!$A$4:$F$57,MATCH("処遇改善加算Ⅳ",【参考】数式用!$C$3:$F$3,0)+2,0),0)*M257,0)*Z257*0.5,0), "")</f>
        <v/>
      </c>
      <c r="AD257" s="616"/>
      <c r="AE257" s="582"/>
      <c r="AF257" s="582"/>
      <c r="AG257" s="583"/>
      <c r="AH257" s="234"/>
      <c r="AI257" s="161"/>
      <c r="AJ257" s="167"/>
      <c r="AK257" s="541" t="str">
        <f t="shared" si="86"/>
        <v/>
      </c>
      <c r="AL257" s="542" t="str">
        <f t="shared" si="87"/>
        <v/>
      </c>
      <c r="AM257" s="543"/>
      <c r="AN257" s="547" t="str">
        <f>IFERROR(VLOOKUP(K257,【参考】数式用!$A$2:$N$57,14,FALSE),"")</f>
        <v/>
      </c>
      <c r="AO257" s="547" t="str">
        <f t="shared" si="88"/>
        <v/>
      </c>
      <c r="AP257" s="546" t="str">
        <f t="shared" si="89"/>
        <v/>
      </c>
      <c r="AQ257" s="546" t="str">
        <f t="shared" si="90"/>
        <v>入力済</v>
      </c>
      <c r="AR257" s="547" t="str">
        <f t="shared" si="91"/>
        <v/>
      </c>
      <c r="AS257" s="546" t="str">
        <f t="shared" si="92"/>
        <v>入力済</v>
      </c>
      <c r="AT257" s="546" t="str">
        <f t="shared" si="93"/>
        <v/>
      </c>
      <c r="AU257" s="546" t="str">
        <f t="shared" si="94"/>
        <v/>
      </c>
      <c r="AV257" s="547" t="str">
        <f t="shared" si="95"/>
        <v/>
      </c>
      <c r="AW257" s="547" t="str">
        <f t="shared" si="83"/>
        <v>入力済</v>
      </c>
      <c r="AX257" s="546" t="str">
        <f>IFERROR(VLOOKUP(K257,【参考】数式用!$AR$3:$AS$49,2, FALSE), "")</f>
        <v/>
      </c>
      <c r="AY257" s="547" t="str">
        <f t="shared" si="96"/>
        <v/>
      </c>
      <c r="AZ257" s="547" t="str">
        <f t="shared" si="97"/>
        <v>入力済</v>
      </c>
      <c r="BA257" s="546" t="str">
        <f>IFERROR(VLOOKUP(K257,【参考】数式用!$AX$3:$AY$56, 2, FALSE), "")</f>
        <v/>
      </c>
      <c r="BB257" s="547" t="str">
        <f t="shared" si="98"/>
        <v/>
      </c>
      <c r="BC257" s="647" t="str">
        <f t="shared" si="99"/>
        <v>入力済</v>
      </c>
      <c r="BD257" s="547" t="str">
        <f t="shared" si="100"/>
        <v/>
      </c>
      <c r="BE257" s="547" t="str">
        <f t="shared" si="101"/>
        <v/>
      </c>
      <c r="BF257" s="514"/>
      <c r="BG257" s="514"/>
      <c r="BH257" s="633" t="e">
        <f>VLOOKUP(K257,【参考】数式用!$A$2:$O$57,15,FALSE)</f>
        <v>#N/A</v>
      </c>
      <c r="BI257" s="514"/>
      <c r="BJ257" s="514"/>
      <c r="BK257" s="514"/>
      <c r="BL257" s="514"/>
      <c r="BM257" s="514"/>
      <c r="BN257" s="514"/>
      <c r="BO257" s="515"/>
    </row>
    <row r="258" spans="1:67" s="516" customFormat="1" ht="109.95" customHeight="1" thickBot="1">
      <c r="A258" s="649">
        <v>247</v>
      </c>
      <c r="B258" s="983" t="str">
        <f>IF(基本情報入力シート!B286="","",基本情報入力シート!B286)</f>
        <v/>
      </c>
      <c r="C258" s="984"/>
      <c r="D258" s="984"/>
      <c r="E258" s="984"/>
      <c r="F258" s="985"/>
      <c r="G258" s="460" t="str">
        <f>IF(基本情報入力シート!L286="", "", 基本情報入力シート!L286)</f>
        <v/>
      </c>
      <c r="H258" s="460" t="str">
        <f>IF(基本情報入力シート!Q286="", "", 基本情報入力シート!Q286)</f>
        <v/>
      </c>
      <c r="I258" s="460" t="str">
        <f>IF(基本情報入力シート!V286="", "", 基本情報入力シート!V286)</f>
        <v/>
      </c>
      <c r="J258" s="460" t="str">
        <f>IF(基本情報入力シート!W286="", "", 基本情報入力シート!W286)</f>
        <v/>
      </c>
      <c r="K258" s="460" t="str">
        <f>IF(基本情報入力シート!Z286="", "", 基本情報入力シート!Z286)</f>
        <v/>
      </c>
      <c r="L258" s="162" t="str">
        <f>IF(基本情報入力シート!AF286=0, "",基本情報入力シート!AF286)</f>
        <v/>
      </c>
      <c r="M258" s="163" t="str">
        <f>IF(基本情報入力シート!AG286="","",基本情報入力シート!AG286)</f>
        <v/>
      </c>
      <c r="N258" s="164"/>
      <c r="O258" s="165" t="str">
        <f>IFERROR(VLOOKUP(K258,【参考】数式用!$A$2:$F$57,MATCH(N258,【参考】数式用!$C$3:$F$3,0)+2,0),"")</f>
        <v/>
      </c>
      <c r="P258" s="461" t="s">
        <v>180</v>
      </c>
      <c r="Q258" s="166"/>
      <c r="R258" s="462" t="s">
        <v>271</v>
      </c>
      <c r="S258" s="166"/>
      <c r="T258" s="462" t="s">
        <v>272</v>
      </c>
      <c r="U258" s="166"/>
      <c r="V258" s="462" t="s">
        <v>271</v>
      </c>
      <c r="W258" s="166"/>
      <c r="X258" s="462" t="s">
        <v>182</v>
      </c>
      <c r="Y258" s="462" t="s">
        <v>274</v>
      </c>
      <c r="Z258" s="462" t="str">
        <f t="shared" si="84"/>
        <v/>
      </c>
      <c r="AA258" s="463" t="s">
        <v>275</v>
      </c>
      <c r="AB258" s="464" t="str">
        <f t="shared" si="85"/>
        <v/>
      </c>
      <c r="AC258" s="465" t="str">
        <f>IFERROR(ROUNDDOWN(ROUNDDOWN(ROUND(L258*VLOOKUP(K258,【参考】数式用!$A$4:$F$57,MATCH("処遇改善加算Ⅳ",【参考】数式用!$C$3:$F$3,0)+2,0),0)*M258,0)*Z258*0.5,0), "")</f>
        <v/>
      </c>
      <c r="AD258" s="616"/>
      <c r="AE258" s="582"/>
      <c r="AF258" s="582"/>
      <c r="AG258" s="583"/>
      <c r="AH258" s="234"/>
      <c r="AI258" s="161"/>
      <c r="AJ258" s="167"/>
      <c r="AK258" s="541" t="str">
        <f t="shared" si="86"/>
        <v/>
      </c>
      <c r="AL258" s="542" t="str">
        <f t="shared" si="87"/>
        <v/>
      </c>
      <c r="AM258" s="543"/>
      <c r="AN258" s="547" t="str">
        <f>IFERROR(VLOOKUP(K258,【参考】数式用!$A$2:$N$57,14,FALSE),"")</f>
        <v/>
      </c>
      <c r="AO258" s="547" t="str">
        <f t="shared" si="88"/>
        <v/>
      </c>
      <c r="AP258" s="546" t="str">
        <f t="shared" si="89"/>
        <v/>
      </c>
      <c r="AQ258" s="546" t="str">
        <f t="shared" si="90"/>
        <v>入力済</v>
      </c>
      <c r="AR258" s="547" t="str">
        <f t="shared" si="91"/>
        <v/>
      </c>
      <c r="AS258" s="546" t="str">
        <f t="shared" si="92"/>
        <v>入力済</v>
      </c>
      <c r="AT258" s="546" t="str">
        <f t="shared" si="93"/>
        <v/>
      </c>
      <c r="AU258" s="546" t="str">
        <f t="shared" si="94"/>
        <v/>
      </c>
      <c r="AV258" s="547" t="str">
        <f t="shared" si="95"/>
        <v/>
      </c>
      <c r="AW258" s="547" t="str">
        <f t="shared" si="83"/>
        <v>入力済</v>
      </c>
      <c r="AX258" s="546" t="str">
        <f>IFERROR(VLOOKUP(K258,【参考】数式用!$AR$3:$AS$49,2, FALSE), "")</f>
        <v/>
      </c>
      <c r="AY258" s="547" t="str">
        <f t="shared" si="96"/>
        <v/>
      </c>
      <c r="AZ258" s="547" t="str">
        <f t="shared" si="97"/>
        <v>入力済</v>
      </c>
      <c r="BA258" s="546" t="str">
        <f>IFERROR(VLOOKUP(K258,【参考】数式用!$AX$3:$AY$56, 2, FALSE), "")</f>
        <v/>
      </c>
      <c r="BB258" s="547" t="str">
        <f t="shared" si="98"/>
        <v/>
      </c>
      <c r="BC258" s="647" t="str">
        <f t="shared" si="99"/>
        <v>入力済</v>
      </c>
      <c r="BD258" s="547" t="str">
        <f t="shared" si="100"/>
        <v/>
      </c>
      <c r="BE258" s="547" t="str">
        <f t="shared" si="101"/>
        <v/>
      </c>
      <c r="BF258" s="514"/>
      <c r="BG258" s="514"/>
      <c r="BH258" s="633" t="e">
        <f>VLOOKUP(K258,【参考】数式用!$A$2:$O$57,15,FALSE)</f>
        <v>#N/A</v>
      </c>
      <c r="BI258" s="514"/>
      <c r="BJ258" s="514"/>
      <c r="BK258" s="514"/>
      <c r="BL258" s="514"/>
      <c r="BM258" s="514"/>
      <c r="BN258" s="514"/>
      <c r="BO258" s="515"/>
    </row>
    <row r="259" spans="1:67" s="516" customFormat="1" ht="109.95" customHeight="1" thickBot="1">
      <c r="A259" s="649">
        <v>248</v>
      </c>
      <c r="B259" s="983" t="str">
        <f>IF(基本情報入力シート!B287="","",基本情報入力シート!B287)</f>
        <v/>
      </c>
      <c r="C259" s="984"/>
      <c r="D259" s="984"/>
      <c r="E259" s="984"/>
      <c r="F259" s="985"/>
      <c r="G259" s="460" t="str">
        <f>IF(基本情報入力シート!L287="", "", 基本情報入力シート!L287)</f>
        <v/>
      </c>
      <c r="H259" s="460" t="str">
        <f>IF(基本情報入力シート!Q287="", "", 基本情報入力シート!Q287)</f>
        <v/>
      </c>
      <c r="I259" s="460" t="str">
        <f>IF(基本情報入力シート!V287="", "", 基本情報入力シート!V287)</f>
        <v/>
      </c>
      <c r="J259" s="460" t="str">
        <f>IF(基本情報入力シート!W287="", "", 基本情報入力シート!W287)</f>
        <v/>
      </c>
      <c r="K259" s="460" t="str">
        <f>IF(基本情報入力シート!Z287="", "", 基本情報入力シート!Z287)</f>
        <v/>
      </c>
      <c r="L259" s="162" t="str">
        <f>IF(基本情報入力シート!AF287=0, "",基本情報入力シート!AF287)</f>
        <v/>
      </c>
      <c r="M259" s="163" t="str">
        <f>IF(基本情報入力シート!AG287="","",基本情報入力シート!AG287)</f>
        <v/>
      </c>
      <c r="N259" s="164"/>
      <c r="O259" s="165" t="str">
        <f>IFERROR(VLOOKUP(K259,【参考】数式用!$A$2:$F$57,MATCH(N259,【参考】数式用!$C$3:$F$3,0)+2,0),"")</f>
        <v/>
      </c>
      <c r="P259" s="461" t="s">
        <v>180</v>
      </c>
      <c r="Q259" s="166"/>
      <c r="R259" s="462" t="s">
        <v>271</v>
      </c>
      <c r="S259" s="166"/>
      <c r="T259" s="462" t="s">
        <v>272</v>
      </c>
      <c r="U259" s="166"/>
      <c r="V259" s="462" t="s">
        <v>271</v>
      </c>
      <c r="W259" s="166"/>
      <c r="X259" s="462" t="s">
        <v>182</v>
      </c>
      <c r="Y259" s="462" t="s">
        <v>274</v>
      </c>
      <c r="Z259" s="462" t="str">
        <f t="shared" si="84"/>
        <v/>
      </c>
      <c r="AA259" s="463" t="s">
        <v>275</v>
      </c>
      <c r="AB259" s="464" t="str">
        <f t="shared" si="85"/>
        <v/>
      </c>
      <c r="AC259" s="465" t="str">
        <f>IFERROR(ROUNDDOWN(ROUNDDOWN(ROUND(L259*VLOOKUP(K259,【参考】数式用!$A$4:$F$57,MATCH("処遇改善加算Ⅳ",【参考】数式用!$C$3:$F$3,0)+2,0),0)*M259,0)*Z259*0.5,0), "")</f>
        <v/>
      </c>
      <c r="AD259" s="616"/>
      <c r="AE259" s="582"/>
      <c r="AF259" s="582"/>
      <c r="AG259" s="583"/>
      <c r="AH259" s="234"/>
      <c r="AI259" s="161"/>
      <c r="AJ259" s="167"/>
      <c r="AK259" s="541" t="str">
        <f t="shared" si="86"/>
        <v/>
      </c>
      <c r="AL259" s="542" t="str">
        <f t="shared" si="87"/>
        <v/>
      </c>
      <c r="AM259" s="543"/>
      <c r="AN259" s="547" t="str">
        <f>IFERROR(VLOOKUP(K259,【参考】数式用!$A$2:$N$57,14,FALSE),"")</f>
        <v/>
      </c>
      <c r="AO259" s="547" t="str">
        <f t="shared" si="88"/>
        <v/>
      </c>
      <c r="AP259" s="546" t="str">
        <f t="shared" si="89"/>
        <v/>
      </c>
      <c r="AQ259" s="546" t="str">
        <f t="shared" si="90"/>
        <v>入力済</v>
      </c>
      <c r="AR259" s="547" t="str">
        <f t="shared" si="91"/>
        <v/>
      </c>
      <c r="AS259" s="546" t="str">
        <f t="shared" si="92"/>
        <v>入力済</v>
      </c>
      <c r="AT259" s="546" t="str">
        <f t="shared" si="93"/>
        <v/>
      </c>
      <c r="AU259" s="546" t="str">
        <f t="shared" si="94"/>
        <v/>
      </c>
      <c r="AV259" s="547" t="str">
        <f t="shared" si="95"/>
        <v/>
      </c>
      <c r="AW259" s="547" t="str">
        <f t="shared" si="83"/>
        <v>入力済</v>
      </c>
      <c r="AX259" s="546" t="str">
        <f>IFERROR(VLOOKUP(K259,【参考】数式用!$AR$3:$AS$49,2, FALSE), "")</f>
        <v/>
      </c>
      <c r="AY259" s="547" t="str">
        <f t="shared" si="96"/>
        <v/>
      </c>
      <c r="AZ259" s="547" t="str">
        <f t="shared" si="97"/>
        <v>入力済</v>
      </c>
      <c r="BA259" s="546" t="str">
        <f>IFERROR(VLOOKUP(K259,【参考】数式用!$AX$3:$AY$56, 2, FALSE), "")</f>
        <v/>
      </c>
      <c r="BB259" s="547" t="str">
        <f t="shared" si="98"/>
        <v/>
      </c>
      <c r="BC259" s="647" t="str">
        <f t="shared" si="99"/>
        <v>入力済</v>
      </c>
      <c r="BD259" s="547" t="str">
        <f t="shared" si="100"/>
        <v/>
      </c>
      <c r="BE259" s="547" t="str">
        <f t="shared" si="101"/>
        <v/>
      </c>
      <c r="BF259" s="514"/>
      <c r="BG259" s="514"/>
      <c r="BH259" s="633" t="e">
        <f>VLOOKUP(K259,【参考】数式用!$A$2:$O$57,15,FALSE)</f>
        <v>#N/A</v>
      </c>
      <c r="BI259" s="514"/>
      <c r="BJ259" s="514"/>
      <c r="BK259" s="514"/>
      <c r="BL259" s="514"/>
      <c r="BM259" s="514"/>
      <c r="BN259" s="514"/>
      <c r="BO259" s="515"/>
    </row>
    <row r="260" spans="1:67" s="516" customFormat="1" ht="109.95" customHeight="1" thickBot="1">
      <c r="A260" s="649">
        <v>249</v>
      </c>
      <c r="B260" s="983" t="str">
        <f>IF(基本情報入力シート!B288="","",基本情報入力シート!B288)</f>
        <v/>
      </c>
      <c r="C260" s="984"/>
      <c r="D260" s="984"/>
      <c r="E260" s="984"/>
      <c r="F260" s="985"/>
      <c r="G260" s="460" t="str">
        <f>IF(基本情報入力シート!L288="", "", 基本情報入力シート!L288)</f>
        <v/>
      </c>
      <c r="H260" s="460" t="str">
        <f>IF(基本情報入力シート!Q288="", "", 基本情報入力シート!Q288)</f>
        <v/>
      </c>
      <c r="I260" s="460" t="str">
        <f>IF(基本情報入力シート!V288="", "", 基本情報入力シート!V288)</f>
        <v/>
      </c>
      <c r="J260" s="460" t="str">
        <f>IF(基本情報入力シート!W288="", "", 基本情報入力シート!W288)</f>
        <v/>
      </c>
      <c r="K260" s="460" t="str">
        <f>IF(基本情報入力シート!Z288="", "", 基本情報入力シート!Z288)</f>
        <v/>
      </c>
      <c r="L260" s="162" t="str">
        <f>IF(基本情報入力シート!AF288=0, "",基本情報入力シート!AF288)</f>
        <v/>
      </c>
      <c r="M260" s="163" t="str">
        <f>IF(基本情報入力シート!AG288="","",基本情報入力シート!AG288)</f>
        <v/>
      </c>
      <c r="N260" s="164"/>
      <c r="O260" s="165" t="str">
        <f>IFERROR(VLOOKUP(K260,【参考】数式用!$A$2:$F$57,MATCH(N260,【参考】数式用!$C$3:$F$3,0)+2,0),"")</f>
        <v/>
      </c>
      <c r="P260" s="461" t="s">
        <v>180</v>
      </c>
      <c r="Q260" s="166"/>
      <c r="R260" s="462" t="s">
        <v>271</v>
      </c>
      <c r="S260" s="166"/>
      <c r="T260" s="462" t="s">
        <v>272</v>
      </c>
      <c r="U260" s="166"/>
      <c r="V260" s="462" t="s">
        <v>271</v>
      </c>
      <c r="W260" s="166"/>
      <c r="X260" s="462" t="s">
        <v>182</v>
      </c>
      <c r="Y260" s="462" t="s">
        <v>274</v>
      </c>
      <c r="Z260" s="462" t="str">
        <f t="shared" si="84"/>
        <v/>
      </c>
      <c r="AA260" s="463" t="s">
        <v>275</v>
      </c>
      <c r="AB260" s="464" t="str">
        <f t="shared" si="85"/>
        <v/>
      </c>
      <c r="AC260" s="465" t="str">
        <f>IFERROR(ROUNDDOWN(ROUNDDOWN(ROUND(L260*VLOOKUP(K260,【参考】数式用!$A$4:$F$57,MATCH("処遇改善加算Ⅳ",【参考】数式用!$C$3:$F$3,0)+2,0),0)*M260,0)*Z260*0.5,0), "")</f>
        <v/>
      </c>
      <c r="AD260" s="616"/>
      <c r="AE260" s="582"/>
      <c r="AF260" s="582"/>
      <c r="AG260" s="583"/>
      <c r="AH260" s="234"/>
      <c r="AI260" s="161"/>
      <c r="AJ260" s="167"/>
      <c r="AK260" s="541" t="str">
        <f t="shared" si="86"/>
        <v/>
      </c>
      <c r="AL260" s="542" t="str">
        <f t="shared" si="87"/>
        <v/>
      </c>
      <c r="AM260" s="543"/>
      <c r="AN260" s="547" t="str">
        <f>IFERROR(VLOOKUP(K260,【参考】数式用!$A$2:$N$57,14,FALSE),"")</f>
        <v/>
      </c>
      <c r="AO260" s="547" t="str">
        <f t="shared" si="88"/>
        <v/>
      </c>
      <c r="AP260" s="546" t="str">
        <f t="shared" si="89"/>
        <v/>
      </c>
      <c r="AQ260" s="546" t="str">
        <f t="shared" si="90"/>
        <v>入力済</v>
      </c>
      <c r="AR260" s="547" t="str">
        <f t="shared" si="91"/>
        <v/>
      </c>
      <c r="AS260" s="546" t="str">
        <f t="shared" si="92"/>
        <v>入力済</v>
      </c>
      <c r="AT260" s="546" t="str">
        <f t="shared" si="93"/>
        <v/>
      </c>
      <c r="AU260" s="546" t="str">
        <f t="shared" si="94"/>
        <v/>
      </c>
      <c r="AV260" s="547" t="str">
        <f t="shared" si="95"/>
        <v/>
      </c>
      <c r="AW260" s="547" t="str">
        <f t="shared" si="83"/>
        <v>入力済</v>
      </c>
      <c r="AX260" s="546" t="str">
        <f>IFERROR(VLOOKUP(K260,【参考】数式用!$AR$3:$AS$49,2, FALSE), "")</f>
        <v/>
      </c>
      <c r="AY260" s="547" t="str">
        <f t="shared" si="96"/>
        <v/>
      </c>
      <c r="AZ260" s="547" t="str">
        <f t="shared" si="97"/>
        <v>入力済</v>
      </c>
      <c r="BA260" s="546" t="str">
        <f>IFERROR(VLOOKUP(K260,【参考】数式用!$AX$3:$AY$56, 2, FALSE), "")</f>
        <v/>
      </c>
      <c r="BB260" s="547" t="str">
        <f t="shared" si="98"/>
        <v/>
      </c>
      <c r="BC260" s="647" t="str">
        <f t="shared" si="99"/>
        <v>入力済</v>
      </c>
      <c r="BD260" s="547" t="str">
        <f t="shared" si="100"/>
        <v/>
      </c>
      <c r="BE260" s="547" t="str">
        <f t="shared" si="101"/>
        <v/>
      </c>
      <c r="BF260" s="514"/>
      <c r="BG260" s="514"/>
      <c r="BH260" s="633" t="e">
        <f>VLOOKUP(K260,【参考】数式用!$A$2:$O$57,15,FALSE)</f>
        <v>#N/A</v>
      </c>
      <c r="BI260" s="514"/>
      <c r="BJ260" s="514"/>
      <c r="BK260" s="514"/>
      <c r="BL260" s="514"/>
      <c r="BM260" s="514"/>
      <c r="BN260" s="514"/>
      <c r="BO260" s="515"/>
    </row>
    <row r="261" spans="1:67" s="516" customFormat="1" ht="109.95" customHeight="1" thickBot="1">
      <c r="A261" s="649">
        <v>250</v>
      </c>
      <c r="B261" s="983" t="str">
        <f>IF(基本情報入力シート!B289="","",基本情報入力シート!B289)</f>
        <v/>
      </c>
      <c r="C261" s="984"/>
      <c r="D261" s="984"/>
      <c r="E261" s="984"/>
      <c r="F261" s="985"/>
      <c r="G261" s="460" t="str">
        <f>IF(基本情報入力シート!L289="", "", 基本情報入力シート!L289)</f>
        <v/>
      </c>
      <c r="H261" s="460" t="str">
        <f>IF(基本情報入力シート!Q289="", "", 基本情報入力シート!Q289)</f>
        <v/>
      </c>
      <c r="I261" s="460" t="str">
        <f>IF(基本情報入力シート!V289="", "", 基本情報入力シート!V289)</f>
        <v/>
      </c>
      <c r="J261" s="460" t="str">
        <f>IF(基本情報入力シート!W289="", "", 基本情報入力シート!W289)</f>
        <v/>
      </c>
      <c r="K261" s="460" t="str">
        <f>IF(基本情報入力シート!Z289="", "", 基本情報入力シート!Z289)</f>
        <v/>
      </c>
      <c r="L261" s="162" t="str">
        <f>IF(基本情報入力シート!AF289=0, "",基本情報入力シート!AF289)</f>
        <v/>
      </c>
      <c r="M261" s="163" t="str">
        <f>IF(基本情報入力シート!AG289="","",基本情報入力シート!AG289)</f>
        <v/>
      </c>
      <c r="N261" s="164"/>
      <c r="O261" s="165" t="str">
        <f>IFERROR(VLOOKUP(K261,【参考】数式用!$A$2:$F$57,MATCH(N261,【参考】数式用!$C$3:$F$3,0)+2,0),"")</f>
        <v/>
      </c>
      <c r="P261" s="461" t="s">
        <v>180</v>
      </c>
      <c r="Q261" s="166"/>
      <c r="R261" s="462" t="s">
        <v>271</v>
      </c>
      <c r="S261" s="166"/>
      <c r="T261" s="462" t="s">
        <v>272</v>
      </c>
      <c r="U261" s="166"/>
      <c r="V261" s="462" t="s">
        <v>271</v>
      </c>
      <c r="W261" s="166"/>
      <c r="X261" s="462" t="s">
        <v>182</v>
      </c>
      <c r="Y261" s="462" t="s">
        <v>274</v>
      </c>
      <c r="Z261" s="462" t="str">
        <f t="shared" si="84"/>
        <v/>
      </c>
      <c r="AA261" s="463" t="s">
        <v>275</v>
      </c>
      <c r="AB261" s="464" t="str">
        <f t="shared" si="85"/>
        <v/>
      </c>
      <c r="AC261" s="465" t="str">
        <f>IFERROR(ROUNDDOWN(ROUNDDOWN(ROUND(L261*VLOOKUP(K261,【参考】数式用!$A$4:$F$57,MATCH("処遇改善加算Ⅳ",【参考】数式用!$C$3:$F$3,0)+2,0),0)*M261,0)*Z261*0.5,0), "")</f>
        <v/>
      </c>
      <c r="AD261" s="616"/>
      <c r="AE261" s="582"/>
      <c r="AF261" s="582"/>
      <c r="AG261" s="583"/>
      <c r="AH261" s="234"/>
      <c r="AI261" s="161"/>
      <c r="AJ261" s="167"/>
      <c r="AK261" s="541" t="str">
        <f t="shared" si="86"/>
        <v/>
      </c>
      <c r="AL261" s="542" t="str">
        <f t="shared" si="87"/>
        <v/>
      </c>
      <c r="AM261" s="543"/>
      <c r="AN261" s="547" t="str">
        <f>IFERROR(VLOOKUP(K261,【参考】数式用!$A$2:$N$57,14,FALSE),"")</f>
        <v/>
      </c>
      <c r="AO261" s="547" t="str">
        <f t="shared" si="88"/>
        <v/>
      </c>
      <c r="AP261" s="546" t="str">
        <f t="shared" si="89"/>
        <v/>
      </c>
      <c r="AQ261" s="546" t="str">
        <f t="shared" si="90"/>
        <v>入力済</v>
      </c>
      <c r="AR261" s="547" t="str">
        <f t="shared" si="91"/>
        <v/>
      </c>
      <c r="AS261" s="546" t="str">
        <f t="shared" si="92"/>
        <v>入力済</v>
      </c>
      <c r="AT261" s="546" t="str">
        <f t="shared" si="93"/>
        <v/>
      </c>
      <c r="AU261" s="546" t="str">
        <f t="shared" si="94"/>
        <v/>
      </c>
      <c r="AV261" s="547" t="str">
        <f t="shared" si="95"/>
        <v/>
      </c>
      <c r="AW261" s="547" t="str">
        <f t="shared" si="83"/>
        <v>入力済</v>
      </c>
      <c r="AX261" s="546" t="str">
        <f>IFERROR(VLOOKUP(K261,【参考】数式用!$AR$3:$AS$49,2, FALSE), "")</f>
        <v/>
      </c>
      <c r="AY261" s="547" t="str">
        <f t="shared" si="96"/>
        <v/>
      </c>
      <c r="AZ261" s="547" t="str">
        <f t="shared" si="97"/>
        <v>入力済</v>
      </c>
      <c r="BA261" s="546" t="str">
        <f>IFERROR(VLOOKUP(K261,【参考】数式用!$AX$3:$AY$56, 2, FALSE), "")</f>
        <v/>
      </c>
      <c r="BB261" s="547" t="str">
        <f t="shared" si="98"/>
        <v/>
      </c>
      <c r="BC261" s="647" t="str">
        <f t="shared" si="99"/>
        <v>入力済</v>
      </c>
      <c r="BD261" s="547" t="str">
        <f t="shared" si="100"/>
        <v/>
      </c>
      <c r="BE261" s="547" t="str">
        <f t="shared" si="101"/>
        <v/>
      </c>
      <c r="BF261" s="514"/>
      <c r="BG261" s="514"/>
      <c r="BH261" s="633" t="e">
        <f>VLOOKUP(K261,【参考】数式用!$A$2:$O$57,15,FALSE)</f>
        <v>#N/A</v>
      </c>
      <c r="BI261" s="514"/>
      <c r="BJ261" s="514"/>
      <c r="BK261" s="514"/>
      <c r="BL261" s="514"/>
      <c r="BM261" s="514"/>
      <c r="BN261" s="514"/>
      <c r="BO261" s="515"/>
    </row>
    <row r="262" spans="1:67" s="516" customFormat="1" ht="109.95" customHeight="1" thickBot="1">
      <c r="A262" s="649">
        <v>251</v>
      </c>
      <c r="B262" s="983" t="str">
        <f>IF(基本情報入力シート!B290="","",基本情報入力シート!B290)</f>
        <v/>
      </c>
      <c r="C262" s="984"/>
      <c r="D262" s="984"/>
      <c r="E262" s="984"/>
      <c r="F262" s="985"/>
      <c r="G262" s="460" t="str">
        <f>IF(基本情報入力シート!L290="", "", 基本情報入力シート!L290)</f>
        <v/>
      </c>
      <c r="H262" s="460" t="str">
        <f>IF(基本情報入力シート!Q290="", "", 基本情報入力シート!Q290)</f>
        <v/>
      </c>
      <c r="I262" s="460" t="str">
        <f>IF(基本情報入力シート!V290="", "", 基本情報入力シート!V290)</f>
        <v/>
      </c>
      <c r="J262" s="460" t="str">
        <f>IF(基本情報入力シート!W290="", "", 基本情報入力シート!W290)</f>
        <v/>
      </c>
      <c r="K262" s="460" t="str">
        <f>IF(基本情報入力シート!Z290="", "", 基本情報入力シート!Z290)</f>
        <v/>
      </c>
      <c r="L262" s="162" t="str">
        <f>IF(基本情報入力シート!AF290=0, "",基本情報入力シート!AF290)</f>
        <v/>
      </c>
      <c r="M262" s="163" t="str">
        <f>IF(基本情報入力シート!AG290="","",基本情報入力シート!AG290)</f>
        <v/>
      </c>
      <c r="N262" s="164"/>
      <c r="O262" s="165" t="str">
        <f>IFERROR(VLOOKUP(K262,【参考】数式用!$A$2:$F$57,MATCH(N262,【参考】数式用!$C$3:$F$3,0)+2,0),"")</f>
        <v/>
      </c>
      <c r="P262" s="461" t="s">
        <v>180</v>
      </c>
      <c r="Q262" s="166"/>
      <c r="R262" s="462" t="s">
        <v>271</v>
      </c>
      <c r="S262" s="166"/>
      <c r="T262" s="462" t="s">
        <v>272</v>
      </c>
      <c r="U262" s="166"/>
      <c r="V262" s="462" t="s">
        <v>271</v>
      </c>
      <c r="W262" s="166"/>
      <c r="X262" s="462" t="s">
        <v>182</v>
      </c>
      <c r="Y262" s="462" t="s">
        <v>274</v>
      </c>
      <c r="Z262" s="462" t="str">
        <f t="shared" si="84"/>
        <v/>
      </c>
      <c r="AA262" s="463" t="s">
        <v>275</v>
      </c>
      <c r="AB262" s="464" t="str">
        <f t="shared" si="85"/>
        <v/>
      </c>
      <c r="AC262" s="465" t="str">
        <f>IFERROR(ROUNDDOWN(ROUNDDOWN(ROUND(L262*VLOOKUP(K262,【参考】数式用!$A$4:$F$57,MATCH("処遇改善加算Ⅳ",【参考】数式用!$C$3:$F$3,0)+2,0),0)*M262,0)*Z262*0.5,0), "")</f>
        <v/>
      </c>
      <c r="AD262" s="616"/>
      <c r="AE262" s="582"/>
      <c r="AF262" s="582"/>
      <c r="AG262" s="583"/>
      <c r="AH262" s="234"/>
      <c r="AI262" s="161"/>
      <c r="AJ262" s="167"/>
      <c r="AK262" s="541" t="str">
        <f t="shared" si="86"/>
        <v/>
      </c>
      <c r="AL262" s="542" t="str">
        <f t="shared" si="87"/>
        <v/>
      </c>
      <c r="AM262" s="543"/>
      <c r="AN262" s="547" t="str">
        <f>IFERROR(VLOOKUP(K262,【参考】数式用!$A$2:$N$57,14,FALSE),"")</f>
        <v/>
      </c>
      <c r="AO262" s="547" t="str">
        <f t="shared" si="88"/>
        <v/>
      </c>
      <c r="AP262" s="546" t="str">
        <f t="shared" si="89"/>
        <v/>
      </c>
      <c r="AQ262" s="546" t="str">
        <f t="shared" si="90"/>
        <v>入力済</v>
      </c>
      <c r="AR262" s="547" t="str">
        <f t="shared" si="91"/>
        <v/>
      </c>
      <c r="AS262" s="546" t="str">
        <f t="shared" si="92"/>
        <v>入力済</v>
      </c>
      <c r="AT262" s="546" t="str">
        <f t="shared" si="93"/>
        <v/>
      </c>
      <c r="AU262" s="546" t="str">
        <f t="shared" si="94"/>
        <v/>
      </c>
      <c r="AV262" s="547" t="str">
        <f t="shared" si="95"/>
        <v/>
      </c>
      <c r="AW262" s="547" t="str">
        <f t="shared" si="83"/>
        <v>入力済</v>
      </c>
      <c r="AX262" s="546" t="str">
        <f>IFERROR(VLOOKUP(K262,【参考】数式用!$AR$3:$AS$49,2, FALSE), "")</f>
        <v/>
      </c>
      <c r="AY262" s="547" t="str">
        <f t="shared" si="96"/>
        <v/>
      </c>
      <c r="AZ262" s="547" t="str">
        <f t="shared" si="97"/>
        <v>入力済</v>
      </c>
      <c r="BA262" s="546" t="str">
        <f>IFERROR(VLOOKUP(K262,【参考】数式用!$AX$3:$AY$56, 2, FALSE), "")</f>
        <v/>
      </c>
      <c r="BB262" s="547" t="str">
        <f t="shared" si="98"/>
        <v/>
      </c>
      <c r="BC262" s="647" t="str">
        <f t="shared" si="99"/>
        <v>入力済</v>
      </c>
      <c r="BD262" s="547" t="str">
        <f t="shared" si="100"/>
        <v/>
      </c>
      <c r="BE262" s="547" t="str">
        <f t="shared" si="101"/>
        <v/>
      </c>
      <c r="BF262" s="514"/>
      <c r="BG262" s="514"/>
      <c r="BH262" s="633" t="e">
        <f>VLOOKUP(K262,【参考】数式用!$A$2:$O$57,15,FALSE)</f>
        <v>#N/A</v>
      </c>
      <c r="BI262" s="514"/>
      <c r="BJ262" s="514"/>
      <c r="BK262" s="514"/>
      <c r="BL262" s="514"/>
      <c r="BM262" s="514"/>
      <c r="BN262" s="514"/>
      <c r="BO262" s="515"/>
    </row>
    <row r="263" spans="1:67" s="516" customFormat="1" ht="109.95" customHeight="1" thickBot="1">
      <c r="A263" s="649">
        <v>252</v>
      </c>
      <c r="B263" s="983" t="str">
        <f>IF(基本情報入力シート!B291="","",基本情報入力シート!B291)</f>
        <v/>
      </c>
      <c r="C263" s="984"/>
      <c r="D263" s="984"/>
      <c r="E263" s="984"/>
      <c r="F263" s="985"/>
      <c r="G263" s="460" t="str">
        <f>IF(基本情報入力シート!L291="", "", 基本情報入力シート!L291)</f>
        <v/>
      </c>
      <c r="H263" s="460" t="str">
        <f>IF(基本情報入力シート!Q291="", "", 基本情報入力シート!Q291)</f>
        <v/>
      </c>
      <c r="I263" s="460" t="str">
        <f>IF(基本情報入力シート!V291="", "", 基本情報入力シート!V291)</f>
        <v/>
      </c>
      <c r="J263" s="460" t="str">
        <f>IF(基本情報入力シート!W291="", "", 基本情報入力シート!W291)</f>
        <v/>
      </c>
      <c r="K263" s="460" t="str">
        <f>IF(基本情報入力シート!Z291="", "", 基本情報入力シート!Z291)</f>
        <v/>
      </c>
      <c r="L263" s="162" t="str">
        <f>IF(基本情報入力シート!AF291=0, "",基本情報入力シート!AF291)</f>
        <v/>
      </c>
      <c r="M263" s="163" t="str">
        <f>IF(基本情報入力シート!AG291="","",基本情報入力シート!AG291)</f>
        <v/>
      </c>
      <c r="N263" s="164"/>
      <c r="O263" s="165" t="str">
        <f>IFERROR(VLOOKUP(K263,【参考】数式用!$A$2:$F$57,MATCH(N263,【参考】数式用!$C$3:$F$3,0)+2,0),"")</f>
        <v/>
      </c>
      <c r="P263" s="461" t="s">
        <v>180</v>
      </c>
      <c r="Q263" s="166"/>
      <c r="R263" s="462" t="s">
        <v>271</v>
      </c>
      <c r="S263" s="166"/>
      <c r="T263" s="462" t="s">
        <v>272</v>
      </c>
      <c r="U263" s="166"/>
      <c r="V263" s="462" t="s">
        <v>271</v>
      </c>
      <c r="W263" s="166"/>
      <c r="X263" s="462" t="s">
        <v>182</v>
      </c>
      <c r="Y263" s="462" t="s">
        <v>274</v>
      </c>
      <c r="Z263" s="462" t="str">
        <f t="shared" si="84"/>
        <v/>
      </c>
      <c r="AA263" s="463" t="s">
        <v>275</v>
      </c>
      <c r="AB263" s="464" t="str">
        <f t="shared" si="85"/>
        <v/>
      </c>
      <c r="AC263" s="465" t="str">
        <f>IFERROR(ROUNDDOWN(ROUNDDOWN(ROUND(L263*VLOOKUP(K263,【参考】数式用!$A$4:$F$57,MATCH("処遇改善加算Ⅳ",【参考】数式用!$C$3:$F$3,0)+2,0),0)*M263,0)*Z263*0.5,0), "")</f>
        <v/>
      </c>
      <c r="AD263" s="616"/>
      <c r="AE263" s="582"/>
      <c r="AF263" s="582"/>
      <c r="AG263" s="583"/>
      <c r="AH263" s="234"/>
      <c r="AI263" s="161"/>
      <c r="AJ263" s="167"/>
      <c r="AK263" s="541" t="str">
        <f t="shared" si="86"/>
        <v/>
      </c>
      <c r="AL263" s="542" t="str">
        <f t="shared" si="87"/>
        <v/>
      </c>
      <c r="AM263" s="543"/>
      <c r="AN263" s="547" t="str">
        <f>IFERROR(VLOOKUP(K263,【参考】数式用!$A$2:$N$57,14,FALSE),"")</f>
        <v/>
      </c>
      <c r="AO263" s="547" t="str">
        <f t="shared" si="88"/>
        <v/>
      </c>
      <c r="AP263" s="546" t="str">
        <f t="shared" si="89"/>
        <v/>
      </c>
      <c r="AQ263" s="546" t="str">
        <f t="shared" si="90"/>
        <v>入力済</v>
      </c>
      <c r="AR263" s="547" t="str">
        <f t="shared" si="91"/>
        <v/>
      </c>
      <c r="AS263" s="546" t="str">
        <f t="shared" si="92"/>
        <v>入力済</v>
      </c>
      <c r="AT263" s="546" t="str">
        <f t="shared" si="93"/>
        <v/>
      </c>
      <c r="AU263" s="546" t="str">
        <f t="shared" si="94"/>
        <v/>
      </c>
      <c r="AV263" s="547" t="str">
        <f t="shared" si="95"/>
        <v/>
      </c>
      <c r="AW263" s="547" t="str">
        <f t="shared" si="83"/>
        <v>入力済</v>
      </c>
      <c r="AX263" s="546" t="str">
        <f>IFERROR(VLOOKUP(K263,【参考】数式用!$AR$3:$AS$49,2, FALSE), "")</f>
        <v/>
      </c>
      <c r="AY263" s="547" t="str">
        <f t="shared" si="96"/>
        <v/>
      </c>
      <c r="AZ263" s="547" t="str">
        <f t="shared" si="97"/>
        <v>入力済</v>
      </c>
      <c r="BA263" s="546" t="str">
        <f>IFERROR(VLOOKUP(K263,【参考】数式用!$AX$3:$AY$56, 2, FALSE), "")</f>
        <v/>
      </c>
      <c r="BB263" s="547" t="str">
        <f t="shared" si="98"/>
        <v/>
      </c>
      <c r="BC263" s="647" t="str">
        <f t="shared" si="99"/>
        <v>入力済</v>
      </c>
      <c r="BD263" s="547" t="str">
        <f t="shared" si="100"/>
        <v/>
      </c>
      <c r="BE263" s="547" t="str">
        <f t="shared" si="101"/>
        <v/>
      </c>
      <c r="BF263" s="514"/>
      <c r="BG263" s="514"/>
      <c r="BH263" s="633" t="e">
        <f>VLOOKUP(K263,【参考】数式用!$A$2:$O$57,15,FALSE)</f>
        <v>#N/A</v>
      </c>
      <c r="BI263" s="514"/>
      <c r="BJ263" s="514"/>
      <c r="BK263" s="514"/>
      <c r="BL263" s="514"/>
      <c r="BM263" s="514"/>
      <c r="BN263" s="514"/>
      <c r="BO263" s="515"/>
    </row>
    <row r="264" spans="1:67" s="516" customFormat="1" ht="109.95" customHeight="1" thickBot="1">
      <c r="A264" s="649">
        <v>253</v>
      </c>
      <c r="B264" s="983" t="str">
        <f>IF(基本情報入力シート!B292="","",基本情報入力シート!B292)</f>
        <v/>
      </c>
      <c r="C264" s="984"/>
      <c r="D264" s="984"/>
      <c r="E264" s="984"/>
      <c r="F264" s="985"/>
      <c r="G264" s="460" t="str">
        <f>IF(基本情報入力シート!L292="", "", 基本情報入力シート!L292)</f>
        <v/>
      </c>
      <c r="H264" s="460" t="str">
        <f>IF(基本情報入力シート!Q292="", "", 基本情報入力シート!Q292)</f>
        <v/>
      </c>
      <c r="I264" s="460" t="str">
        <f>IF(基本情報入力シート!V292="", "", 基本情報入力シート!V292)</f>
        <v/>
      </c>
      <c r="J264" s="460" t="str">
        <f>IF(基本情報入力シート!W292="", "", 基本情報入力シート!W292)</f>
        <v/>
      </c>
      <c r="K264" s="460" t="str">
        <f>IF(基本情報入力シート!Z292="", "", 基本情報入力シート!Z292)</f>
        <v/>
      </c>
      <c r="L264" s="162" t="str">
        <f>IF(基本情報入力シート!AF292=0, "",基本情報入力シート!AF292)</f>
        <v/>
      </c>
      <c r="M264" s="163" t="str">
        <f>IF(基本情報入力シート!AG292="","",基本情報入力シート!AG292)</f>
        <v/>
      </c>
      <c r="N264" s="164"/>
      <c r="O264" s="165" t="str">
        <f>IFERROR(VLOOKUP(K264,【参考】数式用!$A$2:$F$57,MATCH(N264,【参考】数式用!$C$3:$F$3,0)+2,0),"")</f>
        <v/>
      </c>
      <c r="P264" s="461" t="s">
        <v>180</v>
      </c>
      <c r="Q264" s="166"/>
      <c r="R264" s="462" t="s">
        <v>271</v>
      </c>
      <c r="S264" s="166"/>
      <c r="T264" s="462" t="s">
        <v>272</v>
      </c>
      <c r="U264" s="166"/>
      <c r="V264" s="462" t="s">
        <v>271</v>
      </c>
      <c r="W264" s="166"/>
      <c r="X264" s="462" t="s">
        <v>182</v>
      </c>
      <c r="Y264" s="462" t="s">
        <v>274</v>
      </c>
      <c r="Z264" s="462" t="str">
        <f t="shared" si="84"/>
        <v/>
      </c>
      <c r="AA264" s="463" t="s">
        <v>275</v>
      </c>
      <c r="AB264" s="464" t="str">
        <f t="shared" si="85"/>
        <v/>
      </c>
      <c r="AC264" s="465" t="str">
        <f>IFERROR(ROUNDDOWN(ROUNDDOWN(ROUND(L264*VLOOKUP(K264,【参考】数式用!$A$4:$F$57,MATCH("処遇改善加算Ⅳ",【参考】数式用!$C$3:$F$3,0)+2,0),0)*M264,0)*Z264*0.5,0), "")</f>
        <v/>
      </c>
      <c r="AD264" s="616"/>
      <c r="AE264" s="582"/>
      <c r="AF264" s="582"/>
      <c r="AG264" s="583"/>
      <c r="AH264" s="234"/>
      <c r="AI264" s="161"/>
      <c r="AJ264" s="167"/>
      <c r="AK264" s="541" t="str">
        <f t="shared" si="86"/>
        <v/>
      </c>
      <c r="AL264" s="542" t="str">
        <f t="shared" si="87"/>
        <v/>
      </c>
      <c r="AM264" s="543"/>
      <c r="AN264" s="547" t="str">
        <f>IFERROR(VLOOKUP(K264,【参考】数式用!$A$2:$N$57,14,FALSE),"")</f>
        <v/>
      </c>
      <c r="AO264" s="547" t="str">
        <f t="shared" si="88"/>
        <v/>
      </c>
      <c r="AP264" s="546" t="str">
        <f t="shared" si="89"/>
        <v/>
      </c>
      <c r="AQ264" s="546" t="str">
        <f t="shared" si="90"/>
        <v>入力済</v>
      </c>
      <c r="AR264" s="547" t="str">
        <f t="shared" si="91"/>
        <v/>
      </c>
      <c r="AS264" s="546" t="str">
        <f t="shared" si="92"/>
        <v>入力済</v>
      </c>
      <c r="AT264" s="546" t="str">
        <f t="shared" si="93"/>
        <v/>
      </c>
      <c r="AU264" s="546" t="str">
        <f t="shared" si="94"/>
        <v/>
      </c>
      <c r="AV264" s="547" t="str">
        <f t="shared" si="95"/>
        <v/>
      </c>
      <c r="AW264" s="547" t="str">
        <f t="shared" si="83"/>
        <v>入力済</v>
      </c>
      <c r="AX264" s="546" t="str">
        <f>IFERROR(VLOOKUP(K264,【参考】数式用!$AR$3:$AS$49,2, FALSE), "")</f>
        <v/>
      </c>
      <c r="AY264" s="547" t="str">
        <f t="shared" si="96"/>
        <v/>
      </c>
      <c r="AZ264" s="547" t="str">
        <f t="shared" si="97"/>
        <v>入力済</v>
      </c>
      <c r="BA264" s="546" t="str">
        <f>IFERROR(VLOOKUP(K264,【参考】数式用!$AX$3:$AY$56, 2, FALSE), "")</f>
        <v/>
      </c>
      <c r="BB264" s="547" t="str">
        <f t="shared" si="98"/>
        <v/>
      </c>
      <c r="BC264" s="647" t="str">
        <f t="shared" si="99"/>
        <v>入力済</v>
      </c>
      <c r="BD264" s="547" t="str">
        <f t="shared" si="100"/>
        <v/>
      </c>
      <c r="BE264" s="547" t="str">
        <f t="shared" si="101"/>
        <v/>
      </c>
      <c r="BF264" s="514"/>
      <c r="BG264" s="514"/>
      <c r="BH264" s="633" t="e">
        <f>VLOOKUP(K264,【参考】数式用!$A$2:$O$57,15,FALSE)</f>
        <v>#N/A</v>
      </c>
      <c r="BI264" s="514"/>
      <c r="BJ264" s="514"/>
      <c r="BK264" s="514"/>
      <c r="BL264" s="514"/>
      <c r="BM264" s="514"/>
      <c r="BN264" s="514"/>
      <c r="BO264" s="515"/>
    </row>
    <row r="265" spans="1:67" s="516" customFormat="1" ht="109.95" customHeight="1" thickBot="1">
      <c r="A265" s="649">
        <v>254</v>
      </c>
      <c r="B265" s="983" t="str">
        <f>IF(基本情報入力シート!B293="","",基本情報入力シート!B293)</f>
        <v/>
      </c>
      <c r="C265" s="984"/>
      <c r="D265" s="984"/>
      <c r="E265" s="984"/>
      <c r="F265" s="985"/>
      <c r="G265" s="460" t="str">
        <f>IF(基本情報入力シート!L293="", "", 基本情報入力シート!L293)</f>
        <v/>
      </c>
      <c r="H265" s="460" t="str">
        <f>IF(基本情報入力シート!Q293="", "", 基本情報入力シート!Q293)</f>
        <v/>
      </c>
      <c r="I265" s="460" t="str">
        <f>IF(基本情報入力シート!V293="", "", 基本情報入力シート!V293)</f>
        <v/>
      </c>
      <c r="J265" s="460" t="str">
        <f>IF(基本情報入力シート!W293="", "", 基本情報入力シート!W293)</f>
        <v/>
      </c>
      <c r="K265" s="460" t="str">
        <f>IF(基本情報入力シート!Z293="", "", 基本情報入力シート!Z293)</f>
        <v/>
      </c>
      <c r="L265" s="162" t="str">
        <f>IF(基本情報入力シート!AF293=0, "",基本情報入力シート!AF293)</f>
        <v/>
      </c>
      <c r="M265" s="163" t="str">
        <f>IF(基本情報入力シート!AG293="","",基本情報入力シート!AG293)</f>
        <v/>
      </c>
      <c r="N265" s="164"/>
      <c r="O265" s="165" t="str">
        <f>IFERROR(VLOOKUP(K265,【参考】数式用!$A$2:$F$57,MATCH(N265,【参考】数式用!$C$3:$F$3,0)+2,0),"")</f>
        <v/>
      </c>
      <c r="P265" s="461" t="s">
        <v>180</v>
      </c>
      <c r="Q265" s="166"/>
      <c r="R265" s="462" t="s">
        <v>271</v>
      </c>
      <c r="S265" s="166"/>
      <c r="T265" s="462" t="s">
        <v>272</v>
      </c>
      <c r="U265" s="166"/>
      <c r="V265" s="462" t="s">
        <v>271</v>
      </c>
      <c r="W265" s="166"/>
      <c r="X265" s="462" t="s">
        <v>182</v>
      </c>
      <c r="Y265" s="462" t="s">
        <v>274</v>
      </c>
      <c r="Z265" s="462" t="str">
        <f t="shared" si="84"/>
        <v/>
      </c>
      <c r="AA265" s="463" t="s">
        <v>275</v>
      </c>
      <c r="AB265" s="464" t="str">
        <f t="shared" si="85"/>
        <v/>
      </c>
      <c r="AC265" s="465" t="str">
        <f>IFERROR(ROUNDDOWN(ROUNDDOWN(ROUND(L265*VLOOKUP(K265,【参考】数式用!$A$4:$F$57,MATCH("処遇改善加算Ⅳ",【参考】数式用!$C$3:$F$3,0)+2,0),0)*M265,0)*Z265*0.5,0), "")</f>
        <v/>
      </c>
      <c r="AD265" s="616"/>
      <c r="AE265" s="582"/>
      <c r="AF265" s="582"/>
      <c r="AG265" s="583"/>
      <c r="AH265" s="234"/>
      <c r="AI265" s="161"/>
      <c r="AJ265" s="167"/>
      <c r="AK265" s="541" t="str">
        <f t="shared" si="86"/>
        <v/>
      </c>
      <c r="AL265" s="542" t="str">
        <f t="shared" si="87"/>
        <v/>
      </c>
      <c r="AM265" s="543"/>
      <c r="AN265" s="547" t="str">
        <f>IFERROR(VLOOKUP(K265,【参考】数式用!$A$2:$N$57,14,FALSE),"")</f>
        <v/>
      </c>
      <c r="AO265" s="547" t="str">
        <f t="shared" si="88"/>
        <v/>
      </c>
      <c r="AP265" s="546" t="str">
        <f t="shared" si="89"/>
        <v/>
      </c>
      <c r="AQ265" s="546" t="str">
        <f t="shared" si="90"/>
        <v>入力済</v>
      </c>
      <c r="AR265" s="547" t="str">
        <f t="shared" si="91"/>
        <v/>
      </c>
      <c r="AS265" s="546" t="str">
        <f t="shared" si="92"/>
        <v>入力済</v>
      </c>
      <c r="AT265" s="546" t="str">
        <f t="shared" si="93"/>
        <v/>
      </c>
      <c r="AU265" s="546" t="str">
        <f t="shared" si="94"/>
        <v/>
      </c>
      <c r="AV265" s="547" t="str">
        <f t="shared" si="95"/>
        <v/>
      </c>
      <c r="AW265" s="547" t="str">
        <f t="shared" si="83"/>
        <v>入力済</v>
      </c>
      <c r="AX265" s="546" t="str">
        <f>IFERROR(VLOOKUP(K265,【参考】数式用!$AR$3:$AS$49,2, FALSE), "")</f>
        <v/>
      </c>
      <c r="AY265" s="547" t="str">
        <f t="shared" si="96"/>
        <v/>
      </c>
      <c r="AZ265" s="547" t="str">
        <f t="shared" si="97"/>
        <v>入力済</v>
      </c>
      <c r="BA265" s="546" t="str">
        <f>IFERROR(VLOOKUP(K265,【参考】数式用!$AX$3:$AY$56, 2, FALSE), "")</f>
        <v/>
      </c>
      <c r="BB265" s="547" t="str">
        <f t="shared" si="98"/>
        <v/>
      </c>
      <c r="BC265" s="647" t="str">
        <f t="shared" si="99"/>
        <v>入力済</v>
      </c>
      <c r="BD265" s="547" t="str">
        <f t="shared" si="100"/>
        <v/>
      </c>
      <c r="BE265" s="547" t="str">
        <f t="shared" si="101"/>
        <v/>
      </c>
      <c r="BF265" s="514"/>
      <c r="BG265" s="514"/>
      <c r="BH265" s="633" t="e">
        <f>VLOOKUP(K265,【参考】数式用!$A$2:$O$57,15,FALSE)</f>
        <v>#N/A</v>
      </c>
      <c r="BI265" s="514"/>
      <c r="BJ265" s="514"/>
      <c r="BK265" s="514"/>
      <c r="BL265" s="514"/>
      <c r="BM265" s="514"/>
      <c r="BN265" s="514"/>
      <c r="BO265" s="515"/>
    </row>
    <row r="266" spans="1:67" s="516" customFormat="1" ht="109.95" customHeight="1" thickBot="1">
      <c r="A266" s="649">
        <v>255</v>
      </c>
      <c r="B266" s="983" t="str">
        <f>IF(基本情報入力シート!B294="","",基本情報入力シート!B294)</f>
        <v/>
      </c>
      <c r="C266" s="984"/>
      <c r="D266" s="984"/>
      <c r="E266" s="984"/>
      <c r="F266" s="985"/>
      <c r="G266" s="460" t="str">
        <f>IF(基本情報入力シート!L294="", "", 基本情報入力シート!L294)</f>
        <v/>
      </c>
      <c r="H266" s="460" t="str">
        <f>IF(基本情報入力シート!Q294="", "", 基本情報入力シート!Q294)</f>
        <v/>
      </c>
      <c r="I266" s="460" t="str">
        <f>IF(基本情報入力シート!V294="", "", 基本情報入力シート!V294)</f>
        <v/>
      </c>
      <c r="J266" s="460" t="str">
        <f>IF(基本情報入力シート!W294="", "", 基本情報入力シート!W294)</f>
        <v/>
      </c>
      <c r="K266" s="460" t="str">
        <f>IF(基本情報入力シート!Z294="", "", 基本情報入力シート!Z294)</f>
        <v/>
      </c>
      <c r="L266" s="162" t="str">
        <f>IF(基本情報入力シート!AF294=0, "",基本情報入力シート!AF294)</f>
        <v/>
      </c>
      <c r="M266" s="163" t="str">
        <f>IF(基本情報入力シート!AG294="","",基本情報入力シート!AG294)</f>
        <v/>
      </c>
      <c r="N266" s="164"/>
      <c r="O266" s="165" t="str">
        <f>IFERROR(VLOOKUP(K266,【参考】数式用!$A$2:$F$57,MATCH(N266,【参考】数式用!$C$3:$F$3,0)+2,0),"")</f>
        <v/>
      </c>
      <c r="P266" s="461" t="s">
        <v>180</v>
      </c>
      <c r="Q266" s="166"/>
      <c r="R266" s="462" t="s">
        <v>271</v>
      </c>
      <c r="S266" s="166"/>
      <c r="T266" s="462" t="s">
        <v>272</v>
      </c>
      <c r="U266" s="166"/>
      <c r="V266" s="462" t="s">
        <v>271</v>
      </c>
      <c r="W266" s="166"/>
      <c r="X266" s="462" t="s">
        <v>182</v>
      </c>
      <c r="Y266" s="462" t="s">
        <v>274</v>
      </c>
      <c r="Z266" s="462" t="str">
        <f t="shared" si="84"/>
        <v/>
      </c>
      <c r="AA266" s="463" t="s">
        <v>275</v>
      </c>
      <c r="AB266" s="464" t="str">
        <f t="shared" si="85"/>
        <v/>
      </c>
      <c r="AC266" s="465" t="str">
        <f>IFERROR(ROUNDDOWN(ROUNDDOWN(ROUND(L266*VLOOKUP(K266,【参考】数式用!$A$4:$F$57,MATCH("処遇改善加算Ⅳ",【参考】数式用!$C$3:$F$3,0)+2,0),0)*M266,0)*Z266*0.5,0), "")</f>
        <v/>
      </c>
      <c r="AD266" s="616"/>
      <c r="AE266" s="582"/>
      <c r="AF266" s="582"/>
      <c r="AG266" s="583"/>
      <c r="AH266" s="234"/>
      <c r="AI266" s="161"/>
      <c r="AJ266" s="167"/>
      <c r="AK266" s="541" t="str">
        <f t="shared" si="86"/>
        <v/>
      </c>
      <c r="AL266" s="542" t="str">
        <f t="shared" si="87"/>
        <v/>
      </c>
      <c r="AM266" s="543"/>
      <c r="AN266" s="547" t="str">
        <f>IFERROR(VLOOKUP(K266,【参考】数式用!$A$2:$N$57,14,FALSE),"")</f>
        <v/>
      </c>
      <c r="AO266" s="547" t="str">
        <f t="shared" si="88"/>
        <v/>
      </c>
      <c r="AP266" s="546" t="str">
        <f t="shared" si="89"/>
        <v/>
      </c>
      <c r="AQ266" s="546" t="str">
        <f t="shared" si="90"/>
        <v>入力済</v>
      </c>
      <c r="AR266" s="547" t="str">
        <f t="shared" si="91"/>
        <v/>
      </c>
      <c r="AS266" s="546" t="str">
        <f t="shared" si="92"/>
        <v>入力済</v>
      </c>
      <c r="AT266" s="546" t="str">
        <f t="shared" si="93"/>
        <v/>
      </c>
      <c r="AU266" s="546" t="str">
        <f t="shared" si="94"/>
        <v/>
      </c>
      <c r="AV266" s="547" t="str">
        <f t="shared" si="95"/>
        <v/>
      </c>
      <c r="AW266" s="547" t="str">
        <f t="shared" si="83"/>
        <v>入力済</v>
      </c>
      <c r="AX266" s="546" t="str">
        <f>IFERROR(VLOOKUP(K266,【参考】数式用!$AR$3:$AS$49,2, FALSE), "")</f>
        <v/>
      </c>
      <c r="AY266" s="547" t="str">
        <f t="shared" si="96"/>
        <v/>
      </c>
      <c r="AZ266" s="547" t="str">
        <f t="shared" si="97"/>
        <v>入力済</v>
      </c>
      <c r="BA266" s="546" t="str">
        <f>IFERROR(VLOOKUP(K266,【参考】数式用!$AX$3:$AY$56, 2, FALSE), "")</f>
        <v/>
      </c>
      <c r="BB266" s="547" t="str">
        <f t="shared" si="98"/>
        <v/>
      </c>
      <c r="BC266" s="647" t="str">
        <f t="shared" si="99"/>
        <v>入力済</v>
      </c>
      <c r="BD266" s="547" t="str">
        <f t="shared" si="100"/>
        <v/>
      </c>
      <c r="BE266" s="547" t="str">
        <f t="shared" si="101"/>
        <v/>
      </c>
      <c r="BF266" s="514"/>
      <c r="BG266" s="514"/>
      <c r="BH266" s="633" t="e">
        <f>VLOOKUP(K266,【参考】数式用!$A$2:$O$57,15,FALSE)</f>
        <v>#N/A</v>
      </c>
      <c r="BI266" s="514"/>
      <c r="BJ266" s="514"/>
      <c r="BK266" s="514"/>
      <c r="BL266" s="514"/>
      <c r="BM266" s="514"/>
      <c r="BN266" s="514"/>
      <c r="BO266" s="515"/>
    </row>
    <row r="267" spans="1:67" s="516" customFormat="1" ht="109.95" customHeight="1" thickBot="1">
      <c r="A267" s="649">
        <v>256</v>
      </c>
      <c r="B267" s="983" t="str">
        <f>IF(基本情報入力シート!B295="","",基本情報入力シート!B295)</f>
        <v/>
      </c>
      <c r="C267" s="984"/>
      <c r="D267" s="984"/>
      <c r="E267" s="984"/>
      <c r="F267" s="985"/>
      <c r="G267" s="460" t="str">
        <f>IF(基本情報入力シート!L295="", "", 基本情報入力シート!L295)</f>
        <v/>
      </c>
      <c r="H267" s="460" t="str">
        <f>IF(基本情報入力シート!Q295="", "", 基本情報入力シート!Q295)</f>
        <v/>
      </c>
      <c r="I267" s="460" t="str">
        <f>IF(基本情報入力シート!V295="", "", 基本情報入力シート!V295)</f>
        <v/>
      </c>
      <c r="J267" s="460" t="str">
        <f>IF(基本情報入力シート!W295="", "", 基本情報入力シート!W295)</f>
        <v/>
      </c>
      <c r="K267" s="460" t="str">
        <f>IF(基本情報入力シート!Z295="", "", 基本情報入力シート!Z295)</f>
        <v/>
      </c>
      <c r="L267" s="162" t="str">
        <f>IF(基本情報入力シート!AF295=0, "",基本情報入力シート!AF295)</f>
        <v/>
      </c>
      <c r="M267" s="163" t="str">
        <f>IF(基本情報入力シート!AG295="","",基本情報入力シート!AG295)</f>
        <v/>
      </c>
      <c r="N267" s="164"/>
      <c r="O267" s="165" t="str">
        <f>IFERROR(VLOOKUP(K267,【参考】数式用!$A$2:$F$57,MATCH(N267,【参考】数式用!$C$3:$F$3,0)+2,0),"")</f>
        <v/>
      </c>
      <c r="P267" s="461" t="s">
        <v>180</v>
      </c>
      <c r="Q267" s="166"/>
      <c r="R267" s="462" t="s">
        <v>271</v>
      </c>
      <c r="S267" s="166"/>
      <c r="T267" s="462" t="s">
        <v>272</v>
      </c>
      <c r="U267" s="166"/>
      <c r="V267" s="462" t="s">
        <v>271</v>
      </c>
      <c r="W267" s="166"/>
      <c r="X267" s="462" t="s">
        <v>182</v>
      </c>
      <c r="Y267" s="462" t="s">
        <v>274</v>
      </c>
      <c r="Z267" s="462" t="str">
        <f t="shared" si="84"/>
        <v/>
      </c>
      <c r="AA267" s="463" t="s">
        <v>275</v>
      </c>
      <c r="AB267" s="464" t="str">
        <f t="shared" si="85"/>
        <v/>
      </c>
      <c r="AC267" s="465" t="str">
        <f>IFERROR(ROUNDDOWN(ROUNDDOWN(ROUND(L267*VLOOKUP(K267,【参考】数式用!$A$4:$F$57,MATCH("処遇改善加算Ⅳ",【参考】数式用!$C$3:$F$3,0)+2,0),0)*M267,0)*Z267*0.5,0), "")</f>
        <v/>
      </c>
      <c r="AD267" s="616"/>
      <c r="AE267" s="582"/>
      <c r="AF267" s="582"/>
      <c r="AG267" s="583"/>
      <c r="AH267" s="234"/>
      <c r="AI267" s="161"/>
      <c r="AJ267" s="167"/>
      <c r="AK267" s="541" t="str">
        <f t="shared" si="86"/>
        <v/>
      </c>
      <c r="AL267" s="542" t="str">
        <f t="shared" si="87"/>
        <v/>
      </c>
      <c r="AM267" s="543"/>
      <c r="AN267" s="547" t="str">
        <f>IFERROR(VLOOKUP(K267,【参考】数式用!$A$2:$N$57,14,FALSE),"")</f>
        <v/>
      </c>
      <c r="AO267" s="547" t="str">
        <f t="shared" si="88"/>
        <v/>
      </c>
      <c r="AP267" s="546" t="str">
        <f t="shared" si="89"/>
        <v/>
      </c>
      <c r="AQ267" s="546" t="str">
        <f t="shared" si="90"/>
        <v>入力済</v>
      </c>
      <c r="AR267" s="547" t="str">
        <f t="shared" si="91"/>
        <v/>
      </c>
      <c r="AS267" s="546" t="str">
        <f t="shared" si="92"/>
        <v>入力済</v>
      </c>
      <c r="AT267" s="546" t="str">
        <f t="shared" si="93"/>
        <v/>
      </c>
      <c r="AU267" s="546" t="str">
        <f t="shared" si="94"/>
        <v/>
      </c>
      <c r="AV267" s="547" t="str">
        <f t="shared" si="95"/>
        <v/>
      </c>
      <c r="AW267" s="547" t="str">
        <f t="shared" si="83"/>
        <v>入力済</v>
      </c>
      <c r="AX267" s="546" t="str">
        <f>IFERROR(VLOOKUP(K267,【参考】数式用!$AR$3:$AS$49,2, FALSE), "")</f>
        <v/>
      </c>
      <c r="AY267" s="547" t="str">
        <f t="shared" si="96"/>
        <v/>
      </c>
      <c r="AZ267" s="547" t="str">
        <f t="shared" si="97"/>
        <v>入力済</v>
      </c>
      <c r="BA267" s="546" t="str">
        <f>IFERROR(VLOOKUP(K267,【参考】数式用!$AX$3:$AY$56, 2, FALSE), "")</f>
        <v/>
      </c>
      <c r="BB267" s="547" t="str">
        <f t="shared" si="98"/>
        <v/>
      </c>
      <c r="BC267" s="647" t="str">
        <f t="shared" si="99"/>
        <v>入力済</v>
      </c>
      <c r="BD267" s="547" t="str">
        <f t="shared" si="100"/>
        <v/>
      </c>
      <c r="BE267" s="547" t="str">
        <f t="shared" si="101"/>
        <v/>
      </c>
      <c r="BF267" s="514"/>
      <c r="BG267" s="514"/>
      <c r="BH267" s="633" t="e">
        <f>VLOOKUP(K267,【参考】数式用!$A$2:$O$57,15,FALSE)</f>
        <v>#N/A</v>
      </c>
      <c r="BI267" s="514"/>
      <c r="BJ267" s="514"/>
      <c r="BK267" s="514"/>
      <c r="BL267" s="514"/>
      <c r="BM267" s="514"/>
      <c r="BN267" s="514"/>
      <c r="BO267" s="515"/>
    </row>
    <row r="268" spans="1:67" s="516" customFormat="1" ht="109.95" customHeight="1" thickBot="1">
      <c r="A268" s="649">
        <v>257</v>
      </c>
      <c r="B268" s="983" t="str">
        <f>IF(基本情報入力シート!B296="","",基本情報入力シート!B296)</f>
        <v/>
      </c>
      <c r="C268" s="984"/>
      <c r="D268" s="984"/>
      <c r="E268" s="984"/>
      <c r="F268" s="985"/>
      <c r="G268" s="460" t="str">
        <f>IF(基本情報入力シート!L296="", "", 基本情報入力シート!L296)</f>
        <v/>
      </c>
      <c r="H268" s="460" t="str">
        <f>IF(基本情報入力シート!Q296="", "", 基本情報入力シート!Q296)</f>
        <v/>
      </c>
      <c r="I268" s="460" t="str">
        <f>IF(基本情報入力シート!V296="", "", 基本情報入力シート!V296)</f>
        <v/>
      </c>
      <c r="J268" s="460" t="str">
        <f>IF(基本情報入力シート!W296="", "", 基本情報入力シート!W296)</f>
        <v/>
      </c>
      <c r="K268" s="460" t="str">
        <f>IF(基本情報入力シート!Z296="", "", 基本情報入力シート!Z296)</f>
        <v/>
      </c>
      <c r="L268" s="162" t="str">
        <f>IF(基本情報入力シート!AF296=0, "",基本情報入力シート!AF296)</f>
        <v/>
      </c>
      <c r="M268" s="163" t="str">
        <f>IF(基本情報入力シート!AG296="","",基本情報入力シート!AG296)</f>
        <v/>
      </c>
      <c r="N268" s="164"/>
      <c r="O268" s="165" t="str">
        <f>IFERROR(VLOOKUP(K268,【参考】数式用!$A$2:$F$57,MATCH(N268,【参考】数式用!$C$3:$F$3,0)+2,0),"")</f>
        <v/>
      </c>
      <c r="P268" s="461" t="s">
        <v>180</v>
      </c>
      <c r="Q268" s="166"/>
      <c r="R268" s="462" t="s">
        <v>271</v>
      </c>
      <c r="S268" s="166"/>
      <c r="T268" s="462" t="s">
        <v>272</v>
      </c>
      <c r="U268" s="166"/>
      <c r="V268" s="462" t="s">
        <v>271</v>
      </c>
      <c r="W268" s="166"/>
      <c r="X268" s="462" t="s">
        <v>182</v>
      </c>
      <c r="Y268" s="462" t="s">
        <v>274</v>
      </c>
      <c r="Z268" s="462" t="str">
        <f t="shared" si="84"/>
        <v/>
      </c>
      <c r="AA268" s="463" t="s">
        <v>275</v>
      </c>
      <c r="AB268" s="464" t="str">
        <f t="shared" si="85"/>
        <v/>
      </c>
      <c r="AC268" s="465" t="str">
        <f>IFERROR(ROUNDDOWN(ROUNDDOWN(ROUND(L268*VLOOKUP(K268,【参考】数式用!$A$4:$F$57,MATCH("処遇改善加算Ⅳ",【参考】数式用!$C$3:$F$3,0)+2,0),0)*M268,0)*Z268*0.5,0), "")</f>
        <v/>
      </c>
      <c r="AD268" s="616"/>
      <c r="AE268" s="582"/>
      <c r="AF268" s="582"/>
      <c r="AG268" s="583"/>
      <c r="AH268" s="234"/>
      <c r="AI268" s="161"/>
      <c r="AJ268" s="167"/>
      <c r="AK268" s="541" t="str">
        <f t="shared" si="86"/>
        <v/>
      </c>
      <c r="AL268" s="542" t="str">
        <f t="shared" si="87"/>
        <v/>
      </c>
      <c r="AM268" s="543"/>
      <c r="AN268" s="547" t="str">
        <f>IFERROR(VLOOKUP(K268,【参考】数式用!$A$2:$N$57,14,FALSE),"")</f>
        <v/>
      </c>
      <c r="AO268" s="547" t="str">
        <f t="shared" si="88"/>
        <v/>
      </c>
      <c r="AP268" s="546" t="str">
        <f t="shared" si="89"/>
        <v/>
      </c>
      <c r="AQ268" s="546" t="str">
        <f t="shared" si="90"/>
        <v>入力済</v>
      </c>
      <c r="AR268" s="547" t="str">
        <f t="shared" si="91"/>
        <v/>
      </c>
      <c r="AS268" s="546" t="str">
        <f t="shared" si="92"/>
        <v>入力済</v>
      </c>
      <c r="AT268" s="546" t="str">
        <f t="shared" si="93"/>
        <v/>
      </c>
      <c r="AU268" s="546" t="str">
        <f t="shared" si="94"/>
        <v/>
      </c>
      <c r="AV268" s="547" t="str">
        <f t="shared" si="95"/>
        <v/>
      </c>
      <c r="AW268" s="547" t="str">
        <f t="shared" si="83"/>
        <v>入力済</v>
      </c>
      <c r="AX268" s="546" t="str">
        <f>IFERROR(VLOOKUP(K268,【参考】数式用!$AR$3:$AS$49,2, FALSE), "")</f>
        <v/>
      </c>
      <c r="AY268" s="547" t="str">
        <f t="shared" si="96"/>
        <v/>
      </c>
      <c r="AZ268" s="547" t="str">
        <f t="shared" si="97"/>
        <v>入力済</v>
      </c>
      <c r="BA268" s="546" t="str">
        <f>IFERROR(VLOOKUP(K268,【参考】数式用!$AX$3:$AY$56, 2, FALSE), "")</f>
        <v/>
      </c>
      <c r="BB268" s="547" t="str">
        <f t="shared" si="98"/>
        <v/>
      </c>
      <c r="BC268" s="647" t="str">
        <f t="shared" si="99"/>
        <v>入力済</v>
      </c>
      <c r="BD268" s="547" t="str">
        <f t="shared" si="100"/>
        <v/>
      </c>
      <c r="BE268" s="547" t="str">
        <f t="shared" si="101"/>
        <v/>
      </c>
      <c r="BF268" s="514"/>
      <c r="BG268" s="514"/>
      <c r="BH268" s="633" t="e">
        <f>VLOOKUP(K268,【参考】数式用!$A$2:$O$57,15,FALSE)</f>
        <v>#N/A</v>
      </c>
      <c r="BI268" s="514"/>
      <c r="BJ268" s="514"/>
      <c r="BK268" s="514"/>
      <c r="BL268" s="514"/>
      <c r="BM268" s="514"/>
      <c r="BN268" s="514"/>
      <c r="BO268" s="515"/>
    </row>
    <row r="269" spans="1:67" s="516" customFormat="1" ht="109.95" customHeight="1" thickBot="1">
      <c r="A269" s="649">
        <v>258</v>
      </c>
      <c r="B269" s="983" t="str">
        <f>IF(基本情報入力シート!B297="","",基本情報入力シート!B297)</f>
        <v/>
      </c>
      <c r="C269" s="984"/>
      <c r="D269" s="984"/>
      <c r="E269" s="984"/>
      <c r="F269" s="985"/>
      <c r="G269" s="460" t="str">
        <f>IF(基本情報入力シート!L297="", "", 基本情報入力シート!L297)</f>
        <v/>
      </c>
      <c r="H269" s="460" t="str">
        <f>IF(基本情報入力シート!Q297="", "", 基本情報入力シート!Q297)</f>
        <v/>
      </c>
      <c r="I269" s="460" t="str">
        <f>IF(基本情報入力シート!V297="", "", 基本情報入力シート!V297)</f>
        <v/>
      </c>
      <c r="J269" s="460" t="str">
        <f>IF(基本情報入力シート!W297="", "", 基本情報入力シート!W297)</f>
        <v/>
      </c>
      <c r="K269" s="460" t="str">
        <f>IF(基本情報入力シート!Z297="", "", 基本情報入力シート!Z297)</f>
        <v/>
      </c>
      <c r="L269" s="162" t="str">
        <f>IF(基本情報入力シート!AF297=0, "",基本情報入力シート!AF297)</f>
        <v/>
      </c>
      <c r="M269" s="163" t="str">
        <f>IF(基本情報入力シート!AG297="","",基本情報入力シート!AG297)</f>
        <v/>
      </c>
      <c r="N269" s="164"/>
      <c r="O269" s="165" t="str">
        <f>IFERROR(VLOOKUP(K269,【参考】数式用!$A$2:$F$57,MATCH(N269,【参考】数式用!$C$3:$F$3,0)+2,0),"")</f>
        <v/>
      </c>
      <c r="P269" s="461" t="s">
        <v>180</v>
      </c>
      <c r="Q269" s="166"/>
      <c r="R269" s="462" t="s">
        <v>271</v>
      </c>
      <c r="S269" s="166"/>
      <c r="T269" s="462" t="s">
        <v>272</v>
      </c>
      <c r="U269" s="166"/>
      <c r="V269" s="462" t="s">
        <v>271</v>
      </c>
      <c r="W269" s="166"/>
      <c r="X269" s="462" t="s">
        <v>182</v>
      </c>
      <c r="Y269" s="462" t="s">
        <v>274</v>
      </c>
      <c r="Z269" s="462" t="str">
        <f t="shared" si="84"/>
        <v/>
      </c>
      <c r="AA269" s="463" t="s">
        <v>275</v>
      </c>
      <c r="AB269" s="464" t="str">
        <f t="shared" si="85"/>
        <v/>
      </c>
      <c r="AC269" s="465" t="str">
        <f>IFERROR(ROUNDDOWN(ROUNDDOWN(ROUND(L269*VLOOKUP(K269,【参考】数式用!$A$4:$F$57,MATCH("処遇改善加算Ⅳ",【参考】数式用!$C$3:$F$3,0)+2,0),0)*M269,0)*Z269*0.5,0), "")</f>
        <v/>
      </c>
      <c r="AD269" s="616"/>
      <c r="AE269" s="582"/>
      <c r="AF269" s="582"/>
      <c r="AG269" s="583"/>
      <c r="AH269" s="234"/>
      <c r="AI269" s="161"/>
      <c r="AJ269" s="167"/>
      <c r="AK269" s="541" t="str">
        <f t="shared" si="86"/>
        <v/>
      </c>
      <c r="AL269" s="542" t="str">
        <f t="shared" si="87"/>
        <v/>
      </c>
      <c r="AM269" s="543"/>
      <c r="AN269" s="547" t="str">
        <f>IFERROR(VLOOKUP(K269,【参考】数式用!$A$2:$N$57,14,FALSE),"")</f>
        <v/>
      </c>
      <c r="AO269" s="547" t="str">
        <f t="shared" si="88"/>
        <v/>
      </c>
      <c r="AP269" s="546" t="str">
        <f t="shared" si="89"/>
        <v/>
      </c>
      <c r="AQ269" s="546" t="str">
        <f t="shared" si="90"/>
        <v>入力済</v>
      </c>
      <c r="AR269" s="547" t="str">
        <f t="shared" si="91"/>
        <v/>
      </c>
      <c r="AS269" s="546" t="str">
        <f t="shared" si="92"/>
        <v>入力済</v>
      </c>
      <c r="AT269" s="546" t="str">
        <f t="shared" si="93"/>
        <v/>
      </c>
      <c r="AU269" s="546" t="str">
        <f t="shared" si="94"/>
        <v/>
      </c>
      <c r="AV269" s="547" t="str">
        <f t="shared" si="95"/>
        <v/>
      </c>
      <c r="AW269" s="547" t="str">
        <f t="shared" ref="AW269:AW332" si="102">IF(AND($AU269=1,$AV269="AH列に色付け",OR($AG269="",$AH269="")),"未入力",IF(AND($AU269=1,$AV269="",$AG269=""),"未入力","入力済"))</f>
        <v>入力済</v>
      </c>
      <c r="AX269" s="546" t="str">
        <f>IFERROR(VLOOKUP(K269,【参考】数式用!$AR$3:$AS$49,2, FALSE), "")</f>
        <v/>
      </c>
      <c r="AY269" s="547" t="str">
        <f t="shared" si="96"/>
        <v/>
      </c>
      <c r="AZ269" s="547" t="str">
        <f t="shared" si="97"/>
        <v>入力済</v>
      </c>
      <c r="BA269" s="546" t="str">
        <f>IFERROR(VLOOKUP(K269,【参考】数式用!$AX$3:$AY$56, 2, FALSE), "")</f>
        <v/>
      </c>
      <c r="BB269" s="547" t="str">
        <f t="shared" si="98"/>
        <v/>
      </c>
      <c r="BC269" s="647" t="str">
        <f t="shared" si="99"/>
        <v>入力済</v>
      </c>
      <c r="BD269" s="547" t="str">
        <f t="shared" si="100"/>
        <v/>
      </c>
      <c r="BE269" s="547" t="str">
        <f t="shared" si="101"/>
        <v/>
      </c>
      <c r="BF269" s="514"/>
      <c r="BG269" s="514"/>
      <c r="BH269" s="633" t="e">
        <f>VLOOKUP(K269,【参考】数式用!$A$2:$O$57,15,FALSE)</f>
        <v>#N/A</v>
      </c>
      <c r="BI269" s="514"/>
      <c r="BJ269" s="514"/>
      <c r="BK269" s="514"/>
      <c r="BL269" s="514"/>
      <c r="BM269" s="514"/>
      <c r="BN269" s="514"/>
      <c r="BO269" s="515"/>
    </row>
    <row r="270" spans="1:67" s="516" customFormat="1" ht="109.95" customHeight="1" thickBot="1">
      <c r="A270" s="649">
        <v>259</v>
      </c>
      <c r="B270" s="983" t="str">
        <f>IF(基本情報入力シート!B298="","",基本情報入力シート!B298)</f>
        <v/>
      </c>
      <c r="C270" s="984"/>
      <c r="D270" s="984"/>
      <c r="E270" s="984"/>
      <c r="F270" s="985"/>
      <c r="G270" s="460" t="str">
        <f>IF(基本情報入力シート!L298="", "", 基本情報入力シート!L298)</f>
        <v/>
      </c>
      <c r="H270" s="460" t="str">
        <f>IF(基本情報入力シート!Q298="", "", 基本情報入力シート!Q298)</f>
        <v/>
      </c>
      <c r="I270" s="460" t="str">
        <f>IF(基本情報入力シート!V298="", "", 基本情報入力シート!V298)</f>
        <v/>
      </c>
      <c r="J270" s="460" t="str">
        <f>IF(基本情報入力シート!W298="", "", 基本情報入力シート!W298)</f>
        <v/>
      </c>
      <c r="K270" s="460" t="str">
        <f>IF(基本情報入力シート!Z298="", "", 基本情報入力シート!Z298)</f>
        <v/>
      </c>
      <c r="L270" s="162" t="str">
        <f>IF(基本情報入力シート!AF298=0, "",基本情報入力シート!AF298)</f>
        <v/>
      </c>
      <c r="M270" s="163" t="str">
        <f>IF(基本情報入力シート!AG298="","",基本情報入力シート!AG298)</f>
        <v/>
      </c>
      <c r="N270" s="164"/>
      <c r="O270" s="165" t="str">
        <f>IFERROR(VLOOKUP(K270,【参考】数式用!$A$2:$F$57,MATCH(N270,【参考】数式用!$C$3:$F$3,0)+2,0),"")</f>
        <v/>
      </c>
      <c r="P270" s="461" t="s">
        <v>180</v>
      </c>
      <c r="Q270" s="166"/>
      <c r="R270" s="462" t="s">
        <v>271</v>
      </c>
      <c r="S270" s="166"/>
      <c r="T270" s="462" t="s">
        <v>272</v>
      </c>
      <c r="U270" s="166"/>
      <c r="V270" s="462" t="s">
        <v>271</v>
      </c>
      <c r="W270" s="166"/>
      <c r="X270" s="462" t="s">
        <v>182</v>
      </c>
      <c r="Y270" s="462" t="s">
        <v>274</v>
      </c>
      <c r="Z270" s="462" t="str">
        <f t="shared" si="84"/>
        <v/>
      </c>
      <c r="AA270" s="463" t="s">
        <v>275</v>
      </c>
      <c r="AB270" s="464" t="str">
        <f t="shared" si="85"/>
        <v/>
      </c>
      <c r="AC270" s="465" t="str">
        <f>IFERROR(ROUNDDOWN(ROUNDDOWN(ROUND(L270*VLOOKUP(K270,【参考】数式用!$A$4:$F$57,MATCH("処遇改善加算Ⅳ",【参考】数式用!$C$3:$F$3,0)+2,0),0)*M270,0)*Z270*0.5,0), "")</f>
        <v/>
      </c>
      <c r="AD270" s="616"/>
      <c r="AE270" s="582"/>
      <c r="AF270" s="582"/>
      <c r="AG270" s="583"/>
      <c r="AH270" s="234"/>
      <c r="AI270" s="161"/>
      <c r="AJ270" s="167"/>
      <c r="AK270" s="541" t="str">
        <f t="shared" si="86"/>
        <v/>
      </c>
      <c r="AL270" s="542" t="str">
        <f t="shared" si="87"/>
        <v/>
      </c>
      <c r="AM270" s="543"/>
      <c r="AN270" s="547" t="str">
        <f>IFERROR(VLOOKUP(K270,【参考】数式用!$A$2:$N$57,14,FALSE),"")</f>
        <v/>
      </c>
      <c r="AO270" s="547" t="str">
        <f t="shared" si="88"/>
        <v/>
      </c>
      <c r="AP270" s="546" t="str">
        <f t="shared" si="89"/>
        <v/>
      </c>
      <c r="AQ270" s="546" t="str">
        <f t="shared" si="90"/>
        <v>入力済</v>
      </c>
      <c r="AR270" s="547" t="str">
        <f t="shared" si="91"/>
        <v/>
      </c>
      <c r="AS270" s="546" t="str">
        <f t="shared" si="92"/>
        <v>入力済</v>
      </c>
      <c r="AT270" s="546" t="str">
        <f t="shared" si="93"/>
        <v/>
      </c>
      <c r="AU270" s="546" t="str">
        <f t="shared" si="94"/>
        <v/>
      </c>
      <c r="AV270" s="547" t="str">
        <f t="shared" si="95"/>
        <v/>
      </c>
      <c r="AW270" s="547" t="str">
        <f t="shared" si="102"/>
        <v>入力済</v>
      </c>
      <c r="AX270" s="546" t="str">
        <f>IFERROR(VLOOKUP(K270,【参考】数式用!$AR$3:$AS$49,2, FALSE), "")</f>
        <v/>
      </c>
      <c r="AY270" s="547" t="str">
        <f t="shared" si="96"/>
        <v/>
      </c>
      <c r="AZ270" s="547" t="str">
        <f t="shared" si="97"/>
        <v>入力済</v>
      </c>
      <c r="BA270" s="546" t="str">
        <f>IFERROR(VLOOKUP(K270,【参考】数式用!$AX$3:$AY$56, 2, FALSE), "")</f>
        <v/>
      </c>
      <c r="BB270" s="547" t="str">
        <f t="shared" si="98"/>
        <v/>
      </c>
      <c r="BC270" s="647" t="str">
        <f t="shared" si="99"/>
        <v>入力済</v>
      </c>
      <c r="BD270" s="547" t="str">
        <f t="shared" si="100"/>
        <v/>
      </c>
      <c r="BE270" s="547" t="str">
        <f t="shared" si="101"/>
        <v/>
      </c>
      <c r="BF270" s="514"/>
      <c r="BG270" s="514"/>
      <c r="BH270" s="633" t="e">
        <f>VLOOKUP(K270,【参考】数式用!$A$2:$O$57,15,FALSE)</f>
        <v>#N/A</v>
      </c>
      <c r="BI270" s="514"/>
      <c r="BJ270" s="514"/>
      <c r="BK270" s="514"/>
      <c r="BL270" s="514"/>
      <c r="BM270" s="514"/>
      <c r="BN270" s="514"/>
      <c r="BO270" s="515"/>
    </row>
    <row r="271" spans="1:67" s="516" customFormat="1" ht="109.95" customHeight="1" thickBot="1">
      <c r="A271" s="649">
        <v>260</v>
      </c>
      <c r="B271" s="983" t="str">
        <f>IF(基本情報入力シート!B299="","",基本情報入力シート!B299)</f>
        <v/>
      </c>
      <c r="C271" s="984"/>
      <c r="D271" s="984"/>
      <c r="E271" s="984"/>
      <c r="F271" s="985"/>
      <c r="G271" s="460" t="str">
        <f>IF(基本情報入力シート!L299="", "", 基本情報入力シート!L299)</f>
        <v/>
      </c>
      <c r="H271" s="460" t="str">
        <f>IF(基本情報入力シート!Q299="", "", 基本情報入力シート!Q299)</f>
        <v/>
      </c>
      <c r="I271" s="460" t="str">
        <f>IF(基本情報入力シート!V299="", "", 基本情報入力シート!V299)</f>
        <v/>
      </c>
      <c r="J271" s="460" t="str">
        <f>IF(基本情報入力シート!W299="", "", 基本情報入力シート!W299)</f>
        <v/>
      </c>
      <c r="K271" s="460" t="str">
        <f>IF(基本情報入力シート!Z299="", "", 基本情報入力シート!Z299)</f>
        <v/>
      </c>
      <c r="L271" s="162" t="str">
        <f>IF(基本情報入力シート!AF299=0, "",基本情報入力シート!AF299)</f>
        <v/>
      </c>
      <c r="M271" s="163" t="str">
        <f>IF(基本情報入力シート!AG299="","",基本情報入力シート!AG299)</f>
        <v/>
      </c>
      <c r="N271" s="164"/>
      <c r="O271" s="165" t="str">
        <f>IFERROR(VLOOKUP(K271,【参考】数式用!$A$2:$F$57,MATCH(N271,【参考】数式用!$C$3:$F$3,0)+2,0),"")</f>
        <v/>
      </c>
      <c r="P271" s="461" t="s">
        <v>180</v>
      </c>
      <c r="Q271" s="166"/>
      <c r="R271" s="462" t="s">
        <v>271</v>
      </c>
      <c r="S271" s="166"/>
      <c r="T271" s="462" t="s">
        <v>272</v>
      </c>
      <c r="U271" s="166"/>
      <c r="V271" s="462" t="s">
        <v>271</v>
      </c>
      <c r="W271" s="166"/>
      <c r="X271" s="462" t="s">
        <v>182</v>
      </c>
      <c r="Y271" s="462" t="s">
        <v>274</v>
      </c>
      <c r="Z271" s="462" t="str">
        <f t="shared" si="84"/>
        <v/>
      </c>
      <c r="AA271" s="463" t="s">
        <v>275</v>
      </c>
      <c r="AB271" s="464" t="str">
        <f t="shared" si="85"/>
        <v/>
      </c>
      <c r="AC271" s="465" t="str">
        <f>IFERROR(ROUNDDOWN(ROUNDDOWN(ROUND(L271*VLOOKUP(K271,【参考】数式用!$A$4:$F$57,MATCH("処遇改善加算Ⅳ",【参考】数式用!$C$3:$F$3,0)+2,0),0)*M271,0)*Z271*0.5,0), "")</f>
        <v/>
      </c>
      <c r="AD271" s="616"/>
      <c r="AE271" s="582"/>
      <c r="AF271" s="582"/>
      <c r="AG271" s="583"/>
      <c r="AH271" s="234"/>
      <c r="AI271" s="161"/>
      <c r="AJ271" s="167"/>
      <c r="AK271" s="541" t="str">
        <f t="shared" si="86"/>
        <v/>
      </c>
      <c r="AL271" s="542" t="str">
        <f t="shared" si="87"/>
        <v/>
      </c>
      <c r="AM271" s="543"/>
      <c r="AN271" s="547" t="str">
        <f>IFERROR(VLOOKUP(K271,【参考】数式用!$A$2:$N$57,14,FALSE),"")</f>
        <v/>
      </c>
      <c r="AO271" s="547" t="str">
        <f t="shared" si="88"/>
        <v/>
      </c>
      <c r="AP271" s="546" t="str">
        <f t="shared" si="89"/>
        <v/>
      </c>
      <c r="AQ271" s="546" t="str">
        <f t="shared" si="90"/>
        <v>入力済</v>
      </c>
      <c r="AR271" s="547" t="str">
        <f t="shared" si="91"/>
        <v/>
      </c>
      <c r="AS271" s="546" t="str">
        <f t="shared" si="92"/>
        <v>入力済</v>
      </c>
      <c r="AT271" s="546" t="str">
        <f t="shared" si="93"/>
        <v/>
      </c>
      <c r="AU271" s="546" t="str">
        <f t="shared" si="94"/>
        <v/>
      </c>
      <c r="AV271" s="547" t="str">
        <f t="shared" si="95"/>
        <v/>
      </c>
      <c r="AW271" s="547" t="str">
        <f t="shared" si="102"/>
        <v>入力済</v>
      </c>
      <c r="AX271" s="546" t="str">
        <f>IFERROR(VLOOKUP(K271,【参考】数式用!$AR$3:$AS$49,2, FALSE), "")</f>
        <v/>
      </c>
      <c r="AY271" s="547" t="str">
        <f t="shared" si="96"/>
        <v/>
      </c>
      <c r="AZ271" s="547" t="str">
        <f t="shared" si="97"/>
        <v>入力済</v>
      </c>
      <c r="BA271" s="546" t="str">
        <f>IFERROR(VLOOKUP(K271,【参考】数式用!$AX$3:$AY$56, 2, FALSE), "")</f>
        <v/>
      </c>
      <c r="BB271" s="547" t="str">
        <f t="shared" si="98"/>
        <v/>
      </c>
      <c r="BC271" s="647" t="str">
        <f t="shared" si="99"/>
        <v>入力済</v>
      </c>
      <c r="BD271" s="547" t="str">
        <f t="shared" si="100"/>
        <v/>
      </c>
      <c r="BE271" s="547" t="str">
        <f t="shared" si="101"/>
        <v/>
      </c>
      <c r="BF271" s="514"/>
      <c r="BG271" s="514"/>
      <c r="BH271" s="633" t="e">
        <f>VLOOKUP(K271,【参考】数式用!$A$2:$O$57,15,FALSE)</f>
        <v>#N/A</v>
      </c>
      <c r="BI271" s="514"/>
      <c r="BJ271" s="514"/>
      <c r="BK271" s="514"/>
      <c r="BL271" s="514"/>
      <c r="BM271" s="514"/>
      <c r="BN271" s="514"/>
      <c r="BO271" s="515"/>
    </row>
    <row r="272" spans="1:67" s="516" customFormat="1" ht="109.95" customHeight="1" thickBot="1">
      <c r="A272" s="649">
        <v>261</v>
      </c>
      <c r="B272" s="983" t="str">
        <f>IF(基本情報入力シート!B300="","",基本情報入力シート!B300)</f>
        <v/>
      </c>
      <c r="C272" s="984"/>
      <c r="D272" s="984"/>
      <c r="E272" s="984"/>
      <c r="F272" s="985"/>
      <c r="G272" s="460" t="str">
        <f>IF(基本情報入力シート!L300="", "", 基本情報入力シート!L300)</f>
        <v/>
      </c>
      <c r="H272" s="460" t="str">
        <f>IF(基本情報入力シート!Q300="", "", 基本情報入力シート!Q300)</f>
        <v/>
      </c>
      <c r="I272" s="460" t="str">
        <f>IF(基本情報入力シート!V300="", "", 基本情報入力シート!V300)</f>
        <v/>
      </c>
      <c r="J272" s="460" t="str">
        <f>IF(基本情報入力シート!W300="", "", 基本情報入力シート!W300)</f>
        <v/>
      </c>
      <c r="K272" s="460" t="str">
        <f>IF(基本情報入力シート!Z300="", "", 基本情報入力シート!Z300)</f>
        <v/>
      </c>
      <c r="L272" s="162" t="str">
        <f>IF(基本情報入力シート!AF300=0, "",基本情報入力シート!AF300)</f>
        <v/>
      </c>
      <c r="M272" s="163" t="str">
        <f>IF(基本情報入力シート!AG300="","",基本情報入力シート!AG300)</f>
        <v/>
      </c>
      <c r="N272" s="164"/>
      <c r="O272" s="165" t="str">
        <f>IFERROR(VLOOKUP(K272,【参考】数式用!$A$2:$F$57,MATCH(N272,【参考】数式用!$C$3:$F$3,0)+2,0),"")</f>
        <v/>
      </c>
      <c r="P272" s="461" t="s">
        <v>180</v>
      </c>
      <c r="Q272" s="166"/>
      <c r="R272" s="462" t="s">
        <v>271</v>
      </c>
      <c r="S272" s="166"/>
      <c r="T272" s="462" t="s">
        <v>272</v>
      </c>
      <c r="U272" s="166"/>
      <c r="V272" s="462" t="s">
        <v>271</v>
      </c>
      <c r="W272" s="166"/>
      <c r="X272" s="462" t="s">
        <v>182</v>
      </c>
      <c r="Y272" s="462" t="s">
        <v>274</v>
      </c>
      <c r="Z272" s="462" t="str">
        <f t="shared" si="84"/>
        <v/>
      </c>
      <c r="AA272" s="463" t="s">
        <v>275</v>
      </c>
      <c r="AB272" s="464" t="str">
        <f t="shared" si="85"/>
        <v/>
      </c>
      <c r="AC272" s="465" t="str">
        <f>IFERROR(ROUNDDOWN(ROUNDDOWN(ROUND(L272*VLOOKUP(K272,【参考】数式用!$A$4:$F$57,MATCH("処遇改善加算Ⅳ",【参考】数式用!$C$3:$F$3,0)+2,0),0)*M272,0)*Z272*0.5,0), "")</f>
        <v/>
      </c>
      <c r="AD272" s="616"/>
      <c r="AE272" s="582"/>
      <c r="AF272" s="582"/>
      <c r="AG272" s="583"/>
      <c r="AH272" s="234"/>
      <c r="AI272" s="161"/>
      <c r="AJ272" s="167"/>
      <c r="AK272" s="541" t="str">
        <f t="shared" si="86"/>
        <v/>
      </c>
      <c r="AL272" s="542" t="str">
        <f t="shared" si="87"/>
        <v/>
      </c>
      <c r="AM272" s="543"/>
      <c r="AN272" s="547" t="str">
        <f>IFERROR(VLOOKUP(K272,【参考】数式用!$A$2:$N$57,14,FALSE),"")</f>
        <v/>
      </c>
      <c r="AO272" s="547" t="str">
        <f t="shared" si="88"/>
        <v/>
      </c>
      <c r="AP272" s="546" t="str">
        <f t="shared" si="89"/>
        <v/>
      </c>
      <c r="AQ272" s="546" t="str">
        <f t="shared" si="90"/>
        <v>入力済</v>
      </c>
      <c r="AR272" s="547" t="str">
        <f t="shared" si="91"/>
        <v/>
      </c>
      <c r="AS272" s="546" t="str">
        <f t="shared" si="92"/>
        <v>入力済</v>
      </c>
      <c r="AT272" s="546" t="str">
        <f t="shared" si="93"/>
        <v/>
      </c>
      <c r="AU272" s="546" t="str">
        <f t="shared" si="94"/>
        <v/>
      </c>
      <c r="AV272" s="547" t="str">
        <f t="shared" si="95"/>
        <v/>
      </c>
      <c r="AW272" s="547" t="str">
        <f t="shared" si="102"/>
        <v>入力済</v>
      </c>
      <c r="AX272" s="546" t="str">
        <f>IFERROR(VLOOKUP(K272,【参考】数式用!$AR$3:$AS$49,2, FALSE), "")</f>
        <v/>
      </c>
      <c r="AY272" s="547" t="str">
        <f t="shared" si="96"/>
        <v/>
      </c>
      <c r="AZ272" s="547" t="str">
        <f t="shared" si="97"/>
        <v>入力済</v>
      </c>
      <c r="BA272" s="546" t="str">
        <f>IFERROR(VLOOKUP(K272,【参考】数式用!$AX$3:$AY$56, 2, FALSE), "")</f>
        <v/>
      </c>
      <c r="BB272" s="547" t="str">
        <f t="shared" si="98"/>
        <v/>
      </c>
      <c r="BC272" s="647" t="str">
        <f t="shared" si="99"/>
        <v>入力済</v>
      </c>
      <c r="BD272" s="547" t="str">
        <f t="shared" si="100"/>
        <v/>
      </c>
      <c r="BE272" s="547" t="str">
        <f t="shared" si="101"/>
        <v/>
      </c>
      <c r="BF272" s="514"/>
      <c r="BG272" s="514"/>
      <c r="BH272" s="633" t="e">
        <f>VLOOKUP(K272,【参考】数式用!$A$2:$O$57,15,FALSE)</f>
        <v>#N/A</v>
      </c>
      <c r="BI272" s="514"/>
      <c r="BJ272" s="514"/>
      <c r="BK272" s="514"/>
      <c r="BL272" s="514"/>
      <c r="BM272" s="514"/>
      <c r="BN272" s="514"/>
      <c r="BO272" s="515"/>
    </row>
    <row r="273" spans="1:67" s="516" customFormat="1" ht="109.95" customHeight="1" thickBot="1">
      <c r="A273" s="649">
        <v>262</v>
      </c>
      <c r="B273" s="983" t="str">
        <f>IF(基本情報入力シート!B301="","",基本情報入力シート!B301)</f>
        <v/>
      </c>
      <c r="C273" s="984"/>
      <c r="D273" s="984"/>
      <c r="E273" s="984"/>
      <c r="F273" s="985"/>
      <c r="G273" s="460" t="str">
        <f>IF(基本情報入力シート!L301="", "", 基本情報入力シート!L301)</f>
        <v/>
      </c>
      <c r="H273" s="460" t="str">
        <f>IF(基本情報入力シート!Q301="", "", 基本情報入力シート!Q301)</f>
        <v/>
      </c>
      <c r="I273" s="460" t="str">
        <f>IF(基本情報入力シート!V301="", "", 基本情報入力シート!V301)</f>
        <v/>
      </c>
      <c r="J273" s="460" t="str">
        <f>IF(基本情報入力シート!W301="", "", 基本情報入力シート!W301)</f>
        <v/>
      </c>
      <c r="K273" s="460" t="str">
        <f>IF(基本情報入力シート!Z301="", "", 基本情報入力シート!Z301)</f>
        <v/>
      </c>
      <c r="L273" s="162" t="str">
        <f>IF(基本情報入力シート!AF301=0, "",基本情報入力シート!AF301)</f>
        <v/>
      </c>
      <c r="M273" s="163" t="str">
        <f>IF(基本情報入力シート!AG301="","",基本情報入力シート!AG301)</f>
        <v/>
      </c>
      <c r="N273" s="164"/>
      <c r="O273" s="165" t="str">
        <f>IFERROR(VLOOKUP(K273,【参考】数式用!$A$2:$F$57,MATCH(N273,【参考】数式用!$C$3:$F$3,0)+2,0),"")</f>
        <v/>
      </c>
      <c r="P273" s="461" t="s">
        <v>180</v>
      </c>
      <c r="Q273" s="166"/>
      <c r="R273" s="462" t="s">
        <v>271</v>
      </c>
      <c r="S273" s="166"/>
      <c r="T273" s="462" t="s">
        <v>272</v>
      </c>
      <c r="U273" s="166"/>
      <c r="V273" s="462" t="s">
        <v>271</v>
      </c>
      <c r="W273" s="166"/>
      <c r="X273" s="462" t="s">
        <v>182</v>
      </c>
      <c r="Y273" s="462" t="s">
        <v>274</v>
      </c>
      <c r="Z273" s="462" t="str">
        <f t="shared" si="84"/>
        <v/>
      </c>
      <c r="AA273" s="463" t="s">
        <v>275</v>
      </c>
      <c r="AB273" s="464" t="str">
        <f t="shared" si="85"/>
        <v/>
      </c>
      <c r="AC273" s="465" t="str">
        <f>IFERROR(ROUNDDOWN(ROUNDDOWN(ROUND(L273*VLOOKUP(K273,【参考】数式用!$A$4:$F$57,MATCH("処遇改善加算Ⅳ",【参考】数式用!$C$3:$F$3,0)+2,0),0)*M273,0)*Z273*0.5,0), "")</f>
        <v/>
      </c>
      <c r="AD273" s="616"/>
      <c r="AE273" s="582"/>
      <c r="AF273" s="582"/>
      <c r="AG273" s="583"/>
      <c r="AH273" s="234"/>
      <c r="AI273" s="161"/>
      <c r="AJ273" s="167"/>
      <c r="AK273" s="541" t="str">
        <f t="shared" si="86"/>
        <v/>
      </c>
      <c r="AL273" s="542" t="str">
        <f t="shared" si="87"/>
        <v/>
      </c>
      <c r="AM273" s="543"/>
      <c r="AN273" s="547" t="str">
        <f>IFERROR(VLOOKUP(K273,【参考】数式用!$A$2:$N$57,14,FALSE),"")</f>
        <v/>
      </c>
      <c r="AO273" s="547" t="str">
        <f t="shared" si="88"/>
        <v/>
      </c>
      <c r="AP273" s="546" t="str">
        <f t="shared" si="89"/>
        <v/>
      </c>
      <c r="AQ273" s="546" t="str">
        <f t="shared" si="90"/>
        <v>入力済</v>
      </c>
      <c r="AR273" s="547" t="str">
        <f t="shared" si="91"/>
        <v/>
      </c>
      <c r="AS273" s="546" t="str">
        <f t="shared" si="92"/>
        <v>入力済</v>
      </c>
      <c r="AT273" s="546" t="str">
        <f t="shared" si="93"/>
        <v/>
      </c>
      <c r="AU273" s="546" t="str">
        <f t="shared" si="94"/>
        <v/>
      </c>
      <c r="AV273" s="547" t="str">
        <f t="shared" si="95"/>
        <v/>
      </c>
      <c r="AW273" s="547" t="str">
        <f t="shared" si="102"/>
        <v>入力済</v>
      </c>
      <c r="AX273" s="546" t="str">
        <f>IFERROR(VLOOKUP(K273,【参考】数式用!$AR$3:$AS$49,2, FALSE), "")</f>
        <v/>
      </c>
      <c r="AY273" s="547" t="str">
        <f t="shared" si="96"/>
        <v/>
      </c>
      <c r="AZ273" s="547" t="str">
        <f t="shared" si="97"/>
        <v>入力済</v>
      </c>
      <c r="BA273" s="546" t="str">
        <f>IFERROR(VLOOKUP(K273,【参考】数式用!$AX$3:$AY$56, 2, FALSE), "")</f>
        <v/>
      </c>
      <c r="BB273" s="547" t="str">
        <f t="shared" si="98"/>
        <v/>
      </c>
      <c r="BC273" s="647" t="str">
        <f t="shared" si="99"/>
        <v>入力済</v>
      </c>
      <c r="BD273" s="547" t="str">
        <f t="shared" si="100"/>
        <v/>
      </c>
      <c r="BE273" s="547" t="str">
        <f t="shared" si="101"/>
        <v/>
      </c>
      <c r="BF273" s="514"/>
      <c r="BG273" s="514"/>
      <c r="BH273" s="633" t="e">
        <f>VLOOKUP(K273,【参考】数式用!$A$2:$O$57,15,FALSE)</f>
        <v>#N/A</v>
      </c>
      <c r="BI273" s="514"/>
      <c r="BJ273" s="514"/>
      <c r="BK273" s="514"/>
      <c r="BL273" s="514"/>
      <c r="BM273" s="514"/>
      <c r="BN273" s="514"/>
      <c r="BO273" s="515"/>
    </row>
    <row r="274" spans="1:67" s="516" customFormat="1" ht="109.95" customHeight="1" thickBot="1">
      <c r="A274" s="649">
        <v>263</v>
      </c>
      <c r="B274" s="983" t="str">
        <f>IF(基本情報入力シート!B302="","",基本情報入力シート!B302)</f>
        <v/>
      </c>
      <c r="C274" s="984"/>
      <c r="D274" s="984"/>
      <c r="E274" s="984"/>
      <c r="F274" s="985"/>
      <c r="G274" s="460" t="str">
        <f>IF(基本情報入力シート!L302="", "", 基本情報入力シート!L302)</f>
        <v/>
      </c>
      <c r="H274" s="460" t="str">
        <f>IF(基本情報入力シート!Q302="", "", 基本情報入力シート!Q302)</f>
        <v/>
      </c>
      <c r="I274" s="460" t="str">
        <f>IF(基本情報入力シート!V302="", "", 基本情報入力シート!V302)</f>
        <v/>
      </c>
      <c r="J274" s="460" t="str">
        <f>IF(基本情報入力シート!W302="", "", 基本情報入力シート!W302)</f>
        <v/>
      </c>
      <c r="K274" s="460" t="str">
        <f>IF(基本情報入力シート!Z302="", "", 基本情報入力シート!Z302)</f>
        <v/>
      </c>
      <c r="L274" s="162" t="str">
        <f>IF(基本情報入力シート!AF302=0, "",基本情報入力シート!AF302)</f>
        <v/>
      </c>
      <c r="M274" s="163" t="str">
        <f>IF(基本情報入力シート!AG302="","",基本情報入力シート!AG302)</f>
        <v/>
      </c>
      <c r="N274" s="164"/>
      <c r="O274" s="165" t="str">
        <f>IFERROR(VLOOKUP(K274,【参考】数式用!$A$2:$F$57,MATCH(N274,【参考】数式用!$C$3:$F$3,0)+2,0),"")</f>
        <v/>
      </c>
      <c r="P274" s="461" t="s">
        <v>180</v>
      </c>
      <c r="Q274" s="166"/>
      <c r="R274" s="462" t="s">
        <v>271</v>
      </c>
      <c r="S274" s="166"/>
      <c r="T274" s="462" t="s">
        <v>272</v>
      </c>
      <c r="U274" s="166"/>
      <c r="V274" s="462" t="s">
        <v>271</v>
      </c>
      <c r="W274" s="166"/>
      <c r="X274" s="462" t="s">
        <v>182</v>
      </c>
      <c r="Y274" s="462" t="s">
        <v>274</v>
      </c>
      <c r="Z274" s="462" t="str">
        <f t="shared" si="84"/>
        <v/>
      </c>
      <c r="AA274" s="463" t="s">
        <v>275</v>
      </c>
      <c r="AB274" s="464" t="str">
        <f t="shared" si="85"/>
        <v/>
      </c>
      <c r="AC274" s="465" t="str">
        <f>IFERROR(ROUNDDOWN(ROUNDDOWN(ROUND(L274*VLOOKUP(K274,【参考】数式用!$A$4:$F$57,MATCH("処遇改善加算Ⅳ",【参考】数式用!$C$3:$F$3,0)+2,0),0)*M274,0)*Z274*0.5,0), "")</f>
        <v/>
      </c>
      <c r="AD274" s="616"/>
      <c r="AE274" s="582"/>
      <c r="AF274" s="582"/>
      <c r="AG274" s="583"/>
      <c r="AH274" s="234"/>
      <c r="AI274" s="161"/>
      <c r="AJ274" s="167"/>
      <c r="AK274" s="541" t="str">
        <f t="shared" si="86"/>
        <v/>
      </c>
      <c r="AL274" s="542" t="str">
        <f t="shared" si="87"/>
        <v/>
      </c>
      <c r="AM274" s="543"/>
      <c r="AN274" s="547" t="str">
        <f>IFERROR(VLOOKUP(K274,【参考】数式用!$A$2:$N$57,14,FALSE),"")</f>
        <v/>
      </c>
      <c r="AO274" s="547" t="str">
        <f t="shared" si="88"/>
        <v/>
      </c>
      <c r="AP274" s="546" t="str">
        <f t="shared" si="89"/>
        <v/>
      </c>
      <c r="AQ274" s="546" t="str">
        <f t="shared" si="90"/>
        <v>入力済</v>
      </c>
      <c r="AR274" s="547" t="str">
        <f t="shared" si="91"/>
        <v/>
      </c>
      <c r="AS274" s="546" t="str">
        <f t="shared" si="92"/>
        <v>入力済</v>
      </c>
      <c r="AT274" s="546" t="str">
        <f t="shared" si="93"/>
        <v/>
      </c>
      <c r="AU274" s="546" t="str">
        <f t="shared" si="94"/>
        <v/>
      </c>
      <c r="AV274" s="547" t="str">
        <f t="shared" si="95"/>
        <v/>
      </c>
      <c r="AW274" s="547" t="str">
        <f t="shared" si="102"/>
        <v>入力済</v>
      </c>
      <c r="AX274" s="546" t="str">
        <f>IFERROR(VLOOKUP(K274,【参考】数式用!$AR$3:$AS$49,2, FALSE), "")</f>
        <v/>
      </c>
      <c r="AY274" s="547" t="str">
        <f t="shared" si="96"/>
        <v/>
      </c>
      <c r="AZ274" s="547" t="str">
        <f t="shared" si="97"/>
        <v>入力済</v>
      </c>
      <c r="BA274" s="546" t="str">
        <f>IFERROR(VLOOKUP(K274,【参考】数式用!$AX$3:$AY$56, 2, FALSE), "")</f>
        <v/>
      </c>
      <c r="BB274" s="547" t="str">
        <f t="shared" si="98"/>
        <v/>
      </c>
      <c r="BC274" s="647" t="str">
        <f t="shared" si="99"/>
        <v>入力済</v>
      </c>
      <c r="BD274" s="547" t="str">
        <f t="shared" si="100"/>
        <v/>
      </c>
      <c r="BE274" s="547" t="str">
        <f t="shared" si="101"/>
        <v/>
      </c>
      <c r="BF274" s="514"/>
      <c r="BG274" s="514"/>
      <c r="BH274" s="633" t="e">
        <f>VLOOKUP(K274,【参考】数式用!$A$2:$O$57,15,FALSE)</f>
        <v>#N/A</v>
      </c>
      <c r="BI274" s="514"/>
      <c r="BJ274" s="514"/>
      <c r="BK274" s="514"/>
      <c r="BL274" s="514"/>
      <c r="BM274" s="514"/>
      <c r="BN274" s="514"/>
      <c r="BO274" s="515"/>
    </row>
    <row r="275" spans="1:67" s="516" customFormat="1" ht="109.95" customHeight="1" thickBot="1">
      <c r="A275" s="649">
        <v>264</v>
      </c>
      <c r="B275" s="983" t="str">
        <f>IF(基本情報入力シート!B303="","",基本情報入力シート!B303)</f>
        <v/>
      </c>
      <c r="C275" s="984"/>
      <c r="D275" s="984"/>
      <c r="E275" s="984"/>
      <c r="F275" s="985"/>
      <c r="G275" s="460" t="str">
        <f>IF(基本情報入力シート!L303="", "", 基本情報入力シート!L303)</f>
        <v/>
      </c>
      <c r="H275" s="460" t="str">
        <f>IF(基本情報入力シート!Q303="", "", 基本情報入力シート!Q303)</f>
        <v/>
      </c>
      <c r="I275" s="460" t="str">
        <f>IF(基本情報入力シート!V303="", "", 基本情報入力シート!V303)</f>
        <v/>
      </c>
      <c r="J275" s="460" t="str">
        <f>IF(基本情報入力シート!W303="", "", 基本情報入力シート!W303)</f>
        <v/>
      </c>
      <c r="K275" s="460" t="str">
        <f>IF(基本情報入力シート!Z303="", "", 基本情報入力シート!Z303)</f>
        <v/>
      </c>
      <c r="L275" s="162" t="str">
        <f>IF(基本情報入力シート!AF303=0, "",基本情報入力シート!AF303)</f>
        <v/>
      </c>
      <c r="M275" s="163" t="str">
        <f>IF(基本情報入力シート!AG303="","",基本情報入力シート!AG303)</f>
        <v/>
      </c>
      <c r="N275" s="164"/>
      <c r="O275" s="165" t="str">
        <f>IFERROR(VLOOKUP(K275,【参考】数式用!$A$2:$F$57,MATCH(N275,【参考】数式用!$C$3:$F$3,0)+2,0),"")</f>
        <v/>
      </c>
      <c r="P275" s="461" t="s">
        <v>180</v>
      </c>
      <c r="Q275" s="166"/>
      <c r="R275" s="462" t="s">
        <v>271</v>
      </c>
      <c r="S275" s="166"/>
      <c r="T275" s="462" t="s">
        <v>272</v>
      </c>
      <c r="U275" s="166"/>
      <c r="V275" s="462" t="s">
        <v>271</v>
      </c>
      <c r="W275" s="166"/>
      <c r="X275" s="462" t="s">
        <v>182</v>
      </c>
      <c r="Y275" s="462" t="s">
        <v>274</v>
      </c>
      <c r="Z275" s="462" t="str">
        <f t="shared" si="84"/>
        <v/>
      </c>
      <c r="AA275" s="463" t="s">
        <v>275</v>
      </c>
      <c r="AB275" s="464" t="str">
        <f t="shared" si="85"/>
        <v/>
      </c>
      <c r="AC275" s="465" t="str">
        <f>IFERROR(ROUNDDOWN(ROUNDDOWN(ROUND(L275*VLOOKUP(K275,【参考】数式用!$A$4:$F$57,MATCH("処遇改善加算Ⅳ",【参考】数式用!$C$3:$F$3,0)+2,0),0)*M275,0)*Z275*0.5,0), "")</f>
        <v/>
      </c>
      <c r="AD275" s="616"/>
      <c r="AE275" s="582"/>
      <c r="AF275" s="582"/>
      <c r="AG275" s="583"/>
      <c r="AH275" s="234"/>
      <c r="AI275" s="161"/>
      <c r="AJ275" s="167"/>
      <c r="AK275" s="541" t="str">
        <f t="shared" si="86"/>
        <v/>
      </c>
      <c r="AL275" s="542" t="str">
        <f t="shared" si="87"/>
        <v/>
      </c>
      <c r="AM275" s="543"/>
      <c r="AN275" s="547" t="str">
        <f>IFERROR(VLOOKUP(K275,【参考】数式用!$A$2:$N$57,14,FALSE),"")</f>
        <v/>
      </c>
      <c r="AO275" s="547" t="str">
        <f t="shared" si="88"/>
        <v/>
      </c>
      <c r="AP275" s="546" t="str">
        <f t="shared" si="89"/>
        <v/>
      </c>
      <c r="AQ275" s="546" t="str">
        <f t="shared" si="90"/>
        <v>入力済</v>
      </c>
      <c r="AR275" s="547" t="str">
        <f t="shared" si="91"/>
        <v/>
      </c>
      <c r="AS275" s="546" t="str">
        <f t="shared" si="92"/>
        <v>入力済</v>
      </c>
      <c r="AT275" s="546" t="str">
        <f t="shared" si="93"/>
        <v/>
      </c>
      <c r="AU275" s="546" t="str">
        <f t="shared" si="94"/>
        <v/>
      </c>
      <c r="AV275" s="547" t="str">
        <f t="shared" si="95"/>
        <v/>
      </c>
      <c r="AW275" s="547" t="str">
        <f t="shared" si="102"/>
        <v>入力済</v>
      </c>
      <c r="AX275" s="546" t="str">
        <f>IFERROR(VLOOKUP(K275,【参考】数式用!$AR$3:$AS$49,2, FALSE), "")</f>
        <v/>
      </c>
      <c r="AY275" s="547" t="str">
        <f t="shared" si="96"/>
        <v/>
      </c>
      <c r="AZ275" s="547" t="str">
        <f t="shared" si="97"/>
        <v>入力済</v>
      </c>
      <c r="BA275" s="546" t="str">
        <f>IFERROR(VLOOKUP(K275,【参考】数式用!$AX$3:$AY$56, 2, FALSE), "")</f>
        <v/>
      </c>
      <c r="BB275" s="547" t="str">
        <f t="shared" si="98"/>
        <v/>
      </c>
      <c r="BC275" s="647" t="str">
        <f t="shared" si="99"/>
        <v>入力済</v>
      </c>
      <c r="BD275" s="547" t="str">
        <f t="shared" si="100"/>
        <v/>
      </c>
      <c r="BE275" s="547" t="str">
        <f t="shared" si="101"/>
        <v/>
      </c>
      <c r="BF275" s="514"/>
      <c r="BG275" s="514"/>
      <c r="BH275" s="633" t="e">
        <f>VLOOKUP(K275,【参考】数式用!$A$2:$O$57,15,FALSE)</f>
        <v>#N/A</v>
      </c>
      <c r="BI275" s="514"/>
      <c r="BJ275" s="514"/>
      <c r="BK275" s="514"/>
      <c r="BL275" s="514"/>
      <c r="BM275" s="514"/>
      <c r="BN275" s="514"/>
      <c r="BO275" s="515"/>
    </row>
    <row r="276" spans="1:67" s="516" customFormat="1" ht="109.95" customHeight="1" thickBot="1">
      <c r="A276" s="649">
        <v>265</v>
      </c>
      <c r="B276" s="983" t="str">
        <f>IF(基本情報入力シート!B304="","",基本情報入力シート!B304)</f>
        <v/>
      </c>
      <c r="C276" s="984"/>
      <c r="D276" s="984"/>
      <c r="E276" s="984"/>
      <c r="F276" s="985"/>
      <c r="G276" s="460" t="str">
        <f>IF(基本情報入力シート!L304="", "", 基本情報入力シート!L304)</f>
        <v/>
      </c>
      <c r="H276" s="460" t="str">
        <f>IF(基本情報入力シート!Q304="", "", 基本情報入力シート!Q304)</f>
        <v/>
      </c>
      <c r="I276" s="460" t="str">
        <f>IF(基本情報入力シート!V304="", "", 基本情報入力シート!V304)</f>
        <v/>
      </c>
      <c r="J276" s="460" t="str">
        <f>IF(基本情報入力シート!W304="", "", 基本情報入力シート!W304)</f>
        <v/>
      </c>
      <c r="K276" s="460" t="str">
        <f>IF(基本情報入力シート!Z304="", "", 基本情報入力シート!Z304)</f>
        <v/>
      </c>
      <c r="L276" s="162" t="str">
        <f>IF(基本情報入力シート!AF304=0, "",基本情報入力シート!AF304)</f>
        <v/>
      </c>
      <c r="M276" s="163" t="str">
        <f>IF(基本情報入力シート!AG304="","",基本情報入力シート!AG304)</f>
        <v/>
      </c>
      <c r="N276" s="164"/>
      <c r="O276" s="165" t="str">
        <f>IFERROR(VLOOKUP(K276,【参考】数式用!$A$2:$F$57,MATCH(N276,【参考】数式用!$C$3:$F$3,0)+2,0),"")</f>
        <v/>
      </c>
      <c r="P276" s="461" t="s">
        <v>180</v>
      </c>
      <c r="Q276" s="166"/>
      <c r="R276" s="462" t="s">
        <v>271</v>
      </c>
      <c r="S276" s="166"/>
      <c r="T276" s="462" t="s">
        <v>272</v>
      </c>
      <c r="U276" s="166"/>
      <c r="V276" s="462" t="s">
        <v>271</v>
      </c>
      <c r="W276" s="166"/>
      <c r="X276" s="462" t="s">
        <v>182</v>
      </c>
      <c r="Y276" s="462" t="s">
        <v>274</v>
      </c>
      <c r="Z276" s="462" t="str">
        <f t="shared" si="84"/>
        <v/>
      </c>
      <c r="AA276" s="463" t="s">
        <v>275</v>
      </c>
      <c r="AB276" s="464" t="str">
        <f t="shared" si="85"/>
        <v/>
      </c>
      <c r="AC276" s="465" t="str">
        <f>IFERROR(ROUNDDOWN(ROUNDDOWN(ROUND(L276*VLOOKUP(K276,【参考】数式用!$A$4:$F$57,MATCH("処遇改善加算Ⅳ",【参考】数式用!$C$3:$F$3,0)+2,0),0)*M276,0)*Z276*0.5,0), "")</f>
        <v/>
      </c>
      <c r="AD276" s="616"/>
      <c r="AE276" s="582"/>
      <c r="AF276" s="582"/>
      <c r="AG276" s="583"/>
      <c r="AH276" s="234"/>
      <c r="AI276" s="161"/>
      <c r="AJ276" s="167"/>
      <c r="AK276" s="541" t="str">
        <f t="shared" si="86"/>
        <v/>
      </c>
      <c r="AL276" s="542" t="str">
        <f t="shared" si="87"/>
        <v/>
      </c>
      <c r="AM276" s="543"/>
      <c r="AN276" s="547" t="str">
        <f>IFERROR(VLOOKUP(K276,【参考】数式用!$A$2:$N$57,14,FALSE),"")</f>
        <v/>
      </c>
      <c r="AO276" s="547" t="str">
        <f t="shared" si="88"/>
        <v/>
      </c>
      <c r="AP276" s="546" t="str">
        <f t="shared" si="89"/>
        <v/>
      </c>
      <c r="AQ276" s="546" t="str">
        <f t="shared" si="90"/>
        <v>入力済</v>
      </c>
      <c r="AR276" s="547" t="str">
        <f t="shared" si="91"/>
        <v/>
      </c>
      <c r="AS276" s="546" t="str">
        <f t="shared" si="92"/>
        <v>入力済</v>
      </c>
      <c r="AT276" s="546" t="str">
        <f t="shared" si="93"/>
        <v/>
      </c>
      <c r="AU276" s="546" t="str">
        <f t="shared" si="94"/>
        <v/>
      </c>
      <c r="AV276" s="547" t="str">
        <f t="shared" si="95"/>
        <v/>
      </c>
      <c r="AW276" s="547" t="str">
        <f t="shared" si="102"/>
        <v>入力済</v>
      </c>
      <c r="AX276" s="546" t="str">
        <f>IFERROR(VLOOKUP(K276,【参考】数式用!$AR$3:$AS$49,2, FALSE), "")</f>
        <v/>
      </c>
      <c r="AY276" s="547" t="str">
        <f t="shared" si="96"/>
        <v/>
      </c>
      <c r="AZ276" s="547" t="str">
        <f t="shared" si="97"/>
        <v>入力済</v>
      </c>
      <c r="BA276" s="546" t="str">
        <f>IFERROR(VLOOKUP(K276,【参考】数式用!$AX$3:$AY$56, 2, FALSE), "")</f>
        <v/>
      </c>
      <c r="BB276" s="547" t="str">
        <f t="shared" si="98"/>
        <v/>
      </c>
      <c r="BC276" s="647" t="str">
        <f t="shared" si="99"/>
        <v>入力済</v>
      </c>
      <c r="BD276" s="547" t="str">
        <f t="shared" si="100"/>
        <v/>
      </c>
      <c r="BE276" s="547" t="str">
        <f t="shared" si="101"/>
        <v/>
      </c>
      <c r="BF276" s="514"/>
      <c r="BG276" s="514"/>
      <c r="BH276" s="633" t="e">
        <f>VLOOKUP(K276,【参考】数式用!$A$2:$O$57,15,FALSE)</f>
        <v>#N/A</v>
      </c>
      <c r="BI276" s="514"/>
      <c r="BJ276" s="514"/>
      <c r="BK276" s="514"/>
      <c r="BL276" s="514"/>
      <c r="BM276" s="514"/>
      <c r="BN276" s="514"/>
      <c r="BO276" s="515"/>
    </row>
    <row r="277" spans="1:67" s="516" customFormat="1" ht="109.95" customHeight="1" thickBot="1">
      <c r="A277" s="649">
        <v>266</v>
      </c>
      <c r="B277" s="983" t="str">
        <f>IF(基本情報入力シート!B305="","",基本情報入力シート!B305)</f>
        <v/>
      </c>
      <c r="C277" s="984"/>
      <c r="D277" s="984"/>
      <c r="E277" s="984"/>
      <c r="F277" s="985"/>
      <c r="G277" s="460" t="str">
        <f>IF(基本情報入力シート!L305="", "", 基本情報入力シート!L305)</f>
        <v/>
      </c>
      <c r="H277" s="460" t="str">
        <f>IF(基本情報入力シート!Q305="", "", 基本情報入力シート!Q305)</f>
        <v/>
      </c>
      <c r="I277" s="460" t="str">
        <f>IF(基本情報入力シート!V305="", "", 基本情報入力シート!V305)</f>
        <v/>
      </c>
      <c r="J277" s="460" t="str">
        <f>IF(基本情報入力シート!W305="", "", 基本情報入力シート!W305)</f>
        <v/>
      </c>
      <c r="K277" s="460" t="str">
        <f>IF(基本情報入力シート!Z305="", "", 基本情報入力シート!Z305)</f>
        <v/>
      </c>
      <c r="L277" s="162" t="str">
        <f>IF(基本情報入力シート!AF305=0, "",基本情報入力シート!AF305)</f>
        <v/>
      </c>
      <c r="M277" s="163" t="str">
        <f>IF(基本情報入力シート!AG305="","",基本情報入力シート!AG305)</f>
        <v/>
      </c>
      <c r="N277" s="164"/>
      <c r="O277" s="165" t="str">
        <f>IFERROR(VLOOKUP(K277,【参考】数式用!$A$2:$F$57,MATCH(N277,【参考】数式用!$C$3:$F$3,0)+2,0),"")</f>
        <v/>
      </c>
      <c r="P277" s="461" t="s">
        <v>180</v>
      </c>
      <c r="Q277" s="166"/>
      <c r="R277" s="462" t="s">
        <v>271</v>
      </c>
      <c r="S277" s="166"/>
      <c r="T277" s="462" t="s">
        <v>272</v>
      </c>
      <c r="U277" s="166"/>
      <c r="V277" s="462" t="s">
        <v>271</v>
      </c>
      <c r="W277" s="166"/>
      <c r="X277" s="462" t="s">
        <v>182</v>
      </c>
      <c r="Y277" s="462" t="s">
        <v>274</v>
      </c>
      <c r="Z277" s="462" t="str">
        <f t="shared" si="84"/>
        <v/>
      </c>
      <c r="AA277" s="463" t="s">
        <v>275</v>
      </c>
      <c r="AB277" s="464" t="str">
        <f t="shared" si="85"/>
        <v/>
      </c>
      <c r="AC277" s="465" t="str">
        <f>IFERROR(ROUNDDOWN(ROUNDDOWN(ROUND(L277*VLOOKUP(K277,【参考】数式用!$A$4:$F$57,MATCH("処遇改善加算Ⅳ",【参考】数式用!$C$3:$F$3,0)+2,0),0)*M277,0)*Z277*0.5,0), "")</f>
        <v/>
      </c>
      <c r="AD277" s="616"/>
      <c r="AE277" s="582"/>
      <c r="AF277" s="582"/>
      <c r="AG277" s="583"/>
      <c r="AH277" s="234"/>
      <c r="AI277" s="161"/>
      <c r="AJ277" s="167"/>
      <c r="AK277" s="541" t="str">
        <f t="shared" si="86"/>
        <v/>
      </c>
      <c r="AL277" s="542" t="str">
        <f t="shared" si="87"/>
        <v/>
      </c>
      <c r="AM277" s="543"/>
      <c r="AN277" s="547" t="str">
        <f>IFERROR(VLOOKUP(K277,【参考】数式用!$A$2:$N$57,14,FALSE),"")</f>
        <v/>
      </c>
      <c r="AO277" s="547" t="str">
        <f t="shared" si="88"/>
        <v/>
      </c>
      <c r="AP277" s="546" t="str">
        <f t="shared" si="89"/>
        <v/>
      </c>
      <c r="AQ277" s="546" t="str">
        <f t="shared" si="90"/>
        <v>入力済</v>
      </c>
      <c r="AR277" s="547" t="str">
        <f t="shared" si="91"/>
        <v/>
      </c>
      <c r="AS277" s="546" t="str">
        <f t="shared" si="92"/>
        <v>入力済</v>
      </c>
      <c r="AT277" s="546" t="str">
        <f t="shared" si="93"/>
        <v/>
      </c>
      <c r="AU277" s="546" t="str">
        <f t="shared" si="94"/>
        <v/>
      </c>
      <c r="AV277" s="547" t="str">
        <f t="shared" si="95"/>
        <v/>
      </c>
      <c r="AW277" s="547" t="str">
        <f t="shared" si="102"/>
        <v>入力済</v>
      </c>
      <c r="AX277" s="546" t="str">
        <f>IFERROR(VLOOKUP(K277,【参考】数式用!$AR$3:$AS$49,2, FALSE), "")</f>
        <v/>
      </c>
      <c r="AY277" s="547" t="str">
        <f t="shared" si="96"/>
        <v/>
      </c>
      <c r="AZ277" s="547" t="str">
        <f t="shared" si="97"/>
        <v>入力済</v>
      </c>
      <c r="BA277" s="546" t="str">
        <f>IFERROR(VLOOKUP(K277,【参考】数式用!$AX$3:$AY$56, 2, FALSE), "")</f>
        <v/>
      </c>
      <c r="BB277" s="547" t="str">
        <f t="shared" si="98"/>
        <v/>
      </c>
      <c r="BC277" s="647" t="str">
        <f t="shared" si="99"/>
        <v>入力済</v>
      </c>
      <c r="BD277" s="547" t="str">
        <f t="shared" si="100"/>
        <v/>
      </c>
      <c r="BE277" s="547" t="str">
        <f t="shared" si="101"/>
        <v/>
      </c>
      <c r="BF277" s="514"/>
      <c r="BG277" s="514"/>
      <c r="BH277" s="633" t="e">
        <f>VLOOKUP(K277,【参考】数式用!$A$2:$O$57,15,FALSE)</f>
        <v>#N/A</v>
      </c>
      <c r="BI277" s="514"/>
      <c r="BJ277" s="514"/>
      <c r="BK277" s="514"/>
      <c r="BL277" s="514"/>
      <c r="BM277" s="514"/>
      <c r="BN277" s="514"/>
      <c r="BO277" s="515"/>
    </row>
    <row r="278" spans="1:67" s="516" customFormat="1" ht="109.95" customHeight="1" thickBot="1">
      <c r="A278" s="649">
        <v>267</v>
      </c>
      <c r="B278" s="983" t="str">
        <f>IF(基本情報入力シート!B306="","",基本情報入力シート!B306)</f>
        <v/>
      </c>
      <c r="C278" s="984"/>
      <c r="D278" s="984"/>
      <c r="E278" s="984"/>
      <c r="F278" s="985"/>
      <c r="G278" s="460" t="str">
        <f>IF(基本情報入力シート!L306="", "", 基本情報入力シート!L306)</f>
        <v/>
      </c>
      <c r="H278" s="460" t="str">
        <f>IF(基本情報入力シート!Q306="", "", 基本情報入力シート!Q306)</f>
        <v/>
      </c>
      <c r="I278" s="460" t="str">
        <f>IF(基本情報入力シート!V306="", "", 基本情報入力シート!V306)</f>
        <v/>
      </c>
      <c r="J278" s="460" t="str">
        <f>IF(基本情報入力シート!W306="", "", 基本情報入力シート!W306)</f>
        <v/>
      </c>
      <c r="K278" s="460" t="str">
        <f>IF(基本情報入力シート!Z306="", "", 基本情報入力シート!Z306)</f>
        <v/>
      </c>
      <c r="L278" s="162" t="str">
        <f>IF(基本情報入力シート!AF306=0, "",基本情報入力シート!AF306)</f>
        <v/>
      </c>
      <c r="M278" s="163" t="str">
        <f>IF(基本情報入力シート!AG306="","",基本情報入力シート!AG306)</f>
        <v/>
      </c>
      <c r="N278" s="164"/>
      <c r="O278" s="165" t="str">
        <f>IFERROR(VLOOKUP(K278,【参考】数式用!$A$2:$F$57,MATCH(N278,【参考】数式用!$C$3:$F$3,0)+2,0),"")</f>
        <v/>
      </c>
      <c r="P278" s="461" t="s">
        <v>180</v>
      </c>
      <c r="Q278" s="166"/>
      <c r="R278" s="462" t="s">
        <v>271</v>
      </c>
      <c r="S278" s="166"/>
      <c r="T278" s="462" t="s">
        <v>272</v>
      </c>
      <c r="U278" s="166"/>
      <c r="V278" s="462" t="s">
        <v>271</v>
      </c>
      <c r="W278" s="166"/>
      <c r="X278" s="462" t="s">
        <v>182</v>
      </c>
      <c r="Y278" s="462" t="s">
        <v>274</v>
      </c>
      <c r="Z278" s="462" t="str">
        <f t="shared" si="84"/>
        <v/>
      </c>
      <c r="AA278" s="463" t="s">
        <v>275</v>
      </c>
      <c r="AB278" s="464" t="str">
        <f t="shared" si="85"/>
        <v/>
      </c>
      <c r="AC278" s="465" t="str">
        <f>IFERROR(ROUNDDOWN(ROUNDDOWN(ROUND(L278*VLOOKUP(K278,【参考】数式用!$A$4:$F$57,MATCH("処遇改善加算Ⅳ",【参考】数式用!$C$3:$F$3,0)+2,0),0)*M278,0)*Z278*0.5,0), "")</f>
        <v/>
      </c>
      <c r="AD278" s="616"/>
      <c r="AE278" s="582"/>
      <c r="AF278" s="582"/>
      <c r="AG278" s="583"/>
      <c r="AH278" s="234"/>
      <c r="AI278" s="161"/>
      <c r="AJ278" s="167"/>
      <c r="AK278" s="541" t="str">
        <f t="shared" si="86"/>
        <v/>
      </c>
      <c r="AL278" s="542" t="str">
        <f t="shared" si="87"/>
        <v/>
      </c>
      <c r="AM278" s="543"/>
      <c r="AN278" s="547" t="str">
        <f>IFERROR(VLOOKUP(K278,【参考】数式用!$A$2:$N$57,14,FALSE),"")</f>
        <v/>
      </c>
      <c r="AO278" s="547" t="str">
        <f t="shared" si="88"/>
        <v/>
      </c>
      <c r="AP278" s="546" t="str">
        <f t="shared" si="89"/>
        <v/>
      </c>
      <c r="AQ278" s="546" t="str">
        <f t="shared" si="90"/>
        <v>入力済</v>
      </c>
      <c r="AR278" s="547" t="str">
        <f t="shared" si="91"/>
        <v/>
      </c>
      <c r="AS278" s="546" t="str">
        <f t="shared" si="92"/>
        <v>入力済</v>
      </c>
      <c r="AT278" s="546" t="str">
        <f t="shared" si="93"/>
        <v/>
      </c>
      <c r="AU278" s="546" t="str">
        <f t="shared" si="94"/>
        <v/>
      </c>
      <c r="AV278" s="547" t="str">
        <f t="shared" si="95"/>
        <v/>
      </c>
      <c r="AW278" s="547" t="str">
        <f t="shared" si="102"/>
        <v>入力済</v>
      </c>
      <c r="AX278" s="546" t="str">
        <f>IFERROR(VLOOKUP(K278,【参考】数式用!$AR$3:$AS$49,2, FALSE), "")</f>
        <v/>
      </c>
      <c r="AY278" s="547" t="str">
        <f t="shared" si="96"/>
        <v/>
      </c>
      <c r="AZ278" s="547" t="str">
        <f t="shared" si="97"/>
        <v>入力済</v>
      </c>
      <c r="BA278" s="546" t="str">
        <f>IFERROR(VLOOKUP(K278,【参考】数式用!$AX$3:$AY$56, 2, FALSE), "")</f>
        <v/>
      </c>
      <c r="BB278" s="547" t="str">
        <f t="shared" si="98"/>
        <v/>
      </c>
      <c r="BC278" s="647" t="str">
        <f t="shared" si="99"/>
        <v>入力済</v>
      </c>
      <c r="BD278" s="547" t="str">
        <f t="shared" si="100"/>
        <v/>
      </c>
      <c r="BE278" s="547" t="str">
        <f t="shared" si="101"/>
        <v/>
      </c>
      <c r="BF278" s="514"/>
      <c r="BG278" s="514"/>
      <c r="BH278" s="633" t="e">
        <f>VLOOKUP(K278,【参考】数式用!$A$2:$O$57,15,FALSE)</f>
        <v>#N/A</v>
      </c>
      <c r="BI278" s="514"/>
      <c r="BJ278" s="514"/>
      <c r="BK278" s="514"/>
      <c r="BL278" s="514"/>
      <c r="BM278" s="514"/>
      <c r="BN278" s="514"/>
      <c r="BO278" s="515"/>
    </row>
    <row r="279" spans="1:67" s="516" customFormat="1" ht="109.95" customHeight="1" thickBot="1">
      <c r="A279" s="649">
        <v>268</v>
      </c>
      <c r="B279" s="983" t="str">
        <f>IF(基本情報入力シート!B307="","",基本情報入力シート!B307)</f>
        <v/>
      </c>
      <c r="C279" s="984"/>
      <c r="D279" s="984"/>
      <c r="E279" s="984"/>
      <c r="F279" s="985"/>
      <c r="G279" s="460" t="str">
        <f>IF(基本情報入力シート!L307="", "", 基本情報入力シート!L307)</f>
        <v/>
      </c>
      <c r="H279" s="460" t="str">
        <f>IF(基本情報入力シート!Q307="", "", 基本情報入力シート!Q307)</f>
        <v/>
      </c>
      <c r="I279" s="460" t="str">
        <f>IF(基本情報入力シート!V307="", "", 基本情報入力シート!V307)</f>
        <v/>
      </c>
      <c r="J279" s="460" t="str">
        <f>IF(基本情報入力シート!W307="", "", 基本情報入力シート!W307)</f>
        <v/>
      </c>
      <c r="K279" s="460" t="str">
        <f>IF(基本情報入力シート!Z307="", "", 基本情報入力シート!Z307)</f>
        <v/>
      </c>
      <c r="L279" s="162" t="str">
        <f>IF(基本情報入力シート!AF307=0, "",基本情報入力シート!AF307)</f>
        <v/>
      </c>
      <c r="M279" s="163" t="str">
        <f>IF(基本情報入力シート!AG307="","",基本情報入力シート!AG307)</f>
        <v/>
      </c>
      <c r="N279" s="164"/>
      <c r="O279" s="165" t="str">
        <f>IFERROR(VLOOKUP(K279,【参考】数式用!$A$2:$F$57,MATCH(N279,【参考】数式用!$C$3:$F$3,0)+2,0),"")</f>
        <v/>
      </c>
      <c r="P279" s="461" t="s">
        <v>180</v>
      </c>
      <c r="Q279" s="166"/>
      <c r="R279" s="462" t="s">
        <v>271</v>
      </c>
      <c r="S279" s="166"/>
      <c r="T279" s="462" t="s">
        <v>272</v>
      </c>
      <c r="U279" s="166"/>
      <c r="V279" s="462" t="s">
        <v>271</v>
      </c>
      <c r="W279" s="166"/>
      <c r="X279" s="462" t="s">
        <v>182</v>
      </c>
      <c r="Y279" s="462" t="s">
        <v>274</v>
      </c>
      <c r="Z279" s="462" t="str">
        <f t="shared" si="84"/>
        <v/>
      </c>
      <c r="AA279" s="463" t="s">
        <v>275</v>
      </c>
      <c r="AB279" s="464" t="str">
        <f t="shared" si="85"/>
        <v/>
      </c>
      <c r="AC279" s="465" t="str">
        <f>IFERROR(ROUNDDOWN(ROUNDDOWN(ROUND(L279*VLOOKUP(K279,【参考】数式用!$A$4:$F$57,MATCH("処遇改善加算Ⅳ",【参考】数式用!$C$3:$F$3,0)+2,0),0)*M279,0)*Z279*0.5,0), "")</f>
        <v/>
      </c>
      <c r="AD279" s="616"/>
      <c r="AE279" s="582"/>
      <c r="AF279" s="582"/>
      <c r="AG279" s="583"/>
      <c r="AH279" s="234"/>
      <c r="AI279" s="161"/>
      <c r="AJ279" s="167"/>
      <c r="AK279" s="541" t="str">
        <f t="shared" si="86"/>
        <v/>
      </c>
      <c r="AL279" s="542" t="str">
        <f t="shared" si="87"/>
        <v/>
      </c>
      <c r="AM279" s="543"/>
      <c r="AN279" s="547" t="str">
        <f>IFERROR(VLOOKUP(K279,【参考】数式用!$A$2:$N$57,14,FALSE),"")</f>
        <v/>
      </c>
      <c r="AO279" s="547" t="str">
        <f t="shared" si="88"/>
        <v/>
      </c>
      <c r="AP279" s="546" t="str">
        <f t="shared" si="89"/>
        <v/>
      </c>
      <c r="AQ279" s="546" t="str">
        <f t="shared" si="90"/>
        <v>入力済</v>
      </c>
      <c r="AR279" s="547" t="str">
        <f t="shared" si="91"/>
        <v/>
      </c>
      <c r="AS279" s="546" t="str">
        <f t="shared" si="92"/>
        <v>入力済</v>
      </c>
      <c r="AT279" s="546" t="str">
        <f t="shared" si="93"/>
        <v/>
      </c>
      <c r="AU279" s="546" t="str">
        <f t="shared" si="94"/>
        <v/>
      </c>
      <c r="AV279" s="547" t="str">
        <f t="shared" si="95"/>
        <v/>
      </c>
      <c r="AW279" s="547" t="str">
        <f t="shared" si="102"/>
        <v>入力済</v>
      </c>
      <c r="AX279" s="546" t="str">
        <f>IFERROR(VLOOKUP(K279,【参考】数式用!$AR$3:$AS$49,2, FALSE), "")</f>
        <v/>
      </c>
      <c r="AY279" s="547" t="str">
        <f t="shared" si="96"/>
        <v/>
      </c>
      <c r="AZ279" s="547" t="str">
        <f t="shared" si="97"/>
        <v>入力済</v>
      </c>
      <c r="BA279" s="546" t="str">
        <f>IFERROR(VLOOKUP(K279,【参考】数式用!$AX$3:$AY$56, 2, FALSE), "")</f>
        <v/>
      </c>
      <c r="BB279" s="547" t="str">
        <f t="shared" si="98"/>
        <v/>
      </c>
      <c r="BC279" s="647" t="str">
        <f t="shared" si="99"/>
        <v>入力済</v>
      </c>
      <c r="BD279" s="547" t="str">
        <f t="shared" si="100"/>
        <v/>
      </c>
      <c r="BE279" s="547" t="str">
        <f t="shared" si="101"/>
        <v/>
      </c>
      <c r="BF279" s="514"/>
      <c r="BG279" s="514"/>
      <c r="BH279" s="633" t="e">
        <f>VLOOKUP(K279,【参考】数式用!$A$2:$O$57,15,FALSE)</f>
        <v>#N/A</v>
      </c>
      <c r="BI279" s="514"/>
      <c r="BJ279" s="514"/>
      <c r="BK279" s="514"/>
      <c r="BL279" s="514"/>
      <c r="BM279" s="514"/>
      <c r="BN279" s="514"/>
      <c r="BO279" s="515"/>
    </row>
    <row r="280" spans="1:67" s="516" customFormat="1" ht="109.95" customHeight="1" thickBot="1">
      <c r="A280" s="649">
        <v>269</v>
      </c>
      <c r="B280" s="983" t="str">
        <f>IF(基本情報入力シート!B308="","",基本情報入力シート!B308)</f>
        <v/>
      </c>
      <c r="C280" s="984"/>
      <c r="D280" s="984"/>
      <c r="E280" s="984"/>
      <c r="F280" s="985"/>
      <c r="G280" s="460" t="str">
        <f>IF(基本情報入力シート!L308="", "", 基本情報入力シート!L308)</f>
        <v/>
      </c>
      <c r="H280" s="460" t="str">
        <f>IF(基本情報入力シート!Q308="", "", 基本情報入力シート!Q308)</f>
        <v/>
      </c>
      <c r="I280" s="460" t="str">
        <f>IF(基本情報入力シート!V308="", "", 基本情報入力シート!V308)</f>
        <v/>
      </c>
      <c r="J280" s="460" t="str">
        <f>IF(基本情報入力シート!W308="", "", 基本情報入力シート!W308)</f>
        <v/>
      </c>
      <c r="K280" s="460" t="str">
        <f>IF(基本情報入力シート!Z308="", "", 基本情報入力シート!Z308)</f>
        <v/>
      </c>
      <c r="L280" s="162" t="str">
        <f>IF(基本情報入力シート!AF308=0, "",基本情報入力シート!AF308)</f>
        <v/>
      </c>
      <c r="M280" s="163" t="str">
        <f>IF(基本情報入力シート!AG308="","",基本情報入力シート!AG308)</f>
        <v/>
      </c>
      <c r="N280" s="164"/>
      <c r="O280" s="165" t="str">
        <f>IFERROR(VLOOKUP(K280,【参考】数式用!$A$2:$F$57,MATCH(N280,【参考】数式用!$C$3:$F$3,0)+2,0),"")</f>
        <v/>
      </c>
      <c r="P280" s="461" t="s">
        <v>180</v>
      </c>
      <c r="Q280" s="166"/>
      <c r="R280" s="462" t="s">
        <v>271</v>
      </c>
      <c r="S280" s="166"/>
      <c r="T280" s="462" t="s">
        <v>272</v>
      </c>
      <c r="U280" s="166"/>
      <c r="V280" s="462" t="s">
        <v>271</v>
      </c>
      <c r="W280" s="166"/>
      <c r="X280" s="462" t="s">
        <v>182</v>
      </c>
      <c r="Y280" s="462" t="s">
        <v>274</v>
      </c>
      <c r="Z280" s="462" t="str">
        <f t="shared" si="84"/>
        <v/>
      </c>
      <c r="AA280" s="463" t="s">
        <v>275</v>
      </c>
      <c r="AB280" s="464" t="str">
        <f t="shared" si="85"/>
        <v/>
      </c>
      <c r="AC280" s="465" t="str">
        <f>IFERROR(ROUNDDOWN(ROUNDDOWN(ROUND(L280*VLOOKUP(K280,【参考】数式用!$A$4:$F$57,MATCH("処遇改善加算Ⅳ",【参考】数式用!$C$3:$F$3,0)+2,0),0)*M280,0)*Z280*0.5,0), "")</f>
        <v/>
      </c>
      <c r="AD280" s="616"/>
      <c r="AE280" s="582"/>
      <c r="AF280" s="582"/>
      <c r="AG280" s="583"/>
      <c r="AH280" s="234"/>
      <c r="AI280" s="161"/>
      <c r="AJ280" s="167"/>
      <c r="AK280" s="541" t="str">
        <f t="shared" si="86"/>
        <v/>
      </c>
      <c r="AL280" s="542" t="str">
        <f t="shared" si="87"/>
        <v/>
      </c>
      <c r="AM280" s="543"/>
      <c r="AN280" s="547" t="str">
        <f>IFERROR(VLOOKUP(K280,【参考】数式用!$A$2:$N$57,14,FALSE),"")</f>
        <v/>
      </c>
      <c r="AO280" s="547" t="str">
        <f t="shared" si="88"/>
        <v/>
      </c>
      <c r="AP280" s="546" t="str">
        <f t="shared" si="89"/>
        <v/>
      </c>
      <c r="AQ280" s="546" t="str">
        <f t="shared" si="90"/>
        <v>入力済</v>
      </c>
      <c r="AR280" s="547" t="str">
        <f t="shared" si="91"/>
        <v/>
      </c>
      <c r="AS280" s="546" t="str">
        <f t="shared" si="92"/>
        <v>入力済</v>
      </c>
      <c r="AT280" s="546" t="str">
        <f t="shared" si="93"/>
        <v/>
      </c>
      <c r="AU280" s="546" t="str">
        <f t="shared" si="94"/>
        <v/>
      </c>
      <c r="AV280" s="547" t="str">
        <f t="shared" si="95"/>
        <v/>
      </c>
      <c r="AW280" s="547" t="str">
        <f t="shared" si="102"/>
        <v>入力済</v>
      </c>
      <c r="AX280" s="546" t="str">
        <f>IFERROR(VLOOKUP(K280,【参考】数式用!$AR$3:$AS$49,2, FALSE), "")</f>
        <v/>
      </c>
      <c r="AY280" s="547" t="str">
        <f t="shared" si="96"/>
        <v/>
      </c>
      <c r="AZ280" s="547" t="str">
        <f t="shared" si="97"/>
        <v>入力済</v>
      </c>
      <c r="BA280" s="546" t="str">
        <f>IFERROR(VLOOKUP(K280,【参考】数式用!$AX$3:$AY$56, 2, FALSE), "")</f>
        <v/>
      </c>
      <c r="BB280" s="547" t="str">
        <f t="shared" si="98"/>
        <v/>
      </c>
      <c r="BC280" s="647" t="str">
        <f t="shared" si="99"/>
        <v>入力済</v>
      </c>
      <c r="BD280" s="547" t="str">
        <f t="shared" si="100"/>
        <v/>
      </c>
      <c r="BE280" s="547" t="str">
        <f t="shared" si="101"/>
        <v/>
      </c>
      <c r="BF280" s="514"/>
      <c r="BG280" s="514"/>
      <c r="BH280" s="633" t="e">
        <f>VLOOKUP(K280,【参考】数式用!$A$2:$O$57,15,FALSE)</f>
        <v>#N/A</v>
      </c>
      <c r="BI280" s="514"/>
      <c r="BJ280" s="514"/>
      <c r="BK280" s="514"/>
      <c r="BL280" s="514"/>
      <c r="BM280" s="514"/>
      <c r="BN280" s="514"/>
      <c r="BO280" s="515"/>
    </row>
    <row r="281" spans="1:67" s="516" customFormat="1" ht="109.95" customHeight="1" thickBot="1">
      <c r="A281" s="649">
        <v>270</v>
      </c>
      <c r="B281" s="983" t="str">
        <f>IF(基本情報入力シート!B309="","",基本情報入力シート!B309)</f>
        <v/>
      </c>
      <c r="C281" s="984"/>
      <c r="D281" s="984"/>
      <c r="E281" s="984"/>
      <c r="F281" s="985"/>
      <c r="G281" s="460" t="str">
        <f>IF(基本情報入力シート!L309="", "", 基本情報入力シート!L309)</f>
        <v/>
      </c>
      <c r="H281" s="460" t="str">
        <f>IF(基本情報入力シート!Q309="", "", 基本情報入力シート!Q309)</f>
        <v/>
      </c>
      <c r="I281" s="460" t="str">
        <f>IF(基本情報入力シート!V309="", "", 基本情報入力シート!V309)</f>
        <v/>
      </c>
      <c r="J281" s="460" t="str">
        <f>IF(基本情報入力シート!W309="", "", 基本情報入力シート!W309)</f>
        <v/>
      </c>
      <c r="K281" s="460" t="str">
        <f>IF(基本情報入力シート!Z309="", "", 基本情報入力シート!Z309)</f>
        <v/>
      </c>
      <c r="L281" s="162" t="str">
        <f>IF(基本情報入力シート!AF309=0, "",基本情報入力シート!AF309)</f>
        <v/>
      </c>
      <c r="M281" s="163" t="str">
        <f>IF(基本情報入力シート!AG309="","",基本情報入力シート!AG309)</f>
        <v/>
      </c>
      <c r="N281" s="164"/>
      <c r="O281" s="165" t="str">
        <f>IFERROR(VLOOKUP(K281,【参考】数式用!$A$2:$F$57,MATCH(N281,【参考】数式用!$C$3:$F$3,0)+2,0),"")</f>
        <v/>
      </c>
      <c r="P281" s="461" t="s">
        <v>180</v>
      </c>
      <c r="Q281" s="166"/>
      <c r="R281" s="462" t="s">
        <v>271</v>
      </c>
      <c r="S281" s="166"/>
      <c r="T281" s="462" t="s">
        <v>272</v>
      </c>
      <c r="U281" s="166"/>
      <c r="V281" s="462" t="s">
        <v>271</v>
      </c>
      <c r="W281" s="166"/>
      <c r="X281" s="462" t="s">
        <v>182</v>
      </c>
      <c r="Y281" s="462" t="s">
        <v>274</v>
      </c>
      <c r="Z281" s="462" t="str">
        <f t="shared" si="84"/>
        <v/>
      </c>
      <c r="AA281" s="463" t="s">
        <v>275</v>
      </c>
      <c r="AB281" s="464" t="str">
        <f t="shared" si="85"/>
        <v/>
      </c>
      <c r="AC281" s="465" t="str">
        <f>IFERROR(ROUNDDOWN(ROUNDDOWN(ROUND(L281*VLOOKUP(K281,【参考】数式用!$A$4:$F$57,MATCH("処遇改善加算Ⅳ",【参考】数式用!$C$3:$F$3,0)+2,0),0)*M281,0)*Z281*0.5,0), "")</f>
        <v/>
      </c>
      <c r="AD281" s="616"/>
      <c r="AE281" s="582"/>
      <c r="AF281" s="582"/>
      <c r="AG281" s="583"/>
      <c r="AH281" s="234"/>
      <c r="AI281" s="161"/>
      <c r="AJ281" s="167"/>
      <c r="AK281" s="541" t="str">
        <f t="shared" si="86"/>
        <v/>
      </c>
      <c r="AL281" s="542" t="str">
        <f t="shared" si="87"/>
        <v/>
      </c>
      <c r="AM281" s="543"/>
      <c r="AN281" s="547" t="str">
        <f>IFERROR(VLOOKUP(K281,【参考】数式用!$A$2:$N$57,14,FALSE),"")</f>
        <v/>
      </c>
      <c r="AO281" s="547" t="str">
        <f t="shared" si="88"/>
        <v/>
      </c>
      <c r="AP281" s="546" t="str">
        <f t="shared" si="89"/>
        <v/>
      </c>
      <c r="AQ281" s="546" t="str">
        <f t="shared" si="90"/>
        <v>入力済</v>
      </c>
      <c r="AR281" s="547" t="str">
        <f t="shared" si="91"/>
        <v/>
      </c>
      <c r="AS281" s="546" t="str">
        <f t="shared" si="92"/>
        <v>入力済</v>
      </c>
      <c r="AT281" s="546" t="str">
        <f t="shared" si="93"/>
        <v/>
      </c>
      <c r="AU281" s="546" t="str">
        <f t="shared" si="94"/>
        <v/>
      </c>
      <c r="AV281" s="547" t="str">
        <f t="shared" si="95"/>
        <v/>
      </c>
      <c r="AW281" s="547" t="str">
        <f t="shared" si="102"/>
        <v>入力済</v>
      </c>
      <c r="AX281" s="546" t="str">
        <f>IFERROR(VLOOKUP(K281,【参考】数式用!$AR$3:$AS$49,2, FALSE), "")</f>
        <v/>
      </c>
      <c r="AY281" s="547" t="str">
        <f t="shared" si="96"/>
        <v/>
      </c>
      <c r="AZ281" s="547" t="str">
        <f t="shared" si="97"/>
        <v>入力済</v>
      </c>
      <c r="BA281" s="546" t="str">
        <f>IFERROR(VLOOKUP(K281,【参考】数式用!$AX$3:$AY$56, 2, FALSE), "")</f>
        <v/>
      </c>
      <c r="BB281" s="547" t="str">
        <f t="shared" si="98"/>
        <v/>
      </c>
      <c r="BC281" s="647" t="str">
        <f t="shared" si="99"/>
        <v>入力済</v>
      </c>
      <c r="BD281" s="547" t="str">
        <f t="shared" si="100"/>
        <v/>
      </c>
      <c r="BE281" s="547" t="str">
        <f t="shared" si="101"/>
        <v/>
      </c>
      <c r="BF281" s="514"/>
      <c r="BG281" s="514"/>
      <c r="BH281" s="633" t="e">
        <f>VLOOKUP(K281,【参考】数式用!$A$2:$O$57,15,FALSE)</f>
        <v>#N/A</v>
      </c>
      <c r="BI281" s="514"/>
      <c r="BJ281" s="514"/>
      <c r="BK281" s="514"/>
      <c r="BL281" s="514"/>
      <c r="BM281" s="514"/>
      <c r="BN281" s="514"/>
      <c r="BO281" s="515"/>
    </row>
    <row r="282" spans="1:67" s="516" customFormat="1" ht="109.95" customHeight="1" thickBot="1">
      <c r="A282" s="649">
        <v>271</v>
      </c>
      <c r="B282" s="983" t="str">
        <f>IF(基本情報入力シート!B310="","",基本情報入力シート!B310)</f>
        <v/>
      </c>
      <c r="C282" s="984"/>
      <c r="D282" s="984"/>
      <c r="E282" s="984"/>
      <c r="F282" s="985"/>
      <c r="G282" s="460" t="str">
        <f>IF(基本情報入力シート!L310="", "", 基本情報入力シート!L310)</f>
        <v/>
      </c>
      <c r="H282" s="460" t="str">
        <f>IF(基本情報入力シート!Q310="", "", 基本情報入力シート!Q310)</f>
        <v/>
      </c>
      <c r="I282" s="460" t="str">
        <f>IF(基本情報入力シート!V310="", "", 基本情報入力シート!V310)</f>
        <v/>
      </c>
      <c r="J282" s="460" t="str">
        <f>IF(基本情報入力シート!W310="", "", 基本情報入力シート!W310)</f>
        <v/>
      </c>
      <c r="K282" s="460" t="str">
        <f>IF(基本情報入力シート!Z310="", "", 基本情報入力シート!Z310)</f>
        <v/>
      </c>
      <c r="L282" s="162" t="str">
        <f>IF(基本情報入力シート!AF310=0, "",基本情報入力シート!AF310)</f>
        <v/>
      </c>
      <c r="M282" s="163" t="str">
        <f>IF(基本情報入力シート!AG310="","",基本情報入力シート!AG310)</f>
        <v/>
      </c>
      <c r="N282" s="164"/>
      <c r="O282" s="165" t="str">
        <f>IFERROR(VLOOKUP(K282,【参考】数式用!$A$2:$F$57,MATCH(N282,【参考】数式用!$C$3:$F$3,0)+2,0),"")</f>
        <v/>
      </c>
      <c r="P282" s="461" t="s">
        <v>180</v>
      </c>
      <c r="Q282" s="166"/>
      <c r="R282" s="462" t="s">
        <v>271</v>
      </c>
      <c r="S282" s="166"/>
      <c r="T282" s="462" t="s">
        <v>272</v>
      </c>
      <c r="U282" s="166"/>
      <c r="V282" s="462" t="s">
        <v>271</v>
      </c>
      <c r="W282" s="166"/>
      <c r="X282" s="462" t="s">
        <v>182</v>
      </c>
      <c r="Y282" s="462" t="s">
        <v>274</v>
      </c>
      <c r="Z282" s="462" t="str">
        <f t="shared" si="84"/>
        <v/>
      </c>
      <c r="AA282" s="463" t="s">
        <v>275</v>
      </c>
      <c r="AB282" s="464" t="str">
        <f t="shared" si="85"/>
        <v/>
      </c>
      <c r="AC282" s="465" t="str">
        <f>IFERROR(ROUNDDOWN(ROUNDDOWN(ROUND(L282*VLOOKUP(K282,【参考】数式用!$A$4:$F$57,MATCH("処遇改善加算Ⅳ",【参考】数式用!$C$3:$F$3,0)+2,0),0)*M282,0)*Z282*0.5,0), "")</f>
        <v/>
      </c>
      <c r="AD282" s="616"/>
      <c r="AE282" s="582"/>
      <c r="AF282" s="582"/>
      <c r="AG282" s="583"/>
      <c r="AH282" s="234"/>
      <c r="AI282" s="161"/>
      <c r="AJ282" s="167"/>
      <c r="AK282" s="541" t="str">
        <f t="shared" si="86"/>
        <v/>
      </c>
      <c r="AL282" s="542" t="str">
        <f t="shared" si="87"/>
        <v/>
      </c>
      <c r="AM282" s="543"/>
      <c r="AN282" s="547" t="str">
        <f>IFERROR(VLOOKUP(K282,【参考】数式用!$A$2:$N$57,14,FALSE),"")</f>
        <v/>
      </c>
      <c r="AO282" s="547" t="str">
        <f t="shared" si="88"/>
        <v/>
      </c>
      <c r="AP282" s="546" t="str">
        <f t="shared" si="89"/>
        <v/>
      </c>
      <c r="AQ282" s="546" t="str">
        <f t="shared" si="90"/>
        <v>入力済</v>
      </c>
      <c r="AR282" s="547" t="str">
        <f t="shared" si="91"/>
        <v/>
      </c>
      <c r="AS282" s="546" t="str">
        <f t="shared" si="92"/>
        <v>入力済</v>
      </c>
      <c r="AT282" s="546" t="str">
        <f t="shared" si="93"/>
        <v/>
      </c>
      <c r="AU282" s="546" t="str">
        <f t="shared" si="94"/>
        <v/>
      </c>
      <c r="AV282" s="547" t="str">
        <f t="shared" si="95"/>
        <v/>
      </c>
      <c r="AW282" s="547" t="str">
        <f t="shared" si="102"/>
        <v>入力済</v>
      </c>
      <c r="AX282" s="546" t="str">
        <f>IFERROR(VLOOKUP(K282,【参考】数式用!$AR$3:$AS$49,2, FALSE), "")</f>
        <v/>
      </c>
      <c r="AY282" s="547" t="str">
        <f t="shared" si="96"/>
        <v/>
      </c>
      <c r="AZ282" s="547" t="str">
        <f t="shared" si="97"/>
        <v>入力済</v>
      </c>
      <c r="BA282" s="546" t="str">
        <f>IFERROR(VLOOKUP(K282,【参考】数式用!$AX$3:$AY$56, 2, FALSE), "")</f>
        <v/>
      </c>
      <c r="BB282" s="547" t="str">
        <f t="shared" si="98"/>
        <v/>
      </c>
      <c r="BC282" s="647" t="str">
        <f t="shared" si="99"/>
        <v>入力済</v>
      </c>
      <c r="BD282" s="547" t="str">
        <f t="shared" si="100"/>
        <v/>
      </c>
      <c r="BE282" s="547" t="str">
        <f t="shared" si="101"/>
        <v/>
      </c>
      <c r="BF282" s="514"/>
      <c r="BG282" s="514"/>
      <c r="BH282" s="633" t="e">
        <f>VLOOKUP(K282,【参考】数式用!$A$2:$O$57,15,FALSE)</f>
        <v>#N/A</v>
      </c>
      <c r="BI282" s="514"/>
      <c r="BJ282" s="514"/>
      <c r="BK282" s="514"/>
      <c r="BL282" s="514"/>
      <c r="BM282" s="514"/>
      <c r="BN282" s="514"/>
      <c r="BO282" s="515"/>
    </row>
    <row r="283" spans="1:67" s="516" customFormat="1" ht="109.95" customHeight="1" thickBot="1">
      <c r="A283" s="649">
        <v>272</v>
      </c>
      <c r="B283" s="983" t="str">
        <f>IF(基本情報入力シート!B311="","",基本情報入力シート!B311)</f>
        <v/>
      </c>
      <c r="C283" s="984"/>
      <c r="D283" s="984"/>
      <c r="E283" s="984"/>
      <c r="F283" s="985"/>
      <c r="G283" s="460" t="str">
        <f>IF(基本情報入力シート!L311="", "", 基本情報入力シート!L311)</f>
        <v/>
      </c>
      <c r="H283" s="460" t="str">
        <f>IF(基本情報入力シート!Q311="", "", 基本情報入力シート!Q311)</f>
        <v/>
      </c>
      <c r="I283" s="460" t="str">
        <f>IF(基本情報入力シート!V311="", "", 基本情報入力シート!V311)</f>
        <v/>
      </c>
      <c r="J283" s="460" t="str">
        <f>IF(基本情報入力シート!W311="", "", 基本情報入力シート!W311)</f>
        <v/>
      </c>
      <c r="K283" s="460" t="str">
        <f>IF(基本情報入力シート!Z311="", "", 基本情報入力シート!Z311)</f>
        <v/>
      </c>
      <c r="L283" s="162" t="str">
        <f>IF(基本情報入力シート!AF311=0, "",基本情報入力シート!AF311)</f>
        <v/>
      </c>
      <c r="M283" s="163" t="str">
        <f>IF(基本情報入力シート!AG311="","",基本情報入力シート!AG311)</f>
        <v/>
      </c>
      <c r="N283" s="164"/>
      <c r="O283" s="165" t="str">
        <f>IFERROR(VLOOKUP(K283,【参考】数式用!$A$2:$F$57,MATCH(N283,【参考】数式用!$C$3:$F$3,0)+2,0),"")</f>
        <v/>
      </c>
      <c r="P283" s="461" t="s">
        <v>180</v>
      </c>
      <c r="Q283" s="166"/>
      <c r="R283" s="462" t="s">
        <v>271</v>
      </c>
      <c r="S283" s="166"/>
      <c r="T283" s="462" t="s">
        <v>272</v>
      </c>
      <c r="U283" s="166"/>
      <c r="V283" s="462" t="s">
        <v>271</v>
      </c>
      <c r="W283" s="166"/>
      <c r="X283" s="462" t="s">
        <v>182</v>
      </c>
      <c r="Y283" s="462" t="s">
        <v>274</v>
      </c>
      <c r="Z283" s="462" t="str">
        <f t="shared" si="84"/>
        <v/>
      </c>
      <c r="AA283" s="463" t="s">
        <v>275</v>
      </c>
      <c r="AB283" s="464" t="str">
        <f t="shared" si="85"/>
        <v/>
      </c>
      <c r="AC283" s="465" t="str">
        <f>IFERROR(ROUNDDOWN(ROUNDDOWN(ROUND(L283*VLOOKUP(K283,【参考】数式用!$A$4:$F$57,MATCH("処遇改善加算Ⅳ",【参考】数式用!$C$3:$F$3,0)+2,0),0)*M283,0)*Z283*0.5,0), "")</f>
        <v/>
      </c>
      <c r="AD283" s="616"/>
      <c r="AE283" s="582"/>
      <c r="AF283" s="582"/>
      <c r="AG283" s="583"/>
      <c r="AH283" s="234"/>
      <c r="AI283" s="161"/>
      <c r="AJ283" s="167"/>
      <c r="AK283" s="541" t="str">
        <f t="shared" si="86"/>
        <v/>
      </c>
      <c r="AL283" s="542" t="str">
        <f t="shared" si="87"/>
        <v/>
      </c>
      <c r="AM283" s="543"/>
      <c r="AN283" s="547" t="str">
        <f>IFERROR(VLOOKUP(K283,【参考】数式用!$A$2:$N$57,14,FALSE),"")</f>
        <v/>
      </c>
      <c r="AO283" s="547" t="str">
        <f t="shared" si="88"/>
        <v/>
      </c>
      <c r="AP283" s="546" t="str">
        <f t="shared" si="89"/>
        <v/>
      </c>
      <c r="AQ283" s="546" t="str">
        <f t="shared" si="90"/>
        <v>入力済</v>
      </c>
      <c r="AR283" s="547" t="str">
        <f t="shared" si="91"/>
        <v/>
      </c>
      <c r="AS283" s="546" t="str">
        <f t="shared" si="92"/>
        <v>入力済</v>
      </c>
      <c r="AT283" s="546" t="str">
        <f t="shared" si="93"/>
        <v/>
      </c>
      <c r="AU283" s="546" t="str">
        <f t="shared" si="94"/>
        <v/>
      </c>
      <c r="AV283" s="547" t="str">
        <f t="shared" si="95"/>
        <v/>
      </c>
      <c r="AW283" s="547" t="str">
        <f t="shared" si="102"/>
        <v>入力済</v>
      </c>
      <c r="AX283" s="546" t="str">
        <f>IFERROR(VLOOKUP(K283,【参考】数式用!$AR$3:$AS$49,2, FALSE), "")</f>
        <v/>
      </c>
      <c r="AY283" s="547" t="str">
        <f t="shared" si="96"/>
        <v/>
      </c>
      <c r="AZ283" s="547" t="str">
        <f t="shared" si="97"/>
        <v>入力済</v>
      </c>
      <c r="BA283" s="546" t="str">
        <f>IFERROR(VLOOKUP(K283,【参考】数式用!$AX$3:$AY$56, 2, FALSE), "")</f>
        <v/>
      </c>
      <c r="BB283" s="547" t="str">
        <f t="shared" si="98"/>
        <v/>
      </c>
      <c r="BC283" s="647" t="str">
        <f t="shared" si="99"/>
        <v>入力済</v>
      </c>
      <c r="BD283" s="547" t="str">
        <f t="shared" si="100"/>
        <v/>
      </c>
      <c r="BE283" s="547" t="str">
        <f t="shared" si="101"/>
        <v/>
      </c>
      <c r="BF283" s="514"/>
      <c r="BG283" s="514"/>
      <c r="BH283" s="633" t="e">
        <f>VLOOKUP(K283,【参考】数式用!$A$2:$O$57,15,FALSE)</f>
        <v>#N/A</v>
      </c>
      <c r="BI283" s="514"/>
      <c r="BJ283" s="514"/>
      <c r="BK283" s="514"/>
      <c r="BL283" s="514"/>
      <c r="BM283" s="514"/>
      <c r="BN283" s="514"/>
      <c r="BO283" s="515"/>
    </row>
    <row r="284" spans="1:67" s="516" customFormat="1" ht="109.95" customHeight="1" thickBot="1">
      <c r="A284" s="649">
        <v>273</v>
      </c>
      <c r="B284" s="983" t="str">
        <f>IF(基本情報入力シート!B312="","",基本情報入力シート!B312)</f>
        <v/>
      </c>
      <c r="C284" s="984"/>
      <c r="D284" s="984"/>
      <c r="E284" s="984"/>
      <c r="F284" s="985"/>
      <c r="G284" s="460" t="str">
        <f>IF(基本情報入力シート!L312="", "", 基本情報入力シート!L312)</f>
        <v/>
      </c>
      <c r="H284" s="460" t="str">
        <f>IF(基本情報入力シート!Q312="", "", 基本情報入力シート!Q312)</f>
        <v/>
      </c>
      <c r="I284" s="460" t="str">
        <f>IF(基本情報入力シート!V312="", "", 基本情報入力シート!V312)</f>
        <v/>
      </c>
      <c r="J284" s="460" t="str">
        <f>IF(基本情報入力シート!W312="", "", 基本情報入力シート!W312)</f>
        <v/>
      </c>
      <c r="K284" s="460" t="str">
        <f>IF(基本情報入力シート!Z312="", "", 基本情報入力シート!Z312)</f>
        <v/>
      </c>
      <c r="L284" s="162" t="str">
        <f>IF(基本情報入力シート!AF312=0, "",基本情報入力シート!AF312)</f>
        <v/>
      </c>
      <c r="M284" s="163" t="str">
        <f>IF(基本情報入力シート!AG312="","",基本情報入力シート!AG312)</f>
        <v/>
      </c>
      <c r="N284" s="164"/>
      <c r="O284" s="165" t="str">
        <f>IFERROR(VLOOKUP(K284,【参考】数式用!$A$2:$F$57,MATCH(N284,【参考】数式用!$C$3:$F$3,0)+2,0),"")</f>
        <v/>
      </c>
      <c r="P284" s="461" t="s">
        <v>180</v>
      </c>
      <c r="Q284" s="166"/>
      <c r="R284" s="462" t="s">
        <v>271</v>
      </c>
      <c r="S284" s="166"/>
      <c r="T284" s="462" t="s">
        <v>272</v>
      </c>
      <c r="U284" s="166"/>
      <c r="V284" s="462" t="s">
        <v>271</v>
      </c>
      <c r="W284" s="166"/>
      <c r="X284" s="462" t="s">
        <v>182</v>
      </c>
      <c r="Y284" s="462" t="s">
        <v>274</v>
      </c>
      <c r="Z284" s="462" t="str">
        <f t="shared" si="84"/>
        <v/>
      </c>
      <c r="AA284" s="463" t="s">
        <v>275</v>
      </c>
      <c r="AB284" s="464" t="str">
        <f t="shared" si="85"/>
        <v/>
      </c>
      <c r="AC284" s="465" t="str">
        <f>IFERROR(ROUNDDOWN(ROUNDDOWN(ROUND(L284*VLOOKUP(K284,【参考】数式用!$A$4:$F$57,MATCH("処遇改善加算Ⅳ",【参考】数式用!$C$3:$F$3,0)+2,0),0)*M284,0)*Z284*0.5,0), "")</f>
        <v/>
      </c>
      <c r="AD284" s="616"/>
      <c r="AE284" s="582"/>
      <c r="AF284" s="582"/>
      <c r="AG284" s="583"/>
      <c r="AH284" s="234"/>
      <c r="AI284" s="161"/>
      <c r="AJ284" s="167"/>
      <c r="AK284" s="541" t="str">
        <f t="shared" si="86"/>
        <v/>
      </c>
      <c r="AL284" s="542" t="str">
        <f t="shared" si="87"/>
        <v/>
      </c>
      <c r="AM284" s="543"/>
      <c r="AN284" s="547" t="str">
        <f>IFERROR(VLOOKUP(K284,【参考】数式用!$A$2:$N$57,14,FALSE),"")</f>
        <v/>
      </c>
      <c r="AO284" s="547" t="str">
        <f t="shared" si="88"/>
        <v/>
      </c>
      <c r="AP284" s="546" t="str">
        <f t="shared" si="89"/>
        <v/>
      </c>
      <c r="AQ284" s="546" t="str">
        <f t="shared" si="90"/>
        <v>入力済</v>
      </c>
      <c r="AR284" s="547" t="str">
        <f t="shared" si="91"/>
        <v/>
      </c>
      <c r="AS284" s="546" t="str">
        <f t="shared" si="92"/>
        <v>入力済</v>
      </c>
      <c r="AT284" s="546" t="str">
        <f t="shared" si="93"/>
        <v/>
      </c>
      <c r="AU284" s="546" t="str">
        <f t="shared" si="94"/>
        <v/>
      </c>
      <c r="AV284" s="547" t="str">
        <f t="shared" si="95"/>
        <v/>
      </c>
      <c r="AW284" s="547" t="str">
        <f t="shared" si="102"/>
        <v>入力済</v>
      </c>
      <c r="AX284" s="546" t="str">
        <f>IFERROR(VLOOKUP(K284,【参考】数式用!$AR$3:$AS$49,2, FALSE), "")</f>
        <v/>
      </c>
      <c r="AY284" s="547" t="str">
        <f t="shared" si="96"/>
        <v/>
      </c>
      <c r="AZ284" s="547" t="str">
        <f t="shared" si="97"/>
        <v>入力済</v>
      </c>
      <c r="BA284" s="546" t="str">
        <f>IFERROR(VLOOKUP(K284,【参考】数式用!$AX$3:$AY$56, 2, FALSE), "")</f>
        <v/>
      </c>
      <c r="BB284" s="547" t="str">
        <f t="shared" si="98"/>
        <v/>
      </c>
      <c r="BC284" s="647" t="str">
        <f t="shared" si="99"/>
        <v>入力済</v>
      </c>
      <c r="BD284" s="547" t="str">
        <f t="shared" si="100"/>
        <v/>
      </c>
      <c r="BE284" s="547" t="str">
        <f t="shared" si="101"/>
        <v/>
      </c>
      <c r="BF284" s="514"/>
      <c r="BG284" s="514"/>
      <c r="BH284" s="633" t="e">
        <f>VLOOKUP(K284,【参考】数式用!$A$2:$O$57,15,FALSE)</f>
        <v>#N/A</v>
      </c>
      <c r="BI284" s="514"/>
      <c r="BJ284" s="514"/>
      <c r="BK284" s="514"/>
      <c r="BL284" s="514"/>
      <c r="BM284" s="514"/>
      <c r="BN284" s="514"/>
      <c r="BO284" s="515"/>
    </row>
    <row r="285" spans="1:67" s="516" customFormat="1" ht="109.95" customHeight="1" thickBot="1">
      <c r="A285" s="649">
        <v>274</v>
      </c>
      <c r="B285" s="983" t="str">
        <f>IF(基本情報入力シート!B313="","",基本情報入力シート!B313)</f>
        <v/>
      </c>
      <c r="C285" s="984"/>
      <c r="D285" s="984"/>
      <c r="E285" s="984"/>
      <c r="F285" s="985"/>
      <c r="G285" s="460" t="str">
        <f>IF(基本情報入力シート!L313="", "", 基本情報入力シート!L313)</f>
        <v/>
      </c>
      <c r="H285" s="460" t="str">
        <f>IF(基本情報入力シート!Q313="", "", 基本情報入力シート!Q313)</f>
        <v/>
      </c>
      <c r="I285" s="460" t="str">
        <f>IF(基本情報入力シート!V313="", "", 基本情報入力シート!V313)</f>
        <v/>
      </c>
      <c r="J285" s="460" t="str">
        <f>IF(基本情報入力シート!W313="", "", 基本情報入力シート!W313)</f>
        <v/>
      </c>
      <c r="K285" s="460" t="str">
        <f>IF(基本情報入力シート!Z313="", "", 基本情報入力シート!Z313)</f>
        <v/>
      </c>
      <c r="L285" s="162" t="str">
        <f>IF(基本情報入力シート!AF313=0, "",基本情報入力シート!AF313)</f>
        <v/>
      </c>
      <c r="M285" s="163" t="str">
        <f>IF(基本情報入力シート!AG313="","",基本情報入力シート!AG313)</f>
        <v/>
      </c>
      <c r="N285" s="164"/>
      <c r="O285" s="165" t="str">
        <f>IFERROR(VLOOKUP(K285,【参考】数式用!$A$2:$F$57,MATCH(N285,【参考】数式用!$C$3:$F$3,0)+2,0),"")</f>
        <v/>
      </c>
      <c r="P285" s="461" t="s">
        <v>180</v>
      </c>
      <c r="Q285" s="166"/>
      <c r="R285" s="462" t="s">
        <v>271</v>
      </c>
      <c r="S285" s="166"/>
      <c r="T285" s="462" t="s">
        <v>272</v>
      </c>
      <c r="U285" s="166"/>
      <c r="V285" s="462" t="s">
        <v>271</v>
      </c>
      <c r="W285" s="166"/>
      <c r="X285" s="462" t="s">
        <v>182</v>
      </c>
      <c r="Y285" s="462" t="s">
        <v>274</v>
      </c>
      <c r="Z285" s="462" t="str">
        <f t="shared" si="84"/>
        <v/>
      </c>
      <c r="AA285" s="463" t="s">
        <v>275</v>
      </c>
      <c r="AB285" s="464" t="str">
        <f t="shared" si="85"/>
        <v/>
      </c>
      <c r="AC285" s="465" t="str">
        <f>IFERROR(ROUNDDOWN(ROUNDDOWN(ROUND(L285*VLOOKUP(K285,【参考】数式用!$A$4:$F$57,MATCH("処遇改善加算Ⅳ",【参考】数式用!$C$3:$F$3,0)+2,0),0)*M285,0)*Z285*0.5,0), "")</f>
        <v/>
      </c>
      <c r="AD285" s="616"/>
      <c r="AE285" s="582"/>
      <c r="AF285" s="582"/>
      <c r="AG285" s="583"/>
      <c r="AH285" s="234"/>
      <c r="AI285" s="161"/>
      <c r="AJ285" s="167"/>
      <c r="AK285" s="541" t="str">
        <f t="shared" si="86"/>
        <v/>
      </c>
      <c r="AL285" s="542" t="str">
        <f t="shared" si="87"/>
        <v/>
      </c>
      <c r="AM285" s="543"/>
      <c r="AN285" s="547" t="str">
        <f>IFERROR(VLOOKUP(K285,【参考】数式用!$A$2:$N$57,14,FALSE),"")</f>
        <v/>
      </c>
      <c r="AO285" s="547" t="str">
        <f t="shared" si="88"/>
        <v/>
      </c>
      <c r="AP285" s="546" t="str">
        <f t="shared" si="89"/>
        <v/>
      </c>
      <c r="AQ285" s="546" t="str">
        <f t="shared" si="90"/>
        <v>入力済</v>
      </c>
      <c r="AR285" s="547" t="str">
        <f t="shared" si="91"/>
        <v/>
      </c>
      <c r="AS285" s="546" t="str">
        <f t="shared" si="92"/>
        <v>入力済</v>
      </c>
      <c r="AT285" s="546" t="str">
        <f t="shared" si="93"/>
        <v/>
      </c>
      <c r="AU285" s="546" t="str">
        <f t="shared" si="94"/>
        <v/>
      </c>
      <c r="AV285" s="547" t="str">
        <f t="shared" si="95"/>
        <v/>
      </c>
      <c r="AW285" s="547" t="str">
        <f t="shared" si="102"/>
        <v>入力済</v>
      </c>
      <c r="AX285" s="546" t="str">
        <f>IFERROR(VLOOKUP(K285,【参考】数式用!$AR$3:$AS$49,2, FALSE), "")</f>
        <v/>
      </c>
      <c r="AY285" s="547" t="str">
        <f t="shared" si="96"/>
        <v/>
      </c>
      <c r="AZ285" s="547" t="str">
        <f t="shared" si="97"/>
        <v>入力済</v>
      </c>
      <c r="BA285" s="546" t="str">
        <f>IFERROR(VLOOKUP(K285,【参考】数式用!$AX$3:$AY$56, 2, FALSE), "")</f>
        <v/>
      </c>
      <c r="BB285" s="547" t="str">
        <f t="shared" si="98"/>
        <v/>
      </c>
      <c r="BC285" s="647" t="str">
        <f t="shared" si="99"/>
        <v>入力済</v>
      </c>
      <c r="BD285" s="547" t="str">
        <f t="shared" si="100"/>
        <v/>
      </c>
      <c r="BE285" s="547" t="str">
        <f t="shared" si="101"/>
        <v/>
      </c>
      <c r="BF285" s="514"/>
      <c r="BG285" s="514"/>
      <c r="BH285" s="633" t="e">
        <f>VLOOKUP(K285,【参考】数式用!$A$2:$O$57,15,FALSE)</f>
        <v>#N/A</v>
      </c>
      <c r="BI285" s="514"/>
      <c r="BJ285" s="514"/>
      <c r="BK285" s="514"/>
      <c r="BL285" s="514"/>
      <c r="BM285" s="514"/>
      <c r="BN285" s="514"/>
      <c r="BO285" s="515"/>
    </row>
    <row r="286" spans="1:67" s="516" customFormat="1" ht="109.95" customHeight="1" thickBot="1">
      <c r="A286" s="649">
        <v>275</v>
      </c>
      <c r="B286" s="983" t="str">
        <f>IF(基本情報入力シート!B314="","",基本情報入力シート!B314)</f>
        <v/>
      </c>
      <c r="C286" s="984"/>
      <c r="D286" s="984"/>
      <c r="E286" s="984"/>
      <c r="F286" s="985"/>
      <c r="G286" s="460" t="str">
        <f>IF(基本情報入力シート!L314="", "", 基本情報入力シート!L314)</f>
        <v/>
      </c>
      <c r="H286" s="460" t="str">
        <f>IF(基本情報入力シート!Q314="", "", 基本情報入力シート!Q314)</f>
        <v/>
      </c>
      <c r="I286" s="460" t="str">
        <f>IF(基本情報入力シート!V314="", "", 基本情報入力シート!V314)</f>
        <v/>
      </c>
      <c r="J286" s="460" t="str">
        <f>IF(基本情報入力シート!W314="", "", 基本情報入力シート!W314)</f>
        <v/>
      </c>
      <c r="K286" s="460" t="str">
        <f>IF(基本情報入力シート!Z314="", "", 基本情報入力シート!Z314)</f>
        <v/>
      </c>
      <c r="L286" s="162" t="str">
        <f>IF(基本情報入力シート!AF314=0, "",基本情報入力シート!AF314)</f>
        <v/>
      </c>
      <c r="M286" s="163" t="str">
        <f>IF(基本情報入力シート!AG314="","",基本情報入力シート!AG314)</f>
        <v/>
      </c>
      <c r="N286" s="164"/>
      <c r="O286" s="165" t="str">
        <f>IFERROR(VLOOKUP(K286,【参考】数式用!$A$2:$F$57,MATCH(N286,【参考】数式用!$C$3:$F$3,0)+2,0),"")</f>
        <v/>
      </c>
      <c r="P286" s="461" t="s">
        <v>180</v>
      </c>
      <c r="Q286" s="166"/>
      <c r="R286" s="462" t="s">
        <v>271</v>
      </c>
      <c r="S286" s="166"/>
      <c r="T286" s="462" t="s">
        <v>272</v>
      </c>
      <c r="U286" s="166"/>
      <c r="V286" s="462" t="s">
        <v>271</v>
      </c>
      <c r="W286" s="166"/>
      <c r="X286" s="462" t="s">
        <v>182</v>
      </c>
      <c r="Y286" s="462" t="s">
        <v>274</v>
      </c>
      <c r="Z286" s="462" t="str">
        <f t="shared" si="84"/>
        <v/>
      </c>
      <c r="AA286" s="463" t="s">
        <v>275</v>
      </c>
      <c r="AB286" s="464" t="str">
        <f t="shared" si="85"/>
        <v/>
      </c>
      <c r="AC286" s="465" t="str">
        <f>IFERROR(ROUNDDOWN(ROUNDDOWN(ROUND(L286*VLOOKUP(K286,【参考】数式用!$A$4:$F$57,MATCH("処遇改善加算Ⅳ",【参考】数式用!$C$3:$F$3,0)+2,0),0)*M286,0)*Z286*0.5,0), "")</f>
        <v/>
      </c>
      <c r="AD286" s="616"/>
      <c r="AE286" s="582"/>
      <c r="AF286" s="582"/>
      <c r="AG286" s="583"/>
      <c r="AH286" s="234"/>
      <c r="AI286" s="161"/>
      <c r="AJ286" s="167"/>
      <c r="AK286" s="541" t="str">
        <f t="shared" si="86"/>
        <v/>
      </c>
      <c r="AL286" s="542" t="str">
        <f t="shared" si="87"/>
        <v/>
      </c>
      <c r="AM286" s="543"/>
      <c r="AN286" s="547" t="str">
        <f>IFERROR(VLOOKUP(K286,【参考】数式用!$A$2:$N$57,14,FALSE),"")</f>
        <v/>
      </c>
      <c r="AO286" s="547" t="str">
        <f t="shared" si="88"/>
        <v/>
      </c>
      <c r="AP286" s="546" t="str">
        <f t="shared" si="89"/>
        <v/>
      </c>
      <c r="AQ286" s="546" t="str">
        <f t="shared" si="90"/>
        <v>入力済</v>
      </c>
      <c r="AR286" s="547" t="str">
        <f t="shared" si="91"/>
        <v/>
      </c>
      <c r="AS286" s="546" t="str">
        <f t="shared" si="92"/>
        <v>入力済</v>
      </c>
      <c r="AT286" s="546" t="str">
        <f t="shared" si="93"/>
        <v/>
      </c>
      <c r="AU286" s="546" t="str">
        <f t="shared" si="94"/>
        <v/>
      </c>
      <c r="AV286" s="547" t="str">
        <f t="shared" si="95"/>
        <v/>
      </c>
      <c r="AW286" s="547" t="str">
        <f t="shared" si="102"/>
        <v>入力済</v>
      </c>
      <c r="AX286" s="546" t="str">
        <f>IFERROR(VLOOKUP(K286,【参考】数式用!$AR$3:$AS$49,2, FALSE), "")</f>
        <v/>
      </c>
      <c r="AY286" s="547" t="str">
        <f t="shared" si="96"/>
        <v/>
      </c>
      <c r="AZ286" s="547" t="str">
        <f t="shared" si="97"/>
        <v>入力済</v>
      </c>
      <c r="BA286" s="546" t="str">
        <f>IFERROR(VLOOKUP(K286,【参考】数式用!$AX$3:$AY$56, 2, FALSE), "")</f>
        <v/>
      </c>
      <c r="BB286" s="547" t="str">
        <f t="shared" si="98"/>
        <v/>
      </c>
      <c r="BC286" s="647" t="str">
        <f t="shared" si="99"/>
        <v>入力済</v>
      </c>
      <c r="BD286" s="547" t="str">
        <f t="shared" si="100"/>
        <v/>
      </c>
      <c r="BE286" s="547" t="str">
        <f t="shared" si="101"/>
        <v/>
      </c>
      <c r="BF286" s="514"/>
      <c r="BG286" s="514"/>
      <c r="BH286" s="633" t="e">
        <f>VLOOKUP(K286,【参考】数式用!$A$2:$O$57,15,FALSE)</f>
        <v>#N/A</v>
      </c>
      <c r="BI286" s="514"/>
      <c r="BJ286" s="514"/>
      <c r="BK286" s="514"/>
      <c r="BL286" s="514"/>
      <c r="BM286" s="514"/>
      <c r="BN286" s="514"/>
      <c r="BO286" s="515"/>
    </row>
    <row r="287" spans="1:67" s="516" customFormat="1" ht="109.95" customHeight="1" thickBot="1">
      <c r="A287" s="649">
        <v>276</v>
      </c>
      <c r="B287" s="983" t="str">
        <f>IF(基本情報入力シート!B315="","",基本情報入力シート!B315)</f>
        <v/>
      </c>
      <c r="C287" s="984"/>
      <c r="D287" s="984"/>
      <c r="E287" s="984"/>
      <c r="F287" s="985"/>
      <c r="G287" s="460" t="str">
        <f>IF(基本情報入力シート!L315="", "", 基本情報入力シート!L315)</f>
        <v/>
      </c>
      <c r="H287" s="460" t="str">
        <f>IF(基本情報入力シート!Q315="", "", 基本情報入力シート!Q315)</f>
        <v/>
      </c>
      <c r="I287" s="460" t="str">
        <f>IF(基本情報入力シート!V315="", "", 基本情報入力シート!V315)</f>
        <v/>
      </c>
      <c r="J287" s="460" t="str">
        <f>IF(基本情報入力シート!W315="", "", 基本情報入力シート!W315)</f>
        <v/>
      </c>
      <c r="K287" s="460" t="str">
        <f>IF(基本情報入力シート!Z315="", "", 基本情報入力シート!Z315)</f>
        <v/>
      </c>
      <c r="L287" s="162" t="str">
        <f>IF(基本情報入力シート!AF315=0, "",基本情報入力シート!AF315)</f>
        <v/>
      </c>
      <c r="M287" s="163" t="str">
        <f>IF(基本情報入力シート!AG315="","",基本情報入力シート!AG315)</f>
        <v/>
      </c>
      <c r="N287" s="164"/>
      <c r="O287" s="165" t="str">
        <f>IFERROR(VLOOKUP(K287,【参考】数式用!$A$2:$F$57,MATCH(N287,【参考】数式用!$C$3:$F$3,0)+2,0),"")</f>
        <v/>
      </c>
      <c r="P287" s="461" t="s">
        <v>180</v>
      </c>
      <c r="Q287" s="166"/>
      <c r="R287" s="462" t="s">
        <v>271</v>
      </c>
      <c r="S287" s="166"/>
      <c r="T287" s="462" t="s">
        <v>272</v>
      </c>
      <c r="U287" s="166"/>
      <c r="V287" s="462" t="s">
        <v>271</v>
      </c>
      <c r="W287" s="166"/>
      <c r="X287" s="462" t="s">
        <v>182</v>
      </c>
      <c r="Y287" s="462" t="s">
        <v>274</v>
      </c>
      <c r="Z287" s="462" t="str">
        <f t="shared" si="84"/>
        <v/>
      </c>
      <c r="AA287" s="463" t="s">
        <v>275</v>
      </c>
      <c r="AB287" s="464" t="str">
        <f t="shared" si="85"/>
        <v/>
      </c>
      <c r="AC287" s="465" t="str">
        <f>IFERROR(ROUNDDOWN(ROUNDDOWN(ROUND(L287*VLOOKUP(K287,【参考】数式用!$A$4:$F$57,MATCH("処遇改善加算Ⅳ",【参考】数式用!$C$3:$F$3,0)+2,0),0)*M287,0)*Z287*0.5,0), "")</f>
        <v/>
      </c>
      <c r="AD287" s="616"/>
      <c r="AE287" s="582"/>
      <c r="AF287" s="582"/>
      <c r="AG287" s="583"/>
      <c r="AH287" s="234"/>
      <c r="AI287" s="161"/>
      <c r="AJ287" s="167"/>
      <c r="AK287" s="541" t="str">
        <f t="shared" si="86"/>
        <v/>
      </c>
      <c r="AL287" s="542" t="str">
        <f t="shared" si="87"/>
        <v/>
      </c>
      <c r="AM287" s="543"/>
      <c r="AN287" s="547" t="str">
        <f>IFERROR(VLOOKUP(K287,【参考】数式用!$A$2:$N$57,14,FALSE),"")</f>
        <v/>
      </c>
      <c r="AO287" s="547" t="str">
        <f t="shared" si="88"/>
        <v/>
      </c>
      <c r="AP287" s="546" t="str">
        <f t="shared" si="89"/>
        <v/>
      </c>
      <c r="AQ287" s="546" t="str">
        <f t="shared" si="90"/>
        <v>入力済</v>
      </c>
      <c r="AR287" s="547" t="str">
        <f t="shared" si="91"/>
        <v/>
      </c>
      <c r="AS287" s="546" t="str">
        <f t="shared" si="92"/>
        <v>入力済</v>
      </c>
      <c r="AT287" s="546" t="str">
        <f t="shared" si="93"/>
        <v/>
      </c>
      <c r="AU287" s="546" t="str">
        <f t="shared" si="94"/>
        <v/>
      </c>
      <c r="AV287" s="547" t="str">
        <f t="shared" si="95"/>
        <v/>
      </c>
      <c r="AW287" s="547" t="str">
        <f t="shared" si="102"/>
        <v>入力済</v>
      </c>
      <c r="AX287" s="546" t="str">
        <f>IFERROR(VLOOKUP(K287,【参考】数式用!$AR$3:$AS$49,2, FALSE), "")</f>
        <v/>
      </c>
      <c r="AY287" s="547" t="str">
        <f t="shared" si="96"/>
        <v/>
      </c>
      <c r="AZ287" s="547" t="str">
        <f t="shared" si="97"/>
        <v>入力済</v>
      </c>
      <c r="BA287" s="546" t="str">
        <f>IFERROR(VLOOKUP(K287,【参考】数式用!$AX$3:$AY$56, 2, FALSE), "")</f>
        <v/>
      </c>
      <c r="BB287" s="547" t="str">
        <f t="shared" si="98"/>
        <v/>
      </c>
      <c r="BC287" s="647" t="str">
        <f t="shared" si="99"/>
        <v>入力済</v>
      </c>
      <c r="BD287" s="547" t="str">
        <f t="shared" si="100"/>
        <v/>
      </c>
      <c r="BE287" s="547" t="str">
        <f t="shared" si="101"/>
        <v/>
      </c>
      <c r="BF287" s="514"/>
      <c r="BG287" s="514"/>
      <c r="BH287" s="633" t="e">
        <f>VLOOKUP(K287,【参考】数式用!$A$2:$O$57,15,FALSE)</f>
        <v>#N/A</v>
      </c>
      <c r="BI287" s="514"/>
      <c r="BJ287" s="514"/>
      <c r="BK287" s="514"/>
      <c r="BL287" s="514"/>
      <c r="BM287" s="514"/>
      <c r="BN287" s="514"/>
      <c r="BO287" s="515"/>
    </row>
    <row r="288" spans="1:67" s="516" customFormat="1" ht="109.95" customHeight="1" thickBot="1">
      <c r="A288" s="649">
        <v>277</v>
      </c>
      <c r="B288" s="983" t="str">
        <f>IF(基本情報入力シート!B316="","",基本情報入力シート!B316)</f>
        <v/>
      </c>
      <c r="C288" s="984"/>
      <c r="D288" s="984"/>
      <c r="E288" s="984"/>
      <c r="F288" s="985"/>
      <c r="G288" s="460" t="str">
        <f>IF(基本情報入力シート!L316="", "", 基本情報入力シート!L316)</f>
        <v/>
      </c>
      <c r="H288" s="460" t="str">
        <f>IF(基本情報入力シート!Q316="", "", 基本情報入力シート!Q316)</f>
        <v/>
      </c>
      <c r="I288" s="460" t="str">
        <f>IF(基本情報入力シート!V316="", "", 基本情報入力シート!V316)</f>
        <v/>
      </c>
      <c r="J288" s="460" t="str">
        <f>IF(基本情報入力シート!W316="", "", 基本情報入力シート!W316)</f>
        <v/>
      </c>
      <c r="K288" s="460" t="str">
        <f>IF(基本情報入力シート!Z316="", "", 基本情報入力シート!Z316)</f>
        <v/>
      </c>
      <c r="L288" s="162" t="str">
        <f>IF(基本情報入力シート!AF316=0, "",基本情報入力シート!AF316)</f>
        <v/>
      </c>
      <c r="M288" s="163" t="str">
        <f>IF(基本情報入力シート!AG316="","",基本情報入力シート!AG316)</f>
        <v/>
      </c>
      <c r="N288" s="164"/>
      <c r="O288" s="165" t="str">
        <f>IFERROR(VLOOKUP(K288,【参考】数式用!$A$2:$F$57,MATCH(N288,【参考】数式用!$C$3:$F$3,0)+2,0),"")</f>
        <v/>
      </c>
      <c r="P288" s="461" t="s">
        <v>180</v>
      </c>
      <c r="Q288" s="166"/>
      <c r="R288" s="462" t="s">
        <v>271</v>
      </c>
      <c r="S288" s="166"/>
      <c r="T288" s="462" t="s">
        <v>272</v>
      </c>
      <c r="U288" s="166"/>
      <c r="V288" s="462" t="s">
        <v>271</v>
      </c>
      <c r="W288" s="166"/>
      <c r="X288" s="462" t="s">
        <v>182</v>
      </c>
      <c r="Y288" s="462" t="s">
        <v>274</v>
      </c>
      <c r="Z288" s="462" t="str">
        <f t="shared" si="84"/>
        <v/>
      </c>
      <c r="AA288" s="463" t="s">
        <v>275</v>
      </c>
      <c r="AB288" s="464" t="str">
        <f t="shared" si="85"/>
        <v/>
      </c>
      <c r="AC288" s="465" t="str">
        <f>IFERROR(ROUNDDOWN(ROUNDDOWN(ROUND(L288*VLOOKUP(K288,【参考】数式用!$A$4:$F$57,MATCH("処遇改善加算Ⅳ",【参考】数式用!$C$3:$F$3,0)+2,0),0)*M288,0)*Z288*0.5,0), "")</f>
        <v/>
      </c>
      <c r="AD288" s="616"/>
      <c r="AE288" s="582"/>
      <c r="AF288" s="582"/>
      <c r="AG288" s="583"/>
      <c r="AH288" s="234"/>
      <c r="AI288" s="161"/>
      <c r="AJ288" s="167"/>
      <c r="AK288" s="541" t="str">
        <f t="shared" si="86"/>
        <v/>
      </c>
      <c r="AL288" s="542" t="str">
        <f t="shared" si="87"/>
        <v/>
      </c>
      <c r="AM288" s="543"/>
      <c r="AN288" s="547" t="str">
        <f>IFERROR(VLOOKUP(K288,【参考】数式用!$A$2:$N$57,14,FALSE),"")</f>
        <v/>
      </c>
      <c r="AO288" s="547" t="str">
        <f t="shared" si="88"/>
        <v/>
      </c>
      <c r="AP288" s="546" t="str">
        <f t="shared" si="89"/>
        <v/>
      </c>
      <c r="AQ288" s="546" t="str">
        <f t="shared" si="90"/>
        <v>入力済</v>
      </c>
      <c r="AR288" s="547" t="str">
        <f t="shared" si="91"/>
        <v/>
      </c>
      <c r="AS288" s="546" t="str">
        <f t="shared" si="92"/>
        <v>入力済</v>
      </c>
      <c r="AT288" s="546" t="str">
        <f t="shared" si="93"/>
        <v/>
      </c>
      <c r="AU288" s="546" t="str">
        <f t="shared" si="94"/>
        <v/>
      </c>
      <c r="AV288" s="547" t="str">
        <f t="shared" si="95"/>
        <v/>
      </c>
      <c r="AW288" s="547" t="str">
        <f t="shared" si="102"/>
        <v>入力済</v>
      </c>
      <c r="AX288" s="546" t="str">
        <f>IFERROR(VLOOKUP(K288,【参考】数式用!$AR$3:$AS$49,2, FALSE), "")</f>
        <v/>
      </c>
      <c r="AY288" s="547" t="str">
        <f t="shared" si="96"/>
        <v/>
      </c>
      <c r="AZ288" s="547" t="str">
        <f t="shared" si="97"/>
        <v>入力済</v>
      </c>
      <c r="BA288" s="546" t="str">
        <f>IFERROR(VLOOKUP(K288,【参考】数式用!$AX$3:$AY$56, 2, FALSE), "")</f>
        <v/>
      </c>
      <c r="BB288" s="547" t="str">
        <f t="shared" si="98"/>
        <v/>
      </c>
      <c r="BC288" s="647" t="str">
        <f t="shared" si="99"/>
        <v>入力済</v>
      </c>
      <c r="BD288" s="547" t="str">
        <f t="shared" si="100"/>
        <v/>
      </c>
      <c r="BE288" s="547" t="str">
        <f t="shared" si="101"/>
        <v/>
      </c>
      <c r="BF288" s="514"/>
      <c r="BG288" s="514"/>
      <c r="BH288" s="633" t="e">
        <f>VLOOKUP(K288,【参考】数式用!$A$2:$O$57,15,FALSE)</f>
        <v>#N/A</v>
      </c>
      <c r="BI288" s="514"/>
      <c r="BJ288" s="514"/>
      <c r="BK288" s="514"/>
      <c r="BL288" s="514"/>
      <c r="BM288" s="514"/>
      <c r="BN288" s="514"/>
      <c r="BO288" s="515"/>
    </row>
    <row r="289" spans="1:67" s="516" customFormat="1" ht="109.95" customHeight="1" thickBot="1">
      <c r="A289" s="649">
        <v>278</v>
      </c>
      <c r="B289" s="983" t="str">
        <f>IF(基本情報入力シート!B317="","",基本情報入力シート!B317)</f>
        <v/>
      </c>
      <c r="C289" s="984"/>
      <c r="D289" s="984"/>
      <c r="E289" s="984"/>
      <c r="F289" s="985"/>
      <c r="G289" s="460" t="str">
        <f>IF(基本情報入力シート!L317="", "", 基本情報入力シート!L317)</f>
        <v/>
      </c>
      <c r="H289" s="460" t="str">
        <f>IF(基本情報入力シート!Q317="", "", 基本情報入力シート!Q317)</f>
        <v/>
      </c>
      <c r="I289" s="460" t="str">
        <f>IF(基本情報入力シート!V317="", "", 基本情報入力シート!V317)</f>
        <v/>
      </c>
      <c r="J289" s="460" t="str">
        <f>IF(基本情報入力シート!W317="", "", 基本情報入力シート!W317)</f>
        <v/>
      </c>
      <c r="K289" s="460" t="str">
        <f>IF(基本情報入力シート!Z317="", "", 基本情報入力シート!Z317)</f>
        <v/>
      </c>
      <c r="L289" s="162" t="str">
        <f>IF(基本情報入力シート!AF317=0, "",基本情報入力シート!AF317)</f>
        <v/>
      </c>
      <c r="M289" s="163" t="str">
        <f>IF(基本情報入力シート!AG317="","",基本情報入力シート!AG317)</f>
        <v/>
      </c>
      <c r="N289" s="164"/>
      <c r="O289" s="165" t="str">
        <f>IFERROR(VLOOKUP(K289,【参考】数式用!$A$2:$F$57,MATCH(N289,【参考】数式用!$C$3:$F$3,0)+2,0),"")</f>
        <v/>
      </c>
      <c r="P289" s="461" t="s">
        <v>180</v>
      </c>
      <c r="Q289" s="166"/>
      <c r="R289" s="462" t="s">
        <v>271</v>
      </c>
      <c r="S289" s="166"/>
      <c r="T289" s="462" t="s">
        <v>272</v>
      </c>
      <c r="U289" s="166"/>
      <c r="V289" s="462" t="s">
        <v>271</v>
      </c>
      <c r="W289" s="166"/>
      <c r="X289" s="462" t="s">
        <v>182</v>
      </c>
      <c r="Y289" s="462" t="s">
        <v>274</v>
      </c>
      <c r="Z289" s="462" t="str">
        <f t="shared" si="84"/>
        <v/>
      </c>
      <c r="AA289" s="463" t="s">
        <v>275</v>
      </c>
      <c r="AB289" s="464" t="str">
        <f t="shared" si="85"/>
        <v/>
      </c>
      <c r="AC289" s="465" t="str">
        <f>IFERROR(ROUNDDOWN(ROUNDDOWN(ROUND(L289*VLOOKUP(K289,【参考】数式用!$A$4:$F$57,MATCH("処遇改善加算Ⅳ",【参考】数式用!$C$3:$F$3,0)+2,0),0)*M289,0)*Z289*0.5,0), "")</f>
        <v/>
      </c>
      <c r="AD289" s="616"/>
      <c r="AE289" s="582"/>
      <c r="AF289" s="582"/>
      <c r="AG289" s="583"/>
      <c r="AH289" s="234"/>
      <c r="AI289" s="161"/>
      <c r="AJ289" s="167"/>
      <c r="AK289" s="541" t="str">
        <f t="shared" si="86"/>
        <v/>
      </c>
      <c r="AL289" s="542" t="str">
        <f t="shared" si="87"/>
        <v/>
      </c>
      <c r="AM289" s="543"/>
      <c r="AN289" s="547" t="str">
        <f>IFERROR(VLOOKUP(K289,【参考】数式用!$A$2:$N$57,14,FALSE),"")</f>
        <v/>
      </c>
      <c r="AO289" s="547" t="str">
        <f t="shared" si="88"/>
        <v/>
      </c>
      <c r="AP289" s="546" t="str">
        <f t="shared" si="89"/>
        <v/>
      </c>
      <c r="AQ289" s="546" t="str">
        <f t="shared" si="90"/>
        <v>入力済</v>
      </c>
      <c r="AR289" s="547" t="str">
        <f t="shared" si="91"/>
        <v/>
      </c>
      <c r="AS289" s="546" t="str">
        <f t="shared" si="92"/>
        <v>入力済</v>
      </c>
      <c r="AT289" s="546" t="str">
        <f t="shared" si="93"/>
        <v/>
      </c>
      <c r="AU289" s="546" t="str">
        <f t="shared" si="94"/>
        <v/>
      </c>
      <c r="AV289" s="547" t="str">
        <f t="shared" si="95"/>
        <v/>
      </c>
      <c r="AW289" s="547" t="str">
        <f t="shared" si="102"/>
        <v>入力済</v>
      </c>
      <c r="AX289" s="546" t="str">
        <f>IFERROR(VLOOKUP(K289,【参考】数式用!$AR$3:$AS$49,2, FALSE), "")</f>
        <v/>
      </c>
      <c r="AY289" s="547" t="str">
        <f t="shared" si="96"/>
        <v/>
      </c>
      <c r="AZ289" s="547" t="str">
        <f t="shared" si="97"/>
        <v>入力済</v>
      </c>
      <c r="BA289" s="546" t="str">
        <f>IFERROR(VLOOKUP(K289,【参考】数式用!$AX$3:$AY$56, 2, FALSE), "")</f>
        <v/>
      </c>
      <c r="BB289" s="547" t="str">
        <f t="shared" si="98"/>
        <v/>
      </c>
      <c r="BC289" s="647" t="str">
        <f t="shared" si="99"/>
        <v>入力済</v>
      </c>
      <c r="BD289" s="547" t="str">
        <f t="shared" si="100"/>
        <v/>
      </c>
      <c r="BE289" s="547" t="str">
        <f t="shared" si="101"/>
        <v/>
      </c>
      <c r="BF289" s="514"/>
      <c r="BG289" s="514"/>
      <c r="BH289" s="633" t="e">
        <f>VLOOKUP(K289,【参考】数式用!$A$2:$O$57,15,FALSE)</f>
        <v>#N/A</v>
      </c>
      <c r="BI289" s="514"/>
      <c r="BJ289" s="514"/>
      <c r="BK289" s="514"/>
      <c r="BL289" s="514"/>
      <c r="BM289" s="514"/>
      <c r="BN289" s="514"/>
      <c r="BO289" s="515"/>
    </row>
    <row r="290" spans="1:67" s="516" customFormat="1" ht="109.95" customHeight="1" thickBot="1">
      <c r="A290" s="649">
        <v>279</v>
      </c>
      <c r="B290" s="983" t="str">
        <f>IF(基本情報入力シート!B318="","",基本情報入力シート!B318)</f>
        <v/>
      </c>
      <c r="C290" s="984"/>
      <c r="D290" s="984"/>
      <c r="E290" s="984"/>
      <c r="F290" s="985"/>
      <c r="G290" s="460" t="str">
        <f>IF(基本情報入力シート!L318="", "", 基本情報入力シート!L318)</f>
        <v/>
      </c>
      <c r="H290" s="460" t="str">
        <f>IF(基本情報入力シート!Q318="", "", 基本情報入力シート!Q318)</f>
        <v/>
      </c>
      <c r="I290" s="460" t="str">
        <f>IF(基本情報入力シート!V318="", "", 基本情報入力シート!V318)</f>
        <v/>
      </c>
      <c r="J290" s="460" t="str">
        <f>IF(基本情報入力シート!W318="", "", 基本情報入力シート!W318)</f>
        <v/>
      </c>
      <c r="K290" s="460" t="str">
        <f>IF(基本情報入力シート!Z318="", "", 基本情報入力シート!Z318)</f>
        <v/>
      </c>
      <c r="L290" s="162" t="str">
        <f>IF(基本情報入力シート!AF318=0, "",基本情報入力シート!AF318)</f>
        <v/>
      </c>
      <c r="M290" s="163" t="str">
        <f>IF(基本情報入力シート!AG318="","",基本情報入力シート!AG318)</f>
        <v/>
      </c>
      <c r="N290" s="164"/>
      <c r="O290" s="165" t="str">
        <f>IFERROR(VLOOKUP(K290,【参考】数式用!$A$2:$F$57,MATCH(N290,【参考】数式用!$C$3:$F$3,0)+2,0),"")</f>
        <v/>
      </c>
      <c r="P290" s="461" t="s">
        <v>180</v>
      </c>
      <c r="Q290" s="166"/>
      <c r="R290" s="462" t="s">
        <v>271</v>
      </c>
      <c r="S290" s="166"/>
      <c r="T290" s="462" t="s">
        <v>272</v>
      </c>
      <c r="U290" s="166"/>
      <c r="V290" s="462" t="s">
        <v>271</v>
      </c>
      <c r="W290" s="166"/>
      <c r="X290" s="462" t="s">
        <v>182</v>
      </c>
      <c r="Y290" s="462" t="s">
        <v>274</v>
      </c>
      <c r="Z290" s="462" t="str">
        <f t="shared" si="84"/>
        <v/>
      </c>
      <c r="AA290" s="463" t="s">
        <v>275</v>
      </c>
      <c r="AB290" s="464" t="str">
        <f t="shared" si="85"/>
        <v/>
      </c>
      <c r="AC290" s="465" t="str">
        <f>IFERROR(ROUNDDOWN(ROUNDDOWN(ROUND(L290*VLOOKUP(K290,【参考】数式用!$A$4:$F$57,MATCH("処遇改善加算Ⅳ",【参考】数式用!$C$3:$F$3,0)+2,0),0)*M290,0)*Z290*0.5,0), "")</f>
        <v/>
      </c>
      <c r="AD290" s="616"/>
      <c r="AE290" s="582"/>
      <c r="AF290" s="582"/>
      <c r="AG290" s="583"/>
      <c r="AH290" s="234"/>
      <c r="AI290" s="161"/>
      <c r="AJ290" s="167"/>
      <c r="AK290" s="541" t="str">
        <f t="shared" si="86"/>
        <v/>
      </c>
      <c r="AL290" s="542" t="str">
        <f t="shared" si="87"/>
        <v/>
      </c>
      <c r="AM290" s="543"/>
      <c r="AN290" s="547" t="str">
        <f>IFERROR(VLOOKUP(K290,【参考】数式用!$A$2:$N$57,14,FALSE),"")</f>
        <v/>
      </c>
      <c r="AO290" s="547" t="str">
        <f t="shared" si="88"/>
        <v/>
      </c>
      <c r="AP290" s="546" t="str">
        <f t="shared" si="89"/>
        <v/>
      </c>
      <c r="AQ290" s="546" t="str">
        <f t="shared" si="90"/>
        <v>入力済</v>
      </c>
      <c r="AR290" s="547" t="str">
        <f t="shared" si="91"/>
        <v/>
      </c>
      <c r="AS290" s="546" t="str">
        <f t="shared" si="92"/>
        <v>入力済</v>
      </c>
      <c r="AT290" s="546" t="str">
        <f t="shared" si="93"/>
        <v/>
      </c>
      <c r="AU290" s="546" t="str">
        <f t="shared" si="94"/>
        <v/>
      </c>
      <c r="AV290" s="547" t="str">
        <f t="shared" si="95"/>
        <v/>
      </c>
      <c r="AW290" s="547" t="str">
        <f t="shared" si="102"/>
        <v>入力済</v>
      </c>
      <c r="AX290" s="546" t="str">
        <f>IFERROR(VLOOKUP(K290,【参考】数式用!$AR$3:$AS$49,2, FALSE), "")</f>
        <v/>
      </c>
      <c r="AY290" s="547" t="str">
        <f t="shared" si="96"/>
        <v/>
      </c>
      <c r="AZ290" s="547" t="str">
        <f t="shared" si="97"/>
        <v>入力済</v>
      </c>
      <c r="BA290" s="546" t="str">
        <f>IFERROR(VLOOKUP(K290,【参考】数式用!$AX$3:$AY$56, 2, FALSE), "")</f>
        <v/>
      </c>
      <c r="BB290" s="547" t="str">
        <f t="shared" si="98"/>
        <v/>
      </c>
      <c r="BC290" s="647" t="str">
        <f t="shared" si="99"/>
        <v>入力済</v>
      </c>
      <c r="BD290" s="547" t="str">
        <f t="shared" si="100"/>
        <v/>
      </c>
      <c r="BE290" s="547" t="str">
        <f t="shared" si="101"/>
        <v/>
      </c>
      <c r="BF290" s="514"/>
      <c r="BG290" s="514"/>
      <c r="BH290" s="633" t="e">
        <f>VLOOKUP(K290,【参考】数式用!$A$2:$O$57,15,FALSE)</f>
        <v>#N/A</v>
      </c>
      <c r="BI290" s="514"/>
      <c r="BJ290" s="514"/>
      <c r="BK290" s="514"/>
      <c r="BL290" s="514"/>
      <c r="BM290" s="514"/>
      <c r="BN290" s="514"/>
      <c r="BO290" s="515"/>
    </row>
    <row r="291" spans="1:67" s="516" customFormat="1" ht="109.95" customHeight="1" thickBot="1">
      <c r="A291" s="649">
        <v>280</v>
      </c>
      <c r="B291" s="983" t="str">
        <f>IF(基本情報入力シート!B319="","",基本情報入力シート!B319)</f>
        <v/>
      </c>
      <c r="C291" s="984"/>
      <c r="D291" s="984"/>
      <c r="E291" s="984"/>
      <c r="F291" s="985"/>
      <c r="G291" s="460" t="str">
        <f>IF(基本情報入力シート!L319="", "", 基本情報入力シート!L319)</f>
        <v/>
      </c>
      <c r="H291" s="460" t="str">
        <f>IF(基本情報入力シート!Q319="", "", 基本情報入力シート!Q319)</f>
        <v/>
      </c>
      <c r="I291" s="460" t="str">
        <f>IF(基本情報入力シート!V319="", "", 基本情報入力シート!V319)</f>
        <v/>
      </c>
      <c r="J291" s="460" t="str">
        <f>IF(基本情報入力シート!W319="", "", 基本情報入力シート!W319)</f>
        <v/>
      </c>
      <c r="K291" s="460" t="str">
        <f>IF(基本情報入力シート!Z319="", "", 基本情報入力シート!Z319)</f>
        <v/>
      </c>
      <c r="L291" s="162" t="str">
        <f>IF(基本情報入力シート!AF319=0, "",基本情報入力シート!AF319)</f>
        <v/>
      </c>
      <c r="M291" s="163" t="str">
        <f>IF(基本情報入力シート!AG319="","",基本情報入力シート!AG319)</f>
        <v/>
      </c>
      <c r="N291" s="164"/>
      <c r="O291" s="165" t="str">
        <f>IFERROR(VLOOKUP(K291,【参考】数式用!$A$2:$F$57,MATCH(N291,【参考】数式用!$C$3:$F$3,0)+2,0),"")</f>
        <v/>
      </c>
      <c r="P291" s="461" t="s">
        <v>180</v>
      </c>
      <c r="Q291" s="166"/>
      <c r="R291" s="462" t="s">
        <v>271</v>
      </c>
      <c r="S291" s="166"/>
      <c r="T291" s="462" t="s">
        <v>272</v>
      </c>
      <c r="U291" s="166"/>
      <c r="V291" s="462" t="s">
        <v>271</v>
      </c>
      <c r="W291" s="166"/>
      <c r="X291" s="462" t="s">
        <v>182</v>
      </c>
      <c r="Y291" s="462" t="s">
        <v>274</v>
      </c>
      <c r="Z291" s="462" t="str">
        <f t="shared" si="84"/>
        <v/>
      </c>
      <c r="AA291" s="463" t="s">
        <v>275</v>
      </c>
      <c r="AB291" s="464" t="str">
        <f t="shared" si="85"/>
        <v/>
      </c>
      <c r="AC291" s="465" t="str">
        <f>IFERROR(ROUNDDOWN(ROUNDDOWN(ROUND(L291*VLOOKUP(K291,【参考】数式用!$A$4:$F$57,MATCH("処遇改善加算Ⅳ",【参考】数式用!$C$3:$F$3,0)+2,0),0)*M291,0)*Z291*0.5,0), "")</f>
        <v/>
      </c>
      <c r="AD291" s="616"/>
      <c r="AE291" s="582"/>
      <c r="AF291" s="582"/>
      <c r="AG291" s="583"/>
      <c r="AH291" s="234"/>
      <c r="AI291" s="161"/>
      <c r="AJ291" s="167"/>
      <c r="AK291" s="541" t="str">
        <f t="shared" si="86"/>
        <v/>
      </c>
      <c r="AL291" s="542" t="str">
        <f t="shared" si="87"/>
        <v/>
      </c>
      <c r="AM291" s="543"/>
      <c r="AN291" s="547" t="str">
        <f>IFERROR(VLOOKUP(K291,【参考】数式用!$A$2:$N$57,14,FALSE),"")</f>
        <v/>
      </c>
      <c r="AO291" s="547" t="str">
        <f t="shared" si="88"/>
        <v/>
      </c>
      <c r="AP291" s="546" t="str">
        <f t="shared" si="89"/>
        <v/>
      </c>
      <c r="AQ291" s="546" t="str">
        <f t="shared" si="90"/>
        <v>入力済</v>
      </c>
      <c r="AR291" s="547" t="str">
        <f t="shared" si="91"/>
        <v/>
      </c>
      <c r="AS291" s="546" t="str">
        <f t="shared" si="92"/>
        <v>入力済</v>
      </c>
      <c r="AT291" s="546" t="str">
        <f t="shared" si="93"/>
        <v/>
      </c>
      <c r="AU291" s="546" t="str">
        <f t="shared" si="94"/>
        <v/>
      </c>
      <c r="AV291" s="547" t="str">
        <f t="shared" si="95"/>
        <v/>
      </c>
      <c r="AW291" s="547" t="str">
        <f t="shared" si="102"/>
        <v>入力済</v>
      </c>
      <c r="AX291" s="546" t="str">
        <f>IFERROR(VLOOKUP(K291,【参考】数式用!$AR$3:$AS$49,2, FALSE), "")</f>
        <v/>
      </c>
      <c r="AY291" s="547" t="str">
        <f t="shared" si="96"/>
        <v/>
      </c>
      <c r="AZ291" s="547" t="str">
        <f t="shared" si="97"/>
        <v>入力済</v>
      </c>
      <c r="BA291" s="546" t="str">
        <f>IFERROR(VLOOKUP(K291,【参考】数式用!$AX$3:$AY$56, 2, FALSE), "")</f>
        <v/>
      </c>
      <c r="BB291" s="547" t="str">
        <f t="shared" si="98"/>
        <v/>
      </c>
      <c r="BC291" s="647" t="str">
        <f t="shared" si="99"/>
        <v>入力済</v>
      </c>
      <c r="BD291" s="547" t="str">
        <f t="shared" si="100"/>
        <v/>
      </c>
      <c r="BE291" s="547" t="str">
        <f t="shared" si="101"/>
        <v/>
      </c>
      <c r="BF291" s="514"/>
      <c r="BG291" s="514"/>
      <c r="BH291" s="633" t="e">
        <f>VLOOKUP(K291,【参考】数式用!$A$2:$O$57,15,FALSE)</f>
        <v>#N/A</v>
      </c>
      <c r="BI291" s="514"/>
      <c r="BJ291" s="514"/>
      <c r="BK291" s="514"/>
      <c r="BL291" s="514"/>
      <c r="BM291" s="514"/>
      <c r="BN291" s="514"/>
      <c r="BO291" s="515"/>
    </row>
    <row r="292" spans="1:67" s="516" customFormat="1" ht="109.95" customHeight="1" thickBot="1">
      <c r="A292" s="649">
        <v>281</v>
      </c>
      <c r="B292" s="983" t="str">
        <f>IF(基本情報入力シート!B320="","",基本情報入力シート!B320)</f>
        <v/>
      </c>
      <c r="C292" s="984"/>
      <c r="D292" s="984"/>
      <c r="E292" s="984"/>
      <c r="F292" s="985"/>
      <c r="G292" s="460" t="str">
        <f>IF(基本情報入力シート!L320="", "", 基本情報入力シート!L320)</f>
        <v/>
      </c>
      <c r="H292" s="460" t="str">
        <f>IF(基本情報入力シート!Q320="", "", 基本情報入力シート!Q320)</f>
        <v/>
      </c>
      <c r="I292" s="460" t="str">
        <f>IF(基本情報入力シート!V320="", "", 基本情報入力シート!V320)</f>
        <v/>
      </c>
      <c r="J292" s="460" t="str">
        <f>IF(基本情報入力シート!W320="", "", 基本情報入力シート!W320)</f>
        <v/>
      </c>
      <c r="K292" s="460" t="str">
        <f>IF(基本情報入力シート!Z320="", "", 基本情報入力シート!Z320)</f>
        <v/>
      </c>
      <c r="L292" s="162" t="str">
        <f>IF(基本情報入力シート!AF320=0, "",基本情報入力シート!AF320)</f>
        <v/>
      </c>
      <c r="M292" s="163" t="str">
        <f>IF(基本情報入力シート!AG320="","",基本情報入力シート!AG320)</f>
        <v/>
      </c>
      <c r="N292" s="164"/>
      <c r="O292" s="165" t="str">
        <f>IFERROR(VLOOKUP(K292,【参考】数式用!$A$2:$F$57,MATCH(N292,【参考】数式用!$C$3:$F$3,0)+2,0),"")</f>
        <v/>
      </c>
      <c r="P292" s="461" t="s">
        <v>180</v>
      </c>
      <c r="Q292" s="166"/>
      <c r="R292" s="462" t="s">
        <v>271</v>
      </c>
      <c r="S292" s="166"/>
      <c r="T292" s="462" t="s">
        <v>272</v>
      </c>
      <c r="U292" s="166"/>
      <c r="V292" s="462" t="s">
        <v>271</v>
      </c>
      <c r="W292" s="166"/>
      <c r="X292" s="462" t="s">
        <v>182</v>
      </c>
      <c r="Y292" s="462" t="s">
        <v>274</v>
      </c>
      <c r="Z292" s="462" t="str">
        <f t="shared" si="84"/>
        <v/>
      </c>
      <c r="AA292" s="463" t="s">
        <v>275</v>
      </c>
      <c r="AB292" s="464" t="str">
        <f t="shared" si="85"/>
        <v/>
      </c>
      <c r="AC292" s="465" t="str">
        <f>IFERROR(ROUNDDOWN(ROUNDDOWN(ROUND(L292*VLOOKUP(K292,【参考】数式用!$A$4:$F$57,MATCH("処遇改善加算Ⅳ",【参考】数式用!$C$3:$F$3,0)+2,0),0)*M292,0)*Z292*0.5,0), "")</f>
        <v/>
      </c>
      <c r="AD292" s="616"/>
      <c r="AE292" s="582"/>
      <c r="AF292" s="582"/>
      <c r="AG292" s="583"/>
      <c r="AH292" s="234"/>
      <c r="AI292" s="161"/>
      <c r="AJ292" s="167"/>
      <c r="AK292" s="541" t="str">
        <f t="shared" si="86"/>
        <v/>
      </c>
      <c r="AL292" s="542" t="str">
        <f t="shared" si="87"/>
        <v/>
      </c>
      <c r="AM292" s="543"/>
      <c r="AN292" s="547" t="str">
        <f>IFERROR(VLOOKUP(K292,【参考】数式用!$A$2:$N$57,14,FALSE),"")</f>
        <v/>
      </c>
      <c r="AO292" s="547" t="str">
        <f t="shared" si="88"/>
        <v/>
      </c>
      <c r="AP292" s="546" t="str">
        <f t="shared" si="89"/>
        <v/>
      </c>
      <c r="AQ292" s="546" t="str">
        <f t="shared" si="90"/>
        <v>入力済</v>
      </c>
      <c r="AR292" s="547" t="str">
        <f t="shared" si="91"/>
        <v/>
      </c>
      <c r="AS292" s="546" t="str">
        <f t="shared" si="92"/>
        <v>入力済</v>
      </c>
      <c r="AT292" s="546" t="str">
        <f t="shared" si="93"/>
        <v/>
      </c>
      <c r="AU292" s="546" t="str">
        <f t="shared" si="94"/>
        <v/>
      </c>
      <c r="AV292" s="547" t="str">
        <f t="shared" si="95"/>
        <v/>
      </c>
      <c r="AW292" s="547" t="str">
        <f t="shared" si="102"/>
        <v>入力済</v>
      </c>
      <c r="AX292" s="546" t="str">
        <f>IFERROR(VLOOKUP(K292,【参考】数式用!$AR$3:$AS$49,2, FALSE), "")</f>
        <v/>
      </c>
      <c r="AY292" s="547" t="str">
        <f t="shared" si="96"/>
        <v/>
      </c>
      <c r="AZ292" s="547" t="str">
        <f t="shared" si="97"/>
        <v>入力済</v>
      </c>
      <c r="BA292" s="546" t="str">
        <f>IFERROR(VLOOKUP(K292,【参考】数式用!$AX$3:$AY$56, 2, FALSE), "")</f>
        <v/>
      </c>
      <c r="BB292" s="547" t="str">
        <f t="shared" si="98"/>
        <v/>
      </c>
      <c r="BC292" s="647" t="str">
        <f t="shared" si="99"/>
        <v>入力済</v>
      </c>
      <c r="BD292" s="547" t="str">
        <f t="shared" si="100"/>
        <v/>
      </c>
      <c r="BE292" s="547" t="str">
        <f t="shared" si="101"/>
        <v/>
      </c>
      <c r="BF292" s="514"/>
      <c r="BG292" s="514"/>
      <c r="BH292" s="633" t="e">
        <f>VLOOKUP(K292,【参考】数式用!$A$2:$O$57,15,FALSE)</f>
        <v>#N/A</v>
      </c>
      <c r="BI292" s="514"/>
      <c r="BJ292" s="514"/>
      <c r="BK292" s="514"/>
      <c r="BL292" s="514"/>
      <c r="BM292" s="514"/>
      <c r="BN292" s="514"/>
      <c r="BO292" s="515"/>
    </row>
    <row r="293" spans="1:67" s="516" customFormat="1" ht="109.95" customHeight="1" thickBot="1">
      <c r="A293" s="649">
        <v>282</v>
      </c>
      <c r="B293" s="983" t="str">
        <f>IF(基本情報入力シート!B321="","",基本情報入力シート!B321)</f>
        <v/>
      </c>
      <c r="C293" s="984"/>
      <c r="D293" s="984"/>
      <c r="E293" s="984"/>
      <c r="F293" s="985"/>
      <c r="G293" s="460" t="str">
        <f>IF(基本情報入力シート!L321="", "", 基本情報入力シート!L321)</f>
        <v/>
      </c>
      <c r="H293" s="460" t="str">
        <f>IF(基本情報入力シート!Q321="", "", 基本情報入力シート!Q321)</f>
        <v/>
      </c>
      <c r="I293" s="460" t="str">
        <f>IF(基本情報入力シート!V321="", "", 基本情報入力シート!V321)</f>
        <v/>
      </c>
      <c r="J293" s="460" t="str">
        <f>IF(基本情報入力シート!W321="", "", 基本情報入力シート!W321)</f>
        <v/>
      </c>
      <c r="K293" s="460" t="str">
        <f>IF(基本情報入力シート!Z321="", "", 基本情報入力シート!Z321)</f>
        <v/>
      </c>
      <c r="L293" s="162" t="str">
        <f>IF(基本情報入力シート!AF321=0, "",基本情報入力シート!AF321)</f>
        <v/>
      </c>
      <c r="M293" s="163" t="str">
        <f>IF(基本情報入力シート!AG321="","",基本情報入力シート!AG321)</f>
        <v/>
      </c>
      <c r="N293" s="164"/>
      <c r="O293" s="165" t="str">
        <f>IFERROR(VLOOKUP(K293,【参考】数式用!$A$2:$F$57,MATCH(N293,【参考】数式用!$C$3:$F$3,0)+2,0),"")</f>
        <v/>
      </c>
      <c r="P293" s="461" t="s">
        <v>180</v>
      </c>
      <c r="Q293" s="166"/>
      <c r="R293" s="462" t="s">
        <v>271</v>
      </c>
      <c r="S293" s="166"/>
      <c r="T293" s="462" t="s">
        <v>272</v>
      </c>
      <c r="U293" s="166"/>
      <c r="V293" s="462" t="s">
        <v>271</v>
      </c>
      <c r="W293" s="166"/>
      <c r="X293" s="462" t="s">
        <v>182</v>
      </c>
      <c r="Y293" s="462" t="s">
        <v>274</v>
      </c>
      <c r="Z293" s="462" t="str">
        <f t="shared" si="84"/>
        <v/>
      </c>
      <c r="AA293" s="463" t="s">
        <v>275</v>
      </c>
      <c r="AB293" s="464" t="str">
        <f t="shared" si="85"/>
        <v/>
      </c>
      <c r="AC293" s="465" t="str">
        <f>IFERROR(ROUNDDOWN(ROUNDDOWN(ROUND(L293*VLOOKUP(K293,【参考】数式用!$A$4:$F$57,MATCH("処遇改善加算Ⅳ",【参考】数式用!$C$3:$F$3,0)+2,0),0)*M293,0)*Z293*0.5,0), "")</f>
        <v/>
      </c>
      <c r="AD293" s="616"/>
      <c r="AE293" s="582"/>
      <c r="AF293" s="582"/>
      <c r="AG293" s="583"/>
      <c r="AH293" s="234"/>
      <c r="AI293" s="161"/>
      <c r="AJ293" s="167"/>
      <c r="AK293" s="541" t="str">
        <f t="shared" si="86"/>
        <v/>
      </c>
      <c r="AL293" s="542" t="str">
        <f t="shared" si="87"/>
        <v/>
      </c>
      <c r="AM293" s="543"/>
      <c r="AN293" s="547" t="str">
        <f>IFERROR(VLOOKUP(K293,【参考】数式用!$A$2:$N$57,14,FALSE),"")</f>
        <v/>
      </c>
      <c r="AO293" s="547" t="str">
        <f t="shared" si="88"/>
        <v/>
      </c>
      <c r="AP293" s="546" t="str">
        <f t="shared" si="89"/>
        <v/>
      </c>
      <c r="AQ293" s="546" t="str">
        <f t="shared" si="90"/>
        <v>入力済</v>
      </c>
      <c r="AR293" s="547" t="str">
        <f t="shared" si="91"/>
        <v/>
      </c>
      <c r="AS293" s="546" t="str">
        <f t="shared" si="92"/>
        <v>入力済</v>
      </c>
      <c r="AT293" s="546" t="str">
        <f t="shared" si="93"/>
        <v/>
      </c>
      <c r="AU293" s="546" t="str">
        <f t="shared" si="94"/>
        <v/>
      </c>
      <c r="AV293" s="547" t="str">
        <f t="shared" si="95"/>
        <v/>
      </c>
      <c r="AW293" s="547" t="str">
        <f t="shared" si="102"/>
        <v>入力済</v>
      </c>
      <c r="AX293" s="546" t="str">
        <f>IFERROR(VLOOKUP(K293,【参考】数式用!$AR$3:$AS$49,2, FALSE), "")</f>
        <v/>
      </c>
      <c r="AY293" s="547" t="str">
        <f t="shared" si="96"/>
        <v/>
      </c>
      <c r="AZ293" s="547" t="str">
        <f t="shared" si="97"/>
        <v>入力済</v>
      </c>
      <c r="BA293" s="546" t="str">
        <f>IFERROR(VLOOKUP(K293,【参考】数式用!$AX$3:$AY$56, 2, FALSE), "")</f>
        <v/>
      </c>
      <c r="BB293" s="547" t="str">
        <f t="shared" si="98"/>
        <v/>
      </c>
      <c r="BC293" s="647" t="str">
        <f t="shared" si="99"/>
        <v>入力済</v>
      </c>
      <c r="BD293" s="547" t="str">
        <f t="shared" si="100"/>
        <v/>
      </c>
      <c r="BE293" s="547" t="str">
        <f t="shared" si="101"/>
        <v/>
      </c>
      <c r="BF293" s="514"/>
      <c r="BG293" s="514"/>
      <c r="BH293" s="633" t="e">
        <f>VLOOKUP(K293,【参考】数式用!$A$2:$O$57,15,FALSE)</f>
        <v>#N/A</v>
      </c>
      <c r="BI293" s="514"/>
      <c r="BJ293" s="514"/>
      <c r="BK293" s="514"/>
      <c r="BL293" s="514"/>
      <c r="BM293" s="514"/>
      <c r="BN293" s="514"/>
      <c r="BO293" s="515"/>
    </row>
    <row r="294" spans="1:67" s="516" customFormat="1" ht="109.95" customHeight="1" thickBot="1">
      <c r="A294" s="649">
        <v>283</v>
      </c>
      <c r="B294" s="983" t="str">
        <f>IF(基本情報入力シート!B322="","",基本情報入力シート!B322)</f>
        <v/>
      </c>
      <c r="C294" s="984"/>
      <c r="D294" s="984"/>
      <c r="E294" s="984"/>
      <c r="F294" s="985"/>
      <c r="G294" s="460" t="str">
        <f>IF(基本情報入力シート!L322="", "", 基本情報入力シート!L322)</f>
        <v/>
      </c>
      <c r="H294" s="460" t="str">
        <f>IF(基本情報入力シート!Q322="", "", 基本情報入力シート!Q322)</f>
        <v/>
      </c>
      <c r="I294" s="460" t="str">
        <f>IF(基本情報入力シート!V322="", "", 基本情報入力シート!V322)</f>
        <v/>
      </c>
      <c r="J294" s="460" t="str">
        <f>IF(基本情報入力シート!W322="", "", 基本情報入力シート!W322)</f>
        <v/>
      </c>
      <c r="K294" s="460" t="str">
        <f>IF(基本情報入力シート!Z322="", "", 基本情報入力シート!Z322)</f>
        <v/>
      </c>
      <c r="L294" s="162" t="str">
        <f>IF(基本情報入力シート!AF322=0, "",基本情報入力シート!AF322)</f>
        <v/>
      </c>
      <c r="M294" s="163" t="str">
        <f>IF(基本情報入力シート!AG322="","",基本情報入力シート!AG322)</f>
        <v/>
      </c>
      <c r="N294" s="164"/>
      <c r="O294" s="165" t="str">
        <f>IFERROR(VLOOKUP(K294,【参考】数式用!$A$2:$F$57,MATCH(N294,【参考】数式用!$C$3:$F$3,0)+2,0),"")</f>
        <v/>
      </c>
      <c r="P294" s="461" t="s">
        <v>180</v>
      </c>
      <c r="Q294" s="166"/>
      <c r="R294" s="462" t="s">
        <v>271</v>
      </c>
      <c r="S294" s="166"/>
      <c r="T294" s="462" t="s">
        <v>272</v>
      </c>
      <c r="U294" s="166"/>
      <c r="V294" s="462" t="s">
        <v>271</v>
      </c>
      <c r="W294" s="166"/>
      <c r="X294" s="462" t="s">
        <v>182</v>
      </c>
      <c r="Y294" s="462" t="s">
        <v>274</v>
      </c>
      <c r="Z294" s="462" t="str">
        <f t="shared" si="84"/>
        <v/>
      </c>
      <c r="AA294" s="463" t="s">
        <v>275</v>
      </c>
      <c r="AB294" s="464" t="str">
        <f t="shared" si="85"/>
        <v/>
      </c>
      <c r="AC294" s="465" t="str">
        <f>IFERROR(ROUNDDOWN(ROUNDDOWN(ROUND(L294*VLOOKUP(K294,【参考】数式用!$A$4:$F$57,MATCH("処遇改善加算Ⅳ",【参考】数式用!$C$3:$F$3,0)+2,0),0)*M294,0)*Z294*0.5,0), "")</f>
        <v/>
      </c>
      <c r="AD294" s="616"/>
      <c r="AE294" s="582"/>
      <c r="AF294" s="582"/>
      <c r="AG294" s="583"/>
      <c r="AH294" s="234"/>
      <c r="AI294" s="161"/>
      <c r="AJ294" s="167"/>
      <c r="AK294" s="541" t="str">
        <f t="shared" si="86"/>
        <v/>
      </c>
      <c r="AL294" s="542" t="str">
        <f t="shared" si="87"/>
        <v/>
      </c>
      <c r="AM294" s="543"/>
      <c r="AN294" s="547" t="str">
        <f>IFERROR(VLOOKUP(K294,【参考】数式用!$A$2:$N$57,14,FALSE),"")</f>
        <v/>
      </c>
      <c r="AO294" s="547" t="str">
        <f t="shared" si="88"/>
        <v/>
      </c>
      <c r="AP294" s="546" t="str">
        <f t="shared" si="89"/>
        <v/>
      </c>
      <c r="AQ294" s="546" t="str">
        <f t="shared" si="90"/>
        <v>入力済</v>
      </c>
      <c r="AR294" s="547" t="str">
        <f t="shared" si="91"/>
        <v/>
      </c>
      <c r="AS294" s="546" t="str">
        <f t="shared" si="92"/>
        <v>入力済</v>
      </c>
      <c r="AT294" s="546" t="str">
        <f t="shared" si="93"/>
        <v/>
      </c>
      <c r="AU294" s="546" t="str">
        <f t="shared" si="94"/>
        <v/>
      </c>
      <c r="AV294" s="547" t="str">
        <f t="shared" si="95"/>
        <v/>
      </c>
      <c r="AW294" s="547" t="str">
        <f t="shared" si="102"/>
        <v>入力済</v>
      </c>
      <c r="AX294" s="546" t="str">
        <f>IFERROR(VLOOKUP(K294,【参考】数式用!$AR$3:$AS$49,2, FALSE), "")</f>
        <v/>
      </c>
      <c r="AY294" s="547" t="str">
        <f t="shared" si="96"/>
        <v/>
      </c>
      <c r="AZ294" s="547" t="str">
        <f t="shared" si="97"/>
        <v>入力済</v>
      </c>
      <c r="BA294" s="546" t="str">
        <f>IFERROR(VLOOKUP(K294,【参考】数式用!$AX$3:$AY$56, 2, FALSE), "")</f>
        <v/>
      </c>
      <c r="BB294" s="547" t="str">
        <f t="shared" si="98"/>
        <v/>
      </c>
      <c r="BC294" s="647" t="str">
        <f t="shared" si="99"/>
        <v>入力済</v>
      </c>
      <c r="BD294" s="547" t="str">
        <f t="shared" si="100"/>
        <v/>
      </c>
      <c r="BE294" s="547" t="str">
        <f t="shared" si="101"/>
        <v/>
      </c>
      <c r="BF294" s="514"/>
      <c r="BG294" s="514"/>
      <c r="BH294" s="633" t="e">
        <f>VLOOKUP(K294,【参考】数式用!$A$2:$O$57,15,FALSE)</f>
        <v>#N/A</v>
      </c>
      <c r="BI294" s="514"/>
      <c r="BJ294" s="514"/>
      <c r="BK294" s="514"/>
      <c r="BL294" s="514"/>
      <c r="BM294" s="514"/>
      <c r="BN294" s="514"/>
      <c r="BO294" s="515"/>
    </row>
    <row r="295" spans="1:67" s="516" customFormat="1" ht="109.95" customHeight="1" thickBot="1">
      <c r="A295" s="649">
        <v>284</v>
      </c>
      <c r="B295" s="983" t="str">
        <f>IF(基本情報入力シート!B323="","",基本情報入力シート!B323)</f>
        <v/>
      </c>
      <c r="C295" s="984"/>
      <c r="D295" s="984"/>
      <c r="E295" s="984"/>
      <c r="F295" s="985"/>
      <c r="G295" s="460" t="str">
        <f>IF(基本情報入力シート!L323="", "", 基本情報入力シート!L323)</f>
        <v/>
      </c>
      <c r="H295" s="460" t="str">
        <f>IF(基本情報入力シート!Q323="", "", 基本情報入力シート!Q323)</f>
        <v/>
      </c>
      <c r="I295" s="460" t="str">
        <f>IF(基本情報入力シート!V323="", "", 基本情報入力シート!V323)</f>
        <v/>
      </c>
      <c r="J295" s="460" t="str">
        <f>IF(基本情報入力シート!W323="", "", 基本情報入力シート!W323)</f>
        <v/>
      </c>
      <c r="K295" s="460" t="str">
        <f>IF(基本情報入力シート!Z323="", "", 基本情報入力シート!Z323)</f>
        <v/>
      </c>
      <c r="L295" s="162" t="str">
        <f>IF(基本情報入力シート!AF323=0, "",基本情報入力シート!AF323)</f>
        <v/>
      </c>
      <c r="M295" s="163" t="str">
        <f>IF(基本情報入力シート!AG323="","",基本情報入力シート!AG323)</f>
        <v/>
      </c>
      <c r="N295" s="164"/>
      <c r="O295" s="165" t="str">
        <f>IFERROR(VLOOKUP(K295,【参考】数式用!$A$2:$F$57,MATCH(N295,【参考】数式用!$C$3:$F$3,0)+2,0),"")</f>
        <v/>
      </c>
      <c r="P295" s="461" t="s">
        <v>180</v>
      </c>
      <c r="Q295" s="166"/>
      <c r="R295" s="462" t="s">
        <v>271</v>
      </c>
      <c r="S295" s="166"/>
      <c r="T295" s="462" t="s">
        <v>272</v>
      </c>
      <c r="U295" s="166"/>
      <c r="V295" s="462" t="s">
        <v>271</v>
      </c>
      <c r="W295" s="166"/>
      <c r="X295" s="462" t="s">
        <v>182</v>
      </c>
      <c r="Y295" s="462" t="s">
        <v>274</v>
      </c>
      <c r="Z295" s="462" t="str">
        <f t="shared" si="84"/>
        <v/>
      </c>
      <c r="AA295" s="463" t="s">
        <v>275</v>
      </c>
      <c r="AB295" s="464" t="str">
        <f t="shared" si="85"/>
        <v/>
      </c>
      <c r="AC295" s="465" t="str">
        <f>IFERROR(ROUNDDOWN(ROUNDDOWN(ROUND(L295*VLOOKUP(K295,【参考】数式用!$A$4:$F$57,MATCH("処遇改善加算Ⅳ",【参考】数式用!$C$3:$F$3,0)+2,0),0)*M295,0)*Z295*0.5,0), "")</f>
        <v/>
      </c>
      <c r="AD295" s="616"/>
      <c r="AE295" s="582"/>
      <c r="AF295" s="582"/>
      <c r="AG295" s="583"/>
      <c r="AH295" s="234"/>
      <c r="AI295" s="161"/>
      <c r="AJ295" s="167"/>
      <c r="AK295" s="541" t="str">
        <f t="shared" si="86"/>
        <v/>
      </c>
      <c r="AL295" s="542" t="str">
        <f t="shared" si="87"/>
        <v/>
      </c>
      <c r="AM295" s="543"/>
      <c r="AN295" s="547" t="str">
        <f>IFERROR(VLOOKUP(K295,【参考】数式用!$A$2:$N$57,14,FALSE),"")</f>
        <v/>
      </c>
      <c r="AO295" s="547" t="str">
        <f t="shared" si="88"/>
        <v/>
      </c>
      <c r="AP295" s="546" t="str">
        <f t="shared" si="89"/>
        <v/>
      </c>
      <c r="AQ295" s="546" t="str">
        <f t="shared" si="90"/>
        <v>入力済</v>
      </c>
      <c r="AR295" s="547" t="str">
        <f t="shared" si="91"/>
        <v/>
      </c>
      <c r="AS295" s="546" t="str">
        <f t="shared" si="92"/>
        <v>入力済</v>
      </c>
      <c r="AT295" s="546" t="str">
        <f t="shared" si="93"/>
        <v/>
      </c>
      <c r="AU295" s="546" t="str">
        <f t="shared" si="94"/>
        <v/>
      </c>
      <c r="AV295" s="547" t="str">
        <f t="shared" si="95"/>
        <v/>
      </c>
      <c r="AW295" s="547" t="str">
        <f t="shared" si="102"/>
        <v>入力済</v>
      </c>
      <c r="AX295" s="546" t="str">
        <f>IFERROR(VLOOKUP(K295,【参考】数式用!$AR$3:$AS$49,2, FALSE), "")</f>
        <v/>
      </c>
      <c r="AY295" s="547" t="str">
        <f t="shared" si="96"/>
        <v/>
      </c>
      <c r="AZ295" s="547" t="str">
        <f t="shared" si="97"/>
        <v>入力済</v>
      </c>
      <c r="BA295" s="546" t="str">
        <f>IFERROR(VLOOKUP(K295,【参考】数式用!$AX$3:$AY$56, 2, FALSE), "")</f>
        <v/>
      </c>
      <c r="BB295" s="547" t="str">
        <f t="shared" si="98"/>
        <v/>
      </c>
      <c r="BC295" s="647" t="str">
        <f t="shared" si="99"/>
        <v>入力済</v>
      </c>
      <c r="BD295" s="547" t="str">
        <f t="shared" si="100"/>
        <v/>
      </c>
      <c r="BE295" s="547" t="str">
        <f t="shared" si="101"/>
        <v/>
      </c>
      <c r="BF295" s="514"/>
      <c r="BG295" s="514"/>
      <c r="BH295" s="633" t="e">
        <f>VLOOKUP(K295,【参考】数式用!$A$2:$O$57,15,FALSE)</f>
        <v>#N/A</v>
      </c>
      <c r="BI295" s="514"/>
      <c r="BJ295" s="514"/>
      <c r="BK295" s="514"/>
      <c r="BL295" s="514"/>
      <c r="BM295" s="514"/>
      <c r="BN295" s="514"/>
      <c r="BO295" s="515"/>
    </row>
    <row r="296" spans="1:67" s="516" customFormat="1" ht="109.95" customHeight="1" thickBot="1">
      <c r="A296" s="649">
        <v>285</v>
      </c>
      <c r="B296" s="983" t="str">
        <f>IF(基本情報入力シート!B324="","",基本情報入力シート!B324)</f>
        <v/>
      </c>
      <c r="C296" s="984"/>
      <c r="D296" s="984"/>
      <c r="E296" s="984"/>
      <c r="F296" s="985"/>
      <c r="G296" s="460" t="str">
        <f>IF(基本情報入力シート!L324="", "", 基本情報入力シート!L324)</f>
        <v/>
      </c>
      <c r="H296" s="460" t="str">
        <f>IF(基本情報入力シート!Q324="", "", 基本情報入力シート!Q324)</f>
        <v/>
      </c>
      <c r="I296" s="460" t="str">
        <f>IF(基本情報入力シート!V324="", "", 基本情報入力シート!V324)</f>
        <v/>
      </c>
      <c r="J296" s="460" t="str">
        <f>IF(基本情報入力シート!W324="", "", 基本情報入力シート!W324)</f>
        <v/>
      </c>
      <c r="K296" s="460" t="str">
        <f>IF(基本情報入力シート!Z324="", "", 基本情報入力シート!Z324)</f>
        <v/>
      </c>
      <c r="L296" s="162" t="str">
        <f>IF(基本情報入力シート!AF324=0, "",基本情報入力シート!AF324)</f>
        <v/>
      </c>
      <c r="M296" s="163" t="str">
        <f>IF(基本情報入力シート!AG324="","",基本情報入力シート!AG324)</f>
        <v/>
      </c>
      <c r="N296" s="164"/>
      <c r="O296" s="165" t="str">
        <f>IFERROR(VLOOKUP(K296,【参考】数式用!$A$2:$F$57,MATCH(N296,【参考】数式用!$C$3:$F$3,0)+2,0),"")</f>
        <v/>
      </c>
      <c r="P296" s="461" t="s">
        <v>180</v>
      </c>
      <c r="Q296" s="166"/>
      <c r="R296" s="462" t="s">
        <v>271</v>
      </c>
      <c r="S296" s="166"/>
      <c r="T296" s="462" t="s">
        <v>272</v>
      </c>
      <c r="U296" s="166"/>
      <c r="V296" s="462" t="s">
        <v>271</v>
      </c>
      <c r="W296" s="166"/>
      <c r="X296" s="462" t="s">
        <v>182</v>
      </c>
      <c r="Y296" s="462" t="s">
        <v>274</v>
      </c>
      <c r="Z296" s="462" t="str">
        <f t="shared" si="84"/>
        <v/>
      </c>
      <c r="AA296" s="463" t="s">
        <v>275</v>
      </c>
      <c r="AB296" s="464" t="str">
        <f t="shared" si="85"/>
        <v/>
      </c>
      <c r="AC296" s="465" t="str">
        <f>IFERROR(ROUNDDOWN(ROUNDDOWN(ROUND(L296*VLOOKUP(K296,【参考】数式用!$A$4:$F$57,MATCH("処遇改善加算Ⅳ",【参考】数式用!$C$3:$F$3,0)+2,0),0)*M296,0)*Z296*0.5,0), "")</f>
        <v/>
      </c>
      <c r="AD296" s="616"/>
      <c r="AE296" s="582"/>
      <c r="AF296" s="582"/>
      <c r="AG296" s="583"/>
      <c r="AH296" s="234"/>
      <c r="AI296" s="161"/>
      <c r="AJ296" s="167"/>
      <c r="AK296" s="541" t="str">
        <f t="shared" si="86"/>
        <v/>
      </c>
      <c r="AL296" s="542" t="str">
        <f t="shared" si="87"/>
        <v/>
      </c>
      <c r="AM296" s="543"/>
      <c r="AN296" s="547" t="str">
        <f>IFERROR(VLOOKUP(K296,【参考】数式用!$A$2:$N$57,14,FALSE),"")</f>
        <v/>
      </c>
      <c r="AO296" s="547" t="str">
        <f t="shared" si="88"/>
        <v/>
      </c>
      <c r="AP296" s="546" t="str">
        <f t="shared" si="89"/>
        <v/>
      </c>
      <c r="AQ296" s="546" t="str">
        <f t="shared" si="90"/>
        <v>入力済</v>
      </c>
      <c r="AR296" s="547" t="str">
        <f t="shared" si="91"/>
        <v/>
      </c>
      <c r="AS296" s="546" t="str">
        <f t="shared" si="92"/>
        <v>入力済</v>
      </c>
      <c r="AT296" s="546" t="str">
        <f t="shared" si="93"/>
        <v/>
      </c>
      <c r="AU296" s="546" t="str">
        <f t="shared" si="94"/>
        <v/>
      </c>
      <c r="AV296" s="547" t="str">
        <f t="shared" si="95"/>
        <v/>
      </c>
      <c r="AW296" s="547" t="str">
        <f t="shared" si="102"/>
        <v>入力済</v>
      </c>
      <c r="AX296" s="546" t="str">
        <f>IFERROR(VLOOKUP(K296,【参考】数式用!$AR$3:$AS$49,2, FALSE), "")</f>
        <v/>
      </c>
      <c r="AY296" s="547" t="str">
        <f t="shared" si="96"/>
        <v/>
      </c>
      <c r="AZ296" s="547" t="str">
        <f t="shared" si="97"/>
        <v>入力済</v>
      </c>
      <c r="BA296" s="546" t="str">
        <f>IFERROR(VLOOKUP(K296,【参考】数式用!$AX$3:$AY$56, 2, FALSE), "")</f>
        <v/>
      </c>
      <c r="BB296" s="547" t="str">
        <f t="shared" si="98"/>
        <v/>
      </c>
      <c r="BC296" s="647" t="str">
        <f t="shared" si="99"/>
        <v>入力済</v>
      </c>
      <c r="BD296" s="547" t="str">
        <f t="shared" si="100"/>
        <v/>
      </c>
      <c r="BE296" s="547" t="str">
        <f t="shared" si="101"/>
        <v/>
      </c>
      <c r="BF296" s="514"/>
      <c r="BG296" s="514"/>
      <c r="BH296" s="633" t="e">
        <f>VLOOKUP(K296,【参考】数式用!$A$2:$O$57,15,FALSE)</f>
        <v>#N/A</v>
      </c>
      <c r="BI296" s="514"/>
      <c r="BJ296" s="514"/>
      <c r="BK296" s="514"/>
      <c r="BL296" s="514"/>
      <c r="BM296" s="514"/>
      <c r="BN296" s="514"/>
      <c r="BO296" s="515"/>
    </row>
    <row r="297" spans="1:67" s="516" customFormat="1" ht="109.95" customHeight="1" thickBot="1">
      <c r="A297" s="649">
        <v>286</v>
      </c>
      <c r="B297" s="983" t="str">
        <f>IF(基本情報入力シート!B325="","",基本情報入力シート!B325)</f>
        <v/>
      </c>
      <c r="C297" s="984"/>
      <c r="D297" s="984"/>
      <c r="E297" s="984"/>
      <c r="F297" s="985"/>
      <c r="G297" s="460" t="str">
        <f>IF(基本情報入力シート!L325="", "", 基本情報入力シート!L325)</f>
        <v/>
      </c>
      <c r="H297" s="460" t="str">
        <f>IF(基本情報入力シート!Q325="", "", 基本情報入力シート!Q325)</f>
        <v/>
      </c>
      <c r="I297" s="460" t="str">
        <f>IF(基本情報入力シート!V325="", "", 基本情報入力シート!V325)</f>
        <v/>
      </c>
      <c r="J297" s="460" t="str">
        <f>IF(基本情報入力シート!W325="", "", 基本情報入力シート!W325)</f>
        <v/>
      </c>
      <c r="K297" s="460" t="str">
        <f>IF(基本情報入力シート!Z325="", "", 基本情報入力シート!Z325)</f>
        <v/>
      </c>
      <c r="L297" s="162" t="str">
        <f>IF(基本情報入力シート!AF325=0, "",基本情報入力シート!AF325)</f>
        <v/>
      </c>
      <c r="M297" s="163" t="str">
        <f>IF(基本情報入力シート!AG325="","",基本情報入力シート!AG325)</f>
        <v/>
      </c>
      <c r="N297" s="164"/>
      <c r="O297" s="165" t="str">
        <f>IFERROR(VLOOKUP(K297,【参考】数式用!$A$2:$F$57,MATCH(N297,【参考】数式用!$C$3:$F$3,0)+2,0),"")</f>
        <v/>
      </c>
      <c r="P297" s="461" t="s">
        <v>180</v>
      </c>
      <c r="Q297" s="166"/>
      <c r="R297" s="462" t="s">
        <v>271</v>
      </c>
      <c r="S297" s="166"/>
      <c r="T297" s="462" t="s">
        <v>272</v>
      </c>
      <c r="U297" s="166"/>
      <c r="V297" s="462" t="s">
        <v>271</v>
      </c>
      <c r="W297" s="166"/>
      <c r="X297" s="462" t="s">
        <v>182</v>
      </c>
      <c r="Y297" s="462" t="s">
        <v>274</v>
      </c>
      <c r="Z297" s="462" t="str">
        <f t="shared" si="84"/>
        <v/>
      </c>
      <c r="AA297" s="463" t="s">
        <v>275</v>
      </c>
      <c r="AB297" s="464" t="str">
        <f t="shared" si="85"/>
        <v/>
      </c>
      <c r="AC297" s="465" t="str">
        <f>IFERROR(ROUNDDOWN(ROUNDDOWN(ROUND(L297*VLOOKUP(K297,【参考】数式用!$A$4:$F$57,MATCH("処遇改善加算Ⅳ",【参考】数式用!$C$3:$F$3,0)+2,0),0)*M297,0)*Z297*0.5,0), "")</f>
        <v/>
      </c>
      <c r="AD297" s="616"/>
      <c r="AE297" s="582"/>
      <c r="AF297" s="582"/>
      <c r="AG297" s="583"/>
      <c r="AH297" s="234"/>
      <c r="AI297" s="161"/>
      <c r="AJ297" s="167"/>
      <c r="AK297" s="541" t="str">
        <f t="shared" si="86"/>
        <v/>
      </c>
      <c r="AL297" s="542" t="str">
        <f t="shared" si="87"/>
        <v/>
      </c>
      <c r="AM297" s="543"/>
      <c r="AN297" s="547" t="str">
        <f>IFERROR(VLOOKUP(K297,【参考】数式用!$A$2:$N$57,14,FALSE),"")</f>
        <v/>
      </c>
      <c r="AO297" s="547" t="str">
        <f t="shared" si="88"/>
        <v/>
      </c>
      <c r="AP297" s="546" t="str">
        <f t="shared" si="89"/>
        <v/>
      </c>
      <c r="AQ297" s="546" t="str">
        <f t="shared" si="90"/>
        <v>入力済</v>
      </c>
      <c r="AR297" s="547" t="str">
        <f t="shared" si="91"/>
        <v/>
      </c>
      <c r="AS297" s="546" t="str">
        <f t="shared" si="92"/>
        <v>入力済</v>
      </c>
      <c r="AT297" s="546" t="str">
        <f t="shared" si="93"/>
        <v/>
      </c>
      <c r="AU297" s="546" t="str">
        <f t="shared" si="94"/>
        <v/>
      </c>
      <c r="AV297" s="547" t="str">
        <f t="shared" si="95"/>
        <v/>
      </c>
      <c r="AW297" s="547" t="str">
        <f t="shared" si="102"/>
        <v>入力済</v>
      </c>
      <c r="AX297" s="546" t="str">
        <f>IFERROR(VLOOKUP(K297,【参考】数式用!$AR$3:$AS$49,2, FALSE), "")</f>
        <v/>
      </c>
      <c r="AY297" s="547" t="str">
        <f t="shared" si="96"/>
        <v/>
      </c>
      <c r="AZ297" s="547" t="str">
        <f t="shared" si="97"/>
        <v>入力済</v>
      </c>
      <c r="BA297" s="546" t="str">
        <f>IFERROR(VLOOKUP(K297,【参考】数式用!$AX$3:$AY$56, 2, FALSE), "")</f>
        <v/>
      </c>
      <c r="BB297" s="547" t="str">
        <f t="shared" si="98"/>
        <v/>
      </c>
      <c r="BC297" s="647" t="str">
        <f t="shared" si="99"/>
        <v>入力済</v>
      </c>
      <c r="BD297" s="547" t="str">
        <f t="shared" si="100"/>
        <v/>
      </c>
      <c r="BE297" s="547" t="str">
        <f t="shared" si="101"/>
        <v/>
      </c>
      <c r="BF297" s="514"/>
      <c r="BG297" s="514"/>
      <c r="BH297" s="633" t="e">
        <f>VLOOKUP(K297,【参考】数式用!$A$2:$O$57,15,FALSE)</f>
        <v>#N/A</v>
      </c>
      <c r="BI297" s="514"/>
      <c r="BJ297" s="514"/>
      <c r="BK297" s="514"/>
      <c r="BL297" s="514"/>
      <c r="BM297" s="514"/>
      <c r="BN297" s="514"/>
      <c r="BO297" s="515"/>
    </row>
    <row r="298" spans="1:67" s="516" customFormat="1" ht="109.95" customHeight="1" thickBot="1">
      <c r="A298" s="649">
        <v>287</v>
      </c>
      <c r="B298" s="983" t="str">
        <f>IF(基本情報入力シート!B326="","",基本情報入力シート!B326)</f>
        <v/>
      </c>
      <c r="C298" s="984"/>
      <c r="D298" s="984"/>
      <c r="E298" s="984"/>
      <c r="F298" s="985"/>
      <c r="G298" s="460" t="str">
        <f>IF(基本情報入力シート!L326="", "", 基本情報入力シート!L326)</f>
        <v/>
      </c>
      <c r="H298" s="460" t="str">
        <f>IF(基本情報入力シート!Q326="", "", 基本情報入力シート!Q326)</f>
        <v/>
      </c>
      <c r="I298" s="460" t="str">
        <f>IF(基本情報入力シート!V326="", "", 基本情報入力シート!V326)</f>
        <v/>
      </c>
      <c r="J298" s="460" t="str">
        <f>IF(基本情報入力シート!W326="", "", 基本情報入力シート!W326)</f>
        <v/>
      </c>
      <c r="K298" s="460" t="str">
        <f>IF(基本情報入力シート!Z326="", "", 基本情報入力シート!Z326)</f>
        <v/>
      </c>
      <c r="L298" s="162" t="str">
        <f>IF(基本情報入力シート!AF326=0, "",基本情報入力シート!AF326)</f>
        <v/>
      </c>
      <c r="M298" s="163" t="str">
        <f>IF(基本情報入力シート!AG326="","",基本情報入力シート!AG326)</f>
        <v/>
      </c>
      <c r="N298" s="164"/>
      <c r="O298" s="165" t="str">
        <f>IFERROR(VLOOKUP(K298,【参考】数式用!$A$2:$F$57,MATCH(N298,【参考】数式用!$C$3:$F$3,0)+2,0),"")</f>
        <v/>
      </c>
      <c r="P298" s="461" t="s">
        <v>180</v>
      </c>
      <c r="Q298" s="166"/>
      <c r="R298" s="462" t="s">
        <v>271</v>
      </c>
      <c r="S298" s="166"/>
      <c r="T298" s="462" t="s">
        <v>272</v>
      </c>
      <c r="U298" s="166"/>
      <c r="V298" s="462" t="s">
        <v>271</v>
      </c>
      <c r="W298" s="166"/>
      <c r="X298" s="462" t="s">
        <v>182</v>
      </c>
      <c r="Y298" s="462" t="s">
        <v>274</v>
      </c>
      <c r="Z298" s="462" t="str">
        <f t="shared" si="84"/>
        <v/>
      </c>
      <c r="AA298" s="463" t="s">
        <v>275</v>
      </c>
      <c r="AB298" s="464" t="str">
        <f t="shared" si="85"/>
        <v/>
      </c>
      <c r="AC298" s="465" t="str">
        <f>IFERROR(ROUNDDOWN(ROUNDDOWN(ROUND(L298*VLOOKUP(K298,【参考】数式用!$A$4:$F$57,MATCH("処遇改善加算Ⅳ",【参考】数式用!$C$3:$F$3,0)+2,0),0)*M298,0)*Z298*0.5,0), "")</f>
        <v/>
      </c>
      <c r="AD298" s="616"/>
      <c r="AE298" s="582"/>
      <c r="AF298" s="582"/>
      <c r="AG298" s="583"/>
      <c r="AH298" s="234"/>
      <c r="AI298" s="161"/>
      <c r="AJ298" s="167"/>
      <c r="AK298" s="541" t="str">
        <f t="shared" si="86"/>
        <v/>
      </c>
      <c r="AL298" s="542" t="str">
        <f t="shared" si="87"/>
        <v/>
      </c>
      <c r="AM298" s="543"/>
      <c r="AN298" s="547" t="str">
        <f>IFERROR(VLOOKUP(K298,【参考】数式用!$A$2:$N$57,14,FALSE),"")</f>
        <v/>
      </c>
      <c r="AO298" s="547" t="str">
        <f t="shared" si="88"/>
        <v/>
      </c>
      <c r="AP298" s="546" t="str">
        <f t="shared" si="89"/>
        <v/>
      </c>
      <c r="AQ298" s="546" t="str">
        <f t="shared" si="90"/>
        <v>入力済</v>
      </c>
      <c r="AR298" s="547" t="str">
        <f t="shared" si="91"/>
        <v/>
      </c>
      <c r="AS298" s="546" t="str">
        <f t="shared" si="92"/>
        <v>入力済</v>
      </c>
      <c r="AT298" s="546" t="str">
        <f t="shared" si="93"/>
        <v/>
      </c>
      <c r="AU298" s="546" t="str">
        <f t="shared" si="94"/>
        <v/>
      </c>
      <c r="AV298" s="547" t="str">
        <f t="shared" si="95"/>
        <v/>
      </c>
      <c r="AW298" s="547" t="str">
        <f t="shared" si="102"/>
        <v>入力済</v>
      </c>
      <c r="AX298" s="546" t="str">
        <f>IFERROR(VLOOKUP(K298,【参考】数式用!$AR$3:$AS$49,2, FALSE), "")</f>
        <v/>
      </c>
      <c r="AY298" s="547" t="str">
        <f t="shared" si="96"/>
        <v/>
      </c>
      <c r="AZ298" s="547" t="str">
        <f t="shared" si="97"/>
        <v>入力済</v>
      </c>
      <c r="BA298" s="546" t="str">
        <f>IFERROR(VLOOKUP(K298,【参考】数式用!$AX$3:$AY$56, 2, FALSE), "")</f>
        <v/>
      </c>
      <c r="BB298" s="547" t="str">
        <f t="shared" si="98"/>
        <v/>
      </c>
      <c r="BC298" s="647" t="str">
        <f t="shared" si="99"/>
        <v>入力済</v>
      </c>
      <c r="BD298" s="547" t="str">
        <f t="shared" si="100"/>
        <v/>
      </c>
      <c r="BE298" s="547" t="str">
        <f t="shared" si="101"/>
        <v/>
      </c>
      <c r="BF298" s="514"/>
      <c r="BG298" s="514"/>
      <c r="BH298" s="633" t="e">
        <f>VLOOKUP(K298,【参考】数式用!$A$2:$O$57,15,FALSE)</f>
        <v>#N/A</v>
      </c>
      <c r="BI298" s="514"/>
      <c r="BJ298" s="514"/>
      <c r="BK298" s="514"/>
      <c r="BL298" s="514"/>
      <c r="BM298" s="514"/>
      <c r="BN298" s="514"/>
      <c r="BO298" s="515"/>
    </row>
    <row r="299" spans="1:67" s="516" customFormat="1" ht="109.95" customHeight="1" thickBot="1">
      <c r="A299" s="649">
        <v>288</v>
      </c>
      <c r="B299" s="983" t="str">
        <f>IF(基本情報入力シート!B327="","",基本情報入力シート!B327)</f>
        <v/>
      </c>
      <c r="C299" s="984"/>
      <c r="D299" s="984"/>
      <c r="E299" s="984"/>
      <c r="F299" s="985"/>
      <c r="G299" s="460" t="str">
        <f>IF(基本情報入力シート!L327="", "", 基本情報入力シート!L327)</f>
        <v/>
      </c>
      <c r="H299" s="460" t="str">
        <f>IF(基本情報入力シート!Q327="", "", 基本情報入力シート!Q327)</f>
        <v/>
      </c>
      <c r="I299" s="460" t="str">
        <f>IF(基本情報入力シート!V327="", "", 基本情報入力シート!V327)</f>
        <v/>
      </c>
      <c r="J299" s="460" t="str">
        <f>IF(基本情報入力シート!W327="", "", 基本情報入力シート!W327)</f>
        <v/>
      </c>
      <c r="K299" s="460" t="str">
        <f>IF(基本情報入力シート!Z327="", "", 基本情報入力シート!Z327)</f>
        <v/>
      </c>
      <c r="L299" s="162" t="str">
        <f>IF(基本情報入力シート!AF327=0, "",基本情報入力シート!AF327)</f>
        <v/>
      </c>
      <c r="M299" s="163" t="str">
        <f>IF(基本情報入力シート!AG327="","",基本情報入力シート!AG327)</f>
        <v/>
      </c>
      <c r="N299" s="164"/>
      <c r="O299" s="165" t="str">
        <f>IFERROR(VLOOKUP(K299,【参考】数式用!$A$2:$F$57,MATCH(N299,【参考】数式用!$C$3:$F$3,0)+2,0),"")</f>
        <v/>
      </c>
      <c r="P299" s="461" t="s">
        <v>180</v>
      </c>
      <c r="Q299" s="166"/>
      <c r="R299" s="462" t="s">
        <v>271</v>
      </c>
      <c r="S299" s="166"/>
      <c r="T299" s="462" t="s">
        <v>272</v>
      </c>
      <c r="U299" s="166"/>
      <c r="V299" s="462" t="s">
        <v>271</v>
      </c>
      <c r="W299" s="166"/>
      <c r="X299" s="462" t="s">
        <v>182</v>
      </c>
      <c r="Y299" s="462" t="s">
        <v>274</v>
      </c>
      <c r="Z299" s="462" t="str">
        <f t="shared" si="84"/>
        <v/>
      </c>
      <c r="AA299" s="463" t="s">
        <v>275</v>
      </c>
      <c r="AB299" s="464" t="str">
        <f t="shared" si="85"/>
        <v/>
      </c>
      <c r="AC299" s="465" t="str">
        <f>IFERROR(ROUNDDOWN(ROUNDDOWN(ROUND(L299*VLOOKUP(K299,【参考】数式用!$A$4:$F$57,MATCH("処遇改善加算Ⅳ",【参考】数式用!$C$3:$F$3,0)+2,0),0)*M299,0)*Z299*0.5,0), "")</f>
        <v/>
      </c>
      <c r="AD299" s="616"/>
      <c r="AE299" s="582"/>
      <c r="AF299" s="582"/>
      <c r="AG299" s="583"/>
      <c r="AH299" s="234"/>
      <c r="AI299" s="161"/>
      <c r="AJ299" s="167"/>
      <c r="AK299" s="541" t="str">
        <f t="shared" si="86"/>
        <v/>
      </c>
      <c r="AL299" s="542" t="str">
        <f t="shared" si="87"/>
        <v/>
      </c>
      <c r="AM299" s="543"/>
      <c r="AN299" s="547" t="str">
        <f>IFERROR(VLOOKUP(K299,【参考】数式用!$A$2:$N$57,14,FALSE),"")</f>
        <v/>
      </c>
      <c r="AO299" s="547" t="str">
        <f t="shared" si="88"/>
        <v/>
      </c>
      <c r="AP299" s="546" t="str">
        <f t="shared" si="89"/>
        <v/>
      </c>
      <c r="AQ299" s="546" t="str">
        <f t="shared" si="90"/>
        <v>入力済</v>
      </c>
      <c r="AR299" s="547" t="str">
        <f t="shared" si="91"/>
        <v/>
      </c>
      <c r="AS299" s="546" t="str">
        <f t="shared" si="92"/>
        <v>入力済</v>
      </c>
      <c r="AT299" s="546" t="str">
        <f t="shared" si="93"/>
        <v/>
      </c>
      <c r="AU299" s="546" t="str">
        <f t="shared" si="94"/>
        <v/>
      </c>
      <c r="AV299" s="547" t="str">
        <f t="shared" si="95"/>
        <v/>
      </c>
      <c r="AW299" s="547" t="str">
        <f t="shared" si="102"/>
        <v>入力済</v>
      </c>
      <c r="AX299" s="546" t="str">
        <f>IFERROR(VLOOKUP(K299,【参考】数式用!$AR$3:$AS$49,2, FALSE), "")</f>
        <v/>
      </c>
      <c r="AY299" s="547" t="str">
        <f t="shared" si="96"/>
        <v/>
      </c>
      <c r="AZ299" s="547" t="str">
        <f t="shared" si="97"/>
        <v>入力済</v>
      </c>
      <c r="BA299" s="546" t="str">
        <f>IFERROR(VLOOKUP(K299,【参考】数式用!$AX$3:$AY$56, 2, FALSE), "")</f>
        <v/>
      </c>
      <c r="BB299" s="547" t="str">
        <f t="shared" si="98"/>
        <v/>
      </c>
      <c r="BC299" s="647" t="str">
        <f t="shared" si="99"/>
        <v>入力済</v>
      </c>
      <c r="BD299" s="547" t="str">
        <f t="shared" si="100"/>
        <v/>
      </c>
      <c r="BE299" s="547" t="str">
        <f t="shared" si="101"/>
        <v/>
      </c>
      <c r="BF299" s="514"/>
      <c r="BG299" s="514"/>
      <c r="BH299" s="633" t="e">
        <f>VLOOKUP(K299,【参考】数式用!$A$2:$O$57,15,FALSE)</f>
        <v>#N/A</v>
      </c>
      <c r="BI299" s="514"/>
      <c r="BJ299" s="514"/>
      <c r="BK299" s="514"/>
      <c r="BL299" s="514"/>
      <c r="BM299" s="514"/>
      <c r="BN299" s="514"/>
      <c r="BO299" s="515"/>
    </row>
    <row r="300" spans="1:67" s="516" customFormat="1" ht="109.95" customHeight="1" thickBot="1">
      <c r="A300" s="649">
        <v>289</v>
      </c>
      <c r="B300" s="983" t="str">
        <f>IF(基本情報入力シート!B328="","",基本情報入力シート!B328)</f>
        <v/>
      </c>
      <c r="C300" s="984"/>
      <c r="D300" s="984"/>
      <c r="E300" s="984"/>
      <c r="F300" s="985"/>
      <c r="G300" s="460" t="str">
        <f>IF(基本情報入力シート!L328="", "", 基本情報入力シート!L328)</f>
        <v/>
      </c>
      <c r="H300" s="460" t="str">
        <f>IF(基本情報入力シート!Q328="", "", 基本情報入力シート!Q328)</f>
        <v/>
      </c>
      <c r="I300" s="460" t="str">
        <f>IF(基本情報入力シート!V328="", "", 基本情報入力シート!V328)</f>
        <v/>
      </c>
      <c r="J300" s="460" t="str">
        <f>IF(基本情報入力シート!W328="", "", 基本情報入力シート!W328)</f>
        <v/>
      </c>
      <c r="K300" s="460" t="str">
        <f>IF(基本情報入力シート!Z328="", "", 基本情報入力シート!Z328)</f>
        <v/>
      </c>
      <c r="L300" s="162" t="str">
        <f>IF(基本情報入力シート!AF328=0, "",基本情報入力シート!AF328)</f>
        <v/>
      </c>
      <c r="M300" s="163" t="str">
        <f>IF(基本情報入力シート!AG328="","",基本情報入力シート!AG328)</f>
        <v/>
      </c>
      <c r="N300" s="164"/>
      <c r="O300" s="165" t="str">
        <f>IFERROR(VLOOKUP(K300,【参考】数式用!$A$2:$F$57,MATCH(N300,【参考】数式用!$C$3:$F$3,0)+2,0),"")</f>
        <v/>
      </c>
      <c r="P300" s="461" t="s">
        <v>180</v>
      </c>
      <c r="Q300" s="166"/>
      <c r="R300" s="462" t="s">
        <v>271</v>
      </c>
      <c r="S300" s="166"/>
      <c r="T300" s="462" t="s">
        <v>272</v>
      </c>
      <c r="U300" s="166"/>
      <c r="V300" s="462" t="s">
        <v>271</v>
      </c>
      <c r="W300" s="166"/>
      <c r="X300" s="462" t="s">
        <v>182</v>
      </c>
      <c r="Y300" s="462" t="s">
        <v>274</v>
      </c>
      <c r="Z300" s="462" t="str">
        <f t="shared" si="84"/>
        <v/>
      </c>
      <c r="AA300" s="463" t="s">
        <v>275</v>
      </c>
      <c r="AB300" s="464" t="str">
        <f t="shared" si="85"/>
        <v/>
      </c>
      <c r="AC300" s="465" t="str">
        <f>IFERROR(ROUNDDOWN(ROUNDDOWN(ROUND(L300*VLOOKUP(K300,【参考】数式用!$A$4:$F$57,MATCH("処遇改善加算Ⅳ",【参考】数式用!$C$3:$F$3,0)+2,0),0)*M300,0)*Z300*0.5,0), "")</f>
        <v/>
      </c>
      <c r="AD300" s="616"/>
      <c r="AE300" s="582"/>
      <c r="AF300" s="582"/>
      <c r="AG300" s="583"/>
      <c r="AH300" s="234"/>
      <c r="AI300" s="161"/>
      <c r="AJ300" s="167"/>
      <c r="AK300" s="541" t="str">
        <f t="shared" si="86"/>
        <v/>
      </c>
      <c r="AL300" s="542" t="str">
        <f t="shared" si="87"/>
        <v/>
      </c>
      <c r="AM300" s="543"/>
      <c r="AN300" s="547" t="str">
        <f>IFERROR(VLOOKUP(K300,【参考】数式用!$A$2:$N$57,14,FALSE),"")</f>
        <v/>
      </c>
      <c r="AO300" s="547" t="str">
        <f t="shared" si="88"/>
        <v/>
      </c>
      <c r="AP300" s="546" t="str">
        <f t="shared" si="89"/>
        <v/>
      </c>
      <c r="AQ300" s="546" t="str">
        <f t="shared" si="90"/>
        <v>入力済</v>
      </c>
      <c r="AR300" s="547" t="str">
        <f t="shared" si="91"/>
        <v/>
      </c>
      <c r="AS300" s="546" t="str">
        <f t="shared" si="92"/>
        <v>入力済</v>
      </c>
      <c r="AT300" s="546" t="str">
        <f t="shared" si="93"/>
        <v/>
      </c>
      <c r="AU300" s="546" t="str">
        <f t="shared" si="94"/>
        <v/>
      </c>
      <c r="AV300" s="547" t="str">
        <f t="shared" si="95"/>
        <v/>
      </c>
      <c r="AW300" s="547" t="str">
        <f t="shared" si="102"/>
        <v>入力済</v>
      </c>
      <c r="AX300" s="546" t="str">
        <f>IFERROR(VLOOKUP(K300,【参考】数式用!$AR$3:$AS$49,2, FALSE), "")</f>
        <v/>
      </c>
      <c r="AY300" s="547" t="str">
        <f t="shared" si="96"/>
        <v/>
      </c>
      <c r="AZ300" s="547" t="str">
        <f t="shared" si="97"/>
        <v>入力済</v>
      </c>
      <c r="BA300" s="546" t="str">
        <f>IFERROR(VLOOKUP(K300,【参考】数式用!$AX$3:$AY$56, 2, FALSE), "")</f>
        <v/>
      </c>
      <c r="BB300" s="547" t="str">
        <f t="shared" si="98"/>
        <v/>
      </c>
      <c r="BC300" s="647" t="str">
        <f t="shared" si="99"/>
        <v>入力済</v>
      </c>
      <c r="BD300" s="547" t="str">
        <f t="shared" si="100"/>
        <v/>
      </c>
      <c r="BE300" s="547" t="str">
        <f t="shared" si="101"/>
        <v/>
      </c>
      <c r="BF300" s="514"/>
      <c r="BG300" s="514"/>
      <c r="BH300" s="633" t="e">
        <f>VLOOKUP(K300,【参考】数式用!$A$2:$O$57,15,FALSE)</f>
        <v>#N/A</v>
      </c>
      <c r="BI300" s="514"/>
      <c r="BJ300" s="514"/>
      <c r="BK300" s="514"/>
      <c r="BL300" s="514"/>
      <c r="BM300" s="514"/>
      <c r="BN300" s="514"/>
      <c r="BO300" s="515"/>
    </row>
    <row r="301" spans="1:67" s="516" customFormat="1" ht="109.95" customHeight="1" thickBot="1">
      <c r="A301" s="649">
        <v>290</v>
      </c>
      <c r="B301" s="983" t="str">
        <f>IF(基本情報入力シート!B329="","",基本情報入力シート!B329)</f>
        <v/>
      </c>
      <c r="C301" s="984"/>
      <c r="D301" s="984"/>
      <c r="E301" s="984"/>
      <c r="F301" s="985"/>
      <c r="G301" s="460" t="str">
        <f>IF(基本情報入力シート!L329="", "", 基本情報入力シート!L329)</f>
        <v/>
      </c>
      <c r="H301" s="460" t="str">
        <f>IF(基本情報入力シート!Q329="", "", 基本情報入力シート!Q329)</f>
        <v/>
      </c>
      <c r="I301" s="460" t="str">
        <f>IF(基本情報入力シート!V329="", "", 基本情報入力シート!V329)</f>
        <v/>
      </c>
      <c r="J301" s="460" t="str">
        <f>IF(基本情報入力シート!W329="", "", 基本情報入力シート!W329)</f>
        <v/>
      </c>
      <c r="K301" s="460" t="str">
        <f>IF(基本情報入力シート!Z329="", "", 基本情報入力シート!Z329)</f>
        <v/>
      </c>
      <c r="L301" s="162" t="str">
        <f>IF(基本情報入力シート!AF329=0, "",基本情報入力シート!AF329)</f>
        <v/>
      </c>
      <c r="M301" s="163" t="str">
        <f>IF(基本情報入力シート!AG329="","",基本情報入力シート!AG329)</f>
        <v/>
      </c>
      <c r="N301" s="164"/>
      <c r="O301" s="165" t="str">
        <f>IFERROR(VLOOKUP(K301,【参考】数式用!$A$2:$F$57,MATCH(N301,【参考】数式用!$C$3:$F$3,0)+2,0),"")</f>
        <v/>
      </c>
      <c r="P301" s="461" t="s">
        <v>180</v>
      </c>
      <c r="Q301" s="166"/>
      <c r="R301" s="462" t="s">
        <v>271</v>
      </c>
      <c r="S301" s="166"/>
      <c r="T301" s="462" t="s">
        <v>272</v>
      </c>
      <c r="U301" s="166"/>
      <c r="V301" s="462" t="s">
        <v>271</v>
      </c>
      <c r="W301" s="166"/>
      <c r="X301" s="462" t="s">
        <v>182</v>
      </c>
      <c r="Y301" s="462" t="s">
        <v>274</v>
      </c>
      <c r="Z301" s="462" t="str">
        <f t="shared" si="84"/>
        <v/>
      </c>
      <c r="AA301" s="463" t="s">
        <v>275</v>
      </c>
      <c r="AB301" s="464" t="str">
        <f t="shared" si="85"/>
        <v/>
      </c>
      <c r="AC301" s="465" t="str">
        <f>IFERROR(ROUNDDOWN(ROUNDDOWN(ROUND(L301*VLOOKUP(K301,【参考】数式用!$A$4:$F$57,MATCH("処遇改善加算Ⅳ",【参考】数式用!$C$3:$F$3,0)+2,0),0)*M301,0)*Z301*0.5,0), "")</f>
        <v/>
      </c>
      <c r="AD301" s="616"/>
      <c r="AE301" s="582"/>
      <c r="AF301" s="582"/>
      <c r="AG301" s="583"/>
      <c r="AH301" s="234"/>
      <c r="AI301" s="161"/>
      <c r="AJ301" s="167"/>
      <c r="AK301" s="541" t="str">
        <f t="shared" si="86"/>
        <v/>
      </c>
      <c r="AL301" s="542" t="str">
        <f t="shared" si="87"/>
        <v/>
      </c>
      <c r="AM301" s="543"/>
      <c r="AN301" s="547" t="str">
        <f>IFERROR(VLOOKUP(K301,【参考】数式用!$A$2:$N$57,14,FALSE),"")</f>
        <v/>
      </c>
      <c r="AO301" s="547" t="str">
        <f t="shared" si="88"/>
        <v/>
      </c>
      <c r="AP301" s="546" t="str">
        <f t="shared" si="89"/>
        <v/>
      </c>
      <c r="AQ301" s="546" t="str">
        <f t="shared" si="90"/>
        <v>入力済</v>
      </c>
      <c r="AR301" s="547" t="str">
        <f t="shared" si="91"/>
        <v/>
      </c>
      <c r="AS301" s="546" t="str">
        <f t="shared" si="92"/>
        <v>入力済</v>
      </c>
      <c r="AT301" s="546" t="str">
        <f t="shared" si="93"/>
        <v/>
      </c>
      <c r="AU301" s="546" t="str">
        <f t="shared" si="94"/>
        <v/>
      </c>
      <c r="AV301" s="547" t="str">
        <f t="shared" si="95"/>
        <v/>
      </c>
      <c r="AW301" s="547" t="str">
        <f t="shared" si="102"/>
        <v>入力済</v>
      </c>
      <c r="AX301" s="546" t="str">
        <f>IFERROR(VLOOKUP(K301,【参考】数式用!$AR$3:$AS$49,2, FALSE), "")</f>
        <v/>
      </c>
      <c r="AY301" s="547" t="str">
        <f t="shared" si="96"/>
        <v/>
      </c>
      <c r="AZ301" s="547" t="str">
        <f t="shared" si="97"/>
        <v>入力済</v>
      </c>
      <c r="BA301" s="546" t="str">
        <f>IFERROR(VLOOKUP(K301,【参考】数式用!$AX$3:$AY$56, 2, FALSE), "")</f>
        <v/>
      </c>
      <c r="BB301" s="547" t="str">
        <f t="shared" si="98"/>
        <v/>
      </c>
      <c r="BC301" s="647" t="str">
        <f t="shared" si="99"/>
        <v>入力済</v>
      </c>
      <c r="BD301" s="547" t="str">
        <f t="shared" si="100"/>
        <v/>
      </c>
      <c r="BE301" s="547" t="str">
        <f t="shared" si="101"/>
        <v/>
      </c>
      <c r="BF301" s="514"/>
      <c r="BG301" s="514"/>
      <c r="BH301" s="633" t="e">
        <f>VLOOKUP(K301,【参考】数式用!$A$2:$O$57,15,FALSE)</f>
        <v>#N/A</v>
      </c>
      <c r="BI301" s="514"/>
      <c r="BJ301" s="514"/>
      <c r="BK301" s="514"/>
      <c r="BL301" s="514"/>
      <c r="BM301" s="514"/>
      <c r="BN301" s="514"/>
      <c r="BO301" s="515"/>
    </row>
    <row r="302" spans="1:67" s="516" customFormat="1" ht="109.95" customHeight="1" thickBot="1">
      <c r="A302" s="649">
        <v>291</v>
      </c>
      <c r="B302" s="983" t="str">
        <f>IF(基本情報入力シート!B330="","",基本情報入力シート!B330)</f>
        <v/>
      </c>
      <c r="C302" s="984"/>
      <c r="D302" s="984"/>
      <c r="E302" s="984"/>
      <c r="F302" s="985"/>
      <c r="G302" s="460" t="str">
        <f>IF(基本情報入力シート!L330="", "", 基本情報入力シート!L330)</f>
        <v/>
      </c>
      <c r="H302" s="460" t="str">
        <f>IF(基本情報入力シート!Q330="", "", 基本情報入力シート!Q330)</f>
        <v/>
      </c>
      <c r="I302" s="460" t="str">
        <f>IF(基本情報入力シート!V330="", "", 基本情報入力シート!V330)</f>
        <v/>
      </c>
      <c r="J302" s="460" t="str">
        <f>IF(基本情報入力シート!W330="", "", 基本情報入力シート!W330)</f>
        <v/>
      </c>
      <c r="K302" s="460" t="str">
        <f>IF(基本情報入力シート!Z330="", "", 基本情報入力シート!Z330)</f>
        <v/>
      </c>
      <c r="L302" s="162" t="str">
        <f>IF(基本情報入力シート!AF330=0, "",基本情報入力シート!AF330)</f>
        <v/>
      </c>
      <c r="M302" s="163" t="str">
        <f>IF(基本情報入力シート!AG330="","",基本情報入力シート!AG330)</f>
        <v/>
      </c>
      <c r="N302" s="164"/>
      <c r="O302" s="165" t="str">
        <f>IFERROR(VLOOKUP(K302,【参考】数式用!$A$2:$F$57,MATCH(N302,【参考】数式用!$C$3:$F$3,0)+2,0),"")</f>
        <v/>
      </c>
      <c r="P302" s="461" t="s">
        <v>180</v>
      </c>
      <c r="Q302" s="166"/>
      <c r="R302" s="462" t="s">
        <v>271</v>
      </c>
      <c r="S302" s="166"/>
      <c r="T302" s="462" t="s">
        <v>272</v>
      </c>
      <c r="U302" s="166"/>
      <c r="V302" s="462" t="s">
        <v>271</v>
      </c>
      <c r="W302" s="166"/>
      <c r="X302" s="462" t="s">
        <v>182</v>
      </c>
      <c r="Y302" s="462" t="s">
        <v>274</v>
      </c>
      <c r="Z302" s="462" t="str">
        <f t="shared" si="84"/>
        <v/>
      </c>
      <c r="AA302" s="463" t="s">
        <v>275</v>
      </c>
      <c r="AB302" s="464" t="str">
        <f t="shared" si="85"/>
        <v/>
      </c>
      <c r="AC302" s="465" t="str">
        <f>IFERROR(ROUNDDOWN(ROUNDDOWN(ROUND(L302*VLOOKUP(K302,【参考】数式用!$A$4:$F$57,MATCH("処遇改善加算Ⅳ",【参考】数式用!$C$3:$F$3,0)+2,0),0)*M302,0)*Z302*0.5,0), "")</f>
        <v/>
      </c>
      <c r="AD302" s="616"/>
      <c r="AE302" s="582"/>
      <c r="AF302" s="582"/>
      <c r="AG302" s="583"/>
      <c r="AH302" s="234"/>
      <c r="AI302" s="161"/>
      <c r="AJ302" s="167"/>
      <c r="AK302" s="541" t="str">
        <f t="shared" si="86"/>
        <v/>
      </c>
      <c r="AL302" s="542" t="str">
        <f t="shared" si="87"/>
        <v/>
      </c>
      <c r="AM302" s="543"/>
      <c r="AN302" s="547" t="str">
        <f>IFERROR(VLOOKUP(K302,【参考】数式用!$A$2:$N$57,14,FALSE),"")</f>
        <v/>
      </c>
      <c r="AO302" s="547" t="str">
        <f t="shared" si="88"/>
        <v/>
      </c>
      <c r="AP302" s="546" t="str">
        <f t="shared" si="89"/>
        <v/>
      </c>
      <c r="AQ302" s="546" t="str">
        <f t="shared" si="90"/>
        <v>入力済</v>
      </c>
      <c r="AR302" s="547" t="str">
        <f t="shared" si="91"/>
        <v/>
      </c>
      <c r="AS302" s="546" t="str">
        <f t="shared" si="92"/>
        <v>入力済</v>
      </c>
      <c r="AT302" s="546" t="str">
        <f t="shared" si="93"/>
        <v/>
      </c>
      <c r="AU302" s="546" t="str">
        <f t="shared" si="94"/>
        <v/>
      </c>
      <c r="AV302" s="547" t="str">
        <f t="shared" si="95"/>
        <v/>
      </c>
      <c r="AW302" s="547" t="str">
        <f t="shared" si="102"/>
        <v>入力済</v>
      </c>
      <c r="AX302" s="546" t="str">
        <f>IFERROR(VLOOKUP(K302,【参考】数式用!$AR$3:$AS$49,2, FALSE), "")</f>
        <v/>
      </c>
      <c r="AY302" s="547" t="str">
        <f t="shared" si="96"/>
        <v/>
      </c>
      <c r="AZ302" s="547" t="str">
        <f t="shared" si="97"/>
        <v>入力済</v>
      </c>
      <c r="BA302" s="546" t="str">
        <f>IFERROR(VLOOKUP(K302,【参考】数式用!$AX$3:$AY$56, 2, FALSE), "")</f>
        <v/>
      </c>
      <c r="BB302" s="547" t="str">
        <f t="shared" si="98"/>
        <v/>
      </c>
      <c r="BC302" s="647" t="str">
        <f t="shared" si="99"/>
        <v>入力済</v>
      </c>
      <c r="BD302" s="547" t="str">
        <f t="shared" si="100"/>
        <v/>
      </c>
      <c r="BE302" s="547" t="str">
        <f t="shared" si="101"/>
        <v/>
      </c>
      <c r="BF302" s="514"/>
      <c r="BG302" s="514"/>
      <c r="BH302" s="633" t="e">
        <f>VLOOKUP(K302,【参考】数式用!$A$2:$O$57,15,FALSE)</f>
        <v>#N/A</v>
      </c>
      <c r="BI302" s="514"/>
      <c r="BJ302" s="514"/>
      <c r="BK302" s="514"/>
      <c r="BL302" s="514"/>
      <c r="BM302" s="514"/>
      <c r="BN302" s="514"/>
      <c r="BO302" s="515"/>
    </row>
    <row r="303" spans="1:67" s="516" customFormat="1" ht="109.95" customHeight="1" thickBot="1">
      <c r="A303" s="649">
        <v>292</v>
      </c>
      <c r="B303" s="983" t="str">
        <f>IF(基本情報入力シート!B331="","",基本情報入力シート!B331)</f>
        <v/>
      </c>
      <c r="C303" s="984"/>
      <c r="D303" s="984"/>
      <c r="E303" s="984"/>
      <c r="F303" s="985"/>
      <c r="G303" s="460" t="str">
        <f>IF(基本情報入力シート!L331="", "", 基本情報入力シート!L331)</f>
        <v/>
      </c>
      <c r="H303" s="460" t="str">
        <f>IF(基本情報入力シート!Q331="", "", 基本情報入力シート!Q331)</f>
        <v/>
      </c>
      <c r="I303" s="460" t="str">
        <f>IF(基本情報入力シート!V331="", "", 基本情報入力シート!V331)</f>
        <v/>
      </c>
      <c r="J303" s="460" t="str">
        <f>IF(基本情報入力シート!W331="", "", 基本情報入力シート!W331)</f>
        <v/>
      </c>
      <c r="K303" s="460" t="str">
        <f>IF(基本情報入力シート!Z331="", "", 基本情報入力シート!Z331)</f>
        <v/>
      </c>
      <c r="L303" s="162" t="str">
        <f>IF(基本情報入力シート!AF331=0, "",基本情報入力シート!AF331)</f>
        <v/>
      </c>
      <c r="M303" s="163" t="str">
        <f>IF(基本情報入力シート!AG331="","",基本情報入力シート!AG331)</f>
        <v/>
      </c>
      <c r="N303" s="164"/>
      <c r="O303" s="165" t="str">
        <f>IFERROR(VLOOKUP(K303,【参考】数式用!$A$2:$F$57,MATCH(N303,【参考】数式用!$C$3:$F$3,0)+2,0),"")</f>
        <v/>
      </c>
      <c r="P303" s="461" t="s">
        <v>180</v>
      </c>
      <c r="Q303" s="166"/>
      <c r="R303" s="462" t="s">
        <v>271</v>
      </c>
      <c r="S303" s="166"/>
      <c r="T303" s="462" t="s">
        <v>272</v>
      </c>
      <c r="U303" s="166"/>
      <c r="V303" s="462" t="s">
        <v>271</v>
      </c>
      <c r="W303" s="166"/>
      <c r="X303" s="462" t="s">
        <v>182</v>
      </c>
      <c r="Y303" s="462" t="s">
        <v>274</v>
      </c>
      <c r="Z303" s="462" t="str">
        <f t="shared" si="84"/>
        <v/>
      </c>
      <c r="AA303" s="463" t="s">
        <v>275</v>
      </c>
      <c r="AB303" s="464" t="str">
        <f t="shared" si="85"/>
        <v/>
      </c>
      <c r="AC303" s="465" t="str">
        <f>IFERROR(ROUNDDOWN(ROUNDDOWN(ROUND(L303*VLOOKUP(K303,【参考】数式用!$A$4:$F$57,MATCH("処遇改善加算Ⅳ",【参考】数式用!$C$3:$F$3,0)+2,0),0)*M303,0)*Z303*0.5,0), "")</f>
        <v/>
      </c>
      <c r="AD303" s="616"/>
      <c r="AE303" s="582"/>
      <c r="AF303" s="582"/>
      <c r="AG303" s="583"/>
      <c r="AH303" s="234"/>
      <c r="AI303" s="161"/>
      <c r="AJ303" s="167"/>
      <c r="AK303" s="541" t="str">
        <f t="shared" si="86"/>
        <v/>
      </c>
      <c r="AL303" s="542" t="str">
        <f t="shared" si="87"/>
        <v/>
      </c>
      <c r="AM303" s="543"/>
      <c r="AN303" s="547" t="str">
        <f>IFERROR(VLOOKUP(K303,【参考】数式用!$A$2:$N$57,14,FALSE),"")</f>
        <v/>
      </c>
      <c r="AO303" s="547" t="str">
        <f t="shared" si="88"/>
        <v/>
      </c>
      <c r="AP303" s="546" t="str">
        <f t="shared" si="89"/>
        <v/>
      </c>
      <c r="AQ303" s="546" t="str">
        <f t="shared" si="90"/>
        <v>入力済</v>
      </c>
      <c r="AR303" s="547" t="str">
        <f t="shared" si="91"/>
        <v/>
      </c>
      <c r="AS303" s="546" t="str">
        <f t="shared" si="92"/>
        <v>入力済</v>
      </c>
      <c r="AT303" s="546" t="str">
        <f t="shared" si="93"/>
        <v/>
      </c>
      <c r="AU303" s="546" t="str">
        <f t="shared" si="94"/>
        <v/>
      </c>
      <c r="AV303" s="547" t="str">
        <f t="shared" si="95"/>
        <v/>
      </c>
      <c r="AW303" s="547" t="str">
        <f t="shared" si="102"/>
        <v>入力済</v>
      </c>
      <c r="AX303" s="546" t="str">
        <f>IFERROR(VLOOKUP(K303,【参考】数式用!$AR$3:$AS$49,2, FALSE), "")</f>
        <v/>
      </c>
      <c r="AY303" s="547" t="str">
        <f t="shared" si="96"/>
        <v/>
      </c>
      <c r="AZ303" s="547" t="str">
        <f t="shared" si="97"/>
        <v>入力済</v>
      </c>
      <c r="BA303" s="546" t="str">
        <f>IFERROR(VLOOKUP(K303,【参考】数式用!$AX$3:$AY$56, 2, FALSE), "")</f>
        <v/>
      </c>
      <c r="BB303" s="547" t="str">
        <f t="shared" si="98"/>
        <v/>
      </c>
      <c r="BC303" s="647" t="str">
        <f t="shared" si="99"/>
        <v>入力済</v>
      </c>
      <c r="BD303" s="547" t="str">
        <f t="shared" si="100"/>
        <v/>
      </c>
      <c r="BE303" s="547" t="str">
        <f t="shared" si="101"/>
        <v/>
      </c>
      <c r="BF303" s="514"/>
      <c r="BG303" s="514"/>
      <c r="BH303" s="633" t="e">
        <f>VLOOKUP(K303,【参考】数式用!$A$2:$O$57,15,FALSE)</f>
        <v>#N/A</v>
      </c>
      <c r="BI303" s="514"/>
      <c r="BJ303" s="514"/>
      <c r="BK303" s="514"/>
      <c r="BL303" s="514"/>
      <c r="BM303" s="514"/>
      <c r="BN303" s="514"/>
      <c r="BO303" s="515"/>
    </row>
    <row r="304" spans="1:67" s="516" customFormat="1" ht="109.95" customHeight="1" thickBot="1">
      <c r="A304" s="649">
        <v>293</v>
      </c>
      <c r="B304" s="983" t="str">
        <f>IF(基本情報入力シート!B332="","",基本情報入力シート!B332)</f>
        <v/>
      </c>
      <c r="C304" s="984"/>
      <c r="D304" s="984"/>
      <c r="E304" s="984"/>
      <c r="F304" s="985"/>
      <c r="G304" s="460" t="str">
        <f>IF(基本情報入力シート!L332="", "", 基本情報入力シート!L332)</f>
        <v/>
      </c>
      <c r="H304" s="460" t="str">
        <f>IF(基本情報入力シート!Q332="", "", 基本情報入力シート!Q332)</f>
        <v/>
      </c>
      <c r="I304" s="460" t="str">
        <f>IF(基本情報入力シート!V332="", "", 基本情報入力シート!V332)</f>
        <v/>
      </c>
      <c r="J304" s="460" t="str">
        <f>IF(基本情報入力シート!W332="", "", 基本情報入力シート!W332)</f>
        <v/>
      </c>
      <c r="K304" s="460" t="str">
        <f>IF(基本情報入力シート!Z332="", "", 基本情報入力シート!Z332)</f>
        <v/>
      </c>
      <c r="L304" s="162" t="str">
        <f>IF(基本情報入力シート!AF332=0, "",基本情報入力シート!AF332)</f>
        <v/>
      </c>
      <c r="M304" s="163" t="str">
        <f>IF(基本情報入力シート!AG332="","",基本情報入力シート!AG332)</f>
        <v/>
      </c>
      <c r="N304" s="164"/>
      <c r="O304" s="165" t="str">
        <f>IFERROR(VLOOKUP(K304,【参考】数式用!$A$2:$F$57,MATCH(N304,【参考】数式用!$C$3:$F$3,0)+2,0),"")</f>
        <v/>
      </c>
      <c r="P304" s="461" t="s">
        <v>180</v>
      </c>
      <c r="Q304" s="166"/>
      <c r="R304" s="462" t="s">
        <v>271</v>
      </c>
      <c r="S304" s="166"/>
      <c r="T304" s="462" t="s">
        <v>272</v>
      </c>
      <c r="U304" s="166"/>
      <c r="V304" s="462" t="s">
        <v>271</v>
      </c>
      <c r="W304" s="166"/>
      <c r="X304" s="462" t="s">
        <v>182</v>
      </c>
      <c r="Y304" s="462" t="s">
        <v>274</v>
      </c>
      <c r="Z304" s="462" t="str">
        <f t="shared" ref="Z304:Z367" si="103">IF(Q304&gt;=1,(U304*12+W304)-(Q304*12+S304)+1,"")</f>
        <v/>
      </c>
      <c r="AA304" s="463" t="s">
        <v>275</v>
      </c>
      <c r="AB304" s="464" t="str">
        <f t="shared" ref="AB304:AB367" si="104">IFERROR(ROUNDDOWN(ROUND(L304*O304,0)*M304,0)*Z304,"")</f>
        <v/>
      </c>
      <c r="AC304" s="465" t="str">
        <f>IFERROR(ROUNDDOWN(ROUNDDOWN(ROUND(L304*VLOOKUP(K304,【参考】数式用!$A$4:$F$57,MATCH("処遇改善加算Ⅳ",【参考】数式用!$C$3:$F$3,0)+2,0),0)*M304,0)*Z304*0.5,0), "")</f>
        <v/>
      </c>
      <c r="AD304" s="616"/>
      <c r="AE304" s="582"/>
      <c r="AF304" s="582"/>
      <c r="AG304" s="583"/>
      <c r="AH304" s="234"/>
      <c r="AI304" s="161"/>
      <c r="AJ304" s="167"/>
      <c r="AK304" s="541" t="str">
        <f t="shared" ref="AK304:AK367" si="105">IF(AND(N304&lt;&gt;"", OR(U304&lt;&gt;8,W304&lt;&gt;5)),"！算定期間の終わりが令和８年５月になっていません。令和８年６月以降については別シートに記載してください。",
 IF(AND(AN304="加算対象外",N304&lt;&gt;""),"このサービスは、令和８年４月・５月は処遇改善加算の対象ではありません。記入しないでください。",""))</f>
        <v/>
      </c>
      <c r="AL304" s="542" t="str">
        <f t="shared" ref="AL304:AL367" si="106">IF(OR(N304="",AN304="加算対象外"),"",IF(OR(AND(COUNTIF(AP304,"未入力")&gt;0,AD304=""),AND(COUNTIF(AQ304,"未入力")&gt;0,AE304=""),AND(COUNTIF(AN304:BE304,"AF列に色付け")&gt;0,AF304=""),AND(COUNTIF(AN304:BE304,"AG列に色付け")&gt;0,OR(AG304="",AG304=0)),AND(COUNTIF(AN304:BE304,"AH列に色付け")&gt;0,AH304=""),AND(COUNTIF(AN304:BE304,"AI列に色付け")&gt;0,AI304=""),AND(COUNTIF(AN304:BE304,"AJ列に色付け")&gt;0,AJ304="")),"！記入が必要な欄（オレンジ色のセル）に空欄があります。空欄を埋めてください。",""))</f>
        <v/>
      </c>
      <c r="AM304" s="543"/>
      <c r="AN304" s="547" t="str">
        <f>IFERROR(VLOOKUP(K304,【参考】数式用!$A$2:$N$57,14,FALSE),"")</f>
        <v/>
      </c>
      <c r="AO304" s="547" t="str">
        <f t="shared" ref="AO304:AO367" si="107">IF(AND(K304&lt;&gt;"",AN304="加算対象"),"N列に色付け","")</f>
        <v/>
      </c>
      <c r="AP304" s="546" t="str">
        <f t="shared" ref="AP304:AP367" si="108">IF(AND(AC304&lt;&gt;0,AC304&lt;&gt;"",AN304="加算対象"),IF(AD304="○","入力済","未入力"),"")</f>
        <v/>
      </c>
      <c r="AQ304" s="546" t="str">
        <f t="shared" ref="AQ304:AQ367" si="109">IF(AND(N304&lt;&gt;"", AE304="",AN304="加算対象"), "未入力", "入力済")</f>
        <v>入力済</v>
      </c>
      <c r="AR304" s="547" t="str">
        <f t="shared" ref="AR304:AR367" si="110">IF(AND(N304&lt;&gt;"", N304&lt;&gt;"処遇改善加算Ⅳ",AN304="加算対象"),"AF列に色付け","")</f>
        <v/>
      </c>
      <c r="AS304" s="546" t="str">
        <f t="shared" ref="AS304:AS367" si="111">IF(AND(N304&lt;&gt;"", N304&lt;&gt;"処遇改善加算Ⅳ", AF304=""), "未入力", "入力済")</f>
        <v>入力済</v>
      </c>
      <c r="AT304" s="546" t="str">
        <f t="shared" ref="AT304:AT367" si="112">IF(OR(N304="処遇改善加算Ⅰ",N304="処遇改善加算Ⅱ"),"対象","")</f>
        <v/>
      </c>
      <c r="AU304" s="546" t="str">
        <f t="shared" ref="AU304:AU367" si="113">IF(AND(AN304="加算対象",N304&lt;&gt;"処遇改善加算Ⅲ",N304&lt;&gt;"処遇改善加算Ⅳ", N304&lt;&gt;"", AT304&lt;&gt;"対象外"), 1,"")</f>
        <v/>
      </c>
      <c r="AV304" s="547" t="str">
        <f t="shared" ref="AV304:AV367" si="114">IF(AND(AU304=1, OR(AG304=0,AG304=""),AN304="加算対象"),"AH列に色付け","")</f>
        <v/>
      </c>
      <c r="AW304" s="547" t="str">
        <f t="shared" si="102"/>
        <v>入力済</v>
      </c>
      <c r="AX304" s="546" t="str">
        <f>IFERROR(VLOOKUP(K304,【参考】数式用!$AR$3:$AS$49,2, FALSE), "")</f>
        <v/>
      </c>
      <c r="AY304" s="547" t="str">
        <f t="shared" ref="AY304:AY367" si="115">IF(AND(AN304="加算対象",N304="処遇改善加算Ⅰ"),"AI列に色付け","")</f>
        <v/>
      </c>
      <c r="AZ304" s="547" t="str">
        <f t="shared" ref="AZ304:AZ367" si="116">IF(AND(N304="処遇改善加算Ⅰ", AI304=""), "未入力","入力済")</f>
        <v>入力済</v>
      </c>
      <c r="BA304" s="546" t="str">
        <f>IFERROR(VLOOKUP(K304,【参考】数式用!$AX$3:$AY$56, 2, FALSE), "")</f>
        <v/>
      </c>
      <c r="BB304" s="547" t="str">
        <f t="shared" ref="BB304:BB367" si="117">IF(COUNTIF(AE304:AH304,"*令和８年度特例要件を*")&gt;0,"AJ列に色付け","")</f>
        <v/>
      </c>
      <c r="BC304" s="647" t="str">
        <f t="shared" ref="BC304:BC367" si="118">IF(AND(COUNTIF(AE304:AH304,"*令和８年度特例要件を*")&gt;0,AJ304=""), "未入力","入力済")</f>
        <v>入力済</v>
      </c>
      <c r="BD304" s="547" t="str">
        <f t="shared" ref="BD304:BD367" si="119">IF(BB304="AJ列に色付け","入力必要","")</f>
        <v/>
      </c>
      <c r="BE304" s="547" t="str">
        <f t="shared" ref="BE304:BE367" si="120">G304</f>
        <v/>
      </c>
      <c r="BF304" s="514"/>
      <c r="BG304" s="514"/>
      <c r="BH304" s="633" t="e">
        <f>VLOOKUP(K304,【参考】数式用!$A$2:$O$57,15,FALSE)</f>
        <v>#N/A</v>
      </c>
      <c r="BI304" s="514"/>
      <c r="BJ304" s="514"/>
      <c r="BK304" s="514"/>
      <c r="BL304" s="514"/>
      <c r="BM304" s="514"/>
      <c r="BN304" s="514"/>
      <c r="BO304" s="515"/>
    </row>
    <row r="305" spans="1:67" s="516" customFormat="1" ht="109.95" customHeight="1" thickBot="1">
      <c r="A305" s="649">
        <v>294</v>
      </c>
      <c r="B305" s="983" t="str">
        <f>IF(基本情報入力シート!B333="","",基本情報入力シート!B333)</f>
        <v/>
      </c>
      <c r="C305" s="984"/>
      <c r="D305" s="984"/>
      <c r="E305" s="984"/>
      <c r="F305" s="985"/>
      <c r="G305" s="460" t="str">
        <f>IF(基本情報入力シート!L333="", "", 基本情報入力シート!L333)</f>
        <v/>
      </c>
      <c r="H305" s="460" t="str">
        <f>IF(基本情報入力シート!Q333="", "", 基本情報入力シート!Q333)</f>
        <v/>
      </c>
      <c r="I305" s="460" t="str">
        <f>IF(基本情報入力シート!V333="", "", 基本情報入力シート!V333)</f>
        <v/>
      </c>
      <c r="J305" s="460" t="str">
        <f>IF(基本情報入力シート!W333="", "", 基本情報入力シート!W333)</f>
        <v/>
      </c>
      <c r="K305" s="460" t="str">
        <f>IF(基本情報入力シート!Z333="", "", 基本情報入力シート!Z333)</f>
        <v/>
      </c>
      <c r="L305" s="162" t="str">
        <f>IF(基本情報入力シート!AF333=0, "",基本情報入力シート!AF333)</f>
        <v/>
      </c>
      <c r="M305" s="163" t="str">
        <f>IF(基本情報入力シート!AG333="","",基本情報入力シート!AG333)</f>
        <v/>
      </c>
      <c r="N305" s="164"/>
      <c r="O305" s="165" t="str">
        <f>IFERROR(VLOOKUP(K305,【参考】数式用!$A$2:$F$57,MATCH(N305,【参考】数式用!$C$3:$F$3,0)+2,0),"")</f>
        <v/>
      </c>
      <c r="P305" s="461" t="s">
        <v>180</v>
      </c>
      <c r="Q305" s="166"/>
      <c r="R305" s="462" t="s">
        <v>271</v>
      </c>
      <c r="S305" s="166"/>
      <c r="T305" s="462" t="s">
        <v>272</v>
      </c>
      <c r="U305" s="166"/>
      <c r="V305" s="462" t="s">
        <v>271</v>
      </c>
      <c r="W305" s="166"/>
      <c r="X305" s="462" t="s">
        <v>182</v>
      </c>
      <c r="Y305" s="462" t="s">
        <v>274</v>
      </c>
      <c r="Z305" s="462" t="str">
        <f t="shared" si="103"/>
        <v/>
      </c>
      <c r="AA305" s="463" t="s">
        <v>275</v>
      </c>
      <c r="AB305" s="464" t="str">
        <f t="shared" si="104"/>
        <v/>
      </c>
      <c r="AC305" s="465" t="str">
        <f>IFERROR(ROUNDDOWN(ROUNDDOWN(ROUND(L305*VLOOKUP(K305,【参考】数式用!$A$4:$F$57,MATCH("処遇改善加算Ⅳ",【参考】数式用!$C$3:$F$3,0)+2,0),0)*M305,0)*Z305*0.5,0), "")</f>
        <v/>
      </c>
      <c r="AD305" s="616"/>
      <c r="AE305" s="582"/>
      <c r="AF305" s="582"/>
      <c r="AG305" s="583"/>
      <c r="AH305" s="234"/>
      <c r="AI305" s="161"/>
      <c r="AJ305" s="167"/>
      <c r="AK305" s="541" t="str">
        <f t="shared" si="105"/>
        <v/>
      </c>
      <c r="AL305" s="542" t="str">
        <f t="shared" si="106"/>
        <v/>
      </c>
      <c r="AM305" s="543"/>
      <c r="AN305" s="547" t="str">
        <f>IFERROR(VLOOKUP(K305,【参考】数式用!$A$2:$N$57,14,FALSE),"")</f>
        <v/>
      </c>
      <c r="AO305" s="547" t="str">
        <f t="shared" si="107"/>
        <v/>
      </c>
      <c r="AP305" s="546" t="str">
        <f t="shared" si="108"/>
        <v/>
      </c>
      <c r="AQ305" s="546" t="str">
        <f t="shared" si="109"/>
        <v>入力済</v>
      </c>
      <c r="AR305" s="547" t="str">
        <f t="shared" si="110"/>
        <v/>
      </c>
      <c r="AS305" s="546" t="str">
        <f t="shared" si="111"/>
        <v>入力済</v>
      </c>
      <c r="AT305" s="546" t="str">
        <f t="shared" si="112"/>
        <v/>
      </c>
      <c r="AU305" s="546" t="str">
        <f t="shared" si="113"/>
        <v/>
      </c>
      <c r="AV305" s="547" t="str">
        <f t="shared" si="114"/>
        <v/>
      </c>
      <c r="AW305" s="547" t="str">
        <f t="shared" si="102"/>
        <v>入力済</v>
      </c>
      <c r="AX305" s="546" t="str">
        <f>IFERROR(VLOOKUP(K305,【参考】数式用!$AR$3:$AS$49,2, FALSE), "")</f>
        <v/>
      </c>
      <c r="AY305" s="547" t="str">
        <f t="shared" si="115"/>
        <v/>
      </c>
      <c r="AZ305" s="547" t="str">
        <f t="shared" si="116"/>
        <v>入力済</v>
      </c>
      <c r="BA305" s="546" t="str">
        <f>IFERROR(VLOOKUP(K305,【参考】数式用!$AX$3:$AY$56, 2, FALSE), "")</f>
        <v/>
      </c>
      <c r="BB305" s="547" t="str">
        <f t="shared" si="117"/>
        <v/>
      </c>
      <c r="BC305" s="647" t="str">
        <f t="shared" si="118"/>
        <v>入力済</v>
      </c>
      <c r="BD305" s="547" t="str">
        <f t="shared" si="119"/>
        <v/>
      </c>
      <c r="BE305" s="547" t="str">
        <f t="shared" si="120"/>
        <v/>
      </c>
      <c r="BF305" s="514"/>
      <c r="BG305" s="514"/>
      <c r="BH305" s="633" t="e">
        <f>VLOOKUP(K305,【参考】数式用!$A$2:$O$57,15,FALSE)</f>
        <v>#N/A</v>
      </c>
      <c r="BI305" s="514"/>
      <c r="BJ305" s="514"/>
      <c r="BK305" s="514"/>
      <c r="BL305" s="514"/>
      <c r="BM305" s="514"/>
      <c r="BN305" s="514"/>
      <c r="BO305" s="515"/>
    </row>
    <row r="306" spans="1:67" s="516" customFormat="1" ht="109.95" customHeight="1" thickBot="1">
      <c r="A306" s="649">
        <v>295</v>
      </c>
      <c r="B306" s="983" t="str">
        <f>IF(基本情報入力シート!B334="","",基本情報入力シート!B334)</f>
        <v/>
      </c>
      <c r="C306" s="984"/>
      <c r="D306" s="984"/>
      <c r="E306" s="984"/>
      <c r="F306" s="985"/>
      <c r="G306" s="460" t="str">
        <f>IF(基本情報入力シート!L334="", "", 基本情報入力シート!L334)</f>
        <v/>
      </c>
      <c r="H306" s="460" t="str">
        <f>IF(基本情報入力シート!Q334="", "", 基本情報入力シート!Q334)</f>
        <v/>
      </c>
      <c r="I306" s="460" t="str">
        <f>IF(基本情報入力シート!V334="", "", 基本情報入力シート!V334)</f>
        <v/>
      </c>
      <c r="J306" s="460" t="str">
        <f>IF(基本情報入力シート!W334="", "", 基本情報入力シート!W334)</f>
        <v/>
      </c>
      <c r="K306" s="460" t="str">
        <f>IF(基本情報入力シート!Z334="", "", 基本情報入力シート!Z334)</f>
        <v/>
      </c>
      <c r="L306" s="162" t="str">
        <f>IF(基本情報入力シート!AF334=0, "",基本情報入力シート!AF334)</f>
        <v/>
      </c>
      <c r="M306" s="163" t="str">
        <f>IF(基本情報入力シート!AG334="","",基本情報入力シート!AG334)</f>
        <v/>
      </c>
      <c r="N306" s="164"/>
      <c r="O306" s="165" t="str">
        <f>IFERROR(VLOOKUP(K306,【参考】数式用!$A$2:$F$57,MATCH(N306,【参考】数式用!$C$3:$F$3,0)+2,0),"")</f>
        <v/>
      </c>
      <c r="P306" s="461" t="s">
        <v>180</v>
      </c>
      <c r="Q306" s="166"/>
      <c r="R306" s="462" t="s">
        <v>271</v>
      </c>
      <c r="S306" s="166"/>
      <c r="T306" s="462" t="s">
        <v>272</v>
      </c>
      <c r="U306" s="166"/>
      <c r="V306" s="462" t="s">
        <v>271</v>
      </c>
      <c r="W306" s="166"/>
      <c r="X306" s="462" t="s">
        <v>182</v>
      </c>
      <c r="Y306" s="462" t="s">
        <v>274</v>
      </c>
      <c r="Z306" s="462" t="str">
        <f t="shared" si="103"/>
        <v/>
      </c>
      <c r="AA306" s="463" t="s">
        <v>275</v>
      </c>
      <c r="AB306" s="464" t="str">
        <f t="shared" si="104"/>
        <v/>
      </c>
      <c r="AC306" s="465" t="str">
        <f>IFERROR(ROUNDDOWN(ROUNDDOWN(ROUND(L306*VLOOKUP(K306,【参考】数式用!$A$4:$F$57,MATCH("処遇改善加算Ⅳ",【参考】数式用!$C$3:$F$3,0)+2,0),0)*M306,0)*Z306*0.5,0), "")</f>
        <v/>
      </c>
      <c r="AD306" s="616"/>
      <c r="AE306" s="582"/>
      <c r="AF306" s="582"/>
      <c r="AG306" s="583"/>
      <c r="AH306" s="234"/>
      <c r="AI306" s="161"/>
      <c r="AJ306" s="167"/>
      <c r="AK306" s="541" t="str">
        <f t="shared" si="105"/>
        <v/>
      </c>
      <c r="AL306" s="542" t="str">
        <f t="shared" si="106"/>
        <v/>
      </c>
      <c r="AM306" s="543"/>
      <c r="AN306" s="547" t="str">
        <f>IFERROR(VLOOKUP(K306,【参考】数式用!$A$2:$N$57,14,FALSE),"")</f>
        <v/>
      </c>
      <c r="AO306" s="547" t="str">
        <f t="shared" si="107"/>
        <v/>
      </c>
      <c r="AP306" s="546" t="str">
        <f t="shared" si="108"/>
        <v/>
      </c>
      <c r="AQ306" s="546" t="str">
        <f t="shared" si="109"/>
        <v>入力済</v>
      </c>
      <c r="AR306" s="547" t="str">
        <f t="shared" si="110"/>
        <v/>
      </c>
      <c r="AS306" s="546" t="str">
        <f t="shared" si="111"/>
        <v>入力済</v>
      </c>
      <c r="AT306" s="546" t="str">
        <f t="shared" si="112"/>
        <v/>
      </c>
      <c r="AU306" s="546" t="str">
        <f t="shared" si="113"/>
        <v/>
      </c>
      <c r="AV306" s="547" t="str">
        <f t="shared" si="114"/>
        <v/>
      </c>
      <c r="AW306" s="547" t="str">
        <f t="shared" si="102"/>
        <v>入力済</v>
      </c>
      <c r="AX306" s="546" t="str">
        <f>IFERROR(VLOOKUP(K306,【参考】数式用!$AR$3:$AS$49,2, FALSE), "")</f>
        <v/>
      </c>
      <c r="AY306" s="547" t="str">
        <f t="shared" si="115"/>
        <v/>
      </c>
      <c r="AZ306" s="547" t="str">
        <f t="shared" si="116"/>
        <v>入力済</v>
      </c>
      <c r="BA306" s="546" t="str">
        <f>IFERROR(VLOOKUP(K306,【参考】数式用!$AX$3:$AY$56, 2, FALSE), "")</f>
        <v/>
      </c>
      <c r="BB306" s="547" t="str">
        <f t="shared" si="117"/>
        <v/>
      </c>
      <c r="BC306" s="647" t="str">
        <f t="shared" si="118"/>
        <v>入力済</v>
      </c>
      <c r="BD306" s="547" t="str">
        <f t="shared" si="119"/>
        <v/>
      </c>
      <c r="BE306" s="547" t="str">
        <f t="shared" si="120"/>
        <v/>
      </c>
      <c r="BF306" s="514"/>
      <c r="BG306" s="514"/>
      <c r="BH306" s="633" t="e">
        <f>VLOOKUP(K306,【参考】数式用!$A$2:$O$57,15,FALSE)</f>
        <v>#N/A</v>
      </c>
      <c r="BI306" s="514"/>
      <c r="BJ306" s="514"/>
      <c r="BK306" s="514"/>
      <c r="BL306" s="514"/>
      <c r="BM306" s="514"/>
      <c r="BN306" s="514"/>
      <c r="BO306" s="515"/>
    </row>
    <row r="307" spans="1:67" s="516" customFormat="1" ht="109.95" customHeight="1" thickBot="1">
      <c r="A307" s="649">
        <v>296</v>
      </c>
      <c r="B307" s="983" t="str">
        <f>IF(基本情報入力シート!B335="","",基本情報入力シート!B335)</f>
        <v/>
      </c>
      <c r="C307" s="984"/>
      <c r="D307" s="984"/>
      <c r="E307" s="984"/>
      <c r="F307" s="985"/>
      <c r="G307" s="460" t="str">
        <f>IF(基本情報入力シート!L335="", "", 基本情報入力シート!L335)</f>
        <v/>
      </c>
      <c r="H307" s="460" t="str">
        <f>IF(基本情報入力シート!Q335="", "", 基本情報入力シート!Q335)</f>
        <v/>
      </c>
      <c r="I307" s="460" t="str">
        <f>IF(基本情報入力シート!V335="", "", 基本情報入力シート!V335)</f>
        <v/>
      </c>
      <c r="J307" s="460" t="str">
        <f>IF(基本情報入力シート!W335="", "", 基本情報入力シート!W335)</f>
        <v/>
      </c>
      <c r="K307" s="460" t="str">
        <f>IF(基本情報入力シート!Z335="", "", 基本情報入力シート!Z335)</f>
        <v/>
      </c>
      <c r="L307" s="162" t="str">
        <f>IF(基本情報入力シート!AF335=0, "",基本情報入力シート!AF335)</f>
        <v/>
      </c>
      <c r="M307" s="163" t="str">
        <f>IF(基本情報入力シート!AG335="","",基本情報入力シート!AG335)</f>
        <v/>
      </c>
      <c r="N307" s="164"/>
      <c r="O307" s="165" t="str">
        <f>IFERROR(VLOOKUP(K307,【参考】数式用!$A$2:$F$57,MATCH(N307,【参考】数式用!$C$3:$F$3,0)+2,0),"")</f>
        <v/>
      </c>
      <c r="P307" s="461" t="s">
        <v>180</v>
      </c>
      <c r="Q307" s="166"/>
      <c r="R307" s="462" t="s">
        <v>271</v>
      </c>
      <c r="S307" s="166"/>
      <c r="T307" s="462" t="s">
        <v>272</v>
      </c>
      <c r="U307" s="166"/>
      <c r="V307" s="462" t="s">
        <v>271</v>
      </c>
      <c r="W307" s="166"/>
      <c r="X307" s="462" t="s">
        <v>182</v>
      </c>
      <c r="Y307" s="462" t="s">
        <v>274</v>
      </c>
      <c r="Z307" s="462" t="str">
        <f t="shared" si="103"/>
        <v/>
      </c>
      <c r="AA307" s="463" t="s">
        <v>275</v>
      </c>
      <c r="AB307" s="464" t="str">
        <f t="shared" si="104"/>
        <v/>
      </c>
      <c r="AC307" s="465" t="str">
        <f>IFERROR(ROUNDDOWN(ROUNDDOWN(ROUND(L307*VLOOKUP(K307,【参考】数式用!$A$4:$F$57,MATCH("処遇改善加算Ⅳ",【参考】数式用!$C$3:$F$3,0)+2,0),0)*M307,0)*Z307*0.5,0), "")</f>
        <v/>
      </c>
      <c r="AD307" s="616"/>
      <c r="AE307" s="582"/>
      <c r="AF307" s="582"/>
      <c r="AG307" s="583"/>
      <c r="AH307" s="234"/>
      <c r="AI307" s="161"/>
      <c r="AJ307" s="167"/>
      <c r="AK307" s="541" t="str">
        <f t="shared" si="105"/>
        <v/>
      </c>
      <c r="AL307" s="542" t="str">
        <f t="shared" si="106"/>
        <v/>
      </c>
      <c r="AM307" s="543"/>
      <c r="AN307" s="547" t="str">
        <f>IFERROR(VLOOKUP(K307,【参考】数式用!$A$2:$N$57,14,FALSE),"")</f>
        <v/>
      </c>
      <c r="AO307" s="547" t="str">
        <f t="shared" si="107"/>
        <v/>
      </c>
      <c r="AP307" s="546" t="str">
        <f t="shared" si="108"/>
        <v/>
      </c>
      <c r="AQ307" s="546" t="str">
        <f t="shared" si="109"/>
        <v>入力済</v>
      </c>
      <c r="AR307" s="547" t="str">
        <f t="shared" si="110"/>
        <v/>
      </c>
      <c r="AS307" s="546" t="str">
        <f t="shared" si="111"/>
        <v>入力済</v>
      </c>
      <c r="AT307" s="546" t="str">
        <f t="shared" si="112"/>
        <v/>
      </c>
      <c r="AU307" s="546" t="str">
        <f t="shared" si="113"/>
        <v/>
      </c>
      <c r="AV307" s="547" t="str">
        <f t="shared" si="114"/>
        <v/>
      </c>
      <c r="AW307" s="547" t="str">
        <f t="shared" si="102"/>
        <v>入力済</v>
      </c>
      <c r="AX307" s="546" t="str">
        <f>IFERROR(VLOOKUP(K307,【参考】数式用!$AR$3:$AS$49,2, FALSE), "")</f>
        <v/>
      </c>
      <c r="AY307" s="547" t="str">
        <f t="shared" si="115"/>
        <v/>
      </c>
      <c r="AZ307" s="547" t="str">
        <f t="shared" si="116"/>
        <v>入力済</v>
      </c>
      <c r="BA307" s="546" t="str">
        <f>IFERROR(VLOOKUP(K307,【参考】数式用!$AX$3:$AY$56, 2, FALSE), "")</f>
        <v/>
      </c>
      <c r="BB307" s="547" t="str">
        <f t="shared" si="117"/>
        <v/>
      </c>
      <c r="BC307" s="647" t="str">
        <f t="shared" si="118"/>
        <v>入力済</v>
      </c>
      <c r="BD307" s="547" t="str">
        <f t="shared" si="119"/>
        <v/>
      </c>
      <c r="BE307" s="547" t="str">
        <f t="shared" si="120"/>
        <v/>
      </c>
      <c r="BF307" s="514"/>
      <c r="BG307" s="514"/>
      <c r="BH307" s="633" t="e">
        <f>VLOOKUP(K307,【参考】数式用!$A$2:$O$57,15,FALSE)</f>
        <v>#N/A</v>
      </c>
      <c r="BI307" s="514"/>
      <c r="BJ307" s="514"/>
      <c r="BK307" s="514"/>
      <c r="BL307" s="514"/>
      <c r="BM307" s="514"/>
      <c r="BN307" s="514"/>
      <c r="BO307" s="515"/>
    </row>
    <row r="308" spans="1:67" s="516" customFormat="1" ht="109.95" customHeight="1" thickBot="1">
      <c r="A308" s="649">
        <v>297</v>
      </c>
      <c r="B308" s="983" t="str">
        <f>IF(基本情報入力シート!B336="","",基本情報入力シート!B336)</f>
        <v/>
      </c>
      <c r="C308" s="984"/>
      <c r="D308" s="984"/>
      <c r="E308" s="984"/>
      <c r="F308" s="985"/>
      <c r="G308" s="460" t="str">
        <f>IF(基本情報入力シート!L336="", "", 基本情報入力シート!L336)</f>
        <v/>
      </c>
      <c r="H308" s="460" t="str">
        <f>IF(基本情報入力シート!Q336="", "", 基本情報入力シート!Q336)</f>
        <v/>
      </c>
      <c r="I308" s="460" t="str">
        <f>IF(基本情報入力シート!V336="", "", 基本情報入力シート!V336)</f>
        <v/>
      </c>
      <c r="J308" s="460" t="str">
        <f>IF(基本情報入力シート!W336="", "", 基本情報入力シート!W336)</f>
        <v/>
      </c>
      <c r="K308" s="460" t="str">
        <f>IF(基本情報入力シート!Z336="", "", 基本情報入力シート!Z336)</f>
        <v/>
      </c>
      <c r="L308" s="162" t="str">
        <f>IF(基本情報入力シート!AF336=0, "",基本情報入力シート!AF336)</f>
        <v/>
      </c>
      <c r="M308" s="163" t="str">
        <f>IF(基本情報入力シート!AG336="","",基本情報入力シート!AG336)</f>
        <v/>
      </c>
      <c r="N308" s="164"/>
      <c r="O308" s="165" t="str">
        <f>IFERROR(VLOOKUP(K308,【参考】数式用!$A$2:$F$57,MATCH(N308,【参考】数式用!$C$3:$F$3,0)+2,0),"")</f>
        <v/>
      </c>
      <c r="P308" s="461" t="s">
        <v>180</v>
      </c>
      <c r="Q308" s="166"/>
      <c r="R308" s="462" t="s">
        <v>271</v>
      </c>
      <c r="S308" s="166"/>
      <c r="T308" s="462" t="s">
        <v>272</v>
      </c>
      <c r="U308" s="166"/>
      <c r="V308" s="462" t="s">
        <v>271</v>
      </c>
      <c r="W308" s="166"/>
      <c r="X308" s="462" t="s">
        <v>182</v>
      </c>
      <c r="Y308" s="462" t="s">
        <v>274</v>
      </c>
      <c r="Z308" s="462" t="str">
        <f t="shared" si="103"/>
        <v/>
      </c>
      <c r="AA308" s="463" t="s">
        <v>275</v>
      </c>
      <c r="AB308" s="464" t="str">
        <f t="shared" si="104"/>
        <v/>
      </c>
      <c r="AC308" s="465" t="str">
        <f>IFERROR(ROUNDDOWN(ROUNDDOWN(ROUND(L308*VLOOKUP(K308,【参考】数式用!$A$4:$F$57,MATCH("処遇改善加算Ⅳ",【参考】数式用!$C$3:$F$3,0)+2,0),0)*M308,0)*Z308*0.5,0), "")</f>
        <v/>
      </c>
      <c r="AD308" s="616"/>
      <c r="AE308" s="582"/>
      <c r="AF308" s="582"/>
      <c r="AG308" s="583"/>
      <c r="AH308" s="234"/>
      <c r="AI308" s="161"/>
      <c r="AJ308" s="167"/>
      <c r="AK308" s="541" t="str">
        <f t="shared" si="105"/>
        <v/>
      </c>
      <c r="AL308" s="542" t="str">
        <f t="shared" si="106"/>
        <v/>
      </c>
      <c r="AM308" s="543"/>
      <c r="AN308" s="547" t="str">
        <f>IFERROR(VLOOKUP(K308,【参考】数式用!$A$2:$N$57,14,FALSE),"")</f>
        <v/>
      </c>
      <c r="AO308" s="547" t="str">
        <f t="shared" si="107"/>
        <v/>
      </c>
      <c r="AP308" s="546" t="str">
        <f t="shared" si="108"/>
        <v/>
      </c>
      <c r="AQ308" s="546" t="str">
        <f t="shared" si="109"/>
        <v>入力済</v>
      </c>
      <c r="AR308" s="547" t="str">
        <f t="shared" si="110"/>
        <v/>
      </c>
      <c r="AS308" s="546" t="str">
        <f t="shared" si="111"/>
        <v>入力済</v>
      </c>
      <c r="AT308" s="546" t="str">
        <f t="shared" si="112"/>
        <v/>
      </c>
      <c r="AU308" s="546" t="str">
        <f t="shared" si="113"/>
        <v/>
      </c>
      <c r="AV308" s="547" t="str">
        <f t="shared" si="114"/>
        <v/>
      </c>
      <c r="AW308" s="547" t="str">
        <f t="shared" si="102"/>
        <v>入力済</v>
      </c>
      <c r="AX308" s="546" t="str">
        <f>IFERROR(VLOOKUP(K308,【参考】数式用!$AR$3:$AS$49,2, FALSE), "")</f>
        <v/>
      </c>
      <c r="AY308" s="547" t="str">
        <f t="shared" si="115"/>
        <v/>
      </c>
      <c r="AZ308" s="547" t="str">
        <f t="shared" si="116"/>
        <v>入力済</v>
      </c>
      <c r="BA308" s="546" t="str">
        <f>IFERROR(VLOOKUP(K308,【参考】数式用!$AX$3:$AY$56, 2, FALSE), "")</f>
        <v/>
      </c>
      <c r="BB308" s="547" t="str">
        <f t="shared" si="117"/>
        <v/>
      </c>
      <c r="BC308" s="647" t="str">
        <f t="shared" si="118"/>
        <v>入力済</v>
      </c>
      <c r="BD308" s="547" t="str">
        <f t="shared" si="119"/>
        <v/>
      </c>
      <c r="BE308" s="547" t="str">
        <f t="shared" si="120"/>
        <v/>
      </c>
      <c r="BF308" s="514"/>
      <c r="BG308" s="514"/>
      <c r="BH308" s="633" t="e">
        <f>VLOOKUP(K308,【参考】数式用!$A$2:$O$57,15,FALSE)</f>
        <v>#N/A</v>
      </c>
      <c r="BI308" s="514"/>
      <c r="BJ308" s="514"/>
      <c r="BK308" s="514"/>
      <c r="BL308" s="514"/>
      <c r="BM308" s="514"/>
      <c r="BN308" s="514"/>
      <c r="BO308" s="515"/>
    </row>
    <row r="309" spans="1:67" s="516" customFormat="1" ht="109.95" customHeight="1" thickBot="1">
      <c r="A309" s="649">
        <v>298</v>
      </c>
      <c r="B309" s="983" t="str">
        <f>IF(基本情報入力シート!B337="","",基本情報入力シート!B337)</f>
        <v/>
      </c>
      <c r="C309" s="984"/>
      <c r="D309" s="984"/>
      <c r="E309" s="984"/>
      <c r="F309" s="985"/>
      <c r="G309" s="460" t="str">
        <f>IF(基本情報入力シート!L337="", "", 基本情報入力シート!L337)</f>
        <v/>
      </c>
      <c r="H309" s="460" t="str">
        <f>IF(基本情報入力シート!Q337="", "", 基本情報入力シート!Q337)</f>
        <v/>
      </c>
      <c r="I309" s="460" t="str">
        <f>IF(基本情報入力シート!V337="", "", 基本情報入力シート!V337)</f>
        <v/>
      </c>
      <c r="J309" s="460" t="str">
        <f>IF(基本情報入力シート!W337="", "", 基本情報入力シート!W337)</f>
        <v/>
      </c>
      <c r="K309" s="460" t="str">
        <f>IF(基本情報入力シート!Z337="", "", 基本情報入力シート!Z337)</f>
        <v/>
      </c>
      <c r="L309" s="162" t="str">
        <f>IF(基本情報入力シート!AF337=0, "",基本情報入力シート!AF337)</f>
        <v/>
      </c>
      <c r="M309" s="163" t="str">
        <f>IF(基本情報入力シート!AG337="","",基本情報入力シート!AG337)</f>
        <v/>
      </c>
      <c r="N309" s="164"/>
      <c r="O309" s="165" t="str">
        <f>IFERROR(VLOOKUP(K309,【参考】数式用!$A$2:$F$57,MATCH(N309,【参考】数式用!$C$3:$F$3,0)+2,0),"")</f>
        <v/>
      </c>
      <c r="P309" s="461" t="s">
        <v>180</v>
      </c>
      <c r="Q309" s="166"/>
      <c r="R309" s="462" t="s">
        <v>271</v>
      </c>
      <c r="S309" s="166"/>
      <c r="T309" s="462" t="s">
        <v>272</v>
      </c>
      <c r="U309" s="166"/>
      <c r="V309" s="462" t="s">
        <v>271</v>
      </c>
      <c r="W309" s="166"/>
      <c r="X309" s="462" t="s">
        <v>182</v>
      </c>
      <c r="Y309" s="462" t="s">
        <v>274</v>
      </c>
      <c r="Z309" s="462" t="str">
        <f t="shared" si="103"/>
        <v/>
      </c>
      <c r="AA309" s="463" t="s">
        <v>275</v>
      </c>
      <c r="AB309" s="464" t="str">
        <f t="shared" si="104"/>
        <v/>
      </c>
      <c r="AC309" s="465" t="str">
        <f>IFERROR(ROUNDDOWN(ROUNDDOWN(ROUND(L309*VLOOKUP(K309,【参考】数式用!$A$4:$F$57,MATCH("処遇改善加算Ⅳ",【参考】数式用!$C$3:$F$3,0)+2,0),0)*M309,0)*Z309*0.5,0), "")</f>
        <v/>
      </c>
      <c r="AD309" s="616"/>
      <c r="AE309" s="582"/>
      <c r="AF309" s="582"/>
      <c r="AG309" s="583"/>
      <c r="AH309" s="234"/>
      <c r="AI309" s="161"/>
      <c r="AJ309" s="167"/>
      <c r="AK309" s="541" t="str">
        <f t="shared" si="105"/>
        <v/>
      </c>
      <c r="AL309" s="542" t="str">
        <f t="shared" si="106"/>
        <v/>
      </c>
      <c r="AM309" s="543"/>
      <c r="AN309" s="547" t="str">
        <f>IFERROR(VLOOKUP(K309,【参考】数式用!$A$2:$N$57,14,FALSE),"")</f>
        <v/>
      </c>
      <c r="AO309" s="547" t="str">
        <f t="shared" si="107"/>
        <v/>
      </c>
      <c r="AP309" s="546" t="str">
        <f t="shared" si="108"/>
        <v/>
      </c>
      <c r="AQ309" s="546" t="str">
        <f t="shared" si="109"/>
        <v>入力済</v>
      </c>
      <c r="AR309" s="547" t="str">
        <f t="shared" si="110"/>
        <v/>
      </c>
      <c r="AS309" s="546" t="str">
        <f t="shared" si="111"/>
        <v>入力済</v>
      </c>
      <c r="AT309" s="546" t="str">
        <f t="shared" si="112"/>
        <v/>
      </c>
      <c r="AU309" s="546" t="str">
        <f t="shared" si="113"/>
        <v/>
      </c>
      <c r="AV309" s="547" t="str">
        <f t="shared" si="114"/>
        <v/>
      </c>
      <c r="AW309" s="547" t="str">
        <f t="shared" si="102"/>
        <v>入力済</v>
      </c>
      <c r="AX309" s="546" t="str">
        <f>IFERROR(VLOOKUP(K309,【参考】数式用!$AR$3:$AS$49,2, FALSE), "")</f>
        <v/>
      </c>
      <c r="AY309" s="547" t="str">
        <f t="shared" si="115"/>
        <v/>
      </c>
      <c r="AZ309" s="547" t="str">
        <f t="shared" si="116"/>
        <v>入力済</v>
      </c>
      <c r="BA309" s="546" t="str">
        <f>IFERROR(VLOOKUP(K309,【参考】数式用!$AX$3:$AY$56, 2, FALSE), "")</f>
        <v/>
      </c>
      <c r="BB309" s="547" t="str">
        <f t="shared" si="117"/>
        <v/>
      </c>
      <c r="BC309" s="647" t="str">
        <f t="shared" si="118"/>
        <v>入力済</v>
      </c>
      <c r="BD309" s="547" t="str">
        <f t="shared" si="119"/>
        <v/>
      </c>
      <c r="BE309" s="547" t="str">
        <f t="shared" si="120"/>
        <v/>
      </c>
      <c r="BF309" s="514"/>
      <c r="BG309" s="514"/>
      <c r="BH309" s="633" t="e">
        <f>VLOOKUP(K309,【参考】数式用!$A$2:$O$57,15,FALSE)</f>
        <v>#N/A</v>
      </c>
      <c r="BI309" s="514"/>
      <c r="BJ309" s="514"/>
      <c r="BK309" s="514"/>
      <c r="BL309" s="514"/>
      <c r="BM309" s="514"/>
      <c r="BN309" s="514"/>
      <c r="BO309" s="515"/>
    </row>
    <row r="310" spans="1:67" s="516" customFormat="1" ht="109.95" customHeight="1" thickBot="1">
      <c r="A310" s="649">
        <v>299</v>
      </c>
      <c r="B310" s="983" t="str">
        <f>IF(基本情報入力シート!B338="","",基本情報入力シート!B338)</f>
        <v/>
      </c>
      <c r="C310" s="984"/>
      <c r="D310" s="984"/>
      <c r="E310" s="984"/>
      <c r="F310" s="985"/>
      <c r="G310" s="460" t="str">
        <f>IF(基本情報入力シート!L338="", "", 基本情報入力シート!L338)</f>
        <v/>
      </c>
      <c r="H310" s="460" t="str">
        <f>IF(基本情報入力シート!Q338="", "", 基本情報入力シート!Q338)</f>
        <v/>
      </c>
      <c r="I310" s="460" t="str">
        <f>IF(基本情報入力シート!V338="", "", 基本情報入力シート!V338)</f>
        <v/>
      </c>
      <c r="J310" s="460" t="str">
        <f>IF(基本情報入力シート!W338="", "", 基本情報入力シート!W338)</f>
        <v/>
      </c>
      <c r="K310" s="460" t="str">
        <f>IF(基本情報入力シート!Z338="", "", 基本情報入力シート!Z338)</f>
        <v/>
      </c>
      <c r="L310" s="162" t="str">
        <f>IF(基本情報入力シート!AF338=0, "",基本情報入力シート!AF338)</f>
        <v/>
      </c>
      <c r="M310" s="163" t="str">
        <f>IF(基本情報入力シート!AG338="","",基本情報入力シート!AG338)</f>
        <v/>
      </c>
      <c r="N310" s="164"/>
      <c r="O310" s="165" t="str">
        <f>IFERROR(VLOOKUP(K310,【参考】数式用!$A$2:$F$57,MATCH(N310,【参考】数式用!$C$3:$F$3,0)+2,0),"")</f>
        <v/>
      </c>
      <c r="P310" s="461" t="s">
        <v>180</v>
      </c>
      <c r="Q310" s="166"/>
      <c r="R310" s="462" t="s">
        <v>271</v>
      </c>
      <c r="S310" s="166"/>
      <c r="T310" s="462" t="s">
        <v>272</v>
      </c>
      <c r="U310" s="166"/>
      <c r="V310" s="462" t="s">
        <v>271</v>
      </c>
      <c r="W310" s="166"/>
      <c r="X310" s="462" t="s">
        <v>182</v>
      </c>
      <c r="Y310" s="462" t="s">
        <v>274</v>
      </c>
      <c r="Z310" s="462" t="str">
        <f t="shared" si="103"/>
        <v/>
      </c>
      <c r="AA310" s="463" t="s">
        <v>275</v>
      </c>
      <c r="AB310" s="464" t="str">
        <f t="shared" si="104"/>
        <v/>
      </c>
      <c r="AC310" s="465" t="str">
        <f>IFERROR(ROUNDDOWN(ROUNDDOWN(ROUND(L310*VLOOKUP(K310,【参考】数式用!$A$4:$F$57,MATCH("処遇改善加算Ⅳ",【参考】数式用!$C$3:$F$3,0)+2,0),0)*M310,0)*Z310*0.5,0), "")</f>
        <v/>
      </c>
      <c r="AD310" s="616"/>
      <c r="AE310" s="582"/>
      <c r="AF310" s="582"/>
      <c r="AG310" s="583"/>
      <c r="AH310" s="234"/>
      <c r="AI310" s="161"/>
      <c r="AJ310" s="167"/>
      <c r="AK310" s="541" t="str">
        <f t="shared" si="105"/>
        <v/>
      </c>
      <c r="AL310" s="542" t="str">
        <f t="shared" si="106"/>
        <v/>
      </c>
      <c r="AM310" s="543"/>
      <c r="AN310" s="547" t="str">
        <f>IFERROR(VLOOKUP(K310,【参考】数式用!$A$2:$N$57,14,FALSE),"")</f>
        <v/>
      </c>
      <c r="AO310" s="547" t="str">
        <f t="shared" si="107"/>
        <v/>
      </c>
      <c r="AP310" s="546" t="str">
        <f t="shared" si="108"/>
        <v/>
      </c>
      <c r="AQ310" s="546" t="str">
        <f t="shared" si="109"/>
        <v>入力済</v>
      </c>
      <c r="AR310" s="547" t="str">
        <f t="shared" si="110"/>
        <v/>
      </c>
      <c r="AS310" s="546" t="str">
        <f t="shared" si="111"/>
        <v>入力済</v>
      </c>
      <c r="AT310" s="546" t="str">
        <f t="shared" si="112"/>
        <v/>
      </c>
      <c r="AU310" s="546" t="str">
        <f t="shared" si="113"/>
        <v/>
      </c>
      <c r="AV310" s="547" t="str">
        <f t="shared" si="114"/>
        <v/>
      </c>
      <c r="AW310" s="547" t="str">
        <f t="shared" si="102"/>
        <v>入力済</v>
      </c>
      <c r="AX310" s="546" t="str">
        <f>IFERROR(VLOOKUP(K310,【参考】数式用!$AR$3:$AS$49,2, FALSE), "")</f>
        <v/>
      </c>
      <c r="AY310" s="547" t="str">
        <f t="shared" si="115"/>
        <v/>
      </c>
      <c r="AZ310" s="547" t="str">
        <f t="shared" si="116"/>
        <v>入力済</v>
      </c>
      <c r="BA310" s="546" t="str">
        <f>IFERROR(VLOOKUP(K310,【参考】数式用!$AX$3:$AY$56, 2, FALSE), "")</f>
        <v/>
      </c>
      <c r="BB310" s="547" t="str">
        <f t="shared" si="117"/>
        <v/>
      </c>
      <c r="BC310" s="647" t="str">
        <f t="shared" si="118"/>
        <v>入力済</v>
      </c>
      <c r="BD310" s="547" t="str">
        <f t="shared" si="119"/>
        <v/>
      </c>
      <c r="BE310" s="547" t="str">
        <f t="shared" si="120"/>
        <v/>
      </c>
      <c r="BF310" s="514"/>
      <c r="BG310" s="514"/>
      <c r="BH310" s="633" t="e">
        <f>VLOOKUP(K310,【参考】数式用!$A$2:$O$57,15,FALSE)</f>
        <v>#N/A</v>
      </c>
      <c r="BI310" s="514"/>
      <c r="BJ310" s="514"/>
      <c r="BK310" s="514"/>
      <c r="BL310" s="514"/>
      <c r="BM310" s="514"/>
      <c r="BN310" s="514"/>
      <c r="BO310" s="515"/>
    </row>
    <row r="311" spans="1:67" s="516" customFormat="1" ht="109.95" customHeight="1" thickBot="1">
      <c r="A311" s="649">
        <v>300</v>
      </c>
      <c r="B311" s="983" t="str">
        <f>IF(基本情報入力シート!B339="","",基本情報入力シート!B339)</f>
        <v/>
      </c>
      <c r="C311" s="984"/>
      <c r="D311" s="984"/>
      <c r="E311" s="984"/>
      <c r="F311" s="985"/>
      <c r="G311" s="460" t="str">
        <f>IF(基本情報入力シート!L339="", "", 基本情報入力シート!L339)</f>
        <v/>
      </c>
      <c r="H311" s="460" t="str">
        <f>IF(基本情報入力シート!Q339="", "", 基本情報入力シート!Q339)</f>
        <v/>
      </c>
      <c r="I311" s="460" t="str">
        <f>IF(基本情報入力シート!V339="", "", 基本情報入力シート!V339)</f>
        <v/>
      </c>
      <c r="J311" s="460" t="str">
        <f>IF(基本情報入力シート!W339="", "", 基本情報入力シート!W339)</f>
        <v/>
      </c>
      <c r="K311" s="460" t="str">
        <f>IF(基本情報入力シート!Z339="", "", 基本情報入力シート!Z339)</f>
        <v/>
      </c>
      <c r="L311" s="162" t="str">
        <f>IF(基本情報入力シート!AF339=0, "",基本情報入力シート!AF339)</f>
        <v/>
      </c>
      <c r="M311" s="163" t="str">
        <f>IF(基本情報入力シート!AG339="","",基本情報入力シート!AG339)</f>
        <v/>
      </c>
      <c r="N311" s="164"/>
      <c r="O311" s="165" t="str">
        <f>IFERROR(VLOOKUP(K311,【参考】数式用!$A$2:$F$57,MATCH(N311,【参考】数式用!$C$3:$F$3,0)+2,0),"")</f>
        <v/>
      </c>
      <c r="P311" s="461" t="s">
        <v>180</v>
      </c>
      <c r="Q311" s="166"/>
      <c r="R311" s="462" t="s">
        <v>271</v>
      </c>
      <c r="S311" s="166"/>
      <c r="T311" s="462" t="s">
        <v>272</v>
      </c>
      <c r="U311" s="166"/>
      <c r="V311" s="462" t="s">
        <v>271</v>
      </c>
      <c r="W311" s="166"/>
      <c r="X311" s="462" t="s">
        <v>182</v>
      </c>
      <c r="Y311" s="462" t="s">
        <v>274</v>
      </c>
      <c r="Z311" s="462" t="str">
        <f t="shared" si="103"/>
        <v/>
      </c>
      <c r="AA311" s="463" t="s">
        <v>275</v>
      </c>
      <c r="AB311" s="464" t="str">
        <f t="shared" si="104"/>
        <v/>
      </c>
      <c r="AC311" s="465" t="str">
        <f>IFERROR(ROUNDDOWN(ROUNDDOWN(ROUND(L311*VLOOKUP(K311,【参考】数式用!$A$4:$F$57,MATCH("処遇改善加算Ⅳ",【参考】数式用!$C$3:$F$3,0)+2,0),0)*M311,0)*Z311*0.5,0), "")</f>
        <v/>
      </c>
      <c r="AD311" s="616"/>
      <c r="AE311" s="582"/>
      <c r="AF311" s="582"/>
      <c r="AG311" s="583"/>
      <c r="AH311" s="234"/>
      <c r="AI311" s="161"/>
      <c r="AJ311" s="167"/>
      <c r="AK311" s="541" t="str">
        <f t="shared" si="105"/>
        <v/>
      </c>
      <c r="AL311" s="542" t="str">
        <f t="shared" si="106"/>
        <v/>
      </c>
      <c r="AM311" s="543"/>
      <c r="AN311" s="547" t="str">
        <f>IFERROR(VLOOKUP(K311,【参考】数式用!$A$2:$N$57,14,FALSE),"")</f>
        <v/>
      </c>
      <c r="AO311" s="547" t="str">
        <f t="shared" si="107"/>
        <v/>
      </c>
      <c r="AP311" s="546" t="str">
        <f t="shared" si="108"/>
        <v/>
      </c>
      <c r="AQ311" s="546" t="str">
        <f t="shared" si="109"/>
        <v>入力済</v>
      </c>
      <c r="AR311" s="547" t="str">
        <f t="shared" si="110"/>
        <v/>
      </c>
      <c r="AS311" s="546" t="str">
        <f t="shared" si="111"/>
        <v>入力済</v>
      </c>
      <c r="AT311" s="546" t="str">
        <f t="shared" si="112"/>
        <v/>
      </c>
      <c r="AU311" s="546" t="str">
        <f t="shared" si="113"/>
        <v/>
      </c>
      <c r="AV311" s="547" t="str">
        <f t="shared" si="114"/>
        <v/>
      </c>
      <c r="AW311" s="547" t="str">
        <f t="shared" si="102"/>
        <v>入力済</v>
      </c>
      <c r="AX311" s="546" t="str">
        <f>IFERROR(VLOOKUP(K311,【参考】数式用!$AR$3:$AS$49,2, FALSE), "")</f>
        <v/>
      </c>
      <c r="AY311" s="547" t="str">
        <f t="shared" si="115"/>
        <v/>
      </c>
      <c r="AZ311" s="547" t="str">
        <f t="shared" si="116"/>
        <v>入力済</v>
      </c>
      <c r="BA311" s="546" t="str">
        <f>IFERROR(VLOOKUP(K311,【参考】数式用!$AX$3:$AY$56, 2, FALSE), "")</f>
        <v/>
      </c>
      <c r="BB311" s="547" t="str">
        <f t="shared" si="117"/>
        <v/>
      </c>
      <c r="BC311" s="647" t="str">
        <f t="shared" si="118"/>
        <v>入力済</v>
      </c>
      <c r="BD311" s="547" t="str">
        <f t="shared" si="119"/>
        <v/>
      </c>
      <c r="BE311" s="547" t="str">
        <f t="shared" si="120"/>
        <v/>
      </c>
      <c r="BF311" s="514"/>
      <c r="BG311" s="514"/>
      <c r="BH311" s="633" t="e">
        <f>VLOOKUP(K311,【参考】数式用!$A$2:$O$57,15,FALSE)</f>
        <v>#N/A</v>
      </c>
      <c r="BI311" s="514"/>
      <c r="BJ311" s="514"/>
      <c r="BK311" s="514"/>
      <c r="BL311" s="514"/>
      <c r="BM311" s="514"/>
      <c r="BN311" s="514"/>
      <c r="BO311" s="515"/>
    </row>
    <row r="312" spans="1:67" s="516" customFormat="1" ht="109.95" customHeight="1" thickBot="1">
      <c r="A312" s="649">
        <v>301</v>
      </c>
      <c r="B312" s="983" t="str">
        <f>IF(基本情報入力シート!B340="","",基本情報入力シート!B340)</f>
        <v/>
      </c>
      <c r="C312" s="984"/>
      <c r="D312" s="984"/>
      <c r="E312" s="984"/>
      <c r="F312" s="985"/>
      <c r="G312" s="460" t="str">
        <f>IF(基本情報入力シート!L340="", "", 基本情報入力シート!L340)</f>
        <v/>
      </c>
      <c r="H312" s="460" t="str">
        <f>IF(基本情報入力シート!Q340="", "", 基本情報入力シート!Q340)</f>
        <v/>
      </c>
      <c r="I312" s="460" t="str">
        <f>IF(基本情報入力シート!V340="", "", 基本情報入力シート!V340)</f>
        <v/>
      </c>
      <c r="J312" s="460" t="str">
        <f>IF(基本情報入力シート!W340="", "", 基本情報入力シート!W340)</f>
        <v/>
      </c>
      <c r="K312" s="460" t="str">
        <f>IF(基本情報入力シート!Z340="", "", 基本情報入力シート!Z340)</f>
        <v/>
      </c>
      <c r="L312" s="162" t="str">
        <f>IF(基本情報入力シート!AF340=0, "",基本情報入力シート!AF340)</f>
        <v/>
      </c>
      <c r="M312" s="163" t="str">
        <f>IF(基本情報入力シート!AG340="","",基本情報入力シート!AG340)</f>
        <v/>
      </c>
      <c r="N312" s="164"/>
      <c r="O312" s="165" t="str">
        <f>IFERROR(VLOOKUP(K312,【参考】数式用!$A$2:$F$57,MATCH(N312,【参考】数式用!$C$3:$F$3,0)+2,0),"")</f>
        <v/>
      </c>
      <c r="P312" s="461" t="s">
        <v>180</v>
      </c>
      <c r="Q312" s="166"/>
      <c r="R312" s="462" t="s">
        <v>271</v>
      </c>
      <c r="S312" s="166"/>
      <c r="T312" s="462" t="s">
        <v>272</v>
      </c>
      <c r="U312" s="166"/>
      <c r="V312" s="462" t="s">
        <v>271</v>
      </c>
      <c r="W312" s="166"/>
      <c r="X312" s="462" t="s">
        <v>182</v>
      </c>
      <c r="Y312" s="462" t="s">
        <v>274</v>
      </c>
      <c r="Z312" s="462" t="str">
        <f t="shared" si="103"/>
        <v/>
      </c>
      <c r="AA312" s="463" t="s">
        <v>275</v>
      </c>
      <c r="AB312" s="464" t="str">
        <f t="shared" si="104"/>
        <v/>
      </c>
      <c r="AC312" s="465" t="str">
        <f>IFERROR(ROUNDDOWN(ROUNDDOWN(ROUND(L312*VLOOKUP(K312,【参考】数式用!$A$4:$F$57,MATCH("処遇改善加算Ⅳ",【参考】数式用!$C$3:$F$3,0)+2,0),0)*M312,0)*Z312*0.5,0), "")</f>
        <v/>
      </c>
      <c r="AD312" s="616"/>
      <c r="AE312" s="582"/>
      <c r="AF312" s="582"/>
      <c r="AG312" s="583"/>
      <c r="AH312" s="234"/>
      <c r="AI312" s="161"/>
      <c r="AJ312" s="167"/>
      <c r="AK312" s="541" t="str">
        <f t="shared" si="105"/>
        <v/>
      </c>
      <c r="AL312" s="542" t="str">
        <f t="shared" si="106"/>
        <v/>
      </c>
      <c r="AM312" s="543"/>
      <c r="AN312" s="547" t="str">
        <f>IFERROR(VLOOKUP(K312,【参考】数式用!$A$2:$N$57,14,FALSE),"")</f>
        <v/>
      </c>
      <c r="AO312" s="547" t="str">
        <f t="shared" si="107"/>
        <v/>
      </c>
      <c r="AP312" s="546" t="str">
        <f t="shared" si="108"/>
        <v/>
      </c>
      <c r="AQ312" s="546" t="str">
        <f t="shared" si="109"/>
        <v>入力済</v>
      </c>
      <c r="AR312" s="547" t="str">
        <f t="shared" si="110"/>
        <v/>
      </c>
      <c r="AS312" s="546" t="str">
        <f t="shared" si="111"/>
        <v>入力済</v>
      </c>
      <c r="AT312" s="546" t="str">
        <f t="shared" si="112"/>
        <v/>
      </c>
      <c r="AU312" s="546" t="str">
        <f t="shared" si="113"/>
        <v/>
      </c>
      <c r="AV312" s="547" t="str">
        <f t="shared" si="114"/>
        <v/>
      </c>
      <c r="AW312" s="547" t="str">
        <f t="shared" si="102"/>
        <v>入力済</v>
      </c>
      <c r="AX312" s="546" t="str">
        <f>IFERROR(VLOOKUP(K312,【参考】数式用!$AR$3:$AS$49,2, FALSE), "")</f>
        <v/>
      </c>
      <c r="AY312" s="547" t="str">
        <f t="shared" si="115"/>
        <v/>
      </c>
      <c r="AZ312" s="547" t="str">
        <f t="shared" si="116"/>
        <v>入力済</v>
      </c>
      <c r="BA312" s="546" t="str">
        <f>IFERROR(VLOOKUP(K312,【参考】数式用!$AX$3:$AY$56, 2, FALSE), "")</f>
        <v/>
      </c>
      <c r="BB312" s="547" t="str">
        <f t="shared" si="117"/>
        <v/>
      </c>
      <c r="BC312" s="647" t="str">
        <f t="shared" si="118"/>
        <v>入力済</v>
      </c>
      <c r="BD312" s="547" t="str">
        <f t="shared" si="119"/>
        <v/>
      </c>
      <c r="BE312" s="547" t="str">
        <f t="shared" si="120"/>
        <v/>
      </c>
      <c r="BF312" s="514"/>
      <c r="BG312" s="514"/>
      <c r="BH312" s="633" t="e">
        <f>VLOOKUP(K312,【参考】数式用!$A$2:$O$57,15,FALSE)</f>
        <v>#N/A</v>
      </c>
      <c r="BI312" s="514"/>
      <c r="BJ312" s="514"/>
      <c r="BK312" s="514"/>
      <c r="BL312" s="514"/>
      <c r="BM312" s="514"/>
      <c r="BN312" s="514"/>
      <c r="BO312" s="515"/>
    </row>
    <row r="313" spans="1:67" s="516" customFormat="1" ht="109.95" customHeight="1" thickBot="1">
      <c r="A313" s="649">
        <v>302</v>
      </c>
      <c r="B313" s="983" t="str">
        <f>IF(基本情報入力シート!B341="","",基本情報入力シート!B341)</f>
        <v/>
      </c>
      <c r="C313" s="984"/>
      <c r="D313" s="984"/>
      <c r="E313" s="984"/>
      <c r="F313" s="985"/>
      <c r="G313" s="460" t="str">
        <f>IF(基本情報入力シート!L341="", "", 基本情報入力シート!L341)</f>
        <v/>
      </c>
      <c r="H313" s="460" t="str">
        <f>IF(基本情報入力シート!Q341="", "", 基本情報入力シート!Q341)</f>
        <v/>
      </c>
      <c r="I313" s="460" t="str">
        <f>IF(基本情報入力シート!V341="", "", 基本情報入力シート!V341)</f>
        <v/>
      </c>
      <c r="J313" s="460" t="str">
        <f>IF(基本情報入力シート!W341="", "", 基本情報入力シート!W341)</f>
        <v/>
      </c>
      <c r="K313" s="460" t="str">
        <f>IF(基本情報入力シート!Z341="", "", 基本情報入力シート!Z341)</f>
        <v/>
      </c>
      <c r="L313" s="162" t="str">
        <f>IF(基本情報入力シート!AF341=0, "",基本情報入力シート!AF341)</f>
        <v/>
      </c>
      <c r="M313" s="163" t="str">
        <f>IF(基本情報入力シート!AG341="","",基本情報入力シート!AG341)</f>
        <v/>
      </c>
      <c r="N313" s="164"/>
      <c r="O313" s="165" t="str">
        <f>IFERROR(VLOOKUP(K313,【参考】数式用!$A$2:$F$57,MATCH(N313,【参考】数式用!$C$3:$F$3,0)+2,0),"")</f>
        <v/>
      </c>
      <c r="P313" s="461" t="s">
        <v>180</v>
      </c>
      <c r="Q313" s="166"/>
      <c r="R313" s="462" t="s">
        <v>271</v>
      </c>
      <c r="S313" s="166"/>
      <c r="T313" s="462" t="s">
        <v>272</v>
      </c>
      <c r="U313" s="166"/>
      <c r="V313" s="462" t="s">
        <v>271</v>
      </c>
      <c r="W313" s="166"/>
      <c r="X313" s="462" t="s">
        <v>182</v>
      </c>
      <c r="Y313" s="462" t="s">
        <v>274</v>
      </c>
      <c r="Z313" s="462" t="str">
        <f t="shared" si="103"/>
        <v/>
      </c>
      <c r="AA313" s="463" t="s">
        <v>275</v>
      </c>
      <c r="AB313" s="464" t="str">
        <f t="shared" si="104"/>
        <v/>
      </c>
      <c r="AC313" s="465" t="str">
        <f>IFERROR(ROUNDDOWN(ROUNDDOWN(ROUND(L313*VLOOKUP(K313,【参考】数式用!$A$4:$F$57,MATCH("処遇改善加算Ⅳ",【参考】数式用!$C$3:$F$3,0)+2,0),0)*M313,0)*Z313*0.5,0), "")</f>
        <v/>
      </c>
      <c r="AD313" s="616"/>
      <c r="AE313" s="582"/>
      <c r="AF313" s="582"/>
      <c r="AG313" s="583"/>
      <c r="AH313" s="234"/>
      <c r="AI313" s="161"/>
      <c r="AJ313" s="167"/>
      <c r="AK313" s="541" t="str">
        <f t="shared" si="105"/>
        <v/>
      </c>
      <c r="AL313" s="542" t="str">
        <f t="shared" si="106"/>
        <v/>
      </c>
      <c r="AM313" s="543"/>
      <c r="AN313" s="547" t="str">
        <f>IFERROR(VLOOKUP(K313,【参考】数式用!$A$2:$N$57,14,FALSE),"")</f>
        <v/>
      </c>
      <c r="AO313" s="547" t="str">
        <f t="shared" si="107"/>
        <v/>
      </c>
      <c r="AP313" s="546" t="str">
        <f t="shared" si="108"/>
        <v/>
      </c>
      <c r="AQ313" s="546" t="str">
        <f t="shared" si="109"/>
        <v>入力済</v>
      </c>
      <c r="AR313" s="547" t="str">
        <f t="shared" si="110"/>
        <v/>
      </c>
      <c r="AS313" s="546" t="str">
        <f t="shared" si="111"/>
        <v>入力済</v>
      </c>
      <c r="AT313" s="546" t="str">
        <f t="shared" si="112"/>
        <v/>
      </c>
      <c r="AU313" s="546" t="str">
        <f t="shared" si="113"/>
        <v/>
      </c>
      <c r="AV313" s="547" t="str">
        <f t="shared" si="114"/>
        <v/>
      </c>
      <c r="AW313" s="547" t="str">
        <f t="shared" si="102"/>
        <v>入力済</v>
      </c>
      <c r="AX313" s="546" t="str">
        <f>IFERROR(VLOOKUP(K313,【参考】数式用!$AR$3:$AS$49,2, FALSE), "")</f>
        <v/>
      </c>
      <c r="AY313" s="547" t="str">
        <f t="shared" si="115"/>
        <v/>
      </c>
      <c r="AZ313" s="547" t="str">
        <f t="shared" si="116"/>
        <v>入力済</v>
      </c>
      <c r="BA313" s="546" t="str">
        <f>IFERROR(VLOOKUP(K313,【参考】数式用!$AX$3:$AY$56, 2, FALSE), "")</f>
        <v/>
      </c>
      <c r="BB313" s="547" t="str">
        <f t="shared" si="117"/>
        <v/>
      </c>
      <c r="BC313" s="647" t="str">
        <f t="shared" si="118"/>
        <v>入力済</v>
      </c>
      <c r="BD313" s="547" t="str">
        <f t="shared" si="119"/>
        <v/>
      </c>
      <c r="BE313" s="547" t="str">
        <f t="shared" si="120"/>
        <v/>
      </c>
      <c r="BF313" s="514"/>
      <c r="BG313" s="514"/>
      <c r="BH313" s="633" t="e">
        <f>VLOOKUP(K313,【参考】数式用!$A$2:$O$57,15,FALSE)</f>
        <v>#N/A</v>
      </c>
      <c r="BI313" s="514"/>
      <c r="BJ313" s="514"/>
      <c r="BK313" s="514"/>
      <c r="BL313" s="514"/>
      <c r="BM313" s="514"/>
      <c r="BN313" s="514"/>
      <c r="BO313" s="515"/>
    </row>
    <row r="314" spans="1:67" s="516" customFormat="1" ht="109.95" customHeight="1" thickBot="1">
      <c r="A314" s="649">
        <v>303</v>
      </c>
      <c r="B314" s="983" t="str">
        <f>IF(基本情報入力シート!B342="","",基本情報入力シート!B342)</f>
        <v/>
      </c>
      <c r="C314" s="984"/>
      <c r="D314" s="984"/>
      <c r="E314" s="984"/>
      <c r="F314" s="985"/>
      <c r="G314" s="460" t="str">
        <f>IF(基本情報入力シート!L342="", "", 基本情報入力シート!L342)</f>
        <v/>
      </c>
      <c r="H314" s="460" t="str">
        <f>IF(基本情報入力シート!Q342="", "", 基本情報入力シート!Q342)</f>
        <v/>
      </c>
      <c r="I314" s="460" t="str">
        <f>IF(基本情報入力シート!V342="", "", 基本情報入力シート!V342)</f>
        <v/>
      </c>
      <c r="J314" s="460" t="str">
        <f>IF(基本情報入力シート!W342="", "", 基本情報入力シート!W342)</f>
        <v/>
      </c>
      <c r="K314" s="460" t="str">
        <f>IF(基本情報入力シート!Z342="", "", 基本情報入力シート!Z342)</f>
        <v/>
      </c>
      <c r="L314" s="162" t="str">
        <f>IF(基本情報入力シート!AF342=0, "",基本情報入力シート!AF342)</f>
        <v/>
      </c>
      <c r="M314" s="163" t="str">
        <f>IF(基本情報入力シート!AG342="","",基本情報入力シート!AG342)</f>
        <v/>
      </c>
      <c r="N314" s="164"/>
      <c r="O314" s="165" t="str">
        <f>IFERROR(VLOOKUP(K314,【参考】数式用!$A$2:$F$57,MATCH(N314,【参考】数式用!$C$3:$F$3,0)+2,0),"")</f>
        <v/>
      </c>
      <c r="P314" s="461" t="s">
        <v>180</v>
      </c>
      <c r="Q314" s="166"/>
      <c r="R314" s="462" t="s">
        <v>271</v>
      </c>
      <c r="S314" s="166"/>
      <c r="T314" s="462" t="s">
        <v>272</v>
      </c>
      <c r="U314" s="166"/>
      <c r="V314" s="462" t="s">
        <v>271</v>
      </c>
      <c r="W314" s="166"/>
      <c r="X314" s="462" t="s">
        <v>182</v>
      </c>
      <c r="Y314" s="462" t="s">
        <v>274</v>
      </c>
      <c r="Z314" s="462" t="str">
        <f t="shared" si="103"/>
        <v/>
      </c>
      <c r="AA314" s="463" t="s">
        <v>275</v>
      </c>
      <c r="AB314" s="464" t="str">
        <f t="shared" si="104"/>
        <v/>
      </c>
      <c r="AC314" s="465" t="str">
        <f>IFERROR(ROUNDDOWN(ROUNDDOWN(ROUND(L314*VLOOKUP(K314,【参考】数式用!$A$4:$F$57,MATCH("処遇改善加算Ⅳ",【参考】数式用!$C$3:$F$3,0)+2,0),0)*M314,0)*Z314*0.5,0), "")</f>
        <v/>
      </c>
      <c r="AD314" s="616"/>
      <c r="AE314" s="582"/>
      <c r="AF314" s="582"/>
      <c r="AG314" s="583"/>
      <c r="AH314" s="234"/>
      <c r="AI314" s="161"/>
      <c r="AJ314" s="167"/>
      <c r="AK314" s="541" t="str">
        <f t="shared" si="105"/>
        <v/>
      </c>
      <c r="AL314" s="542" t="str">
        <f t="shared" si="106"/>
        <v/>
      </c>
      <c r="AM314" s="543"/>
      <c r="AN314" s="547" t="str">
        <f>IFERROR(VLOOKUP(K314,【参考】数式用!$A$2:$N$57,14,FALSE),"")</f>
        <v/>
      </c>
      <c r="AO314" s="547" t="str">
        <f t="shared" si="107"/>
        <v/>
      </c>
      <c r="AP314" s="546" t="str">
        <f t="shared" si="108"/>
        <v/>
      </c>
      <c r="AQ314" s="546" t="str">
        <f t="shared" si="109"/>
        <v>入力済</v>
      </c>
      <c r="AR314" s="547" t="str">
        <f t="shared" si="110"/>
        <v/>
      </c>
      <c r="AS314" s="546" t="str">
        <f t="shared" si="111"/>
        <v>入力済</v>
      </c>
      <c r="AT314" s="546" t="str">
        <f t="shared" si="112"/>
        <v/>
      </c>
      <c r="AU314" s="546" t="str">
        <f t="shared" si="113"/>
        <v/>
      </c>
      <c r="AV314" s="547" t="str">
        <f t="shared" si="114"/>
        <v/>
      </c>
      <c r="AW314" s="547" t="str">
        <f t="shared" si="102"/>
        <v>入力済</v>
      </c>
      <c r="AX314" s="546" t="str">
        <f>IFERROR(VLOOKUP(K314,【参考】数式用!$AR$3:$AS$49,2, FALSE), "")</f>
        <v/>
      </c>
      <c r="AY314" s="547" t="str">
        <f t="shared" si="115"/>
        <v/>
      </c>
      <c r="AZ314" s="547" t="str">
        <f t="shared" si="116"/>
        <v>入力済</v>
      </c>
      <c r="BA314" s="546" t="str">
        <f>IFERROR(VLOOKUP(K314,【参考】数式用!$AX$3:$AY$56, 2, FALSE), "")</f>
        <v/>
      </c>
      <c r="BB314" s="547" t="str">
        <f t="shared" si="117"/>
        <v/>
      </c>
      <c r="BC314" s="647" t="str">
        <f t="shared" si="118"/>
        <v>入力済</v>
      </c>
      <c r="BD314" s="547" t="str">
        <f t="shared" si="119"/>
        <v/>
      </c>
      <c r="BE314" s="547" t="str">
        <f t="shared" si="120"/>
        <v/>
      </c>
      <c r="BF314" s="514"/>
      <c r="BG314" s="514"/>
      <c r="BH314" s="633" t="e">
        <f>VLOOKUP(K314,【参考】数式用!$A$2:$O$57,15,FALSE)</f>
        <v>#N/A</v>
      </c>
      <c r="BI314" s="514"/>
      <c r="BJ314" s="514"/>
      <c r="BK314" s="514"/>
      <c r="BL314" s="514"/>
      <c r="BM314" s="514"/>
      <c r="BN314" s="514"/>
      <c r="BO314" s="515"/>
    </row>
    <row r="315" spans="1:67" s="516" customFormat="1" ht="109.95" customHeight="1" thickBot="1">
      <c r="A315" s="649">
        <v>304</v>
      </c>
      <c r="B315" s="983" t="str">
        <f>IF(基本情報入力シート!B343="","",基本情報入力シート!B343)</f>
        <v/>
      </c>
      <c r="C315" s="984"/>
      <c r="D315" s="984"/>
      <c r="E315" s="984"/>
      <c r="F315" s="985"/>
      <c r="G315" s="460" t="str">
        <f>IF(基本情報入力シート!L343="", "", 基本情報入力シート!L343)</f>
        <v/>
      </c>
      <c r="H315" s="460" t="str">
        <f>IF(基本情報入力シート!Q343="", "", 基本情報入力シート!Q343)</f>
        <v/>
      </c>
      <c r="I315" s="460" t="str">
        <f>IF(基本情報入力シート!V343="", "", 基本情報入力シート!V343)</f>
        <v/>
      </c>
      <c r="J315" s="460" t="str">
        <f>IF(基本情報入力シート!W343="", "", 基本情報入力シート!W343)</f>
        <v/>
      </c>
      <c r="K315" s="460" t="str">
        <f>IF(基本情報入力シート!Z343="", "", 基本情報入力シート!Z343)</f>
        <v/>
      </c>
      <c r="L315" s="162" t="str">
        <f>IF(基本情報入力シート!AF343=0, "",基本情報入力シート!AF343)</f>
        <v/>
      </c>
      <c r="M315" s="163" t="str">
        <f>IF(基本情報入力シート!AG343="","",基本情報入力シート!AG343)</f>
        <v/>
      </c>
      <c r="N315" s="164"/>
      <c r="O315" s="165" t="str">
        <f>IFERROR(VLOOKUP(K315,【参考】数式用!$A$2:$F$57,MATCH(N315,【参考】数式用!$C$3:$F$3,0)+2,0),"")</f>
        <v/>
      </c>
      <c r="P315" s="461" t="s">
        <v>180</v>
      </c>
      <c r="Q315" s="166"/>
      <c r="R315" s="462" t="s">
        <v>271</v>
      </c>
      <c r="S315" s="166"/>
      <c r="T315" s="462" t="s">
        <v>272</v>
      </c>
      <c r="U315" s="166"/>
      <c r="V315" s="462" t="s">
        <v>271</v>
      </c>
      <c r="W315" s="166"/>
      <c r="X315" s="462" t="s">
        <v>182</v>
      </c>
      <c r="Y315" s="462" t="s">
        <v>274</v>
      </c>
      <c r="Z315" s="462" t="str">
        <f t="shared" si="103"/>
        <v/>
      </c>
      <c r="AA315" s="463" t="s">
        <v>275</v>
      </c>
      <c r="AB315" s="464" t="str">
        <f t="shared" si="104"/>
        <v/>
      </c>
      <c r="AC315" s="465" t="str">
        <f>IFERROR(ROUNDDOWN(ROUNDDOWN(ROUND(L315*VLOOKUP(K315,【参考】数式用!$A$4:$F$57,MATCH("処遇改善加算Ⅳ",【参考】数式用!$C$3:$F$3,0)+2,0),0)*M315,0)*Z315*0.5,0), "")</f>
        <v/>
      </c>
      <c r="AD315" s="616"/>
      <c r="AE315" s="582"/>
      <c r="AF315" s="582"/>
      <c r="AG315" s="583"/>
      <c r="AH315" s="234"/>
      <c r="AI315" s="161"/>
      <c r="AJ315" s="167"/>
      <c r="AK315" s="541" t="str">
        <f t="shared" si="105"/>
        <v/>
      </c>
      <c r="AL315" s="542" t="str">
        <f t="shared" si="106"/>
        <v/>
      </c>
      <c r="AM315" s="543"/>
      <c r="AN315" s="547" t="str">
        <f>IFERROR(VLOOKUP(K315,【参考】数式用!$A$2:$N$57,14,FALSE),"")</f>
        <v/>
      </c>
      <c r="AO315" s="547" t="str">
        <f t="shared" si="107"/>
        <v/>
      </c>
      <c r="AP315" s="546" t="str">
        <f t="shared" si="108"/>
        <v/>
      </c>
      <c r="AQ315" s="546" t="str">
        <f t="shared" si="109"/>
        <v>入力済</v>
      </c>
      <c r="AR315" s="547" t="str">
        <f t="shared" si="110"/>
        <v/>
      </c>
      <c r="AS315" s="546" t="str">
        <f t="shared" si="111"/>
        <v>入力済</v>
      </c>
      <c r="AT315" s="546" t="str">
        <f t="shared" si="112"/>
        <v/>
      </c>
      <c r="AU315" s="546" t="str">
        <f t="shared" si="113"/>
        <v/>
      </c>
      <c r="AV315" s="547" t="str">
        <f t="shared" si="114"/>
        <v/>
      </c>
      <c r="AW315" s="547" t="str">
        <f t="shared" si="102"/>
        <v>入力済</v>
      </c>
      <c r="AX315" s="546" t="str">
        <f>IFERROR(VLOOKUP(K315,【参考】数式用!$AR$3:$AS$49,2, FALSE), "")</f>
        <v/>
      </c>
      <c r="AY315" s="547" t="str">
        <f t="shared" si="115"/>
        <v/>
      </c>
      <c r="AZ315" s="547" t="str">
        <f t="shared" si="116"/>
        <v>入力済</v>
      </c>
      <c r="BA315" s="546" t="str">
        <f>IFERROR(VLOOKUP(K315,【参考】数式用!$AX$3:$AY$56, 2, FALSE), "")</f>
        <v/>
      </c>
      <c r="BB315" s="547" t="str">
        <f t="shared" si="117"/>
        <v/>
      </c>
      <c r="BC315" s="647" t="str">
        <f t="shared" si="118"/>
        <v>入力済</v>
      </c>
      <c r="BD315" s="547" t="str">
        <f t="shared" si="119"/>
        <v/>
      </c>
      <c r="BE315" s="547" t="str">
        <f t="shared" si="120"/>
        <v/>
      </c>
      <c r="BF315" s="514"/>
      <c r="BG315" s="514"/>
      <c r="BH315" s="633" t="e">
        <f>VLOOKUP(K315,【参考】数式用!$A$2:$O$57,15,FALSE)</f>
        <v>#N/A</v>
      </c>
      <c r="BI315" s="514"/>
      <c r="BJ315" s="514"/>
      <c r="BK315" s="514"/>
      <c r="BL315" s="514"/>
      <c r="BM315" s="514"/>
      <c r="BN315" s="514"/>
      <c r="BO315" s="515"/>
    </row>
    <row r="316" spans="1:67" s="516" customFormat="1" ht="109.95" customHeight="1" thickBot="1">
      <c r="A316" s="649">
        <v>305</v>
      </c>
      <c r="B316" s="983" t="str">
        <f>IF(基本情報入力シート!B344="","",基本情報入力シート!B344)</f>
        <v/>
      </c>
      <c r="C316" s="984"/>
      <c r="D316" s="984"/>
      <c r="E316" s="984"/>
      <c r="F316" s="985"/>
      <c r="G316" s="460" t="str">
        <f>IF(基本情報入力シート!L344="", "", 基本情報入力シート!L344)</f>
        <v/>
      </c>
      <c r="H316" s="460" t="str">
        <f>IF(基本情報入力シート!Q344="", "", 基本情報入力シート!Q344)</f>
        <v/>
      </c>
      <c r="I316" s="460" t="str">
        <f>IF(基本情報入力シート!V344="", "", 基本情報入力シート!V344)</f>
        <v/>
      </c>
      <c r="J316" s="460" t="str">
        <f>IF(基本情報入力シート!W344="", "", 基本情報入力シート!W344)</f>
        <v/>
      </c>
      <c r="K316" s="460" t="str">
        <f>IF(基本情報入力シート!Z344="", "", 基本情報入力シート!Z344)</f>
        <v/>
      </c>
      <c r="L316" s="162" t="str">
        <f>IF(基本情報入力シート!AF344=0, "",基本情報入力シート!AF344)</f>
        <v/>
      </c>
      <c r="M316" s="163" t="str">
        <f>IF(基本情報入力シート!AG344="","",基本情報入力シート!AG344)</f>
        <v/>
      </c>
      <c r="N316" s="164"/>
      <c r="O316" s="165" t="str">
        <f>IFERROR(VLOOKUP(K316,【参考】数式用!$A$2:$F$57,MATCH(N316,【参考】数式用!$C$3:$F$3,0)+2,0),"")</f>
        <v/>
      </c>
      <c r="P316" s="461" t="s">
        <v>180</v>
      </c>
      <c r="Q316" s="166"/>
      <c r="R316" s="462" t="s">
        <v>271</v>
      </c>
      <c r="S316" s="166"/>
      <c r="T316" s="462" t="s">
        <v>272</v>
      </c>
      <c r="U316" s="166"/>
      <c r="V316" s="462" t="s">
        <v>271</v>
      </c>
      <c r="W316" s="166"/>
      <c r="X316" s="462" t="s">
        <v>182</v>
      </c>
      <c r="Y316" s="462" t="s">
        <v>274</v>
      </c>
      <c r="Z316" s="462" t="str">
        <f t="shared" si="103"/>
        <v/>
      </c>
      <c r="AA316" s="463" t="s">
        <v>275</v>
      </c>
      <c r="AB316" s="464" t="str">
        <f t="shared" si="104"/>
        <v/>
      </c>
      <c r="AC316" s="465" t="str">
        <f>IFERROR(ROUNDDOWN(ROUNDDOWN(ROUND(L316*VLOOKUP(K316,【参考】数式用!$A$4:$F$57,MATCH("処遇改善加算Ⅳ",【参考】数式用!$C$3:$F$3,0)+2,0),0)*M316,0)*Z316*0.5,0), "")</f>
        <v/>
      </c>
      <c r="AD316" s="616"/>
      <c r="AE316" s="582"/>
      <c r="AF316" s="582"/>
      <c r="AG316" s="583"/>
      <c r="AH316" s="234"/>
      <c r="AI316" s="161"/>
      <c r="AJ316" s="167"/>
      <c r="AK316" s="541" t="str">
        <f t="shared" si="105"/>
        <v/>
      </c>
      <c r="AL316" s="542" t="str">
        <f t="shared" si="106"/>
        <v/>
      </c>
      <c r="AM316" s="543"/>
      <c r="AN316" s="547" t="str">
        <f>IFERROR(VLOOKUP(K316,【参考】数式用!$A$2:$N$57,14,FALSE),"")</f>
        <v/>
      </c>
      <c r="AO316" s="547" t="str">
        <f t="shared" si="107"/>
        <v/>
      </c>
      <c r="AP316" s="546" t="str">
        <f t="shared" si="108"/>
        <v/>
      </c>
      <c r="AQ316" s="546" t="str">
        <f t="shared" si="109"/>
        <v>入力済</v>
      </c>
      <c r="AR316" s="547" t="str">
        <f t="shared" si="110"/>
        <v/>
      </c>
      <c r="AS316" s="546" t="str">
        <f t="shared" si="111"/>
        <v>入力済</v>
      </c>
      <c r="AT316" s="546" t="str">
        <f t="shared" si="112"/>
        <v/>
      </c>
      <c r="AU316" s="546" t="str">
        <f t="shared" si="113"/>
        <v/>
      </c>
      <c r="AV316" s="547" t="str">
        <f t="shared" si="114"/>
        <v/>
      </c>
      <c r="AW316" s="547" t="str">
        <f t="shared" si="102"/>
        <v>入力済</v>
      </c>
      <c r="AX316" s="546" t="str">
        <f>IFERROR(VLOOKUP(K316,【参考】数式用!$AR$3:$AS$49,2, FALSE), "")</f>
        <v/>
      </c>
      <c r="AY316" s="547" t="str">
        <f t="shared" si="115"/>
        <v/>
      </c>
      <c r="AZ316" s="547" t="str">
        <f t="shared" si="116"/>
        <v>入力済</v>
      </c>
      <c r="BA316" s="546" t="str">
        <f>IFERROR(VLOOKUP(K316,【参考】数式用!$AX$3:$AY$56, 2, FALSE), "")</f>
        <v/>
      </c>
      <c r="BB316" s="547" t="str">
        <f t="shared" si="117"/>
        <v/>
      </c>
      <c r="BC316" s="647" t="str">
        <f t="shared" si="118"/>
        <v>入力済</v>
      </c>
      <c r="BD316" s="547" t="str">
        <f t="shared" si="119"/>
        <v/>
      </c>
      <c r="BE316" s="547" t="str">
        <f t="shared" si="120"/>
        <v/>
      </c>
      <c r="BF316" s="514"/>
      <c r="BG316" s="514"/>
      <c r="BH316" s="633" t="e">
        <f>VLOOKUP(K316,【参考】数式用!$A$2:$O$57,15,FALSE)</f>
        <v>#N/A</v>
      </c>
      <c r="BI316" s="514"/>
      <c r="BJ316" s="514"/>
      <c r="BK316" s="514"/>
      <c r="BL316" s="514"/>
      <c r="BM316" s="514"/>
      <c r="BN316" s="514"/>
      <c r="BO316" s="515"/>
    </row>
    <row r="317" spans="1:67" s="516" customFormat="1" ht="109.95" customHeight="1" thickBot="1">
      <c r="A317" s="649">
        <v>306</v>
      </c>
      <c r="B317" s="983" t="str">
        <f>IF(基本情報入力シート!B345="","",基本情報入力シート!B345)</f>
        <v/>
      </c>
      <c r="C317" s="984"/>
      <c r="D317" s="984"/>
      <c r="E317" s="984"/>
      <c r="F317" s="985"/>
      <c r="G317" s="460" t="str">
        <f>IF(基本情報入力シート!L345="", "", 基本情報入力シート!L345)</f>
        <v/>
      </c>
      <c r="H317" s="460" t="str">
        <f>IF(基本情報入力シート!Q345="", "", 基本情報入力シート!Q345)</f>
        <v/>
      </c>
      <c r="I317" s="460" t="str">
        <f>IF(基本情報入力シート!V345="", "", 基本情報入力シート!V345)</f>
        <v/>
      </c>
      <c r="J317" s="460" t="str">
        <f>IF(基本情報入力シート!W345="", "", 基本情報入力シート!W345)</f>
        <v/>
      </c>
      <c r="K317" s="460" t="str">
        <f>IF(基本情報入力シート!Z345="", "", 基本情報入力シート!Z345)</f>
        <v/>
      </c>
      <c r="L317" s="162" t="str">
        <f>IF(基本情報入力シート!AF345=0, "",基本情報入力シート!AF345)</f>
        <v/>
      </c>
      <c r="M317" s="163" t="str">
        <f>IF(基本情報入力シート!AG345="","",基本情報入力シート!AG345)</f>
        <v/>
      </c>
      <c r="N317" s="164"/>
      <c r="O317" s="165" t="str">
        <f>IFERROR(VLOOKUP(K317,【参考】数式用!$A$2:$F$57,MATCH(N317,【参考】数式用!$C$3:$F$3,0)+2,0),"")</f>
        <v/>
      </c>
      <c r="P317" s="461" t="s">
        <v>180</v>
      </c>
      <c r="Q317" s="166"/>
      <c r="R317" s="462" t="s">
        <v>271</v>
      </c>
      <c r="S317" s="166"/>
      <c r="T317" s="462" t="s">
        <v>272</v>
      </c>
      <c r="U317" s="166"/>
      <c r="V317" s="462" t="s">
        <v>271</v>
      </c>
      <c r="W317" s="166"/>
      <c r="X317" s="462" t="s">
        <v>182</v>
      </c>
      <c r="Y317" s="462" t="s">
        <v>274</v>
      </c>
      <c r="Z317" s="462" t="str">
        <f t="shared" si="103"/>
        <v/>
      </c>
      <c r="AA317" s="463" t="s">
        <v>275</v>
      </c>
      <c r="AB317" s="464" t="str">
        <f t="shared" si="104"/>
        <v/>
      </c>
      <c r="AC317" s="465" t="str">
        <f>IFERROR(ROUNDDOWN(ROUNDDOWN(ROUND(L317*VLOOKUP(K317,【参考】数式用!$A$4:$F$57,MATCH("処遇改善加算Ⅳ",【参考】数式用!$C$3:$F$3,0)+2,0),0)*M317,0)*Z317*0.5,0), "")</f>
        <v/>
      </c>
      <c r="AD317" s="616"/>
      <c r="AE317" s="582"/>
      <c r="AF317" s="582"/>
      <c r="AG317" s="583"/>
      <c r="AH317" s="234"/>
      <c r="AI317" s="161"/>
      <c r="AJ317" s="167"/>
      <c r="AK317" s="541" t="str">
        <f t="shared" si="105"/>
        <v/>
      </c>
      <c r="AL317" s="542" t="str">
        <f t="shared" si="106"/>
        <v/>
      </c>
      <c r="AM317" s="543"/>
      <c r="AN317" s="547" t="str">
        <f>IFERROR(VLOOKUP(K317,【参考】数式用!$A$2:$N$57,14,FALSE),"")</f>
        <v/>
      </c>
      <c r="AO317" s="547" t="str">
        <f t="shared" si="107"/>
        <v/>
      </c>
      <c r="AP317" s="546" t="str">
        <f t="shared" si="108"/>
        <v/>
      </c>
      <c r="AQ317" s="546" t="str">
        <f t="shared" si="109"/>
        <v>入力済</v>
      </c>
      <c r="AR317" s="547" t="str">
        <f t="shared" si="110"/>
        <v/>
      </c>
      <c r="AS317" s="546" t="str">
        <f t="shared" si="111"/>
        <v>入力済</v>
      </c>
      <c r="AT317" s="546" t="str">
        <f t="shared" si="112"/>
        <v/>
      </c>
      <c r="AU317" s="546" t="str">
        <f t="shared" si="113"/>
        <v/>
      </c>
      <c r="AV317" s="547" t="str">
        <f t="shared" si="114"/>
        <v/>
      </c>
      <c r="AW317" s="547" t="str">
        <f t="shared" si="102"/>
        <v>入力済</v>
      </c>
      <c r="AX317" s="546" t="str">
        <f>IFERROR(VLOOKUP(K317,【参考】数式用!$AR$3:$AS$49,2, FALSE), "")</f>
        <v/>
      </c>
      <c r="AY317" s="547" t="str">
        <f t="shared" si="115"/>
        <v/>
      </c>
      <c r="AZ317" s="547" t="str">
        <f t="shared" si="116"/>
        <v>入力済</v>
      </c>
      <c r="BA317" s="546" t="str">
        <f>IFERROR(VLOOKUP(K317,【参考】数式用!$AX$3:$AY$56, 2, FALSE), "")</f>
        <v/>
      </c>
      <c r="BB317" s="547" t="str">
        <f t="shared" si="117"/>
        <v/>
      </c>
      <c r="BC317" s="647" t="str">
        <f t="shared" si="118"/>
        <v>入力済</v>
      </c>
      <c r="BD317" s="547" t="str">
        <f t="shared" si="119"/>
        <v/>
      </c>
      <c r="BE317" s="547" t="str">
        <f t="shared" si="120"/>
        <v/>
      </c>
      <c r="BF317" s="514"/>
      <c r="BG317" s="514"/>
      <c r="BH317" s="633" t="e">
        <f>VLOOKUP(K317,【参考】数式用!$A$2:$O$57,15,FALSE)</f>
        <v>#N/A</v>
      </c>
      <c r="BI317" s="514"/>
      <c r="BJ317" s="514"/>
      <c r="BK317" s="514"/>
      <c r="BL317" s="514"/>
      <c r="BM317" s="514"/>
      <c r="BN317" s="514"/>
      <c r="BO317" s="515"/>
    </row>
    <row r="318" spans="1:67" s="516" customFormat="1" ht="109.95" customHeight="1" thickBot="1">
      <c r="A318" s="649">
        <v>307</v>
      </c>
      <c r="B318" s="983" t="str">
        <f>IF(基本情報入力シート!B346="","",基本情報入力シート!B346)</f>
        <v/>
      </c>
      <c r="C318" s="984"/>
      <c r="D318" s="984"/>
      <c r="E318" s="984"/>
      <c r="F318" s="985"/>
      <c r="G318" s="460" t="str">
        <f>IF(基本情報入力シート!L346="", "", 基本情報入力シート!L346)</f>
        <v/>
      </c>
      <c r="H318" s="460" t="str">
        <f>IF(基本情報入力シート!Q346="", "", 基本情報入力シート!Q346)</f>
        <v/>
      </c>
      <c r="I318" s="460" t="str">
        <f>IF(基本情報入力シート!V346="", "", 基本情報入力シート!V346)</f>
        <v/>
      </c>
      <c r="J318" s="460" t="str">
        <f>IF(基本情報入力シート!W346="", "", 基本情報入力シート!W346)</f>
        <v/>
      </c>
      <c r="K318" s="460" t="str">
        <f>IF(基本情報入力シート!Z346="", "", 基本情報入力シート!Z346)</f>
        <v/>
      </c>
      <c r="L318" s="162" t="str">
        <f>IF(基本情報入力シート!AF346=0, "",基本情報入力シート!AF346)</f>
        <v/>
      </c>
      <c r="M318" s="163" t="str">
        <f>IF(基本情報入力シート!AG346="","",基本情報入力シート!AG346)</f>
        <v/>
      </c>
      <c r="N318" s="164"/>
      <c r="O318" s="165" t="str">
        <f>IFERROR(VLOOKUP(K318,【参考】数式用!$A$2:$F$57,MATCH(N318,【参考】数式用!$C$3:$F$3,0)+2,0),"")</f>
        <v/>
      </c>
      <c r="P318" s="461" t="s">
        <v>180</v>
      </c>
      <c r="Q318" s="166"/>
      <c r="R318" s="462" t="s">
        <v>271</v>
      </c>
      <c r="S318" s="166"/>
      <c r="T318" s="462" t="s">
        <v>272</v>
      </c>
      <c r="U318" s="166"/>
      <c r="V318" s="462" t="s">
        <v>271</v>
      </c>
      <c r="W318" s="166"/>
      <c r="X318" s="462" t="s">
        <v>182</v>
      </c>
      <c r="Y318" s="462" t="s">
        <v>274</v>
      </c>
      <c r="Z318" s="462" t="str">
        <f t="shared" si="103"/>
        <v/>
      </c>
      <c r="AA318" s="463" t="s">
        <v>275</v>
      </c>
      <c r="AB318" s="464" t="str">
        <f t="shared" si="104"/>
        <v/>
      </c>
      <c r="AC318" s="465" t="str">
        <f>IFERROR(ROUNDDOWN(ROUNDDOWN(ROUND(L318*VLOOKUP(K318,【参考】数式用!$A$4:$F$57,MATCH("処遇改善加算Ⅳ",【参考】数式用!$C$3:$F$3,0)+2,0),0)*M318,0)*Z318*0.5,0), "")</f>
        <v/>
      </c>
      <c r="AD318" s="616"/>
      <c r="AE318" s="582"/>
      <c r="AF318" s="582"/>
      <c r="AG318" s="583"/>
      <c r="AH318" s="234"/>
      <c r="AI318" s="161"/>
      <c r="AJ318" s="167"/>
      <c r="AK318" s="541" t="str">
        <f t="shared" si="105"/>
        <v/>
      </c>
      <c r="AL318" s="542" t="str">
        <f t="shared" si="106"/>
        <v/>
      </c>
      <c r="AM318" s="543"/>
      <c r="AN318" s="547" t="str">
        <f>IFERROR(VLOOKUP(K318,【参考】数式用!$A$2:$N$57,14,FALSE),"")</f>
        <v/>
      </c>
      <c r="AO318" s="547" t="str">
        <f t="shared" si="107"/>
        <v/>
      </c>
      <c r="AP318" s="546" t="str">
        <f t="shared" si="108"/>
        <v/>
      </c>
      <c r="AQ318" s="546" t="str">
        <f t="shared" si="109"/>
        <v>入力済</v>
      </c>
      <c r="AR318" s="547" t="str">
        <f t="shared" si="110"/>
        <v/>
      </c>
      <c r="AS318" s="546" t="str">
        <f t="shared" si="111"/>
        <v>入力済</v>
      </c>
      <c r="AT318" s="546" t="str">
        <f t="shared" si="112"/>
        <v/>
      </c>
      <c r="AU318" s="546" t="str">
        <f t="shared" si="113"/>
        <v/>
      </c>
      <c r="AV318" s="547" t="str">
        <f t="shared" si="114"/>
        <v/>
      </c>
      <c r="AW318" s="547" t="str">
        <f t="shared" si="102"/>
        <v>入力済</v>
      </c>
      <c r="AX318" s="546" t="str">
        <f>IFERROR(VLOOKUP(K318,【参考】数式用!$AR$3:$AS$49,2, FALSE), "")</f>
        <v/>
      </c>
      <c r="AY318" s="547" t="str">
        <f t="shared" si="115"/>
        <v/>
      </c>
      <c r="AZ318" s="547" t="str">
        <f t="shared" si="116"/>
        <v>入力済</v>
      </c>
      <c r="BA318" s="546" t="str">
        <f>IFERROR(VLOOKUP(K318,【参考】数式用!$AX$3:$AY$56, 2, FALSE), "")</f>
        <v/>
      </c>
      <c r="BB318" s="547" t="str">
        <f t="shared" si="117"/>
        <v/>
      </c>
      <c r="BC318" s="647" t="str">
        <f t="shared" si="118"/>
        <v>入力済</v>
      </c>
      <c r="BD318" s="547" t="str">
        <f t="shared" si="119"/>
        <v/>
      </c>
      <c r="BE318" s="547" t="str">
        <f t="shared" si="120"/>
        <v/>
      </c>
      <c r="BF318" s="514"/>
      <c r="BG318" s="514"/>
      <c r="BH318" s="633" t="e">
        <f>VLOOKUP(K318,【参考】数式用!$A$2:$O$57,15,FALSE)</f>
        <v>#N/A</v>
      </c>
      <c r="BI318" s="514"/>
      <c r="BJ318" s="514"/>
      <c r="BK318" s="514"/>
      <c r="BL318" s="514"/>
      <c r="BM318" s="514"/>
      <c r="BN318" s="514"/>
      <c r="BO318" s="515"/>
    </row>
    <row r="319" spans="1:67" s="516" customFormat="1" ht="109.95" customHeight="1" thickBot="1">
      <c r="A319" s="649">
        <v>308</v>
      </c>
      <c r="B319" s="983" t="str">
        <f>IF(基本情報入力シート!B347="","",基本情報入力シート!B347)</f>
        <v/>
      </c>
      <c r="C319" s="984"/>
      <c r="D319" s="984"/>
      <c r="E319" s="984"/>
      <c r="F319" s="985"/>
      <c r="G319" s="460" t="str">
        <f>IF(基本情報入力シート!L347="", "", 基本情報入力シート!L347)</f>
        <v/>
      </c>
      <c r="H319" s="460" t="str">
        <f>IF(基本情報入力シート!Q347="", "", 基本情報入力シート!Q347)</f>
        <v/>
      </c>
      <c r="I319" s="460" t="str">
        <f>IF(基本情報入力シート!V347="", "", 基本情報入力シート!V347)</f>
        <v/>
      </c>
      <c r="J319" s="460" t="str">
        <f>IF(基本情報入力シート!W347="", "", 基本情報入力シート!W347)</f>
        <v/>
      </c>
      <c r="K319" s="460" t="str">
        <f>IF(基本情報入力シート!Z347="", "", 基本情報入力シート!Z347)</f>
        <v/>
      </c>
      <c r="L319" s="162" t="str">
        <f>IF(基本情報入力シート!AF347=0, "",基本情報入力シート!AF347)</f>
        <v/>
      </c>
      <c r="M319" s="163" t="str">
        <f>IF(基本情報入力シート!AG347="","",基本情報入力シート!AG347)</f>
        <v/>
      </c>
      <c r="N319" s="164"/>
      <c r="O319" s="165" t="str">
        <f>IFERROR(VLOOKUP(K319,【参考】数式用!$A$2:$F$57,MATCH(N319,【参考】数式用!$C$3:$F$3,0)+2,0),"")</f>
        <v/>
      </c>
      <c r="P319" s="461" t="s">
        <v>180</v>
      </c>
      <c r="Q319" s="166"/>
      <c r="R319" s="462" t="s">
        <v>271</v>
      </c>
      <c r="S319" s="166"/>
      <c r="T319" s="462" t="s">
        <v>272</v>
      </c>
      <c r="U319" s="166"/>
      <c r="V319" s="462" t="s">
        <v>271</v>
      </c>
      <c r="W319" s="166"/>
      <c r="X319" s="462" t="s">
        <v>182</v>
      </c>
      <c r="Y319" s="462" t="s">
        <v>274</v>
      </c>
      <c r="Z319" s="462" t="str">
        <f t="shared" si="103"/>
        <v/>
      </c>
      <c r="AA319" s="463" t="s">
        <v>275</v>
      </c>
      <c r="AB319" s="464" t="str">
        <f t="shared" si="104"/>
        <v/>
      </c>
      <c r="AC319" s="465" t="str">
        <f>IFERROR(ROUNDDOWN(ROUNDDOWN(ROUND(L319*VLOOKUP(K319,【参考】数式用!$A$4:$F$57,MATCH("処遇改善加算Ⅳ",【参考】数式用!$C$3:$F$3,0)+2,0),0)*M319,0)*Z319*0.5,0), "")</f>
        <v/>
      </c>
      <c r="AD319" s="616"/>
      <c r="AE319" s="582"/>
      <c r="AF319" s="582"/>
      <c r="AG319" s="583"/>
      <c r="AH319" s="234"/>
      <c r="AI319" s="161"/>
      <c r="AJ319" s="167"/>
      <c r="AK319" s="541" t="str">
        <f t="shared" si="105"/>
        <v/>
      </c>
      <c r="AL319" s="542" t="str">
        <f t="shared" si="106"/>
        <v/>
      </c>
      <c r="AM319" s="543"/>
      <c r="AN319" s="547" t="str">
        <f>IFERROR(VLOOKUP(K319,【参考】数式用!$A$2:$N$57,14,FALSE),"")</f>
        <v/>
      </c>
      <c r="AO319" s="547" t="str">
        <f t="shared" si="107"/>
        <v/>
      </c>
      <c r="AP319" s="546" t="str">
        <f t="shared" si="108"/>
        <v/>
      </c>
      <c r="AQ319" s="546" t="str">
        <f t="shared" si="109"/>
        <v>入力済</v>
      </c>
      <c r="AR319" s="547" t="str">
        <f t="shared" si="110"/>
        <v/>
      </c>
      <c r="AS319" s="546" t="str">
        <f t="shared" si="111"/>
        <v>入力済</v>
      </c>
      <c r="AT319" s="546" t="str">
        <f t="shared" si="112"/>
        <v/>
      </c>
      <c r="AU319" s="546" t="str">
        <f t="shared" si="113"/>
        <v/>
      </c>
      <c r="AV319" s="547" t="str">
        <f t="shared" si="114"/>
        <v/>
      </c>
      <c r="AW319" s="547" t="str">
        <f t="shared" si="102"/>
        <v>入力済</v>
      </c>
      <c r="AX319" s="546" t="str">
        <f>IFERROR(VLOOKUP(K319,【参考】数式用!$AR$3:$AS$49,2, FALSE), "")</f>
        <v/>
      </c>
      <c r="AY319" s="547" t="str">
        <f t="shared" si="115"/>
        <v/>
      </c>
      <c r="AZ319" s="547" t="str">
        <f t="shared" si="116"/>
        <v>入力済</v>
      </c>
      <c r="BA319" s="546" t="str">
        <f>IFERROR(VLOOKUP(K319,【参考】数式用!$AX$3:$AY$56, 2, FALSE), "")</f>
        <v/>
      </c>
      <c r="BB319" s="547" t="str">
        <f t="shared" si="117"/>
        <v/>
      </c>
      <c r="BC319" s="647" t="str">
        <f t="shared" si="118"/>
        <v>入力済</v>
      </c>
      <c r="BD319" s="547" t="str">
        <f t="shared" si="119"/>
        <v/>
      </c>
      <c r="BE319" s="547" t="str">
        <f t="shared" si="120"/>
        <v/>
      </c>
      <c r="BF319" s="514"/>
      <c r="BG319" s="514"/>
      <c r="BH319" s="633" t="e">
        <f>VLOOKUP(K319,【参考】数式用!$A$2:$O$57,15,FALSE)</f>
        <v>#N/A</v>
      </c>
      <c r="BI319" s="514"/>
      <c r="BJ319" s="514"/>
      <c r="BK319" s="514"/>
      <c r="BL319" s="514"/>
      <c r="BM319" s="514"/>
      <c r="BN319" s="514"/>
      <c r="BO319" s="515"/>
    </row>
    <row r="320" spans="1:67" s="516" customFormat="1" ht="109.95" customHeight="1" thickBot="1">
      <c r="A320" s="649">
        <v>309</v>
      </c>
      <c r="B320" s="983" t="str">
        <f>IF(基本情報入力シート!B348="","",基本情報入力シート!B348)</f>
        <v/>
      </c>
      <c r="C320" s="984"/>
      <c r="D320" s="984"/>
      <c r="E320" s="984"/>
      <c r="F320" s="985"/>
      <c r="G320" s="460" t="str">
        <f>IF(基本情報入力シート!L348="", "", 基本情報入力シート!L348)</f>
        <v/>
      </c>
      <c r="H320" s="460" t="str">
        <f>IF(基本情報入力シート!Q348="", "", 基本情報入力シート!Q348)</f>
        <v/>
      </c>
      <c r="I320" s="460" t="str">
        <f>IF(基本情報入力シート!V348="", "", 基本情報入力シート!V348)</f>
        <v/>
      </c>
      <c r="J320" s="460" t="str">
        <f>IF(基本情報入力シート!W348="", "", 基本情報入力シート!W348)</f>
        <v/>
      </c>
      <c r="K320" s="460" t="str">
        <f>IF(基本情報入力シート!Z348="", "", 基本情報入力シート!Z348)</f>
        <v/>
      </c>
      <c r="L320" s="162" t="str">
        <f>IF(基本情報入力シート!AF348=0, "",基本情報入力シート!AF348)</f>
        <v/>
      </c>
      <c r="M320" s="163" t="str">
        <f>IF(基本情報入力シート!AG348="","",基本情報入力シート!AG348)</f>
        <v/>
      </c>
      <c r="N320" s="164"/>
      <c r="O320" s="165" t="str">
        <f>IFERROR(VLOOKUP(K320,【参考】数式用!$A$2:$F$57,MATCH(N320,【参考】数式用!$C$3:$F$3,0)+2,0),"")</f>
        <v/>
      </c>
      <c r="P320" s="461" t="s">
        <v>180</v>
      </c>
      <c r="Q320" s="166"/>
      <c r="R320" s="462" t="s">
        <v>271</v>
      </c>
      <c r="S320" s="166"/>
      <c r="T320" s="462" t="s">
        <v>272</v>
      </c>
      <c r="U320" s="166"/>
      <c r="V320" s="462" t="s">
        <v>271</v>
      </c>
      <c r="W320" s="166"/>
      <c r="X320" s="462" t="s">
        <v>182</v>
      </c>
      <c r="Y320" s="462" t="s">
        <v>274</v>
      </c>
      <c r="Z320" s="462" t="str">
        <f t="shared" si="103"/>
        <v/>
      </c>
      <c r="AA320" s="463" t="s">
        <v>275</v>
      </c>
      <c r="AB320" s="464" t="str">
        <f t="shared" si="104"/>
        <v/>
      </c>
      <c r="AC320" s="465" t="str">
        <f>IFERROR(ROUNDDOWN(ROUNDDOWN(ROUND(L320*VLOOKUP(K320,【参考】数式用!$A$4:$F$57,MATCH("処遇改善加算Ⅳ",【参考】数式用!$C$3:$F$3,0)+2,0),0)*M320,0)*Z320*0.5,0), "")</f>
        <v/>
      </c>
      <c r="AD320" s="616"/>
      <c r="AE320" s="582"/>
      <c r="AF320" s="582"/>
      <c r="AG320" s="583"/>
      <c r="AH320" s="234"/>
      <c r="AI320" s="161"/>
      <c r="AJ320" s="167"/>
      <c r="AK320" s="541" t="str">
        <f t="shared" si="105"/>
        <v/>
      </c>
      <c r="AL320" s="542" t="str">
        <f t="shared" si="106"/>
        <v/>
      </c>
      <c r="AM320" s="543"/>
      <c r="AN320" s="547" t="str">
        <f>IFERROR(VLOOKUP(K320,【参考】数式用!$A$2:$N$57,14,FALSE),"")</f>
        <v/>
      </c>
      <c r="AO320" s="547" t="str">
        <f t="shared" si="107"/>
        <v/>
      </c>
      <c r="AP320" s="546" t="str">
        <f t="shared" si="108"/>
        <v/>
      </c>
      <c r="AQ320" s="546" t="str">
        <f t="shared" si="109"/>
        <v>入力済</v>
      </c>
      <c r="AR320" s="547" t="str">
        <f t="shared" si="110"/>
        <v/>
      </c>
      <c r="AS320" s="546" t="str">
        <f t="shared" si="111"/>
        <v>入力済</v>
      </c>
      <c r="AT320" s="546" t="str">
        <f t="shared" si="112"/>
        <v/>
      </c>
      <c r="AU320" s="546" t="str">
        <f t="shared" si="113"/>
        <v/>
      </c>
      <c r="AV320" s="547" t="str">
        <f t="shared" si="114"/>
        <v/>
      </c>
      <c r="AW320" s="547" t="str">
        <f t="shared" si="102"/>
        <v>入力済</v>
      </c>
      <c r="AX320" s="546" t="str">
        <f>IFERROR(VLOOKUP(K320,【参考】数式用!$AR$3:$AS$49,2, FALSE), "")</f>
        <v/>
      </c>
      <c r="AY320" s="547" t="str">
        <f t="shared" si="115"/>
        <v/>
      </c>
      <c r="AZ320" s="547" t="str">
        <f t="shared" si="116"/>
        <v>入力済</v>
      </c>
      <c r="BA320" s="546" t="str">
        <f>IFERROR(VLOOKUP(K320,【参考】数式用!$AX$3:$AY$56, 2, FALSE), "")</f>
        <v/>
      </c>
      <c r="BB320" s="547" t="str">
        <f t="shared" si="117"/>
        <v/>
      </c>
      <c r="BC320" s="647" t="str">
        <f t="shared" si="118"/>
        <v>入力済</v>
      </c>
      <c r="BD320" s="547" t="str">
        <f t="shared" si="119"/>
        <v/>
      </c>
      <c r="BE320" s="547" t="str">
        <f t="shared" si="120"/>
        <v/>
      </c>
      <c r="BF320" s="514"/>
      <c r="BG320" s="514"/>
      <c r="BH320" s="633" t="e">
        <f>VLOOKUP(K320,【参考】数式用!$A$2:$O$57,15,FALSE)</f>
        <v>#N/A</v>
      </c>
      <c r="BI320" s="514"/>
      <c r="BJ320" s="514"/>
      <c r="BK320" s="514"/>
      <c r="BL320" s="514"/>
      <c r="BM320" s="514"/>
      <c r="BN320" s="514"/>
      <c r="BO320" s="515"/>
    </row>
    <row r="321" spans="1:67" s="516" customFormat="1" ht="109.95" customHeight="1" thickBot="1">
      <c r="A321" s="649">
        <v>310</v>
      </c>
      <c r="B321" s="983" t="str">
        <f>IF(基本情報入力シート!B349="","",基本情報入力シート!B349)</f>
        <v/>
      </c>
      <c r="C321" s="984"/>
      <c r="D321" s="984"/>
      <c r="E321" s="984"/>
      <c r="F321" s="985"/>
      <c r="G321" s="460" t="str">
        <f>IF(基本情報入力シート!L349="", "", 基本情報入力シート!L349)</f>
        <v/>
      </c>
      <c r="H321" s="460" t="str">
        <f>IF(基本情報入力シート!Q349="", "", 基本情報入力シート!Q349)</f>
        <v/>
      </c>
      <c r="I321" s="460" t="str">
        <f>IF(基本情報入力シート!V349="", "", 基本情報入力シート!V349)</f>
        <v/>
      </c>
      <c r="J321" s="460" t="str">
        <f>IF(基本情報入力シート!W349="", "", 基本情報入力シート!W349)</f>
        <v/>
      </c>
      <c r="K321" s="460" t="str">
        <f>IF(基本情報入力シート!Z349="", "", 基本情報入力シート!Z349)</f>
        <v/>
      </c>
      <c r="L321" s="162" t="str">
        <f>IF(基本情報入力シート!AF349=0, "",基本情報入力シート!AF349)</f>
        <v/>
      </c>
      <c r="M321" s="163" t="str">
        <f>IF(基本情報入力シート!AG349="","",基本情報入力シート!AG349)</f>
        <v/>
      </c>
      <c r="N321" s="164"/>
      <c r="O321" s="165" t="str">
        <f>IFERROR(VLOOKUP(K321,【参考】数式用!$A$2:$F$57,MATCH(N321,【参考】数式用!$C$3:$F$3,0)+2,0),"")</f>
        <v/>
      </c>
      <c r="P321" s="461" t="s">
        <v>180</v>
      </c>
      <c r="Q321" s="166"/>
      <c r="R321" s="462" t="s">
        <v>271</v>
      </c>
      <c r="S321" s="166"/>
      <c r="T321" s="462" t="s">
        <v>272</v>
      </c>
      <c r="U321" s="166"/>
      <c r="V321" s="462" t="s">
        <v>271</v>
      </c>
      <c r="W321" s="166"/>
      <c r="X321" s="462" t="s">
        <v>182</v>
      </c>
      <c r="Y321" s="462" t="s">
        <v>274</v>
      </c>
      <c r="Z321" s="462" t="str">
        <f t="shared" si="103"/>
        <v/>
      </c>
      <c r="AA321" s="463" t="s">
        <v>275</v>
      </c>
      <c r="AB321" s="464" t="str">
        <f t="shared" si="104"/>
        <v/>
      </c>
      <c r="AC321" s="465" t="str">
        <f>IFERROR(ROUNDDOWN(ROUNDDOWN(ROUND(L321*VLOOKUP(K321,【参考】数式用!$A$4:$F$57,MATCH("処遇改善加算Ⅳ",【参考】数式用!$C$3:$F$3,0)+2,0),0)*M321,0)*Z321*0.5,0), "")</f>
        <v/>
      </c>
      <c r="AD321" s="616"/>
      <c r="AE321" s="582"/>
      <c r="AF321" s="582"/>
      <c r="AG321" s="583"/>
      <c r="AH321" s="234"/>
      <c r="AI321" s="161"/>
      <c r="AJ321" s="167"/>
      <c r="AK321" s="541" t="str">
        <f t="shared" si="105"/>
        <v/>
      </c>
      <c r="AL321" s="542" t="str">
        <f t="shared" si="106"/>
        <v/>
      </c>
      <c r="AM321" s="543"/>
      <c r="AN321" s="547" t="str">
        <f>IFERROR(VLOOKUP(K321,【参考】数式用!$A$2:$N$57,14,FALSE),"")</f>
        <v/>
      </c>
      <c r="AO321" s="547" t="str">
        <f t="shared" si="107"/>
        <v/>
      </c>
      <c r="AP321" s="546" t="str">
        <f t="shared" si="108"/>
        <v/>
      </c>
      <c r="AQ321" s="546" t="str">
        <f t="shared" si="109"/>
        <v>入力済</v>
      </c>
      <c r="AR321" s="547" t="str">
        <f t="shared" si="110"/>
        <v/>
      </c>
      <c r="AS321" s="546" t="str">
        <f t="shared" si="111"/>
        <v>入力済</v>
      </c>
      <c r="AT321" s="546" t="str">
        <f t="shared" si="112"/>
        <v/>
      </c>
      <c r="AU321" s="546" t="str">
        <f t="shared" si="113"/>
        <v/>
      </c>
      <c r="AV321" s="547" t="str">
        <f t="shared" si="114"/>
        <v/>
      </c>
      <c r="AW321" s="547" t="str">
        <f t="shared" si="102"/>
        <v>入力済</v>
      </c>
      <c r="AX321" s="546" t="str">
        <f>IFERROR(VLOOKUP(K321,【参考】数式用!$AR$3:$AS$49,2, FALSE), "")</f>
        <v/>
      </c>
      <c r="AY321" s="547" t="str">
        <f t="shared" si="115"/>
        <v/>
      </c>
      <c r="AZ321" s="547" t="str">
        <f t="shared" si="116"/>
        <v>入力済</v>
      </c>
      <c r="BA321" s="546" t="str">
        <f>IFERROR(VLOOKUP(K321,【参考】数式用!$AX$3:$AY$56, 2, FALSE), "")</f>
        <v/>
      </c>
      <c r="BB321" s="547" t="str">
        <f t="shared" si="117"/>
        <v/>
      </c>
      <c r="BC321" s="647" t="str">
        <f t="shared" si="118"/>
        <v>入力済</v>
      </c>
      <c r="BD321" s="547" t="str">
        <f t="shared" si="119"/>
        <v/>
      </c>
      <c r="BE321" s="547" t="str">
        <f t="shared" si="120"/>
        <v/>
      </c>
      <c r="BF321" s="514"/>
      <c r="BG321" s="514"/>
      <c r="BH321" s="633" t="e">
        <f>VLOOKUP(K321,【参考】数式用!$A$2:$O$57,15,FALSE)</f>
        <v>#N/A</v>
      </c>
      <c r="BI321" s="514"/>
      <c r="BJ321" s="514"/>
      <c r="BK321" s="514"/>
      <c r="BL321" s="514"/>
      <c r="BM321" s="514"/>
      <c r="BN321" s="514"/>
      <c r="BO321" s="515"/>
    </row>
    <row r="322" spans="1:67" s="516" customFormat="1" ht="109.95" customHeight="1" thickBot="1">
      <c r="A322" s="649">
        <v>311</v>
      </c>
      <c r="B322" s="983" t="str">
        <f>IF(基本情報入力シート!B350="","",基本情報入力シート!B350)</f>
        <v/>
      </c>
      <c r="C322" s="984"/>
      <c r="D322" s="984"/>
      <c r="E322" s="984"/>
      <c r="F322" s="985"/>
      <c r="G322" s="460" t="str">
        <f>IF(基本情報入力シート!L350="", "", 基本情報入力シート!L350)</f>
        <v/>
      </c>
      <c r="H322" s="460" t="str">
        <f>IF(基本情報入力シート!Q350="", "", 基本情報入力シート!Q350)</f>
        <v/>
      </c>
      <c r="I322" s="460" t="str">
        <f>IF(基本情報入力シート!V350="", "", 基本情報入力シート!V350)</f>
        <v/>
      </c>
      <c r="J322" s="460" t="str">
        <f>IF(基本情報入力シート!W350="", "", 基本情報入力シート!W350)</f>
        <v/>
      </c>
      <c r="K322" s="460" t="str">
        <f>IF(基本情報入力シート!Z350="", "", 基本情報入力シート!Z350)</f>
        <v/>
      </c>
      <c r="L322" s="162" t="str">
        <f>IF(基本情報入力シート!AF350=0, "",基本情報入力シート!AF350)</f>
        <v/>
      </c>
      <c r="M322" s="163" t="str">
        <f>IF(基本情報入力シート!AG350="","",基本情報入力シート!AG350)</f>
        <v/>
      </c>
      <c r="N322" s="164"/>
      <c r="O322" s="165" t="str">
        <f>IFERROR(VLOOKUP(K322,【参考】数式用!$A$2:$F$57,MATCH(N322,【参考】数式用!$C$3:$F$3,0)+2,0),"")</f>
        <v/>
      </c>
      <c r="P322" s="461" t="s">
        <v>180</v>
      </c>
      <c r="Q322" s="166"/>
      <c r="R322" s="462" t="s">
        <v>271</v>
      </c>
      <c r="S322" s="166"/>
      <c r="T322" s="462" t="s">
        <v>272</v>
      </c>
      <c r="U322" s="166"/>
      <c r="V322" s="462" t="s">
        <v>271</v>
      </c>
      <c r="W322" s="166"/>
      <c r="X322" s="462" t="s">
        <v>182</v>
      </c>
      <c r="Y322" s="462" t="s">
        <v>274</v>
      </c>
      <c r="Z322" s="462" t="str">
        <f t="shared" si="103"/>
        <v/>
      </c>
      <c r="AA322" s="463" t="s">
        <v>275</v>
      </c>
      <c r="AB322" s="464" t="str">
        <f t="shared" si="104"/>
        <v/>
      </c>
      <c r="AC322" s="465" t="str">
        <f>IFERROR(ROUNDDOWN(ROUNDDOWN(ROUND(L322*VLOOKUP(K322,【参考】数式用!$A$4:$F$57,MATCH("処遇改善加算Ⅳ",【参考】数式用!$C$3:$F$3,0)+2,0),0)*M322,0)*Z322*0.5,0), "")</f>
        <v/>
      </c>
      <c r="AD322" s="616"/>
      <c r="AE322" s="582"/>
      <c r="AF322" s="582"/>
      <c r="AG322" s="583"/>
      <c r="AH322" s="234"/>
      <c r="AI322" s="161"/>
      <c r="AJ322" s="167"/>
      <c r="AK322" s="541" t="str">
        <f t="shared" si="105"/>
        <v/>
      </c>
      <c r="AL322" s="542" t="str">
        <f t="shared" si="106"/>
        <v/>
      </c>
      <c r="AM322" s="543"/>
      <c r="AN322" s="547" t="str">
        <f>IFERROR(VLOOKUP(K322,【参考】数式用!$A$2:$N$57,14,FALSE),"")</f>
        <v/>
      </c>
      <c r="AO322" s="547" t="str">
        <f t="shared" si="107"/>
        <v/>
      </c>
      <c r="AP322" s="546" t="str">
        <f t="shared" si="108"/>
        <v/>
      </c>
      <c r="AQ322" s="546" t="str">
        <f t="shared" si="109"/>
        <v>入力済</v>
      </c>
      <c r="AR322" s="547" t="str">
        <f t="shared" si="110"/>
        <v/>
      </c>
      <c r="AS322" s="546" t="str">
        <f t="shared" si="111"/>
        <v>入力済</v>
      </c>
      <c r="AT322" s="546" t="str">
        <f t="shared" si="112"/>
        <v/>
      </c>
      <c r="AU322" s="546" t="str">
        <f t="shared" si="113"/>
        <v/>
      </c>
      <c r="AV322" s="547" t="str">
        <f t="shared" si="114"/>
        <v/>
      </c>
      <c r="AW322" s="547" t="str">
        <f t="shared" si="102"/>
        <v>入力済</v>
      </c>
      <c r="AX322" s="546" t="str">
        <f>IFERROR(VLOOKUP(K322,【参考】数式用!$AR$3:$AS$49,2, FALSE), "")</f>
        <v/>
      </c>
      <c r="AY322" s="547" t="str">
        <f t="shared" si="115"/>
        <v/>
      </c>
      <c r="AZ322" s="547" t="str">
        <f t="shared" si="116"/>
        <v>入力済</v>
      </c>
      <c r="BA322" s="546" t="str">
        <f>IFERROR(VLOOKUP(K322,【参考】数式用!$AX$3:$AY$56, 2, FALSE), "")</f>
        <v/>
      </c>
      <c r="BB322" s="547" t="str">
        <f t="shared" si="117"/>
        <v/>
      </c>
      <c r="BC322" s="647" t="str">
        <f t="shared" si="118"/>
        <v>入力済</v>
      </c>
      <c r="BD322" s="547" t="str">
        <f t="shared" si="119"/>
        <v/>
      </c>
      <c r="BE322" s="547" t="str">
        <f t="shared" si="120"/>
        <v/>
      </c>
      <c r="BF322" s="514"/>
      <c r="BG322" s="514"/>
      <c r="BH322" s="633" t="e">
        <f>VLOOKUP(K322,【参考】数式用!$A$2:$O$57,15,FALSE)</f>
        <v>#N/A</v>
      </c>
      <c r="BI322" s="514"/>
      <c r="BJ322" s="514"/>
      <c r="BK322" s="514"/>
      <c r="BL322" s="514"/>
      <c r="BM322" s="514"/>
      <c r="BN322" s="514"/>
      <c r="BO322" s="515"/>
    </row>
    <row r="323" spans="1:67" s="516" customFormat="1" ht="109.95" customHeight="1" thickBot="1">
      <c r="A323" s="649">
        <v>312</v>
      </c>
      <c r="B323" s="983" t="str">
        <f>IF(基本情報入力シート!B351="","",基本情報入力シート!B351)</f>
        <v/>
      </c>
      <c r="C323" s="984"/>
      <c r="D323" s="984"/>
      <c r="E323" s="984"/>
      <c r="F323" s="985"/>
      <c r="G323" s="460" t="str">
        <f>IF(基本情報入力シート!L351="", "", 基本情報入力シート!L351)</f>
        <v/>
      </c>
      <c r="H323" s="460" t="str">
        <f>IF(基本情報入力シート!Q351="", "", 基本情報入力シート!Q351)</f>
        <v/>
      </c>
      <c r="I323" s="460" t="str">
        <f>IF(基本情報入力シート!V351="", "", 基本情報入力シート!V351)</f>
        <v/>
      </c>
      <c r="J323" s="460" t="str">
        <f>IF(基本情報入力シート!W351="", "", 基本情報入力シート!W351)</f>
        <v/>
      </c>
      <c r="K323" s="460" t="str">
        <f>IF(基本情報入力シート!Z351="", "", 基本情報入力シート!Z351)</f>
        <v/>
      </c>
      <c r="L323" s="162" t="str">
        <f>IF(基本情報入力シート!AF351=0, "",基本情報入力シート!AF351)</f>
        <v/>
      </c>
      <c r="M323" s="163" t="str">
        <f>IF(基本情報入力シート!AG351="","",基本情報入力シート!AG351)</f>
        <v/>
      </c>
      <c r="N323" s="164"/>
      <c r="O323" s="165" t="str">
        <f>IFERROR(VLOOKUP(K323,【参考】数式用!$A$2:$F$57,MATCH(N323,【参考】数式用!$C$3:$F$3,0)+2,0),"")</f>
        <v/>
      </c>
      <c r="P323" s="461" t="s">
        <v>180</v>
      </c>
      <c r="Q323" s="166"/>
      <c r="R323" s="462" t="s">
        <v>271</v>
      </c>
      <c r="S323" s="166"/>
      <c r="T323" s="462" t="s">
        <v>272</v>
      </c>
      <c r="U323" s="166"/>
      <c r="V323" s="462" t="s">
        <v>271</v>
      </c>
      <c r="W323" s="166"/>
      <c r="X323" s="462" t="s">
        <v>182</v>
      </c>
      <c r="Y323" s="462" t="s">
        <v>274</v>
      </c>
      <c r="Z323" s="462" t="str">
        <f t="shared" si="103"/>
        <v/>
      </c>
      <c r="AA323" s="463" t="s">
        <v>275</v>
      </c>
      <c r="AB323" s="464" t="str">
        <f t="shared" si="104"/>
        <v/>
      </c>
      <c r="AC323" s="465" t="str">
        <f>IFERROR(ROUNDDOWN(ROUNDDOWN(ROUND(L323*VLOOKUP(K323,【参考】数式用!$A$4:$F$57,MATCH("処遇改善加算Ⅳ",【参考】数式用!$C$3:$F$3,0)+2,0),0)*M323,0)*Z323*0.5,0), "")</f>
        <v/>
      </c>
      <c r="AD323" s="616"/>
      <c r="AE323" s="582"/>
      <c r="AF323" s="582"/>
      <c r="AG323" s="583"/>
      <c r="AH323" s="234"/>
      <c r="AI323" s="161"/>
      <c r="AJ323" s="167"/>
      <c r="AK323" s="541" t="str">
        <f t="shared" si="105"/>
        <v/>
      </c>
      <c r="AL323" s="542" t="str">
        <f t="shared" si="106"/>
        <v/>
      </c>
      <c r="AM323" s="543"/>
      <c r="AN323" s="547" t="str">
        <f>IFERROR(VLOOKUP(K323,【参考】数式用!$A$2:$N$57,14,FALSE),"")</f>
        <v/>
      </c>
      <c r="AO323" s="547" t="str">
        <f t="shared" si="107"/>
        <v/>
      </c>
      <c r="AP323" s="546" t="str">
        <f t="shared" si="108"/>
        <v/>
      </c>
      <c r="AQ323" s="546" t="str">
        <f t="shared" si="109"/>
        <v>入力済</v>
      </c>
      <c r="AR323" s="547" t="str">
        <f t="shared" si="110"/>
        <v/>
      </c>
      <c r="AS323" s="546" t="str">
        <f t="shared" si="111"/>
        <v>入力済</v>
      </c>
      <c r="AT323" s="546" t="str">
        <f t="shared" si="112"/>
        <v/>
      </c>
      <c r="AU323" s="546" t="str">
        <f t="shared" si="113"/>
        <v/>
      </c>
      <c r="AV323" s="547" t="str">
        <f t="shared" si="114"/>
        <v/>
      </c>
      <c r="AW323" s="547" t="str">
        <f t="shared" si="102"/>
        <v>入力済</v>
      </c>
      <c r="AX323" s="546" t="str">
        <f>IFERROR(VLOOKUP(K323,【参考】数式用!$AR$3:$AS$49,2, FALSE), "")</f>
        <v/>
      </c>
      <c r="AY323" s="547" t="str">
        <f t="shared" si="115"/>
        <v/>
      </c>
      <c r="AZ323" s="547" t="str">
        <f t="shared" si="116"/>
        <v>入力済</v>
      </c>
      <c r="BA323" s="546" t="str">
        <f>IFERROR(VLOOKUP(K323,【参考】数式用!$AX$3:$AY$56, 2, FALSE), "")</f>
        <v/>
      </c>
      <c r="BB323" s="547" t="str">
        <f t="shared" si="117"/>
        <v/>
      </c>
      <c r="BC323" s="647" t="str">
        <f t="shared" si="118"/>
        <v>入力済</v>
      </c>
      <c r="BD323" s="547" t="str">
        <f t="shared" si="119"/>
        <v/>
      </c>
      <c r="BE323" s="547" t="str">
        <f t="shared" si="120"/>
        <v/>
      </c>
      <c r="BF323" s="514"/>
      <c r="BG323" s="514"/>
      <c r="BH323" s="633" t="e">
        <f>VLOOKUP(K323,【参考】数式用!$A$2:$O$57,15,FALSE)</f>
        <v>#N/A</v>
      </c>
      <c r="BI323" s="514"/>
      <c r="BJ323" s="514"/>
      <c r="BK323" s="514"/>
      <c r="BL323" s="514"/>
      <c r="BM323" s="514"/>
      <c r="BN323" s="514"/>
      <c r="BO323" s="515"/>
    </row>
    <row r="324" spans="1:67" s="516" customFormat="1" ht="109.95" customHeight="1" thickBot="1">
      <c r="A324" s="649">
        <v>313</v>
      </c>
      <c r="B324" s="983" t="str">
        <f>IF(基本情報入力シート!B352="","",基本情報入力シート!B352)</f>
        <v/>
      </c>
      <c r="C324" s="984"/>
      <c r="D324" s="984"/>
      <c r="E324" s="984"/>
      <c r="F324" s="985"/>
      <c r="G324" s="460" t="str">
        <f>IF(基本情報入力シート!L352="", "", 基本情報入力シート!L352)</f>
        <v/>
      </c>
      <c r="H324" s="460" t="str">
        <f>IF(基本情報入力シート!Q352="", "", 基本情報入力シート!Q352)</f>
        <v/>
      </c>
      <c r="I324" s="460" t="str">
        <f>IF(基本情報入力シート!V352="", "", 基本情報入力シート!V352)</f>
        <v/>
      </c>
      <c r="J324" s="460" t="str">
        <f>IF(基本情報入力シート!W352="", "", 基本情報入力シート!W352)</f>
        <v/>
      </c>
      <c r="K324" s="460" t="str">
        <f>IF(基本情報入力シート!Z352="", "", 基本情報入力シート!Z352)</f>
        <v/>
      </c>
      <c r="L324" s="162" t="str">
        <f>IF(基本情報入力シート!AF352=0, "",基本情報入力シート!AF352)</f>
        <v/>
      </c>
      <c r="M324" s="163" t="str">
        <f>IF(基本情報入力シート!AG352="","",基本情報入力シート!AG352)</f>
        <v/>
      </c>
      <c r="N324" s="164"/>
      <c r="O324" s="165" t="str">
        <f>IFERROR(VLOOKUP(K324,【参考】数式用!$A$2:$F$57,MATCH(N324,【参考】数式用!$C$3:$F$3,0)+2,0),"")</f>
        <v/>
      </c>
      <c r="P324" s="461" t="s">
        <v>180</v>
      </c>
      <c r="Q324" s="166"/>
      <c r="R324" s="462" t="s">
        <v>271</v>
      </c>
      <c r="S324" s="166"/>
      <c r="T324" s="462" t="s">
        <v>272</v>
      </c>
      <c r="U324" s="166"/>
      <c r="V324" s="462" t="s">
        <v>271</v>
      </c>
      <c r="W324" s="166"/>
      <c r="X324" s="462" t="s">
        <v>182</v>
      </c>
      <c r="Y324" s="462" t="s">
        <v>274</v>
      </c>
      <c r="Z324" s="462" t="str">
        <f t="shared" si="103"/>
        <v/>
      </c>
      <c r="AA324" s="463" t="s">
        <v>275</v>
      </c>
      <c r="AB324" s="464" t="str">
        <f t="shared" si="104"/>
        <v/>
      </c>
      <c r="AC324" s="465" t="str">
        <f>IFERROR(ROUNDDOWN(ROUNDDOWN(ROUND(L324*VLOOKUP(K324,【参考】数式用!$A$4:$F$57,MATCH("処遇改善加算Ⅳ",【参考】数式用!$C$3:$F$3,0)+2,0),0)*M324,0)*Z324*0.5,0), "")</f>
        <v/>
      </c>
      <c r="AD324" s="616"/>
      <c r="AE324" s="582"/>
      <c r="AF324" s="582"/>
      <c r="AG324" s="583"/>
      <c r="AH324" s="234"/>
      <c r="AI324" s="161"/>
      <c r="AJ324" s="167"/>
      <c r="AK324" s="541" t="str">
        <f t="shared" si="105"/>
        <v/>
      </c>
      <c r="AL324" s="542" t="str">
        <f t="shared" si="106"/>
        <v/>
      </c>
      <c r="AM324" s="543"/>
      <c r="AN324" s="547" t="str">
        <f>IFERROR(VLOOKUP(K324,【参考】数式用!$A$2:$N$57,14,FALSE),"")</f>
        <v/>
      </c>
      <c r="AO324" s="547" t="str">
        <f t="shared" si="107"/>
        <v/>
      </c>
      <c r="AP324" s="546" t="str">
        <f t="shared" si="108"/>
        <v/>
      </c>
      <c r="AQ324" s="546" t="str">
        <f t="shared" si="109"/>
        <v>入力済</v>
      </c>
      <c r="AR324" s="547" t="str">
        <f t="shared" si="110"/>
        <v/>
      </c>
      <c r="AS324" s="546" t="str">
        <f t="shared" si="111"/>
        <v>入力済</v>
      </c>
      <c r="AT324" s="546" t="str">
        <f t="shared" si="112"/>
        <v/>
      </c>
      <c r="AU324" s="546" t="str">
        <f t="shared" si="113"/>
        <v/>
      </c>
      <c r="AV324" s="547" t="str">
        <f t="shared" si="114"/>
        <v/>
      </c>
      <c r="AW324" s="547" t="str">
        <f t="shared" si="102"/>
        <v>入力済</v>
      </c>
      <c r="AX324" s="546" t="str">
        <f>IFERROR(VLOOKUP(K324,【参考】数式用!$AR$3:$AS$49,2, FALSE), "")</f>
        <v/>
      </c>
      <c r="AY324" s="547" t="str">
        <f t="shared" si="115"/>
        <v/>
      </c>
      <c r="AZ324" s="547" t="str">
        <f t="shared" si="116"/>
        <v>入力済</v>
      </c>
      <c r="BA324" s="546" t="str">
        <f>IFERROR(VLOOKUP(K324,【参考】数式用!$AX$3:$AY$56, 2, FALSE), "")</f>
        <v/>
      </c>
      <c r="BB324" s="547" t="str">
        <f t="shared" si="117"/>
        <v/>
      </c>
      <c r="BC324" s="647" t="str">
        <f t="shared" si="118"/>
        <v>入力済</v>
      </c>
      <c r="BD324" s="547" t="str">
        <f t="shared" si="119"/>
        <v/>
      </c>
      <c r="BE324" s="547" t="str">
        <f t="shared" si="120"/>
        <v/>
      </c>
      <c r="BF324" s="514"/>
      <c r="BG324" s="514"/>
      <c r="BH324" s="633" t="e">
        <f>VLOOKUP(K324,【参考】数式用!$A$2:$O$57,15,FALSE)</f>
        <v>#N/A</v>
      </c>
      <c r="BI324" s="514"/>
      <c r="BJ324" s="514"/>
      <c r="BK324" s="514"/>
      <c r="BL324" s="514"/>
      <c r="BM324" s="514"/>
      <c r="BN324" s="514"/>
      <c r="BO324" s="515"/>
    </row>
    <row r="325" spans="1:67" s="516" customFormat="1" ht="109.95" customHeight="1" thickBot="1">
      <c r="A325" s="649">
        <v>314</v>
      </c>
      <c r="B325" s="983" t="str">
        <f>IF(基本情報入力シート!B353="","",基本情報入力シート!B353)</f>
        <v/>
      </c>
      <c r="C325" s="984"/>
      <c r="D325" s="984"/>
      <c r="E325" s="984"/>
      <c r="F325" s="985"/>
      <c r="G325" s="460" t="str">
        <f>IF(基本情報入力シート!L353="", "", 基本情報入力シート!L353)</f>
        <v/>
      </c>
      <c r="H325" s="460" t="str">
        <f>IF(基本情報入力シート!Q353="", "", 基本情報入力シート!Q353)</f>
        <v/>
      </c>
      <c r="I325" s="460" t="str">
        <f>IF(基本情報入力シート!V353="", "", 基本情報入力シート!V353)</f>
        <v/>
      </c>
      <c r="J325" s="460" t="str">
        <f>IF(基本情報入力シート!W353="", "", 基本情報入力シート!W353)</f>
        <v/>
      </c>
      <c r="K325" s="460" t="str">
        <f>IF(基本情報入力シート!Z353="", "", 基本情報入力シート!Z353)</f>
        <v/>
      </c>
      <c r="L325" s="162" t="str">
        <f>IF(基本情報入力シート!AF353=0, "",基本情報入力シート!AF353)</f>
        <v/>
      </c>
      <c r="M325" s="163" t="str">
        <f>IF(基本情報入力シート!AG353="","",基本情報入力シート!AG353)</f>
        <v/>
      </c>
      <c r="N325" s="164"/>
      <c r="O325" s="165" t="str">
        <f>IFERROR(VLOOKUP(K325,【参考】数式用!$A$2:$F$57,MATCH(N325,【参考】数式用!$C$3:$F$3,0)+2,0),"")</f>
        <v/>
      </c>
      <c r="P325" s="461" t="s">
        <v>180</v>
      </c>
      <c r="Q325" s="166"/>
      <c r="R325" s="462" t="s">
        <v>271</v>
      </c>
      <c r="S325" s="166"/>
      <c r="T325" s="462" t="s">
        <v>272</v>
      </c>
      <c r="U325" s="166"/>
      <c r="V325" s="462" t="s">
        <v>271</v>
      </c>
      <c r="W325" s="166"/>
      <c r="X325" s="462" t="s">
        <v>182</v>
      </c>
      <c r="Y325" s="462" t="s">
        <v>274</v>
      </c>
      <c r="Z325" s="462" t="str">
        <f t="shared" si="103"/>
        <v/>
      </c>
      <c r="AA325" s="463" t="s">
        <v>275</v>
      </c>
      <c r="AB325" s="464" t="str">
        <f t="shared" si="104"/>
        <v/>
      </c>
      <c r="AC325" s="465" t="str">
        <f>IFERROR(ROUNDDOWN(ROUNDDOWN(ROUND(L325*VLOOKUP(K325,【参考】数式用!$A$4:$F$57,MATCH("処遇改善加算Ⅳ",【参考】数式用!$C$3:$F$3,0)+2,0),0)*M325,0)*Z325*0.5,0), "")</f>
        <v/>
      </c>
      <c r="AD325" s="616"/>
      <c r="AE325" s="582"/>
      <c r="AF325" s="582"/>
      <c r="AG325" s="583"/>
      <c r="AH325" s="234"/>
      <c r="AI325" s="161"/>
      <c r="AJ325" s="167"/>
      <c r="AK325" s="541" t="str">
        <f t="shared" si="105"/>
        <v/>
      </c>
      <c r="AL325" s="542" t="str">
        <f t="shared" si="106"/>
        <v/>
      </c>
      <c r="AM325" s="543"/>
      <c r="AN325" s="547" t="str">
        <f>IFERROR(VLOOKUP(K325,【参考】数式用!$A$2:$N$57,14,FALSE),"")</f>
        <v/>
      </c>
      <c r="AO325" s="547" t="str">
        <f t="shared" si="107"/>
        <v/>
      </c>
      <c r="AP325" s="546" t="str">
        <f t="shared" si="108"/>
        <v/>
      </c>
      <c r="AQ325" s="546" t="str">
        <f t="shared" si="109"/>
        <v>入力済</v>
      </c>
      <c r="AR325" s="547" t="str">
        <f t="shared" si="110"/>
        <v/>
      </c>
      <c r="AS325" s="546" t="str">
        <f t="shared" si="111"/>
        <v>入力済</v>
      </c>
      <c r="AT325" s="546" t="str">
        <f t="shared" si="112"/>
        <v/>
      </c>
      <c r="AU325" s="546" t="str">
        <f t="shared" si="113"/>
        <v/>
      </c>
      <c r="AV325" s="547" t="str">
        <f t="shared" si="114"/>
        <v/>
      </c>
      <c r="AW325" s="547" t="str">
        <f t="shared" si="102"/>
        <v>入力済</v>
      </c>
      <c r="AX325" s="546" t="str">
        <f>IFERROR(VLOOKUP(K325,【参考】数式用!$AR$3:$AS$49,2, FALSE), "")</f>
        <v/>
      </c>
      <c r="AY325" s="547" t="str">
        <f t="shared" si="115"/>
        <v/>
      </c>
      <c r="AZ325" s="547" t="str">
        <f t="shared" si="116"/>
        <v>入力済</v>
      </c>
      <c r="BA325" s="546" t="str">
        <f>IFERROR(VLOOKUP(K325,【参考】数式用!$AX$3:$AY$56, 2, FALSE), "")</f>
        <v/>
      </c>
      <c r="BB325" s="547" t="str">
        <f t="shared" si="117"/>
        <v/>
      </c>
      <c r="BC325" s="647" t="str">
        <f t="shared" si="118"/>
        <v>入力済</v>
      </c>
      <c r="BD325" s="547" t="str">
        <f t="shared" si="119"/>
        <v/>
      </c>
      <c r="BE325" s="547" t="str">
        <f t="shared" si="120"/>
        <v/>
      </c>
      <c r="BF325" s="514"/>
      <c r="BG325" s="514"/>
      <c r="BH325" s="633" t="e">
        <f>VLOOKUP(K325,【参考】数式用!$A$2:$O$57,15,FALSE)</f>
        <v>#N/A</v>
      </c>
      <c r="BI325" s="514"/>
      <c r="BJ325" s="514"/>
      <c r="BK325" s="514"/>
      <c r="BL325" s="514"/>
      <c r="BM325" s="514"/>
      <c r="BN325" s="514"/>
      <c r="BO325" s="515"/>
    </row>
    <row r="326" spans="1:67" s="516" customFormat="1" ht="109.95" customHeight="1" thickBot="1">
      <c r="A326" s="649">
        <v>315</v>
      </c>
      <c r="B326" s="983" t="str">
        <f>IF(基本情報入力シート!B354="","",基本情報入力シート!B354)</f>
        <v/>
      </c>
      <c r="C326" s="984"/>
      <c r="D326" s="984"/>
      <c r="E326" s="984"/>
      <c r="F326" s="985"/>
      <c r="G326" s="460" t="str">
        <f>IF(基本情報入力シート!L354="", "", 基本情報入力シート!L354)</f>
        <v/>
      </c>
      <c r="H326" s="460" t="str">
        <f>IF(基本情報入力シート!Q354="", "", 基本情報入力シート!Q354)</f>
        <v/>
      </c>
      <c r="I326" s="460" t="str">
        <f>IF(基本情報入力シート!V354="", "", 基本情報入力シート!V354)</f>
        <v/>
      </c>
      <c r="J326" s="460" t="str">
        <f>IF(基本情報入力シート!W354="", "", 基本情報入力シート!W354)</f>
        <v/>
      </c>
      <c r="K326" s="460" t="str">
        <f>IF(基本情報入力シート!Z354="", "", 基本情報入力シート!Z354)</f>
        <v/>
      </c>
      <c r="L326" s="162" t="str">
        <f>IF(基本情報入力シート!AF354=0, "",基本情報入力シート!AF354)</f>
        <v/>
      </c>
      <c r="M326" s="163" t="str">
        <f>IF(基本情報入力シート!AG354="","",基本情報入力シート!AG354)</f>
        <v/>
      </c>
      <c r="N326" s="164"/>
      <c r="O326" s="165" t="str">
        <f>IFERROR(VLOOKUP(K326,【参考】数式用!$A$2:$F$57,MATCH(N326,【参考】数式用!$C$3:$F$3,0)+2,0),"")</f>
        <v/>
      </c>
      <c r="P326" s="461" t="s">
        <v>180</v>
      </c>
      <c r="Q326" s="166"/>
      <c r="R326" s="462" t="s">
        <v>271</v>
      </c>
      <c r="S326" s="166"/>
      <c r="T326" s="462" t="s">
        <v>272</v>
      </c>
      <c r="U326" s="166"/>
      <c r="V326" s="462" t="s">
        <v>271</v>
      </c>
      <c r="W326" s="166"/>
      <c r="X326" s="462" t="s">
        <v>182</v>
      </c>
      <c r="Y326" s="462" t="s">
        <v>274</v>
      </c>
      <c r="Z326" s="462" t="str">
        <f t="shared" si="103"/>
        <v/>
      </c>
      <c r="AA326" s="463" t="s">
        <v>275</v>
      </c>
      <c r="AB326" s="464" t="str">
        <f t="shared" si="104"/>
        <v/>
      </c>
      <c r="AC326" s="465" t="str">
        <f>IFERROR(ROUNDDOWN(ROUNDDOWN(ROUND(L326*VLOOKUP(K326,【参考】数式用!$A$4:$F$57,MATCH("処遇改善加算Ⅳ",【参考】数式用!$C$3:$F$3,0)+2,0),0)*M326,0)*Z326*0.5,0), "")</f>
        <v/>
      </c>
      <c r="AD326" s="616"/>
      <c r="AE326" s="582"/>
      <c r="AF326" s="582"/>
      <c r="AG326" s="583"/>
      <c r="AH326" s="234"/>
      <c r="AI326" s="161"/>
      <c r="AJ326" s="167"/>
      <c r="AK326" s="541" t="str">
        <f t="shared" si="105"/>
        <v/>
      </c>
      <c r="AL326" s="542" t="str">
        <f t="shared" si="106"/>
        <v/>
      </c>
      <c r="AM326" s="543"/>
      <c r="AN326" s="547" t="str">
        <f>IFERROR(VLOOKUP(K326,【参考】数式用!$A$2:$N$57,14,FALSE),"")</f>
        <v/>
      </c>
      <c r="AO326" s="547" t="str">
        <f t="shared" si="107"/>
        <v/>
      </c>
      <c r="AP326" s="546" t="str">
        <f t="shared" si="108"/>
        <v/>
      </c>
      <c r="AQ326" s="546" t="str">
        <f t="shared" si="109"/>
        <v>入力済</v>
      </c>
      <c r="AR326" s="547" t="str">
        <f t="shared" si="110"/>
        <v/>
      </c>
      <c r="AS326" s="546" t="str">
        <f t="shared" si="111"/>
        <v>入力済</v>
      </c>
      <c r="AT326" s="546" t="str">
        <f t="shared" si="112"/>
        <v/>
      </c>
      <c r="AU326" s="546" t="str">
        <f t="shared" si="113"/>
        <v/>
      </c>
      <c r="AV326" s="547" t="str">
        <f t="shared" si="114"/>
        <v/>
      </c>
      <c r="AW326" s="547" t="str">
        <f t="shared" si="102"/>
        <v>入力済</v>
      </c>
      <c r="AX326" s="546" t="str">
        <f>IFERROR(VLOOKUP(K326,【参考】数式用!$AR$3:$AS$49,2, FALSE), "")</f>
        <v/>
      </c>
      <c r="AY326" s="547" t="str">
        <f t="shared" si="115"/>
        <v/>
      </c>
      <c r="AZ326" s="547" t="str">
        <f t="shared" si="116"/>
        <v>入力済</v>
      </c>
      <c r="BA326" s="546" t="str">
        <f>IFERROR(VLOOKUP(K326,【参考】数式用!$AX$3:$AY$56, 2, FALSE), "")</f>
        <v/>
      </c>
      <c r="BB326" s="547" t="str">
        <f t="shared" si="117"/>
        <v/>
      </c>
      <c r="BC326" s="647" t="str">
        <f t="shared" si="118"/>
        <v>入力済</v>
      </c>
      <c r="BD326" s="547" t="str">
        <f t="shared" si="119"/>
        <v/>
      </c>
      <c r="BE326" s="547" t="str">
        <f t="shared" si="120"/>
        <v/>
      </c>
      <c r="BF326" s="514"/>
      <c r="BG326" s="514"/>
      <c r="BH326" s="633" t="e">
        <f>VLOOKUP(K326,【参考】数式用!$A$2:$O$57,15,FALSE)</f>
        <v>#N/A</v>
      </c>
      <c r="BI326" s="514"/>
      <c r="BJ326" s="514"/>
      <c r="BK326" s="514"/>
      <c r="BL326" s="514"/>
      <c r="BM326" s="514"/>
      <c r="BN326" s="514"/>
      <c r="BO326" s="515"/>
    </row>
    <row r="327" spans="1:67" s="516" customFormat="1" ht="109.95" customHeight="1" thickBot="1">
      <c r="A327" s="649">
        <v>316</v>
      </c>
      <c r="B327" s="983" t="str">
        <f>IF(基本情報入力シート!B355="","",基本情報入力シート!B355)</f>
        <v/>
      </c>
      <c r="C327" s="984"/>
      <c r="D327" s="984"/>
      <c r="E327" s="984"/>
      <c r="F327" s="985"/>
      <c r="G327" s="460" t="str">
        <f>IF(基本情報入力シート!L355="", "", 基本情報入力シート!L355)</f>
        <v/>
      </c>
      <c r="H327" s="460" t="str">
        <f>IF(基本情報入力シート!Q355="", "", 基本情報入力シート!Q355)</f>
        <v/>
      </c>
      <c r="I327" s="460" t="str">
        <f>IF(基本情報入力シート!V355="", "", 基本情報入力シート!V355)</f>
        <v/>
      </c>
      <c r="J327" s="460" t="str">
        <f>IF(基本情報入力シート!W355="", "", 基本情報入力シート!W355)</f>
        <v/>
      </c>
      <c r="K327" s="460" t="str">
        <f>IF(基本情報入力シート!Z355="", "", 基本情報入力シート!Z355)</f>
        <v/>
      </c>
      <c r="L327" s="162" t="str">
        <f>IF(基本情報入力シート!AF355=0, "",基本情報入力シート!AF355)</f>
        <v/>
      </c>
      <c r="M327" s="163" t="str">
        <f>IF(基本情報入力シート!AG355="","",基本情報入力シート!AG355)</f>
        <v/>
      </c>
      <c r="N327" s="164"/>
      <c r="O327" s="165" t="str">
        <f>IFERROR(VLOOKUP(K327,【参考】数式用!$A$2:$F$57,MATCH(N327,【参考】数式用!$C$3:$F$3,0)+2,0),"")</f>
        <v/>
      </c>
      <c r="P327" s="461" t="s">
        <v>180</v>
      </c>
      <c r="Q327" s="166"/>
      <c r="R327" s="462" t="s">
        <v>271</v>
      </c>
      <c r="S327" s="166"/>
      <c r="T327" s="462" t="s">
        <v>272</v>
      </c>
      <c r="U327" s="166"/>
      <c r="V327" s="462" t="s">
        <v>271</v>
      </c>
      <c r="W327" s="166"/>
      <c r="X327" s="462" t="s">
        <v>182</v>
      </c>
      <c r="Y327" s="462" t="s">
        <v>274</v>
      </c>
      <c r="Z327" s="462" t="str">
        <f t="shared" si="103"/>
        <v/>
      </c>
      <c r="AA327" s="463" t="s">
        <v>275</v>
      </c>
      <c r="AB327" s="464" t="str">
        <f t="shared" si="104"/>
        <v/>
      </c>
      <c r="AC327" s="465" t="str">
        <f>IFERROR(ROUNDDOWN(ROUNDDOWN(ROUND(L327*VLOOKUP(K327,【参考】数式用!$A$4:$F$57,MATCH("処遇改善加算Ⅳ",【参考】数式用!$C$3:$F$3,0)+2,0),0)*M327,0)*Z327*0.5,0), "")</f>
        <v/>
      </c>
      <c r="AD327" s="616"/>
      <c r="AE327" s="582"/>
      <c r="AF327" s="582"/>
      <c r="AG327" s="583"/>
      <c r="AH327" s="234"/>
      <c r="AI327" s="161"/>
      <c r="AJ327" s="167"/>
      <c r="AK327" s="541" t="str">
        <f t="shared" si="105"/>
        <v/>
      </c>
      <c r="AL327" s="542" t="str">
        <f t="shared" si="106"/>
        <v/>
      </c>
      <c r="AM327" s="543"/>
      <c r="AN327" s="547" t="str">
        <f>IFERROR(VLOOKUP(K327,【参考】数式用!$A$2:$N$57,14,FALSE),"")</f>
        <v/>
      </c>
      <c r="AO327" s="547" t="str">
        <f t="shared" si="107"/>
        <v/>
      </c>
      <c r="AP327" s="546" t="str">
        <f t="shared" si="108"/>
        <v/>
      </c>
      <c r="AQ327" s="546" t="str">
        <f t="shared" si="109"/>
        <v>入力済</v>
      </c>
      <c r="AR327" s="547" t="str">
        <f t="shared" si="110"/>
        <v/>
      </c>
      <c r="AS327" s="546" t="str">
        <f t="shared" si="111"/>
        <v>入力済</v>
      </c>
      <c r="AT327" s="546" t="str">
        <f t="shared" si="112"/>
        <v/>
      </c>
      <c r="AU327" s="546" t="str">
        <f t="shared" si="113"/>
        <v/>
      </c>
      <c r="AV327" s="547" t="str">
        <f t="shared" si="114"/>
        <v/>
      </c>
      <c r="AW327" s="547" t="str">
        <f t="shared" si="102"/>
        <v>入力済</v>
      </c>
      <c r="AX327" s="546" t="str">
        <f>IFERROR(VLOOKUP(K327,【参考】数式用!$AR$3:$AS$49,2, FALSE), "")</f>
        <v/>
      </c>
      <c r="AY327" s="547" t="str">
        <f t="shared" si="115"/>
        <v/>
      </c>
      <c r="AZ327" s="547" t="str">
        <f t="shared" si="116"/>
        <v>入力済</v>
      </c>
      <c r="BA327" s="546" t="str">
        <f>IFERROR(VLOOKUP(K327,【参考】数式用!$AX$3:$AY$56, 2, FALSE), "")</f>
        <v/>
      </c>
      <c r="BB327" s="547" t="str">
        <f t="shared" si="117"/>
        <v/>
      </c>
      <c r="BC327" s="647" t="str">
        <f t="shared" si="118"/>
        <v>入力済</v>
      </c>
      <c r="BD327" s="547" t="str">
        <f t="shared" si="119"/>
        <v/>
      </c>
      <c r="BE327" s="547" t="str">
        <f t="shared" si="120"/>
        <v/>
      </c>
      <c r="BF327" s="514"/>
      <c r="BG327" s="514"/>
      <c r="BH327" s="633" t="e">
        <f>VLOOKUP(K327,【参考】数式用!$A$2:$O$57,15,FALSE)</f>
        <v>#N/A</v>
      </c>
      <c r="BI327" s="514"/>
      <c r="BJ327" s="514"/>
      <c r="BK327" s="514"/>
      <c r="BL327" s="514"/>
      <c r="BM327" s="514"/>
      <c r="BN327" s="514"/>
      <c r="BO327" s="515"/>
    </row>
    <row r="328" spans="1:67" s="516" customFormat="1" ht="109.95" customHeight="1" thickBot="1">
      <c r="A328" s="649">
        <v>317</v>
      </c>
      <c r="B328" s="983" t="str">
        <f>IF(基本情報入力シート!B356="","",基本情報入力シート!B356)</f>
        <v/>
      </c>
      <c r="C328" s="984"/>
      <c r="D328" s="984"/>
      <c r="E328" s="984"/>
      <c r="F328" s="985"/>
      <c r="G328" s="460" t="str">
        <f>IF(基本情報入力シート!L356="", "", 基本情報入力シート!L356)</f>
        <v/>
      </c>
      <c r="H328" s="460" t="str">
        <f>IF(基本情報入力シート!Q356="", "", 基本情報入力シート!Q356)</f>
        <v/>
      </c>
      <c r="I328" s="460" t="str">
        <f>IF(基本情報入力シート!V356="", "", 基本情報入力シート!V356)</f>
        <v/>
      </c>
      <c r="J328" s="460" t="str">
        <f>IF(基本情報入力シート!W356="", "", 基本情報入力シート!W356)</f>
        <v/>
      </c>
      <c r="K328" s="460" t="str">
        <f>IF(基本情報入力シート!Z356="", "", 基本情報入力シート!Z356)</f>
        <v/>
      </c>
      <c r="L328" s="162" t="str">
        <f>IF(基本情報入力シート!AF356=0, "",基本情報入力シート!AF356)</f>
        <v/>
      </c>
      <c r="M328" s="163" t="str">
        <f>IF(基本情報入力シート!AG356="","",基本情報入力シート!AG356)</f>
        <v/>
      </c>
      <c r="N328" s="164"/>
      <c r="O328" s="165" t="str">
        <f>IFERROR(VLOOKUP(K328,【参考】数式用!$A$2:$F$57,MATCH(N328,【参考】数式用!$C$3:$F$3,0)+2,0),"")</f>
        <v/>
      </c>
      <c r="P328" s="461" t="s">
        <v>180</v>
      </c>
      <c r="Q328" s="166"/>
      <c r="R328" s="462" t="s">
        <v>271</v>
      </c>
      <c r="S328" s="166"/>
      <c r="T328" s="462" t="s">
        <v>272</v>
      </c>
      <c r="U328" s="166"/>
      <c r="V328" s="462" t="s">
        <v>271</v>
      </c>
      <c r="W328" s="166"/>
      <c r="X328" s="462" t="s">
        <v>182</v>
      </c>
      <c r="Y328" s="462" t="s">
        <v>274</v>
      </c>
      <c r="Z328" s="462" t="str">
        <f t="shared" si="103"/>
        <v/>
      </c>
      <c r="AA328" s="463" t="s">
        <v>275</v>
      </c>
      <c r="AB328" s="464" t="str">
        <f t="shared" si="104"/>
        <v/>
      </c>
      <c r="AC328" s="465" t="str">
        <f>IFERROR(ROUNDDOWN(ROUNDDOWN(ROUND(L328*VLOOKUP(K328,【参考】数式用!$A$4:$F$57,MATCH("処遇改善加算Ⅳ",【参考】数式用!$C$3:$F$3,0)+2,0),0)*M328,0)*Z328*0.5,0), "")</f>
        <v/>
      </c>
      <c r="AD328" s="616"/>
      <c r="AE328" s="582"/>
      <c r="AF328" s="582"/>
      <c r="AG328" s="583"/>
      <c r="AH328" s="234"/>
      <c r="AI328" s="161"/>
      <c r="AJ328" s="167"/>
      <c r="AK328" s="541" t="str">
        <f t="shared" si="105"/>
        <v/>
      </c>
      <c r="AL328" s="542" t="str">
        <f t="shared" si="106"/>
        <v/>
      </c>
      <c r="AM328" s="543"/>
      <c r="AN328" s="547" t="str">
        <f>IFERROR(VLOOKUP(K328,【参考】数式用!$A$2:$N$57,14,FALSE),"")</f>
        <v/>
      </c>
      <c r="AO328" s="547" t="str">
        <f t="shared" si="107"/>
        <v/>
      </c>
      <c r="AP328" s="546" t="str">
        <f t="shared" si="108"/>
        <v/>
      </c>
      <c r="AQ328" s="546" t="str">
        <f t="shared" si="109"/>
        <v>入力済</v>
      </c>
      <c r="AR328" s="547" t="str">
        <f t="shared" si="110"/>
        <v/>
      </c>
      <c r="AS328" s="546" t="str">
        <f t="shared" si="111"/>
        <v>入力済</v>
      </c>
      <c r="AT328" s="546" t="str">
        <f t="shared" si="112"/>
        <v/>
      </c>
      <c r="AU328" s="546" t="str">
        <f t="shared" si="113"/>
        <v/>
      </c>
      <c r="AV328" s="547" t="str">
        <f t="shared" si="114"/>
        <v/>
      </c>
      <c r="AW328" s="547" t="str">
        <f t="shared" si="102"/>
        <v>入力済</v>
      </c>
      <c r="AX328" s="546" t="str">
        <f>IFERROR(VLOOKUP(K328,【参考】数式用!$AR$3:$AS$49,2, FALSE), "")</f>
        <v/>
      </c>
      <c r="AY328" s="547" t="str">
        <f t="shared" si="115"/>
        <v/>
      </c>
      <c r="AZ328" s="547" t="str">
        <f t="shared" si="116"/>
        <v>入力済</v>
      </c>
      <c r="BA328" s="546" t="str">
        <f>IFERROR(VLOOKUP(K328,【参考】数式用!$AX$3:$AY$56, 2, FALSE), "")</f>
        <v/>
      </c>
      <c r="BB328" s="547" t="str">
        <f t="shared" si="117"/>
        <v/>
      </c>
      <c r="BC328" s="647" t="str">
        <f t="shared" si="118"/>
        <v>入力済</v>
      </c>
      <c r="BD328" s="547" t="str">
        <f t="shared" si="119"/>
        <v/>
      </c>
      <c r="BE328" s="547" t="str">
        <f t="shared" si="120"/>
        <v/>
      </c>
      <c r="BF328" s="514"/>
      <c r="BG328" s="514"/>
      <c r="BH328" s="633" t="e">
        <f>VLOOKUP(K328,【参考】数式用!$A$2:$O$57,15,FALSE)</f>
        <v>#N/A</v>
      </c>
      <c r="BI328" s="514"/>
      <c r="BJ328" s="514"/>
      <c r="BK328" s="514"/>
      <c r="BL328" s="514"/>
      <c r="BM328" s="514"/>
      <c r="BN328" s="514"/>
      <c r="BO328" s="515"/>
    </row>
    <row r="329" spans="1:67" s="516" customFormat="1" ht="109.95" customHeight="1" thickBot="1">
      <c r="A329" s="649">
        <v>318</v>
      </c>
      <c r="B329" s="983" t="str">
        <f>IF(基本情報入力シート!B357="","",基本情報入力シート!B357)</f>
        <v/>
      </c>
      <c r="C329" s="984"/>
      <c r="D329" s="984"/>
      <c r="E329" s="984"/>
      <c r="F329" s="985"/>
      <c r="G329" s="460" t="str">
        <f>IF(基本情報入力シート!L357="", "", 基本情報入力シート!L357)</f>
        <v/>
      </c>
      <c r="H329" s="460" t="str">
        <f>IF(基本情報入力シート!Q357="", "", 基本情報入力シート!Q357)</f>
        <v/>
      </c>
      <c r="I329" s="460" t="str">
        <f>IF(基本情報入力シート!V357="", "", 基本情報入力シート!V357)</f>
        <v/>
      </c>
      <c r="J329" s="460" t="str">
        <f>IF(基本情報入力シート!W357="", "", 基本情報入力シート!W357)</f>
        <v/>
      </c>
      <c r="K329" s="460" t="str">
        <f>IF(基本情報入力シート!Z357="", "", 基本情報入力シート!Z357)</f>
        <v/>
      </c>
      <c r="L329" s="162" t="str">
        <f>IF(基本情報入力シート!AF357=0, "",基本情報入力シート!AF357)</f>
        <v/>
      </c>
      <c r="M329" s="163" t="str">
        <f>IF(基本情報入力シート!AG357="","",基本情報入力シート!AG357)</f>
        <v/>
      </c>
      <c r="N329" s="164"/>
      <c r="O329" s="165" t="str">
        <f>IFERROR(VLOOKUP(K329,【参考】数式用!$A$2:$F$57,MATCH(N329,【参考】数式用!$C$3:$F$3,0)+2,0),"")</f>
        <v/>
      </c>
      <c r="P329" s="461" t="s">
        <v>180</v>
      </c>
      <c r="Q329" s="166"/>
      <c r="R329" s="462" t="s">
        <v>271</v>
      </c>
      <c r="S329" s="166"/>
      <c r="T329" s="462" t="s">
        <v>272</v>
      </c>
      <c r="U329" s="166"/>
      <c r="V329" s="462" t="s">
        <v>271</v>
      </c>
      <c r="W329" s="166"/>
      <c r="X329" s="462" t="s">
        <v>182</v>
      </c>
      <c r="Y329" s="462" t="s">
        <v>274</v>
      </c>
      <c r="Z329" s="462" t="str">
        <f t="shared" si="103"/>
        <v/>
      </c>
      <c r="AA329" s="463" t="s">
        <v>275</v>
      </c>
      <c r="AB329" s="464" t="str">
        <f t="shared" si="104"/>
        <v/>
      </c>
      <c r="AC329" s="465" t="str">
        <f>IFERROR(ROUNDDOWN(ROUNDDOWN(ROUND(L329*VLOOKUP(K329,【参考】数式用!$A$4:$F$57,MATCH("処遇改善加算Ⅳ",【参考】数式用!$C$3:$F$3,0)+2,0),0)*M329,0)*Z329*0.5,0), "")</f>
        <v/>
      </c>
      <c r="AD329" s="616"/>
      <c r="AE329" s="582"/>
      <c r="AF329" s="582"/>
      <c r="AG329" s="583"/>
      <c r="AH329" s="234"/>
      <c r="AI329" s="161"/>
      <c r="AJ329" s="167"/>
      <c r="AK329" s="541" t="str">
        <f t="shared" si="105"/>
        <v/>
      </c>
      <c r="AL329" s="542" t="str">
        <f t="shared" si="106"/>
        <v/>
      </c>
      <c r="AM329" s="543"/>
      <c r="AN329" s="547" t="str">
        <f>IFERROR(VLOOKUP(K329,【参考】数式用!$A$2:$N$57,14,FALSE),"")</f>
        <v/>
      </c>
      <c r="AO329" s="547" t="str">
        <f t="shared" si="107"/>
        <v/>
      </c>
      <c r="AP329" s="546" t="str">
        <f t="shared" si="108"/>
        <v/>
      </c>
      <c r="AQ329" s="546" t="str">
        <f t="shared" si="109"/>
        <v>入力済</v>
      </c>
      <c r="AR329" s="547" t="str">
        <f t="shared" si="110"/>
        <v/>
      </c>
      <c r="AS329" s="546" t="str">
        <f t="shared" si="111"/>
        <v>入力済</v>
      </c>
      <c r="AT329" s="546" t="str">
        <f t="shared" si="112"/>
        <v/>
      </c>
      <c r="AU329" s="546" t="str">
        <f t="shared" si="113"/>
        <v/>
      </c>
      <c r="AV329" s="547" t="str">
        <f t="shared" si="114"/>
        <v/>
      </c>
      <c r="AW329" s="547" t="str">
        <f t="shared" si="102"/>
        <v>入力済</v>
      </c>
      <c r="AX329" s="546" t="str">
        <f>IFERROR(VLOOKUP(K329,【参考】数式用!$AR$3:$AS$49,2, FALSE), "")</f>
        <v/>
      </c>
      <c r="AY329" s="547" t="str">
        <f t="shared" si="115"/>
        <v/>
      </c>
      <c r="AZ329" s="547" t="str">
        <f t="shared" si="116"/>
        <v>入力済</v>
      </c>
      <c r="BA329" s="546" t="str">
        <f>IFERROR(VLOOKUP(K329,【参考】数式用!$AX$3:$AY$56, 2, FALSE), "")</f>
        <v/>
      </c>
      <c r="BB329" s="547" t="str">
        <f t="shared" si="117"/>
        <v/>
      </c>
      <c r="BC329" s="647" t="str">
        <f t="shared" si="118"/>
        <v>入力済</v>
      </c>
      <c r="BD329" s="547" t="str">
        <f t="shared" si="119"/>
        <v/>
      </c>
      <c r="BE329" s="547" t="str">
        <f t="shared" si="120"/>
        <v/>
      </c>
      <c r="BF329" s="514"/>
      <c r="BG329" s="514"/>
      <c r="BH329" s="633" t="e">
        <f>VLOOKUP(K329,【参考】数式用!$A$2:$O$57,15,FALSE)</f>
        <v>#N/A</v>
      </c>
      <c r="BI329" s="514"/>
      <c r="BJ329" s="514"/>
      <c r="BK329" s="514"/>
      <c r="BL329" s="514"/>
      <c r="BM329" s="514"/>
      <c r="BN329" s="514"/>
      <c r="BO329" s="515"/>
    </row>
    <row r="330" spans="1:67" s="516" customFormat="1" ht="109.95" customHeight="1" thickBot="1">
      <c r="A330" s="649">
        <v>319</v>
      </c>
      <c r="B330" s="983" t="str">
        <f>IF(基本情報入力シート!B358="","",基本情報入力シート!B358)</f>
        <v/>
      </c>
      <c r="C330" s="984"/>
      <c r="D330" s="984"/>
      <c r="E330" s="984"/>
      <c r="F330" s="985"/>
      <c r="G330" s="460" t="str">
        <f>IF(基本情報入力シート!L358="", "", 基本情報入力シート!L358)</f>
        <v/>
      </c>
      <c r="H330" s="460" t="str">
        <f>IF(基本情報入力シート!Q358="", "", 基本情報入力シート!Q358)</f>
        <v/>
      </c>
      <c r="I330" s="460" t="str">
        <f>IF(基本情報入力シート!V358="", "", 基本情報入力シート!V358)</f>
        <v/>
      </c>
      <c r="J330" s="460" t="str">
        <f>IF(基本情報入力シート!W358="", "", 基本情報入力シート!W358)</f>
        <v/>
      </c>
      <c r="K330" s="460" t="str">
        <f>IF(基本情報入力シート!Z358="", "", 基本情報入力シート!Z358)</f>
        <v/>
      </c>
      <c r="L330" s="162" t="str">
        <f>IF(基本情報入力シート!AF358=0, "",基本情報入力シート!AF358)</f>
        <v/>
      </c>
      <c r="M330" s="163" t="str">
        <f>IF(基本情報入力シート!AG358="","",基本情報入力シート!AG358)</f>
        <v/>
      </c>
      <c r="N330" s="164"/>
      <c r="O330" s="165" t="str">
        <f>IFERROR(VLOOKUP(K330,【参考】数式用!$A$2:$F$57,MATCH(N330,【参考】数式用!$C$3:$F$3,0)+2,0),"")</f>
        <v/>
      </c>
      <c r="P330" s="461" t="s">
        <v>180</v>
      </c>
      <c r="Q330" s="166"/>
      <c r="R330" s="462" t="s">
        <v>271</v>
      </c>
      <c r="S330" s="166"/>
      <c r="T330" s="462" t="s">
        <v>272</v>
      </c>
      <c r="U330" s="166"/>
      <c r="V330" s="462" t="s">
        <v>271</v>
      </c>
      <c r="W330" s="166"/>
      <c r="X330" s="462" t="s">
        <v>182</v>
      </c>
      <c r="Y330" s="462" t="s">
        <v>274</v>
      </c>
      <c r="Z330" s="462" t="str">
        <f t="shared" si="103"/>
        <v/>
      </c>
      <c r="AA330" s="463" t="s">
        <v>275</v>
      </c>
      <c r="AB330" s="464" t="str">
        <f t="shared" si="104"/>
        <v/>
      </c>
      <c r="AC330" s="465" t="str">
        <f>IFERROR(ROUNDDOWN(ROUNDDOWN(ROUND(L330*VLOOKUP(K330,【参考】数式用!$A$4:$F$57,MATCH("処遇改善加算Ⅳ",【参考】数式用!$C$3:$F$3,0)+2,0),0)*M330,0)*Z330*0.5,0), "")</f>
        <v/>
      </c>
      <c r="AD330" s="616"/>
      <c r="AE330" s="582"/>
      <c r="AF330" s="582"/>
      <c r="AG330" s="583"/>
      <c r="AH330" s="234"/>
      <c r="AI330" s="161"/>
      <c r="AJ330" s="167"/>
      <c r="AK330" s="541" t="str">
        <f t="shared" si="105"/>
        <v/>
      </c>
      <c r="AL330" s="542" t="str">
        <f t="shared" si="106"/>
        <v/>
      </c>
      <c r="AM330" s="543"/>
      <c r="AN330" s="547" t="str">
        <f>IFERROR(VLOOKUP(K330,【参考】数式用!$A$2:$N$57,14,FALSE),"")</f>
        <v/>
      </c>
      <c r="AO330" s="547" t="str">
        <f t="shared" si="107"/>
        <v/>
      </c>
      <c r="AP330" s="546" t="str">
        <f t="shared" si="108"/>
        <v/>
      </c>
      <c r="AQ330" s="546" t="str">
        <f t="shared" si="109"/>
        <v>入力済</v>
      </c>
      <c r="AR330" s="547" t="str">
        <f t="shared" si="110"/>
        <v/>
      </c>
      <c r="AS330" s="546" t="str">
        <f t="shared" si="111"/>
        <v>入力済</v>
      </c>
      <c r="AT330" s="546" t="str">
        <f t="shared" si="112"/>
        <v/>
      </c>
      <c r="AU330" s="546" t="str">
        <f t="shared" si="113"/>
        <v/>
      </c>
      <c r="AV330" s="547" t="str">
        <f t="shared" si="114"/>
        <v/>
      </c>
      <c r="AW330" s="547" t="str">
        <f t="shared" si="102"/>
        <v>入力済</v>
      </c>
      <c r="AX330" s="546" t="str">
        <f>IFERROR(VLOOKUP(K330,【参考】数式用!$AR$3:$AS$49,2, FALSE), "")</f>
        <v/>
      </c>
      <c r="AY330" s="547" t="str">
        <f t="shared" si="115"/>
        <v/>
      </c>
      <c r="AZ330" s="547" t="str">
        <f t="shared" si="116"/>
        <v>入力済</v>
      </c>
      <c r="BA330" s="546" t="str">
        <f>IFERROR(VLOOKUP(K330,【参考】数式用!$AX$3:$AY$56, 2, FALSE), "")</f>
        <v/>
      </c>
      <c r="BB330" s="547" t="str">
        <f t="shared" si="117"/>
        <v/>
      </c>
      <c r="BC330" s="647" t="str">
        <f t="shared" si="118"/>
        <v>入力済</v>
      </c>
      <c r="BD330" s="547" t="str">
        <f t="shared" si="119"/>
        <v/>
      </c>
      <c r="BE330" s="547" t="str">
        <f t="shared" si="120"/>
        <v/>
      </c>
      <c r="BF330" s="514"/>
      <c r="BG330" s="514"/>
      <c r="BH330" s="633" t="e">
        <f>VLOOKUP(K330,【参考】数式用!$A$2:$O$57,15,FALSE)</f>
        <v>#N/A</v>
      </c>
      <c r="BI330" s="514"/>
      <c r="BJ330" s="514"/>
      <c r="BK330" s="514"/>
      <c r="BL330" s="514"/>
      <c r="BM330" s="514"/>
      <c r="BN330" s="514"/>
      <c r="BO330" s="515"/>
    </row>
    <row r="331" spans="1:67" s="516" customFormat="1" ht="109.95" customHeight="1" thickBot="1">
      <c r="A331" s="649">
        <v>320</v>
      </c>
      <c r="B331" s="983" t="str">
        <f>IF(基本情報入力シート!B359="","",基本情報入力シート!B359)</f>
        <v/>
      </c>
      <c r="C331" s="984"/>
      <c r="D331" s="984"/>
      <c r="E331" s="984"/>
      <c r="F331" s="985"/>
      <c r="G331" s="460" t="str">
        <f>IF(基本情報入力シート!L359="", "", 基本情報入力シート!L359)</f>
        <v/>
      </c>
      <c r="H331" s="460" t="str">
        <f>IF(基本情報入力シート!Q359="", "", 基本情報入力シート!Q359)</f>
        <v/>
      </c>
      <c r="I331" s="460" t="str">
        <f>IF(基本情報入力シート!V359="", "", 基本情報入力シート!V359)</f>
        <v/>
      </c>
      <c r="J331" s="460" t="str">
        <f>IF(基本情報入力シート!W359="", "", 基本情報入力シート!W359)</f>
        <v/>
      </c>
      <c r="K331" s="460" t="str">
        <f>IF(基本情報入力シート!Z359="", "", 基本情報入力シート!Z359)</f>
        <v/>
      </c>
      <c r="L331" s="162" t="str">
        <f>IF(基本情報入力シート!AF359=0, "",基本情報入力シート!AF359)</f>
        <v/>
      </c>
      <c r="M331" s="163" t="str">
        <f>IF(基本情報入力シート!AG359="","",基本情報入力シート!AG359)</f>
        <v/>
      </c>
      <c r="N331" s="164"/>
      <c r="O331" s="165" t="str">
        <f>IFERROR(VLOOKUP(K331,【参考】数式用!$A$2:$F$57,MATCH(N331,【参考】数式用!$C$3:$F$3,0)+2,0),"")</f>
        <v/>
      </c>
      <c r="P331" s="461" t="s">
        <v>180</v>
      </c>
      <c r="Q331" s="166"/>
      <c r="R331" s="462" t="s">
        <v>271</v>
      </c>
      <c r="S331" s="166"/>
      <c r="T331" s="462" t="s">
        <v>272</v>
      </c>
      <c r="U331" s="166"/>
      <c r="V331" s="462" t="s">
        <v>271</v>
      </c>
      <c r="W331" s="166"/>
      <c r="X331" s="462" t="s">
        <v>182</v>
      </c>
      <c r="Y331" s="462" t="s">
        <v>274</v>
      </c>
      <c r="Z331" s="462" t="str">
        <f t="shared" si="103"/>
        <v/>
      </c>
      <c r="AA331" s="463" t="s">
        <v>275</v>
      </c>
      <c r="AB331" s="464" t="str">
        <f t="shared" si="104"/>
        <v/>
      </c>
      <c r="AC331" s="465" t="str">
        <f>IFERROR(ROUNDDOWN(ROUNDDOWN(ROUND(L331*VLOOKUP(K331,【参考】数式用!$A$4:$F$57,MATCH("処遇改善加算Ⅳ",【参考】数式用!$C$3:$F$3,0)+2,0),0)*M331,0)*Z331*0.5,0), "")</f>
        <v/>
      </c>
      <c r="AD331" s="616"/>
      <c r="AE331" s="582"/>
      <c r="AF331" s="582"/>
      <c r="AG331" s="583"/>
      <c r="AH331" s="234"/>
      <c r="AI331" s="161"/>
      <c r="AJ331" s="167"/>
      <c r="AK331" s="541" t="str">
        <f t="shared" si="105"/>
        <v/>
      </c>
      <c r="AL331" s="542" t="str">
        <f t="shared" si="106"/>
        <v/>
      </c>
      <c r="AM331" s="543"/>
      <c r="AN331" s="547" t="str">
        <f>IFERROR(VLOOKUP(K331,【参考】数式用!$A$2:$N$57,14,FALSE),"")</f>
        <v/>
      </c>
      <c r="AO331" s="547" t="str">
        <f t="shared" si="107"/>
        <v/>
      </c>
      <c r="AP331" s="546" t="str">
        <f t="shared" si="108"/>
        <v/>
      </c>
      <c r="AQ331" s="546" t="str">
        <f t="shared" si="109"/>
        <v>入力済</v>
      </c>
      <c r="AR331" s="547" t="str">
        <f t="shared" si="110"/>
        <v/>
      </c>
      <c r="AS331" s="546" t="str">
        <f t="shared" si="111"/>
        <v>入力済</v>
      </c>
      <c r="AT331" s="546" t="str">
        <f t="shared" si="112"/>
        <v/>
      </c>
      <c r="AU331" s="546" t="str">
        <f t="shared" si="113"/>
        <v/>
      </c>
      <c r="AV331" s="547" t="str">
        <f t="shared" si="114"/>
        <v/>
      </c>
      <c r="AW331" s="547" t="str">
        <f t="shared" si="102"/>
        <v>入力済</v>
      </c>
      <c r="AX331" s="546" t="str">
        <f>IFERROR(VLOOKUP(K331,【参考】数式用!$AR$3:$AS$49,2, FALSE), "")</f>
        <v/>
      </c>
      <c r="AY331" s="547" t="str">
        <f t="shared" si="115"/>
        <v/>
      </c>
      <c r="AZ331" s="547" t="str">
        <f t="shared" si="116"/>
        <v>入力済</v>
      </c>
      <c r="BA331" s="546" t="str">
        <f>IFERROR(VLOOKUP(K331,【参考】数式用!$AX$3:$AY$56, 2, FALSE), "")</f>
        <v/>
      </c>
      <c r="BB331" s="547" t="str">
        <f t="shared" si="117"/>
        <v/>
      </c>
      <c r="BC331" s="647" t="str">
        <f t="shared" si="118"/>
        <v>入力済</v>
      </c>
      <c r="BD331" s="547" t="str">
        <f t="shared" si="119"/>
        <v/>
      </c>
      <c r="BE331" s="547" t="str">
        <f t="shared" si="120"/>
        <v/>
      </c>
      <c r="BF331" s="514"/>
      <c r="BG331" s="514"/>
      <c r="BH331" s="633" t="e">
        <f>VLOOKUP(K331,【参考】数式用!$A$2:$O$57,15,FALSE)</f>
        <v>#N/A</v>
      </c>
      <c r="BI331" s="514"/>
      <c r="BJ331" s="514"/>
      <c r="BK331" s="514"/>
      <c r="BL331" s="514"/>
      <c r="BM331" s="514"/>
      <c r="BN331" s="514"/>
      <c r="BO331" s="515"/>
    </row>
    <row r="332" spans="1:67" s="516" customFormat="1" ht="109.95" customHeight="1" thickBot="1">
      <c r="A332" s="649">
        <v>321</v>
      </c>
      <c r="B332" s="983" t="str">
        <f>IF(基本情報入力シート!B360="","",基本情報入力シート!B360)</f>
        <v/>
      </c>
      <c r="C332" s="984"/>
      <c r="D332" s="984"/>
      <c r="E332" s="984"/>
      <c r="F332" s="985"/>
      <c r="G332" s="460" t="str">
        <f>IF(基本情報入力シート!L360="", "", 基本情報入力シート!L360)</f>
        <v/>
      </c>
      <c r="H332" s="460" t="str">
        <f>IF(基本情報入力シート!Q360="", "", 基本情報入力シート!Q360)</f>
        <v/>
      </c>
      <c r="I332" s="460" t="str">
        <f>IF(基本情報入力シート!V360="", "", 基本情報入力シート!V360)</f>
        <v/>
      </c>
      <c r="J332" s="460" t="str">
        <f>IF(基本情報入力シート!W360="", "", 基本情報入力シート!W360)</f>
        <v/>
      </c>
      <c r="K332" s="460" t="str">
        <f>IF(基本情報入力シート!Z360="", "", 基本情報入力シート!Z360)</f>
        <v/>
      </c>
      <c r="L332" s="162" t="str">
        <f>IF(基本情報入力シート!AF360=0, "",基本情報入力シート!AF360)</f>
        <v/>
      </c>
      <c r="M332" s="163" t="str">
        <f>IF(基本情報入力シート!AG360="","",基本情報入力シート!AG360)</f>
        <v/>
      </c>
      <c r="N332" s="164"/>
      <c r="O332" s="165" t="str">
        <f>IFERROR(VLOOKUP(K332,【参考】数式用!$A$2:$F$57,MATCH(N332,【参考】数式用!$C$3:$F$3,0)+2,0),"")</f>
        <v/>
      </c>
      <c r="P332" s="461" t="s">
        <v>180</v>
      </c>
      <c r="Q332" s="166"/>
      <c r="R332" s="462" t="s">
        <v>271</v>
      </c>
      <c r="S332" s="166"/>
      <c r="T332" s="462" t="s">
        <v>272</v>
      </c>
      <c r="U332" s="166"/>
      <c r="V332" s="462" t="s">
        <v>271</v>
      </c>
      <c r="W332" s="166"/>
      <c r="X332" s="462" t="s">
        <v>182</v>
      </c>
      <c r="Y332" s="462" t="s">
        <v>274</v>
      </c>
      <c r="Z332" s="462" t="str">
        <f t="shared" si="103"/>
        <v/>
      </c>
      <c r="AA332" s="463" t="s">
        <v>275</v>
      </c>
      <c r="AB332" s="464" t="str">
        <f t="shared" si="104"/>
        <v/>
      </c>
      <c r="AC332" s="465" t="str">
        <f>IFERROR(ROUNDDOWN(ROUNDDOWN(ROUND(L332*VLOOKUP(K332,【参考】数式用!$A$4:$F$57,MATCH("処遇改善加算Ⅳ",【参考】数式用!$C$3:$F$3,0)+2,0),0)*M332,0)*Z332*0.5,0), "")</f>
        <v/>
      </c>
      <c r="AD332" s="616"/>
      <c r="AE332" s="582"/>
      <c r="AF332" s="582"/>
      <c r="AG332" s="583"/>
      <c r="AH332" s="234"/>
      <c r="AI332" s="161"/>
      <c r="AJ332" s="167"/>
      <c r="AK332" s="541" t="str">
        <f t="shared" si="105"/>
        <v/>
      </c>
      <c r="AL332" s="542" t="str">
        <f t="shared" si="106"/>
        <v/>
      </c>
      <c r="AM332" s="543"/>
      <c r="AN332" s="547" t="str">
        <f>IFERROR(VLOOKUP(K332,【参考】数式用!$A$2:$N$57,14,FALSE),"")</f>
        <v/>
      </c>
      <c r="AO332" s="547" t="str">
        <f t="shared" si="107"/>
        <v/>
      </c>
      <c r="AP332" s="546" t="str">
        <f t="shared" si="108"/>
        <v/>
      </c>
      <c r="AQ332" s="546" t="str">
        <f t="shared" si="109"/>
        <v>入力済</v>
      </c>
      <c r="AR332" s="547" t="str">
        <f t="shared" si="110"/>
        <v/>
      </c>
      <c r="AS332" s="546" t="str">
        <f t="shared" si="111"/>
        <v>入力済</v>
      </c>
      <c r="AT332" s="546" t="str">
        <f t="shared" si="112"/>
        <v/>
      </c>
      <c r="AU332" s="546" t="str">
        <f t="shared" si="113"/>
        <v/>
      </c>
      <c r="AV332" s="547" t="str">
        <f t="shared" si="114"/>
        <v/>
      </c>
      <c r="AW332" s="547" t="str">
        <f t="shared" si="102"/>
        <v>入力済</v>
      </c>
      <c r="AX332" s="546" t="str">
        <f>IFERROR(VLOOKUP(K332,【参考】数式用!$AR$3:$AS$49,2, FALSE), "")</f>
        <v/>
      </c>
      <c r="AY332" s="547" t="str">
        <f t="shared" si="115"/>
        <v/>
      </c>
      <c r="AZ332" s="547" t="str">
        <f t="shared" si="116"/>
        <v>入力済</v>
      </c>
      <c r="BA332" s="546" t="str">
        <f>IFERROR(VLOOKUP(K332,【参考】数式用!$AX$3:$AY$56, 2, FALSE), "")</f>
        <v/>
      </c>
      <c r="BB332" s="547" t="str">
        <f t="shared" si="117"/>
        <v/>
      </c>
      <c r="BC332" s="647" t="str">
        <f t="shared" si="118"/>
        <v>入力済</v>
      </c>
      <c r="BD332" s="547" t="str">
        <f t="shared" si="119"/>
        <v/>
      </c>
      <c r="BE332" s="547" t="str">
        <f t="shared" si="120"/>
        <v/>
      </c>
      <c r="BF332" s="514"/>
      <c r="BG332" s="514"/>
      <c r="BH332" s="633" t="e">
        <f>VLOOKUP(K332,【参考】数式用!$A$2:$O$57,15,FALSE)</f>
        <v>#N/A</v>
      </c>
      <c r="BI332" s="514"/>
      <c r="BJ332" s="514"/>
      <c r="BK332" s="514"/>
      <c r="BL332" s="514"/>
      <c r="BM332" s="514"/>
      <c r="BN332" s="514"/>
      <c r="BO332" s="515"/>
    </row>
    <row r="333" spans="1:67" s="516" customFormat="1" ht="109.95" customHeight="1" thickBot="1">
      <c r="A333" s="649">
        <v>322</v>
      </c>
      <c r="B333" s="983" t="str">
        <f>IF(基本情報入力シート!B361="","",基本情報入力シート!B361)</f>
        <v/>
      </c>
      <c r="C333" s="984"/>
      <c r="D333" s="984"/>
      <c r="E333" s="984"/>
      <c r="F333" s="985"/>
      <c r="G333" s="460" t="str">
        <f>IF(基本情報入力シート!L361="", "", 基本情報入力シート!L361)</f>
        <v/>
      </c>
      <c r="H333" s="460" t="str">
        <f>IF(基本情報入力シート!Q361="", "", 基本情報入力シート!Q361)</f>
        <v/>
      </c>
      <c r="I333" s="460" t="str">
        <f>IF(基本情報入力シート!V361="", "", 基本情報入力シート!V361)</f>
        <v/>
      </c>
      <c r="J333" s="460" t="str">
        <f>IF(基本情報入力シート!W361="", "", 基本情報入力シート!W361)</f>
        <v/>
      </c>
      <c r="K333" s="460" t="str">
        <f>IF(基本情報入力シート!Z361="", "", 基本情報入力シート!Z361)</f>
        <v/>
      </c>
      <c r="L333" s="162" t="str">
        <f>IF(基本情報入力シート!AF361=0, "",基本情報入力シート!AF361)</f>
        <v/>
      </c>
      <c r="M333" s="163" t="str">
        <f>IF(基本情報入力シート!AG361="","",基本情報入力シート!AG361)</f>
        <v/>
      </c>
      <c r="N333" s="164"/>
      <c r="O333" s="165" t="str">
        <f>IFERROR(VLOOKUP(K333,【参考】数式用!$A$2:$F$57,MATCH(N333,【参考】数式用!$C$3:$F$3,0)+2,0),"")</f>
        <v/>
      </c>
      <c r="P333" s="461" t="s">
        <v>180</v>
      </c>
      <c r="Q333" s="166"/>
      <c r="R333" s="462" t="s">
        <v>271</v>
      </c>
      <c r="S333" s="166"/>
      <c r="T333" s="462" t="s">
        <v>272</v>
      </c>
      <c r="U333" s="166"/>
      <c r="V333" s="462" t="s">
        <v>271</v>
      </c>
      <c r="W333" s="166"/>
      <c r="X333" s="462" t="s">
        <v>182</v>
      </c>
      <c r="Y333" s="462" t="s">
        <v>274</v>
      </c>
      <c r="Z333" s="462" t="str">
        <f t="shared" si="103"/>
        <v/>
      </c>
      <c r="AA333" s="463" t="s">
        <v>275</v>
      </c>
      <c r="AB333" s="464" t="str">
        <f t="shared" si="104"/>
        <v/>
      </c>
      <c r="AC333" s="465" t="str">
        <f>IFERROR(ROUNDDOWN(ROUNDDOWN(ROUND(L333*VLOOKUP(K333,【参考】数式用!$A$4:$F$57,MATCH("処遇改善加算Ⅳ",【参考】数式用!$C$3:$F$3,0)+2,0),0)*M333,0)*Z333*0.5,0), "")</f>
        <v/>
      </c>
      <c r="AD333" s="616"/>
      <c r="AE333" s="582"/>
      <c r="AF333" s="582"/>
      <c r="AG333" s="583"/>
      <c r="AH333" s="234"/>
      <c r="AI333" s="161"/>
      <c r="AJ333" s="167"/>
      <c r="AK333" s="541" t="str">
        <f t="shared" si="105"/>
        <v/>
      </c>
      <c r="AL333" s="542" t="str">
        <f t="shared" si="106"/>
        <v/>
      </c>
      <c r="AM333" s="543"/>
      <c r="AN333" s="547" t="str">
        <f>IFERROR(VLOOKUP(K333,【参考】数式用!$A$2:$N$57,14,FALSE),"")</f>
        <v/>
      </c>
      <c r="AO333" s="547" t="str">
        <f t="shared" si="107"/>
        <v/>
      </c>
      <c r="AP333" s="546" t="str">
        <f t="shared" si="108"/>
        <v/>
      </c>
      <c r="AQ333" s="546" t="str">
        <f t="shared" si="109"/>
        <v>入力済</v>
      </c>
      <c r="AR333" s="547" t="str">
        <f t="shared" si="110"/>
        <v/>
      </c>
      <c r="AS333" s="546" t="str">
        <f t="shared" si="111"/>
        <v>入力済</v>
      </c>
      <c r="AT333" s="546" t="str">
        <f t="shared" si="112"/>
        <v/>
      </c>
      <c r="AU333" s="546" t="str">
        <f t="shared" si="113"/>
        <v/>
      </c>
      <c r="AV333" s="547" t="str">
        <f t="shared" si="114"/>
        <v/>
      </c>
      <c r="AW333" s="547" t="str">
        <f t="shared" ref="AW333:AW396" si="121">IF(AND($AU333=1,$AV333="AH列に色付け",OR($AG333="",$AH333="")),"未入力",IF(AND($AU333=1,$AV333="",$AG333=""),"未入力","入力済"))</f>
        <v>入力済</v>
      </c>
      <c r="AX333" s="546" t="str">
        <f>IFERROR(VLOOKUP(K333,【参考】数式用!$AR$3:$AS$49,2, FALSE), "")</f>
        <v/>
      </c>
      <c r="AY333" s="547" t="str">
        <f t="shared" si="115"/>
        <v/>
      </c>
      <c r="AZ333" s="547" t="str">
        <f t="shared" si="116"/>
        <v>入力済</v>
      </c>
      <c r="BA333" s="546" t="str">
        <f>IFERROR(VLOOKUP(K333,【参考】数式用!$AX$3:$AY$56, 2, FALSE), "")</f>
        <v/>
      </c>
      <c r="BB333" s="547" t="str">
        <f t="shared" si="117"/>
        <v/>
      </c>
      <c r="BC333" s="647" t="str">
        <f t="shared" si="118"/>
        <v>入力済</v>
      </c>
      <c r="BD333" s="547" t="str">
        <f t="shared" si="119"/>
        <v/>
      </c>
      <c r="BE333" s="547" t="str">
        <f t="shared" si="120"/>
        <v/>
      </c>
      <c r="BF333" s="514"/>
      <c r="BG333" s="514"/>
      <c r="BH333" s="633" t="e">
        <f>VLOOKUP(K333,【参考】数式用!$A$2:$O$57,15,FALSE)</f>
        <v>#N/A</v>
      </c>
      <c r="BI333" s="514"/>
      <c r="BJ333" s="514"/>
      <c r="BK333" s="514"/>
      <c r="BL333" s="514"/>
      <c r="BM333" s="514"/>
      <c r="BN333" s="514"/>
      <c r="BO333" s="515"/>
    </row>
    <row r="334" spans="1:67" s="516" customFormat="1" ht="109.95" customHeight="1" thickBot="1">
      <c r="A334" s="649">
        <v>323</v>
      </c>
      <c r="B334" s="983" t="str">
        <f>IF(基本情報入力シート!B362="","",基本情報入力シート!B362)</f>
        <v/>
      </c>
      <c r="C334" s="984"/>
      <c r="D334" s="984"/>
      <c r="E334" s="984"/>
      <c r="F334" s="985"/>
      <c r="G334" s="460" t="str">
        <f>IF(基本情報入力シート!L362="", "", 基本情報入力シート!L362)</f>
        <v/>
      </c>
      <c r="H334" s="460" t="str">
        <f>IF(基本情報入力シート!Q362="", "", 基本情報入力シート!Q362)</f>
        <v/>
      </c>
      <c r="I334" s="460" t="str">
        <f>IF(基本情報入力シート!V362="", "", 基本情報入力シート!V362)</f>
        <v/>
      </c>
      <c r="J334" s="460" t="str">
        <f>IF(基本情報入力シート!W362="", "", 基本情報入力シート!W362)</f>
        <v/>
      </c>
      <c r="K334" s="460" t="str">
        <f>IF(基本情報入力シート!Z362="", "", 基本情報入力シート!Z362)</f>
        <v/>
      </c>
      <c r="L334" s="162" t="str">
        <f>IF(基本情報入力シート!AF362=0, "",基本情報入力シート!AF362)</f>
        <v/>
      </c>
      <c r="M334" s="163" t="str">
        <f>IF(基本情報入力シート!AG362="","",基本情報入力シート!AG362)</f>
        <v/>
      </c>
      <c r="N334" s="164"/>
      <c r="O334" s="165" t="str">
        <f>IFERROR(VLOOKUP(K334,【参考】数式用!$A$2:$F$57,MATCH(N334,【参考】数式用!$C$3:$F$3,0)+2,0),"")</f>
        <v/>
      </c>
      <c r="P334" s="461" t="s">
        <v>180</v>
      </c>
      <c r="Q334" s="166"/>
      <c r="R334" s="462" t="s">
        <v>271</v>
      </c>
      <c r="S334" s="166"/>
      <c r="T334" s="462" t="s">
        <v>272</v>
      </c>
      <c r="U334" s="166"/>
      <c r="V334" s="462" t="s">
        <v>271</v>
      </c>
      <c r="W334" s="166"/>
      <c r="X334" s="462" t="s">
        <v>182</v>
      </c>
      <c r="Y334" s="462" t="s">
        <v>274</v>
      </c>
      <c r="Z334" s="462" t="str">
        <f t="shared" si="103"/>
        <v/>
      </c>
      <c r="AA334" s="463" t="s">
        <v>275</v>
      </c>
      <c r="AB334" s="464" t="str">
        <f t="shared" si="104"/>
        <v/>
      </c>
      <c r="AC334" s="465" t="str">
        <f>IFERROR(ROUNDDOWN(ROUNDDOWN(ROUND(L334*VLOOKUP(K334,【参考】数式用!$A$4:$F$57,MATCH("処遇改善加算Ⅳ",【参考】数式用!$C$3:$F$3,0)+2,0),0)*M334,0)*Z334*0.5,0), "")</f>
        <v/>
      </c>
      <c r="AD334" s="616"/>
      <c r="AE334" s="582"/>
      <c r="AF334" s="582"/>
      <c r="AG334" s="583"/>
      <c r="AH334" s="234"/>
      <c r="AI334" s="161"/>
      <c r="AJ334" s="167"/>
      <c r="AK334" s="541" t="str">
        <f t="shared" si="105"/>
        <v/>
      </c>
      <c r="AL334" s="542" t="str">
        <f t="shared" si="106"/>
        <v/>
      </c>
      <c r="AM334" s="543"/>
      <c r="AN334" s="547" t="str">
        <f>IFERROR(VLOOKUP(K334,【参考】数式用!$A$2:$N$57,14,FALSE),"")</f>
        <v/>
      </c>
      <c r="AO334" s="547" t="str">
        <f t="shared" si="107"/>
        <v/>
      </c>
      <c r="AP334" s="546" t="str">
        <f t="shared" si="108"/>
        <v/>
      </c>
      <c r="AQ334" s="546" t="str">
        <f t="shared" si="109"/>
        <v>入力済</v>
      </c>
      <c r="AR334" s="547" t="str">
        <f t="shared" si="110"/>
        <v/>
      </c>
      <c r="AS334" s="546" t="str">
        <f t="shared" si="111"/>
        <v>入力済</v>
      </c>
      <c r="AT334" s="546" t="str">
        <f t="shared" si="112"/>
        <v/>
      </c>
      <c r="AU334" s="546" t="str">
        <f t="shared" si="113"/>
        <v/>
      </c>
      <c r="AV334" s="547" t="str">
        <f t="shared" si="114"/>
        <v/>
      </c>
      <c r="AW334" s="547" t="str">
        <f t="shared" si="121"/>
        <v>入力済</v>
      </c>
      <c r="AX334" s="546" t="str">
        <f>IFERROR(VLOOKUP(K334,【参考】数式用!$AR$3:$AS$49,2, FALSE), "")</f>
        <v/>
      </c>
      <c r="AY334" s="547" t="str">
        <f t="shared" si="115"/>
        <v/>
      </c>
      <c r="AZ334" s="547" t="str">
        <f t="shared" si="116"/>
        <v>入力済</v>
      </c>
      <c r="BA334" s="546" t="str">
        <f>IFERROR(VLOOKUP(K334,【参考】数式用!$AX$3:$AY$56, 2, FALSE), "")</f>
        <v/>
      </c>
      <c r="BB334" s="547" t="str">
        <f t="shared" si="117"/>
        <v/>
      </c>
      <c r="BC334" s="647" t="str">
        <f t="shared" si="118"/>
        <v>入力済</v>
      </c>
      <c r="BD334" s="547" t="str">
        <f t="shared" si="119"/>
        <v/>
      </c>
      <c r="BE334" s="547" t="str">
        <f t="shared" si="120"/>
        <v/>
      </c>
      <c r="BF334" s="514"/>
      <c r="BG334" s="514"/>
      <c r="BH334" s="633" t="e">
        <f>VLOOKUP(K334,【参考】数式用!$A$2:$O$57,15,FALSE)</f>
        <v>#N/A</v>
      </c>
      <c r="BI334" s="514"/>
      <c r="BJ334" s="514"/>
      <c r="BK334" s="514"/>
      <c r="BL334" s="514"/>
      <c r="BM334" s="514"/>
      <c r="BN334" s="514"/>
      <c r="BO334" s="515"/>
    </row>
    <row r="335" spans="1:67" s="516" customFormat="1" ht="109.95" customHeight="1" thickBot="1">
      <c r="A335" s="649">
        <v>324</v>
      </c>
      <c r="B335" s="983" t="str">
        <f>IF(基本情報入力シート!B363="","",基本情報入力シート!B363)</f>
        <v/>
      </c>
      <c r="C335" s="984"/>
      <c r="D335" s="984"/>
      <c r="E335" s="984"/>
      <c r="F335" s="985"/>
      <c r="G335" s="460" t="str">
        <f>IF(基本情報入力シート!L363="", "", 基本情報入力シート!L363)</f>
        <v/>
      </c>
      <c r="H335" s="460" t="str">
        <f>IF(基本情報入力シート!Q363="", "", 基本情報入力シート!Q363)</f>
        <v/>
      </c>
      <c r="I335" s="460" t="str">
        <f>IF(基本情報入力シート!V363="", "", 基本情報入力シート!V363)</f>
        <v/>
      </c>
      <c r="J335" s="460" t="str">
        <f>IF(基本情報入力シート!W363="", "", 基本情報入力シート!W363)</f>
        <v/>
      </c>
      <c r="K335" s="460" t="str">
        <f>IF(基本情報入力シート!Z363="", "", 基本情報入力シート!Z363)</f>
        <v/>
      </c>
      <c r="L335" s="162" t="str">
        <f>IF(基本情報入力シート!AF363=0, "",基本情報入力シート!AF363)</f>
        <v/>
      </c>
      <c r="M335" s="163" t="str">
        <f>IF(基本情報入力シート!AG363="","",基本情報入力シート!AG363)</f>
        <v/>
      </c>
      <c r="N335" s="164"/>
      <c r="O335" s="165" t="str">
        <f>IFERROR(VLOOKUP(K335,【参考】数式用!$A$2:$F$57,MATCH(N335,【参考】数式用!$C$3:$F$3,0)+2,0),"")</f>
        <v/>
      </c>
      <c r="P335" s="461" t="s">
        <v>180</v>
      </c>
      <c r="Q335" s="166"/>
      <c r="R335" s="462" t="s">
        <v>271</v>
      </c>
      <c r="S335" s="166"/>
      <c r="T335" s="462" t="s">
        <v>272</v>
      </c>
      <c r="U335" s="166"/>
      <c r="V335" s="462" t="s">
        <v>271</v>
      </c>
      <c r="W335" s="166"/>
      <c r="X335" s="462" t="s">
        <v>182</v>
      </c>
      <c r="Y335" s="462" t="s">
        <v>274</v>
      </c>
      <c r="Z335" s="462" t="str">
        <f t="shared" si="103"/>
        <v/>
      </c>
      <c r="AA335" s="463" t="s">
        <v>275</v>
      </c>
      <c r="AB335" s="464" t="str">
        <f t="shared" si="104"/>
        <v/>
      </c>
      <c r="AC335" s="465" t="str">
        <f>IFERROR(ROUNDDOWN(ROUNDDOWN(ROUND(L335*VLOOKUP(K335,【参考】数式用!$A$4:$F$57,MATCH("処遇改善加算Ⅳ",【参考】数式用!$C$3:$F$3,0)+2,0),0)*M335,0)*Z335*0.5,0), "")</f>
        <v/>
      </c>
      <c r="AD335" s="616"/>
      <c r="AE335" s="582"/>
      <c r="AF335" s="582"/>
      <c r="AG335" s="583"/>
      <c r="AH335" s="234"/>
      <c r="AI335" s="161"/>
      <c r="AJ335" s="167"/>
      <c r="AK335" s="541" t="str">
        <f t="shared" si="105"/>
        <v/>
      </c>
      <c r="AL335" s="542" t="str">
        <f t="shared" si="106"/>
        <v/>
      </c>
      <c r="AM335" s="543"/>
      <c r="AN335" s="547" t="str">
        <f>IFERROR(VLOOKUP(K335,【参考】数式用!$A$2:$N$57,14,FALSE),"")</f>
        <v/>
      </c>
      <c r="AO335" s="547" t="str">
        <f t="shared" si="107"/>
        <v/>
      </c>
      <c r="AP335" s="546" t="str">
        <f t="shared" si="108"/>
        <v/>
      </c>
      <c r="AQ335" s="546" t="str">
        <f t="shared" si="109"/>
        <v>入力済</v>
      </c>
      <c r="AR335" s="547" t="str">
        <f t="shared" si="110"/>
        <v/>
      </c>
      <c r="AS335" s="546" t="str">
        <f t="shared" si="111"/>
        <v>入力済</v>
      </c>
      <c r="AT335" s="546" t="str">
        <f t="shared" si="112"/>
        <v/>
      </c>
      <c r="AU335" s="546" t="str">
        <f t="shared" si="113"/>
        <v/>
      </c>
      <c r="AV335" s="547" t="str">
        <f t="shared" si="114"/>
        <v/>
      </c>
      <c r="AW335" s="547" t="str">
        <f t="shared" si="121"/>
        <v>入力済</v>
      </c>
      <c r="AX335" s="546" t="str">
        <f>IFERROR(VLOOKUP(K335,【参考】数式用!$AR$3:$AS$49,2, FALSE), "")</f>
        <v/>
      </c>
      <c r="AY335" s="547" t="str">
        <f t="shared" si="115"/>
        <v/>
      </c>
      <c r="AZ335" s="547" t="str">
        <f t="shared" si="116"/>
        <v>入力済</v>
      </c>
      <c r="BA335" s="546" t="str">
        <f>IFERROR(VLOOKUP(K335,【参考】数式用!$AX$3:$AY$56, 2, FALSE), "")</f>
        <v/>
      </c>
      <c r="BB335" s="547" t="str">
        <f t="shared" si="117"/>
        <v/>
      </c>
      <c r="BC335" s="647" t="str">
        <f t="shared" si="118"/>
        <v>入力済</v>
      </c>
      <c r="BD335" s="547" t="str">
        <f t="shared" si="119"/>
        <v/>
      </c>
      <c r="BE335" s="547" t="str">
        <f t="shared" si="120"/>
        <v/>
      </c>
      <c r="BF335" s="514"/>
      <c r="BG335" s="514"/>
      <c r="BH335" s="633" t="e">
        <f>VLOOKUP(K335,【参考】数式用!$A$2:$O$57,15,FALSE)</f>
        <v>#N/A</v>
      </c>
      <c r="BI335" s="514"/>
      <c r="BJ335" s="514"/>
      <c r="BK335" s="514"/>
      <c r="BL335" s="514"/>
      <c r="BM335" s="514"/>
      <c r="BN335" s="514"/>
      <c r="BO335" s="515"/>
    </row>
    <row r="336" spans="1:67" s="516" customFormat="1" ht="109.95" customHeight="1" thickBot="1">
      <c r="A336" s="649">
        <v>325</v>
      </c>
      <c r="B336" s="983" t="str">
        <f>IF(基本情報入力シート!B364="","",基本情報入力シート!B364)</f>
        <v/>
      </c>
      <c r="C336" s="984"/>
      <c r="D336" s="984"/>
      <c r="E336" s="984"/>
      <c r="F336" s="985"/>
      <c r="G336" s="460" t="str">
        <f>IF(基本情報入力シート!L364="", "", 基本情報入力シート!L364)</f>
        <v/>
      </c>
      <c r="H336" s="460" t="str">
        <f>IF(基本情報入力シート!Q364="", "", 基本情報入力シート!Q364)</f>
        <v/>
      </c>
      <c r="I336" s="460" t="str">
        <f>IF(基本情報入力シート!V364="", "", 基本情報入力シート!V364)</f>
        <v/>
      </c>
      <c r="J336" s="460" t="str">
        <f>IF(基本情報入力シート!W364="", "", 基本情報入力シート!W364)</f>
        <v/>
      </c>
      <c r="K336" s="460" t="str">
        <f>IF(基本情報入力シート!Z364="", "", 基本情報入力シート!Z364)</f>
        <v/>
      </c>
      <c r="L336" s="162" t="str">
        <f>IF(基本情報入力シート!AF364=0, "",基本情報入力シート!AF364)</f>
        <v/>
      </c>
      <c r="M336" s="163" t="str">
        <f>IF(基本情報入力シート!AG364="","",基本情報入力シート!AG364)</f>
        <v/>
      </c>
      <c r="N336" s="164"/>
      <c r="O336" s="165" t="str">
        <f>IFERROR(VLOOKUP(K336,【参考】数式用!$A$2:$F$57,MATCH(N336,【参考】数式用!$C$3:$F$3,0)+2,0),"")</f>
        <v/>
      </c>
      <c r="P336" s="461" t="s">
        <v>180</v>
      </c>
      <c r="Q336" s="166"/>
      <c r="R336" s="462" t="s">
        <v>271</v>
      </c>
      <c r="S336" s="166"/>
      <c r="T336" s="462" t="s">
        <v>272</v>
      </c>
      <c r="U336" s="166"/>
      <c r="V336" s="462" t="s">
        <v>271</v>
      </c>
      <c r="W336" s="166"/>
      <c r="X336" s="462" t="s">
        <v>182</v>
      </c>
      <c r="Y336" s="462" t="s">
        <v>274</v>
      </c>
      <c r="Z336" s="462" t="str">
        <f t="shared" si="103"/>
        <v/>
      </c>
      <c r="AA336" s="463" t="s">
        <v>275</v>
      </c>
      <c r="AB336" s="464" t="str">
        <f t="shared" si="104"/>
        <v/>
      </c>
      <c r="AC336" s="465" t="str">
        <f>IFERROR(ROUNDDOWN(ROUNDDOWN(ROUND(L336*VLOOKUP(K336,【参考】数式用!$A$4:$F$57,MATCH("処遇改善加算Ⅳ",【参考】数式用!$C$3:$F$3,0)+2,0),0)*M336,0)*Z336*0.5,0), "")</f>
        <v/>
      </c>
      <c r="AD336" s="616"/>
      <c r="AE336" s="582"/>
      <c r="AF336" s="582"/>
      <c r="AG336" s="583"/>
      <c r="AH336" s="234"/>
      <c r="AI336" s="161"/>
      <c r="AJ336" s="167"/>
      <c r="AK336" s="541" t="str">
        <f t="shared" si="105"/>
        <v/>
      </c>
      <c r="AL336" s="542" t="str">
        <f t="shared" si="106"/>
        <v/>
      </c>
      <c r="AM336" s="543"/>
      <c r="AN336" s="547" t="str">
        <f>IFERROR(VLOOKUP(K336,【参考】数式用!$A$2:$N$57,14,FALSE),"")</f>
        <v/>
      </c>
      <c r="AO336" s="547" t="str">
        <f t="shared" si="107"/>
        <v/>
      </c>
      <c r="AP336" s="546" t="str">
        <f t="shared" si="108"/>
        <v/>
      </c>
      <c r="AQ336" s="546" t="str">
        <f t="shared" si="109"/>
        <v>入力済</v>
      </c>
      <c r="AR336" s="547" t="str">
        <f t="shared" si="110"/>
        <v/>
      </c>
      <c r="AS336" s="546" t="str">
        <f t="shared" si="111"/>
        <v>入力済</v>
      </c>
      <c r="AT336" s="546" t="str">
        <f t="shared" si="112"/>
        <v/>
      </c>
      <c r="AU336" s="546" t="str">
        <f t="shared" si="113"/>
        <v/>
      </c>
      <c r="AV336" s="547" t="str">
        <f t="shared" si="114"/>
        <v/>
      </c>
      <c r="AW336" s="547" t="str">
        <f t="shared" si="121"/>
        <v>入力済</v>
      </c>
      <c r="AX336" s="546" t="str">
        <f>IFERROR(VLOOKUP(K336,【参考】数式用!$AR$3:$AS$49,2, FALSE), "")</f>
        <v/>
      </c>
      <c r="AY336" s="547" t="str">
        <f t="shared" si="115"/>
        <v/>
      </c>
      <c r="AZ336" s="547" t="str">
        <f t="shared" si="116"/>
        <v>入力済</v>
      </c>
      <c r="BA336" s="546" t="str">
        <f>IFERROR(VLOOKUP(K336,【参考】数式用!$AX$3:$AY$56, 2, FALSE), "")</f>
        <v/>
      </c>
      <c r="BB336" s="547" t="str">
        <f t="shared" si="117"/>
        <v/>
      </c>
      <c r="BC336" s="647" t="str">
        <f t="shared" si="118"/>
        <v>入力済</v>
      </c>
      <c r="BD336" s="547" t="str">
        <f t="shared" si="119"/>
        <v/>
      </c>
      <c r="BE336" s="547" t="str">
        <f t="shared" si="120"/>
        <v/>
      </c>
      <c r="BF336" s="514"/>
      <c r="BG336" s="514"/>
      <c r="BH336" s="633" t="e">
        <f>VLOOKUP(K336,【参考】数式用!$A$2:$O$57,15,FALSE)</f>
        <v>#N/A</v>
      </c>
      <c r="BI336" s="514"/>
      <c r="BJ336" s="514"/>
      <c r="BK336" s="514"/>
      <c r="BL336" s="514"/>
      <c r="BM336" s="514"/>
      <c r="BN336" s="514"/>
      <c r="BO336" s="515"/>
    </row>
    <row r="337" spans="1:67" s="516" customFormat="1" ht="109.95" customHeight="1" thickBot="1">
      <c r="A337" s="649">
        <v>326</v>
      </c>
      <c r="B337" s="983" t="str">
        <f>IF(基本情報入力シート!B365="","",基本情報入力シート!B365)</f>
        <v/>
      </c>
      <c r="C337" s="984"/>
      <c r="D337" s="984"/>
      <c r="E337" s="984"/>
      <c r="F337" s="985"/>
      <c r="G337" s="460" t="str">
        <f>IF(基本情報入力シート!L365="", "", 基本情報入力シート!L365)</f>
        <v/>
      </c>
      <c r="H337" s="460" t="str">
        <f>IF(基本情報入力シート!Q365="", "", 基本情報入力シート!Q365)</f>
        <v/>
      </c>
      <c r="I337" s="460" t="str">
        <f>IF(基本情報入力シート!V365="", "", 基本情報入力シート!V365)</f>
        <v/>
      </c>
      <c r="J337" s="460" t="str">
        <f>IF(基本情報入力シート!W365="", "", 基本情報入力シート!W365)</f>
        <v/>
      </c>
      <c r="K337" s="460" t="str">
        <f>IF(基本情報入力シート!Z365="", "", 基本情報入力シート!Z365)</f>
        <v/>
      </c>
      <c r="L337" s="162" t="str">
        <f>IF(基本情報入力シート!AF365=0, "",基本情報入力シート!AF365)</f>
        <v/>
      </c>
      <c r="M337" s="163" t="str">
        <f>IF(基本情報入力シート!AG365="","",基本情報入力シート!AG365)</f>
        <v/>
      </c>
      <c r="N337" s="164"/>
      <c r="O337" s="165" t="str">
        <f>IFERROR(VLOOKUP(K337,【参考】数式用!$A$2:$F$57,MATCH(N337,【参考】数式用!$C$3:$F$3,0)+2,0),"")</f>
        <v/>
      </c>
      <c r="P337" s="461" t="s">
        <v>180</v>
      </c>
      <c r="Q337" s="166"/>
      <c r="R337" s="462" t="s">
        <v>271</v>
      </c>
      <c r="S337" s="166"/>
      <c r="T337" s="462" t="s">
        <v>272</v>
      </c>
      <c r="U337" s="166"/>
      <c r="V337" s="462" t="s">
        <v>271</v>
      </c>
      <c r="W337" s="166"/>
      <c r="X337" s="462" t="s">
        <v>182</v>
      </c>
      <c r="Y337" s="462" t="s">
        <v>274</v>
      </c>
      <c r="Z337" s="462" t="str">
        <f t="shared" si="103"/>
        <v/>
      </c>
      <c r="AA337" s="463" t="s">
        <v>275</v>
      </c>
      <c r="AB337" s="464" t="str">
        <f t="shared" si="104"/>
        <v/>
      </c>
      <c r="AC337" s="465" t="str">
        <f>IFERROR(ROUNDDOWN(ROUNDDOWN(ROUND(L337*VLOOKUP(K337,【参考】数式用!$A$4:$F$57,MATCH("処遇改善加算Ⅳ",【参考】数式用!$C$3:$F$3,0)+2,0),0)*M337,0)*Z337*0.5,0), "")</f>
        <v/>
      </c>
      <c r="AD337" s="616"/>
      <c r="AE337" s="582"/>
      <c r="AF337" s="582"/>
      <c r="AG337" s="583"/>
      <c r="AH337" s="234"/>
      <c r="AI337" s="161"/>
      <c r="AJ337" s="167"/>
      <c r="AK337" s="541" t="str">
        <f t="shared" si="105"/>
        <v/>
      </c>
      <c r="AL337" s="542" t="str">
        <f t="shared" si="106"/>
        <v/>
      </c>
      <c r="AM337" s="543"/>
      <c r="AN337" s="547" t="str">
        <f>IFERROR(VLOOKUP(K337,【参考】数式用!$A$2:$N$57,14,FALSE),"")</f>
        <v/>
      </c>
      <c r="AO337" s="547" t="str">
        <f t="shared" si="107"/>
        <v/>
      </c>
      <c r="AP337" s="546" t="str">
        <f t="shared" si="108"/>
        <v/>
      </c>
      <c r="AQ337" s="546" t="str">
        <f t="shared" si="109"/>
        <v>入力済</v>
      </c>
      <c r="AR337" s="547" t="str">
        <f t="shared" si="110"/>
        <v/>
      </c>
      <c r="AS337" s="546" t="str">
        <f t="shared" si="111"/>
        <v>入力済</v>
      </c>
      <c r="AT337" s="546" t="str">
        <f t="shared" si="112"/>
        <v/>
      </c>
      <c r="AU337" s="546" t="str">
        <f t="shared" si="113"/>
        <v/>
      </c>
      <c r="AV337" s="547" t="str">
        <f t="shared" si="114"/>
        <v/>
      </c>
      <c r="AW337" s="547" t="str">
        <f t="shared" si="121"/>
        <v>入力済</v>
      </c>
      <c r="AX337" s="546" t="str">
        <f>IFERROR(VLOOKUP(K337,【参考】数式用!$AR$3:$AS$49,2, FALSE), "")</f>
        <v/>
      </c>
      <c r="AY337" s="547" t="str">
        <f t="shared" si="115"/>
        <v/>
      </c>
      <c r="AZ337" s="547" t="str">
        <f t="shared" si="116"/>
        <v>入力済</v>
      </c>
      <c r="BA337" s="546" t="str">
        <f>IFERROR(VLOOKUP(K337,【参考】数式用!$AX$3:$AY$56, 2, FALSE), "")</f>
        <v/>
      </c>
      <c r="BB337" s="547" t="str">
        <f t="shared" si="117"/>
        <v/>
      </c>
      <c r="BC337" s="647" t="str">
        <f t="shared" si="118"/>
        <v>入力済</v>
      </c>
      <c r="BD337" s="547" t="str">
        <f t="shared" si="119"/>
        <v/>
      </c>
      <c r="BE337" s="547" t="str">
        <f t="shared" si="120"/>
        <v/>
      </c>
      <c r="BF337" s="514"/>
      <c r="BG337" s="514"/>
      <c r="BH337" s="633" t="e">
        <f>VLOOKUP(K337,【参考】数式用!$A$2:$O$57,15,FALSE)</f>
        <v>#N/A</v>
      </c>
      <c r="BI337" s="514"/>
      <c r="BJ337" s="514"/>
      <c r="BK337" s="514"/>
      <c r="BL337" s="514"/>
      <c r="BM337" s="514"/>
      <c r="BN337" s="514"/>
      <c r="BO337" s="515"/>
    </row>
    <row r="338" spans="1:67" s="516" customFormat="1" ht="109.95" customHeight="1" thickBot="1">
      <c r="A338" s="649">
        <v>327</v>
      </c>
      <c r="B338" s="983" t="str">
        <f>IF(基本情報入力シート!B366="","",基本情報入力シート!B366)</f>
        <v/>
      </c>
      <c r="C338" s="984"/>
      <c r="D338" s="984"/>
      <c r="E338" s="984"/>
      <c r="F338" s="985"/>
      <c r="G338" s="460" t="str">
        <f>IF(基本情報入力シート!L366="", "", 基本情報入力シート!L366)</f>
        <v/>
      </c>
      <c r="H338" s="460" t="str">
        <f>IF(基本情報入力シート!Q366="", "", 基本情報入力シート!Q366)</f>
        <v/>
      </c>
      <c r="I338" s="460" t="str">
        <f>IF(基本情報入力シート!V366="", "", 基本情報入力シート!V366)</f>
        <v/>
      </c>
      <c r="J338" s="460" t="str">
        <f>IF(基本情報入力シート!W366="", "", 基本情報入力シート!W366)</f>
        <v/>
      </c>
      <c r="K338" s="460" t="str">
        <f>IF(基本情報入力シート!Z366="", "", 基本情報入力シート!Z366)</f>
        <v/>
      </c>
      <c r="L338" s="162" t="str">
        <f>IF(基本情報入力シート!AF366=0, "",基本情報入力シート!AF366)</f>
        <v/>
      </c>
      <c r="M338" s="163" t="str">
        <f>IF(基本情報入力シート!AG366="","",基本情報入力シート!AG366)</f>
        <v/>
      </c>
      <c r="N338" s="164"/>
      <c r="O338" s="165" t="str">
        <f>IFERROR(VLOOKUP(K338,【参考】数式用!$A$2:$F$57,MATCH(N338,【参考】数式用!$C$3:$F$3,0)+2,0),"")</f>
        <v/>
      </c>
      <c r="P338" s="461" t="s">
        <v>180</v>
      </c>
      <c r="Q338" s="166"/>
      <c r="R338" s="462" t="s">
        <v>271</v>
      </c>
      <c r="S338" s="166"/>
      <c r="T338" s="462" t="s">
        <v>272</v>
      </c>
      <c r="U338" s="166"/>
      <c r="V338" s="462" t="s">
        <v>271</v>
      </c>
      <c r="W338" s="166"/>
      <c r="X338" s="462" t="s">
        <v>182</v>
      </c>
      <c r="Y338" s="462" t="s">
        <v>274</v>
      </c>
      <c r="Z338" s="462" t="str">
        <f t="shared" si="103"/>
        <v/>
      </c>
      <c r="AA338" s="463" t="s">
        <v>275</v>
      </c>
      <c r="AB338" s="464" t="str">
        <f t="shared" si="104"/>
        <v/>
      </c>
      <c r="AC338" s="465" t="str">
        <f>IFERROR(ROUNDDOWN(ROUNDDOWN(ROUND(L338*VLOOKUP(K338,【参考】数式用!$A$4:$F$57,MATCH("処遇改善加算Ⅳ",【参考】数式用!$C$3:$F$3,0)+2,0),0)*M338,0)*Z338*0.5,0), "")</f>
        <v/>
      </c>
      <c r="AD338" s="616"/>
      <c r="AE338" s="582"/>
      <c r="AF338" s="582"/>
      <c r="AG338" s="583"/>
      <c r="AH338" s="234"/>
      <c r="AI338" s="161"/>
      <c r="AJ338" s="167"/>
      <c r="AK338" s="541" t="str">
        <f t="shared" si="105"/>
        <v/>
      </c>
      <c r="AL338" s="542" t="str">
        <f t="shared" si="106"/>
        <v/>
      </c>
      <c r="AM338" s="543"/>
      <c r="AN338" s="547" t="str">
        <f>IFERROR(VLOOKUP(K338,【参考】数式用!$A$2:$N$57,14,FALSE),"")</f>
        <v/>
      </c>
      <c r="AO338" s="547" t="str">
        <f t="shared" si="107"/>
        <v/>
      </c>
      <c r="AP338" s="546" t="str">
        <f t="shared" si="108"/>
        <v/>
      </c>
      <c r="AQ338" s="546" t="str">
        <f t="shared" si="109"/>
        <v>入力済</v>
      </c>
      <c r="AR338" s="547" t="str">
        <f t="shared" si="110"/>
        <v/>
      </c>
      <c r="AS338" s="546" t="str">
        <f t="shared" si="111"/>
        <v>入力済</v>
      </c>
      <c r="AT338" s="546" t="str">
        <f t="shared" si="112"/>
        <v/>
      </c>
      <c r="AU338" s="546" t="str">
        <f t="shared" si="113"/>
        <v/>
      </c>
      <c r="AV338" s="547" t="str">
        <f t="shared" si="114"/>
        <v/>
      </c>
      <c r="AW338" s="547" t="str">
        <f t="shared" si="121"/>
        <v>入力済</v>
      </c>
      <c r="AX338" s="546" t="str">
        <f>IFERROR(VLOOKUP(K338,【参考】数式用!$AR$3:$AS$49,2, FALSE), "")</f>
        <v/>
      </c>
      <c r="AY338" s="547" t="str">
        <f t="shared" si="115"/>
        <v/>
      </c>
      <c r="AZ338" s="547" t="str">
        <f t="shared" si="116"/>
        <v>入力済</v>
      </c>
      <c r="BA338" s="546" t="str">
        <f>IFERROR(VLOOKUP(K338,【参考】数式用!$AX$3:$AY$56, 2, FALSE), "")</f>
        <v/>
      </c>
      <c r="BB338" s="547" t="str">
        <f t="shared" si="117"/>
        <v/>
      </c>
      <c r="BC338" s="647" t="str">
        <f t="shared" si="118"/>
        <v>入力済</v>
      </c>
      <c r="BD338" s="547" t="str">
        <f t="shared" si="119"/>
        <v/>
      </c>
      <c r="BE338" s="547" t="str">
        <f t="shared" si="120"/>
        <v/>
      </c>
      <c r="BF338" s="514"/>
      <c r="BG338" s="514"/>
      <c r="BH338" s="633" t="e">
        <f>VLOOKUP(K338,【参考】数式用!$A$2:$O$57,15,FALSE)</f>
        <v>#N/A</v>
      </c>
      <c r="BI338" s="514"/>
      <c r="BJ338" s="514"/>
      <c r="BK338" s="514"/>
      <c r="BL338" s="514"/>
      <c r="BM338" s="514"/>
      <c r="BN338" s="514"/>
      <c r="BO338" s="515"/>
    </row>
    <row r="339" spans="1:67" s="516" customFormat="1" ht="109.95" customHeight="1" thickBot="1">
      <c r="A339" s="649">
        <v>328</v>
      </c>
      <c r="B339" s="983" t="str">
        <f>IF(基本情報入力シート!B367="","",基本情報入力シート!B367)</f>
        <v/>
      </c>
      <c r="C339" s="984"/>
      <c r="D339" s="984"/>
      <c r="E339" s="984"/>
      <c r="F339" s="985"/>
      <c r="G339" s="460" t="str">
        <f>IF(基本情報入力シート!L367="", "", 基本情報入力シート!L367)</f>
        <v/>
      </c>
      <c r="H339" s="460" t="str">
        <f>IF(基本情報入力シート!Q367="", "", 基本情報入力シート!Q367)</f>
        <v/>
      </c>
      <c r="I339" s="460" t="str">
        <f>IF(基本情報入力シート!V367="", "", 基本情報入力シート!V367)</f>
        <v/>
      </c>
      <c r="J339" s="460" t="str">
        <f>IF(基本情報入力シート!W367="", "", 基本情報入力シート!W367)</f>
        <v/>
      </c>
      <c r="K339" s="460" t="str">
        <f>IF(基本情報入力シート!Z367="", "", 基本情報入力シート!Z367)</f>
        <v/>
      </c>
      <c r="L339" s="162" t="str">
        <f>IF(基本情報入力シート!AF367=0, "",基本情報入力シート!AF367)</f>
        <v/>
      </c>
      <c r="M339" s="163" t="str">
        <f>IF(基本情報入力シート!AG367="","",基本情報入力シート!AG367)</f>
        <v/>
      </c>
      <c r="N339" s="164"/>
      <c r="O339" s="165" t="str">
        <f>IFERROR(VLOOKUP(K339,【参考】数式用!$A$2:$F$57,MATCH(N339,【参考】数式用!$C$3:$F$3,0)+2,0),"")</f>
        <v/>
      </c>
      <c r="P339" s="461" t="s">
        <v>180</v>
      </c>
      <c r="Q339" s="166"/>
      <c r="R339" s="462" t="s">
        <v>271</v>
      </c>
      <c r="S339" s="166"/>
      <c r="T339" s="462" t="s">
        <v>272</v>
      </c>
      <c r="U339" s="166"/>
      <c r="V339" s="462" t="s">
        <v>271</v>
      </c>
      <c r="W339" s="166"/>
      <c r="X339" s="462" t="s">
        <v>182</v>
      </c>
      <c r="Y339" s="462" t="s">
        <v>274</v>
      </c>
      <c r="Z339" s="462" t="str">
        <f t="shared" si="103"/>
        <v/>
      </c>
      <c r="AA339" s="463" t="s">
        <v>275</v>
      </c>
      <c r="AB339" s="464" t="str">
        <f t="shared" si="104"/>
        <v/>
      </c>
      <c r="AC339" s="465" t="str">
        <f>IFERROR(ROUNDDOWN(ROUNDDOWN(ROUND(L339*VLOOKUP(K339,【参考】数式用!$A$4:$F$57,MATCH("処遇改善加算Ⅳ",【参考】数式用!$C$3:$F$3,0)+2,0),0)*M339,0)*Z339*0.5,0), "")</f>
        <v/>
      </c>
      <c r="AD339" s="616"/>
      <c r="AE339" s="582"/>
      <c r="AF339" s="582"/>
      <c r="AG339" s="583"/>
      <c r="AH339" s="234"/>
      <c r="AI339" s="161"/>
      <c r="AJ339" s="167"/>
      <c r="AK339" s="541" t="str">
        <f t="shared" si="105"/>
        <v/>
      </c>
      <c r="AL339" s="542" t="str">
        <f t="shared" si="106"/>
        <v/>
      </c>
      <c r="AM339" s="543"/>
      <c r="AN339" s="547" t="str">
        <f>IFERROR(VLOOKUP(K339,【参考】数式用!$A$2:$N$57,14,FALSE),"")</f>
        <v/>
      </c>
      <c r="AO339" s="547" t="str">
        <f t="shared" si="107"/>
        <v/>
      </c>
      <c r="AP339" s="546" t="str">
        <f t="shared" si="108"/>
        <v/>
      </c>
      <c r="AQ339" s="546" t="str">
        <f t="shared" si="109"/>
        <v>入力済</v>
      </c>
      <c r="AR339" s="547" t="str">
        <f t="shared" si="110"/>
        <v/>
      </c>
      <c r="AS339" s="546" t="str">
        <f t="shared" si="111"/>
        <v>入力済</v>
      </c>
      <c r="AT339" s="546" t="str">
        <f t="shared" si="112"/>
        <v/>
      </c>
      <c r="AU339" s="546" t="str">
        <f t="shared" si="113"/>
        <v/>
      </c>
      <c r="AV339" s="547" t="str">
        <f t="shared" si="114"/>
        <v/>
      </c>
      <c r="AW339" s="547" t="str">
        <f t="shared" si="121"/>
        <v>入力済</v>
      </c>
      <c r="AX339" s="546" t="str">
        <f>IFERROR(VLOOKUP(K339,【参考】数式用!$AR$3:$AS$49,2, FALSE), "")</f>
        <v/>
      </c>
      <c r="AY339" s="547" t="str">
        <f t="shared" si="115"/>
        <v/>
      </c>
      <c r="AZ339" s="547" t="str">
        <f t="shared" si="116"/>
        <v>入力済</v>
      </c>
      <c r="BA339" s="546" t="str">
        <f>IFERROR(VLOOKUP(K339,【参考】数式用!$AX$3:$AY$56, 2, FALSE), "")</f>
        <v/>
      </c>
      <c r="BB339" s="547" t="str">
        <f t="shared" si="117"/>
        <v/>
      </c>
      <c r="BC339" s="647" t="str">
        <f t="shared" si="118"/>
        <v>入力済</v>
      </c>
      <c r="BD339" s="547" t="str">
        <f t="shared" si="119"/>
        <v/>
      </c>
      <c r="BE339" s="547" t="str">
        <f t="shared" si="120"/>
        <v/>
      </c>
      <c r="BF339" s="514"/>
      <c r="BG339" s="514"/>
      <c r="BH339" s="633" t="e">
        <f>VLOOKUP(K339,【参考】数式用!$A$2:$O$57,15,FALSE)</f>
        <v>#N/A</v>
      </c>
      <c r="BI339" s="514"/>
      <c r="BJ339" s="514"/>
      <c r="BK339" s="514"/>
      <c r="BL339" s="514"/>
      <c r="BM339" s="514"/>
      <c r="BN339" s="514"/>
      <c r="BO339" s="515"/>
    </row>
    <row r="340" spans="1:67" s="516" customFormat="1" ht="109.95" customHeight="1" thickBot="1">
      <c r="A340" s="649">
        <v>329</v>
      </c>
      <c r="B340" s="983" t="str">
        <f>IF(基本情報入力シート!B368="","",基本情報入力シート!B368)</f>
        <v/>
      </c>
      <c r="C340" s="984"/>
      <c r="D340" s="984"/>
      <c r="E340" s="984"/>
      <c r="F340" s="985"/>
      <c r="G340" s="460" t="str">
        <f>IF(基本情報入力シート!L368="", "", 基本情報入力シート!L368)</f>
        <v/>
      </c>
      <c r="H340" s="460" t="str">
        <f>IF(基本情報入力シート!Q368="", "", 基本情報入力シート!Q368)</f>
        <v/>
      </c>
      <c r="I340" s="460" t="str">
        <f>IF(基本情報入力シート!V368="", "", 基本情報入力シート!V368)</f>
        <v/>
      </c>
      <c r="J340" s="460" t="str">
        <f>IF(基本情報入力シート!W368="", "", 基本情報入力シート!W368)</f>
        <v/>
      </c>
      <c r="K340" s="460" t="str">
        <f>IF(基本情報入力シート!Z368="", "", 基本情報入力シート!Z368)</f>
        <v/>
      </c>
      <c r="L340" s="162" t="str">
        <f>IF(基本情報入力シート!AF368=0, "",基本情報入力シート!AF368)</f>
        <v/>
      </c>
      <c r="M340" s="163" t="str">
        <f>IF(基本情報入力シート!AG368="","",基本情報入力シート!AG368)</f>
        <v/>
      </c>
      <c r="N340" s="164"/>
      <c r="O340" s="165" t="str">
        <f>IFERROR(VLOOKUP(K340,【参考】数式用!$A$2:$F$57,MATCH(N340,【参考】数式用!$C$3:$F$3,0)+2,0),"")</f>
        <v/>
      </c>
      <c r="P340" s="461" t="s">
        <v>180</v>
      </c>
      <c r="Q340" s="166"/>
      <c r="R340" s="462" t="s">
        <v>271</v>
      </c>
      <c r="S340" s="166"/>
      <c r="T340" s="462" t="s">
        <v>272</v>
      </c>
      <c r="U340" s="166"/>
      <c r="V340" s="462" t="s">
        <v>271</v>
      </c>
      <c r="W340" s="166"/>
      <c r="X340" s="462" t="s">
        <v>182</v>
      </c>
      <c r="Y340" s="462" t="s">
        <v>274</v>
      </c>
      <c r="Z340" s="462" t="str">
        <f t="shared" si="103"/>
        <v/>
      </c>
      <c r="AA340" s="463" t="s">
        <v>275</v>
      </c>
      <c r="AB340" s="464" t="str">
        <f t="shared" si="104"/>
        <v/>
      </c>
      <c r="AC340" s="465" t="str">
        <f>IFERROR(ROUNDDOWN(ROUNDDOWN(ROUND(L340*VLOOKUP(K340,【参考】数式用!$A$4:$F$57,MATCH("処遇改善加算Ⅳ",【参考】数式用!$C$3:$F$3,0)+2,0),0)*M340,0)*Z340*0.5,0), "")</f>
        <v/>
      </c>
      <c r="AD340" s="616"/>
      <c r="AE340" s="582"/>
      <c r="AF340" s="582"/>
      <c r="AG340" s="583"/>
      <c r="AH340" s="234"/>
      <c r="AI340" s="161"/>
      <c r="AJ340" s="167"/>
      <c r="AK340" s="541" t="str">
        <f t="shared" si="105"/>
        <v/>
      </c>
      <c r="AL340" s="542" t="str">
        <f t="shared" si="106"/>
        <v/>
      </c>
      <c r="AM340" s="543"/>
      <c r="AN340" s="547" t="str">
        <f>IFERROR(VLOOKUP(K340,【参考】数式用!$A$2:$N$57,14,FALSE),"")</f>
        <v/>
      </c>
      <c r="AO340" s="547" t="str">
        <f t="shared" si="107"/>
        <v/>
      </c>
      <c r="AP340" s="546" t="str">
        <f t="shared" si="108"/>
        <v/>
      </c>
      <c r="AQ340" s="546" t="str">
        <f t="shared" si="109"/>
        <v>入力済</v>
      </c>
      <c r="AR340" s="547" t="str">
        <f t="shared" si="110"/>
        <v/>
      </c>
      <c r="AS340" s="546" t="str">
        <f t="shared" si="111"/>
        <v>入力済</v>
      </c>
      <c r="AT340" s="546" t="str">
        <f t="shared" si="112"/>
        <v/>
      </c>
      <c r="AU340" s="546" t="str">
        <f t="shared" si="113"/>
        <v/>
      </c>
      <c r="AV340" s="547" t="str">
        <f t="shared" si="114"/>
        <v/>
      </c>
      <c r="AW340" s="547" t="str">
        <f t="shared" si="121"/>
        <v>入力済</v>
      </c>
      <c r="AX340" s="546" t="str">
        <f>IFERROR(VLOOKUP(K340,【参考】数式用!$AR$3:$AS$49,2, FALSE), "")</f>
        <v/>
      </c>
      <c r="AY340" s="547" t="str">
        <f t="shared" si="115"/>
        <v/>
      </c>
      <c r="AZ340" s="547" t="str">
        <f t="shared" si="116"/>
        <v>入力済</v>
      </c>
      <c r="BA340" s="546" t="str">
        <f>IFERROR(VLOOKUP(K340,【参考】数式用!$AX$3:$AY$56, 2, FALSE), "")</f>
        <v/>
      </c>
      <c r="BB340" s="547" t="str">
        <f t="shared" si="117"/>
        <v/>
      </c>
      <c r="BC340" s="647" t="str">
        <f t="shared" si="118"/>
        <v>入力済</v>
      </c>
      <c r="BD340" s="547" t="str">
        <f t="shared" si="119"/>
        <v/>
      </c>
      <c r="BE340" s="547" t="str">
        <f t="shared" si="120"/>
        <v/>
      </c>
      <c r="BF340" s="514"/>
      <c r="BG340" s="514"/>
      <c r="BH340" s="633" t="e">
        <f>VLOOKUP(K340,【参考】数式用!$A$2:$O$57,15,FALSE)</f>
        <v>#N/A</v>
      </c>
      <c r="BI340" s="514"/>
      <c r="BJ340" s="514"/>
      <c r="BK340" s="514"/>
      <c r="BL340" s="514"/>
      <c r="BM340" s="514"/>
      <c r="BN340" s="514"/>
      <c r="BO340" s="515"/>
    </row>
    <row r="341" spans="1:67" s="516" customFormat="1" ht="109.95" customHeight="1" thickBot="1">
      <c r="A341" s="649">
        <v>330</v>
      </c>
      <c r="B341" s="983" t="str">
        <f>IF(基本情報入力シート!B369="","",基本情報入力シート!B369)</f>
        <v/>
      </c>
      <c r="C341" s="984"/>
      <c r="D341" s="984"/>
      <c r="E341" s="984"/>
      <c r="F341" s="985"/>
      <c r="G341" s="460" t="str">
        <f>IF(基本情報入力シート!L369="", "", 基本情報入力シート!L369)</f>
        <v/>
      </c>
      <c r="H341" s="460" t="str">
        <f>IF(基本情報入力シート!Q369="", "", 基本情報入力シート!Q369)</f>
        <v/>
      </c>
      <c r="I341" s="460" t="str">
        <f>IF(基本情報入力シート!V369="", "", 基本情報入力シート!V369)</f>
        <v/>
      </c>
      <c r="J341" s="460" t="str">
        <f>IF(基本情報入力シート!W369="", "", 基本情報入力シート!W369)</f>
        <v/>
      </c>
      <c r="K341" s="460" t="str">
        <f>IF(基本情報入力シート!Z369="", "", 基本情報入力シート!Z369)</f>
        <v/>
      </c>
      <c r="L341" s="162" t="str">
        <f>IF(基本情報入力シート!AF369=0, "",基本情報入力シート!AF369)</f>
        <v/>
      </c>
      <c r="M341" s="163" t="str">
        <f>IF(基本情報入力シート!AG369="","",基本情報入力シート!AG369)</f>
        <v/>
      </c>
      <c r="N341" s="164"/>
      <c r="O341" s="165" t="str">
        <f>IFERROR(VLOOKUP(K341,【参考】数式用!$A$2:$F$57,MATCH(N341,【参考】数式用!$C$3:$F$3,0)+2,0),"")</f>
        <v/>
      </c>
      <c r="P341" s="461" t="s">
        <v>180</v>
      </c>
      <c r="Q341" s="166"/>
      <c r="R341" s="462" t="s">
        <v>271</v>
      </c>
      <c r="S341" s="166"/>
      <c r="T341" s="462" t="s">
        <v>272</v>
      </c>
      <c r="U341" s="166"/>
      <c r="V341" s="462" t="s">
        <v>271</v>
      </c>
      <c r="W341" s="166"/>
      <c r="X341" s="462" t="s">
        <v>182</v>
      </c>
      <c r="Y341" s="462" t="s">
        <v>274</v>
      </c>
      <c r="Z341" s="462" t="str">
        <f t="shared" si="103"/>
        <v/>
      </c>
      <c r="AA341" s="463" t="s">
        <v>275</v>
      </c>
      <c r="AB341" s="464" t="str">
        <f t="shared" si="104"/>
        <v/>
      </c>
      <c r="AC341" s="465" t="str">
        <f>IFERROR(ROUNDDOWN(ROUNDDOWN(ROUND(L341*VLOOKUP(K341,【参考】数式用!$A$4:$F$57,MATCH("処遇改善加算Ⅳ",【参考】数式用!$C$3:$F$3,0)+2,0),0)*M341,0)*Z341*0.5,0), "")</f>
        <v/>
      </c>
      <c r="AD341" s="616"/>
      <c r="AE341" s="582"/>
      <c r="AF341" s="582"/>
      <c r="AG341" s="583"/>
      <c r="AH341" s="234"/>
      <c r="AI341" s="161"/>
      <c r="AJ341" s="167"/>
      <c r="AK341" s="541" t="str">
        <f t="shared" si="105"/>
        <v/>
      </c>
      <c r="AL341" s="542" t="str">
        <f t="shared" si="106"/>
        <v/>
      </c>
      <c r="AM341" s="543"/>
      <c r="AN341" s="547" t="str">
        <f>IFERROR(VLOOKUP(K341,【参考】数式用!$A$2:$N$57,14,FALSE),"")</f>
        <v/>
      </c>
      <c r="AO341" s="547" t="str">
        <f t="shared" si="107"/>
        <v/>
      </c>
      <c r="AP341" s="546" t="str">
        <f t="shared" si="108"/>
        <v/>
      </c>
      <c r="AQ341" s="546" t="str">
        <f t="shared" si="109"/>
        <v>入力済</v>
      </c>
      <c r="AR341" s="547" t="str">
        <f t="shared" si="110"/>
        <v/>
      </c>
      <c r="AS341" s="546" t="str">
        <f t="shared" si="111"/>
        <v>入力済</v>
      </c>
      <c r="AT341" s="546" t="str">
        <f t="shared" si="112"/>
        <v/>
      </c>
      <c r="AU341" s="546" t="str">
        <f t="shared" si="113"/>
        <v/>
      </c>
      <c r="AV341" s="547" t="str">
        <f t="shared" si="114"/>
        <v/>
      </c>
      <c r="AW341" s="547" t="str">
        <f t="shared" si="121"/>
        <v>入力済</v>
      </c>
      <c r="AX341" s="546" t="str">
        <f>IFERROR(VLOOKUP(K341,【参考】数式用!$AR$3:$AS$49,2, FALSE), "")</f>
        <v/>
      </c>
      <c r="AY341" s="547" t="str">
        <f t="shared" si="115"/>
        <v/>
      </c>
      <c r="AZ341" s="547" t="str">
        <f t="shared" si="116"/>
        <v>入力済</v>
      </c>
      <c r="BA341" s="546" t="str">
        <f>IFERROR(VLOOKUP(K341,【参考】数式用!$AX$3:$AY$56, 2, FALSE), "")</f>
        <v/>
      </c>
      <c r="BB341" s="547" t="str">
        <f t="shared" si="117"/>
        <v/>
      </c>
      <c r="BC341" s="647" t="str">
        <f t="shared" si="118"/>
        <v>入力済</v>
      </c>
      <c r="BD341" s="547" t="str">
        <f t="shared" si="119"/>
        <v/>
      </c>
      <c r="BE341" s="547" t="str">
        <f t="shared" si="120"/>
        <v/>
      </c>
      <c r="BF341" s="514"/>
      <c r="BG341" s="514"/>
      <c r="BH341" s="633" t="e">
        <f>VLOOKUP(K341,【参考】数式用!$A$2:$O$57,15,FALSE)</f>
        <v>#N/A</v>
      </c>
      <c r="BI341" s="514"/>
      <c r="BJ341" s="514"/>
      <c r="BK341" s="514"/>
      <c r="BL341" s="514"/>
      <c r="BM341" s="514"/>
      <c r="BN341" s="514"/>
      <c r="BO341" s="515"/>
    </row>
    <row r="342" spans="1:67" s="516" customFormat="1" ht="109.95" customHeight="1" thickBot="1">
      <c r="A342" s="649">
        <v>331</v>
      </c>
      <c r="B342" s="983" t="str">
        <f>IF(基本情報入力シート!B370="","",基本情報入力シート!B370)</f>
        <v/>
      </c>
      <c r="C342" s="984"/>
      <c r="D342" s="984"/>
      <c r="E342" s="984"/>
      <c r="F342" s="985"/>
      <c r="G342" s="460" t="str">
        <f>IF(基本情報入力シート!L370="", "", 基本情報入力シート!L370)</f>
        <v/>
      </c>
      <c r="H342" s="460" t="str">
        <f>IF(基本情報入力シート!Q370="", "", 基本情報入力シート!Q370)</f>
        <v/>
      </c>
      <c r="I342" s="460" t="str">
        <f>IF(基本情報入力シート!V370="", "", 基本情報入力シート!V370)</f>
        <v/>
      </c>
      <c r="J342" s="460" t="str">
        <f>IF(基本情報入力シート!W370="", "", 基本情報入力シート!W370)</f>
        <v/>
      </c>
      <c r="K342" s="460" t="str">
        <f>IF(基本情報入力シート!Z370="", "", 基本情報入力シート!Z370)</f>
        <v/>
      </c>
      <c r="L342" s="162" t="str">
        <f>IF(基本情報入力シート!AF370=0, "",基本情報入力シート!AF370)</f>
        <v/>
      </c>
      <c r="M342" s="163" t="str">
        <f>IF(基本情報入力シート!AG370="","",基本情報入力シート!AG370)</f>
        <v/>
      </c>
      <c r="N342" s="164"/>
      <c r="O342" s="165" t="str">
        <f>IFERROR(VLOOKUP(K342,【参考】数式用!$A$2:$F$57,MATCH(N342,【参考】数式用!$C$3:$F$3,0)+2,0),"")</f>
        <v/>
      </c>
      <c r="P342" s="461" t="s">
        <v>180</v>
      </c>
      <c r="Q342" s="166"/>
      <c r="R342" s="462" t="s">
        <v>271</v>
      </c>
      <c r="S342" s="166"/>
      <c r="T342" s="462" t="s">
        <v>272</v>
      </c>
      <c r="U342" s="166"/>
      <c r="V342" s="462" t="s">
        <v>271</v>
      </c>
      <c r="W342" s="166"/>
      <c r="X342" s="462" t="s">
        <v>182</v>
      </c>
      <c r="Y342" s="462" t="s">
        <v>274</v>
      </c>
      <c r="Z342" s="462" t="str">
        <f t="shared" si="103"/>
        <v/>
      </c>
      <c r="AA342" s="463" t="s">
        <v>275</v>
      </c>
      <c r="AB342" s="464" t="str">
        <f t="shared" si="104"/>
        <v/>
      </c>
      <c r="AC342" s="465" t="str">
        <f>IFERROR(ROUNDDOWN(ROUNDDOWN(ROUND(L342*VLOOKUP(K342,【参考】数式用!$A$4:$F$57,MATCH("処遇改善加算Ⅳ",【参考】数式用!$C$3:$F$3,0)+2,0),0)*M342,0)*Z342*0.5,0), "")</f>
        <v/>
      </c>
      <c r="AD342" s="616"/>
      <c r="AE342" s="582"/>
      <c r="AF342" s="582"/>
      <c r="AG342" s="583"/>
      <c r="AH342" s="234"/>
      <c r="AI342" s="161"/>
      <c r="AJ342" s="167"/>
      <c r="AK342" s="541" t="str">
        <f t="shared" si="105"/>
        <v/>
      </c>
      <c r="AL342" s="542" t="str">
        <f t="shared" si="106"/>
        <v/>
      </c>
      <c r="AM342" s="543"/>
      <c r="AN342" s="547" t="str">
        <f>IFERROR(VLOOKUP(K342,【参考】数式用!$A$2:$N$57,14,FALSE),"")</f>
        <v/>
      </c>
      <c r="AO342" s="547" t="str">
        <f t="shared" si="107"/>
        <v/>
      </c>
      <c r="AP342" s="546" t="str">
        <f t="shared" si="108"/>
        <v/>
      </c>
      <c r="AQ342" s="546" t="str">
        <f t="shared" si="109"/>
        <v>入力済</v>
      </c>
      <c r="AR342" s="547" t="str">
        <f t="shared" si="110"/>
        <v/>
      </c>
      <c r="AS342" s="546" t="str">
        <f t="shared" si="111"/>
        <v>入力済</v>
      </c>
      <c r="AT342" s="546" t="str">
        <f t="shared" si="112"/>
        <v/>
      </c>
      <c r="AU342" s="546" t="str">
        <f t="shared" si="113"/>
        <v/>
      </c>
      <c r="AV342" s="547" t="str">
        <f t="shared" si="114"/>
        <v/>
      </c>
      <c r="AW342" s="547" t="str">
        <f t="shared" si="121"/>
        <v>入力済</v>
      </c>
      <c r="AX342" s="546" t="str">
        <f>IFERROR(VLOOKUP(K342,【参考】数式用!$AR$3:$AS$49,2, FALSE), "")</f>
        <v/>
      </c>
      <c r="AY342" s="547" t="str">
        <f t="shared" si="115"/>
        <v/>
      </c>
      <c r="AZ342" s="547" t="str">
        <f t="shared" si="116"/>
        <v>入力済</v>
      </c>
      <c r="BA342" s="546" t="str">
        <f>IFERROR(VLOOKUP(K342,【参考】数式用!$AX$3:$AY$56, 2, FALSE), "")</f>
        <v/>
      </c>
      <c r="BB342" s="547" t="str">
        <f t="shared" si="117"/>
        <v/>
      </c>
      <c r="BC342" s="647" t="str">
        <f t="shared" si="118"/>
        <v>入力済</v>
      </c>
      <c r="BD342" s="547" t="str">
        <f t="shared" si="119"/>
        <v/>
      </c>
      <c r="BE342" s="547" t="str">
        <f t="shared" si="120"/>
        <v/>
      </c>
      <c r="BF342" s="514"/>
      <c r="BG342" s="514"/>
      <c r="BH342" s="633" t="e">
        <f>VLOOKUP(K342,【参考】数式用!$A$2:$O$57,15,FALSE)</f>
        <v>#N/A</v>
      </c>
      <c r="BI342" s="514"/>
      <c r="BJ342" s="514"/>
      <c r="BK342" s="514"/>
      <c r="BL342" s="514"/>
      <c r="BM342" s="514"/>
      <c r="BN342" s="514"/>
      <c r="BO342" s="515"/>
    </row>
    <row r="343" spans="1:67" s="516" customFormat="1" ht="109.95" customHeight="1" thickBot="1">
      <c r="A343" s="649">
        <v>332</v>
      </c>
      <c r="B343" s="983" t="str">
        <f>IF(基本情報入力シート!B371="","",基本情報入力シート!B371)</f>
        <v/>
      </c>
      <c r="C343" s="984"/>
      <c r="D343" s="984"/>
      <c r="E343" s="984"/>
      <c r="F343" s="985"/>
      <c r="G343" s="460" t="str">
        <f>IF(基本情報入力シート!L371="", "", 基本情報入力シート!L371)</f>
        <v/>
      </c>
      <c r="H343" s="460" t="str">
        <f>IF(基本情報入力シート!Q371="", "", 基本情報入力シート!Q371)</f>
        <v/>
      </c>
      <c r="I343" s="460" t="str">
        <f>IF(基本情報入力シート!V371="", "", 基本情報入力シート!V371)</f>
        <v/>
      </c>
      <c r="J343" s="460" t="str">
        <f>IF(基本情報入力シート!W371="", "", 基本情報入力シート!W371)</f>
        <v/>
      </c>
      <c r="K343" s="460" t="str">
        <f>IF(基本情報入力シート!Z371="", "", 基本情報入力シート!Z371)</f>
        <v/>
      </c>
      <c r="L343" s="162" t="str">
        <f>IF(基本情報入力シート!AF371=0, "",基本情報入力シート!AF371)</f>
        <v/>
      </c>
      <c r="M343" s="163" t="str">
        <f>IF(基本情報入力シート!AG371="","",基本情報入力シート!AG371)</f>
        <v/>
      </c>
      <c r="N343" s="164"/>
      <c r="O343" s="165" t="str">
        <f>IFERROR(VLOOKUP(K343,【参考】数式用!$A$2:$F$57,MATCH(N343,【参考】数式用!$C$3:$F$3,0)+2,0),"")</f>
        <v/>
      </c>
      <c r="P343" s="461" t="s">
        <v>180</v>
      </c>
      <c r="Q343" s="166"/>
      <c r="R343" s="462" t="s">
        <v>271</v>
      </c>
      <c r="S343" s="166"/>
      <c r="T343" s="462" t="s">
        <v>272</v>
      </c>
      <c r="U343" s="166"/>
      <c r="V343" s="462" t="s">
        <v>271</v>
      </c>
      <c r="W343" s="166"/>
      <c r="X343" s="462" t="s">
        <v>182</v>
      </c>
      <c r="Y343" s="462" t="s">
        <v>274</v>
      </c>
      <c r="Z343" s="462" t="str">
        <f t="shared" si="103"/>
        <v/>
      </c>
      <c r="AA343" s="463" t="s">
        <v>275</v>
      </c>
      <c r="AB343" s="464" t="str">
        <f t="shared" si="104"/>
        <v/>
      </c>
      <c r="AC343" s="465" t="str">
        <f>IFERROR(ROUNDDOWN(ROUNDDOWN(ROUND(L343*VLOOKUP(K343,【参考】数式用!$A$4:$F$57,MATCH("処遇改善加算Ⅳ",【参考】数式用!$C$3:$F$3,0)+2,0),0)*M343,0)*Z343*0.5,0), "")</f>
        <v/>
      </c>
      <c r="AD343" s="616"/>
      <c r="AE343" s="582"/>
      <c r="AF343" s="582"/>
      <c r="AG343" s="583"/>
      <c r="AH343" s="234"/>
      <c r="AI343" s="161"/>
      <c r="AJ343" s="167"/>
      <c r="AK343" s="541" t="str">
        <f t="shared" si="105"/>
        <v/>
      </c>
      <c r="AL343" s="542" t="str">
        <f t="shared" si="106"/>
        <v/>
      </c>
      <c r="AM343" s="543"/>
      <c r="AN343" s="547" t="str">
        <f>IFERROR(VLOOKUP(K343,【参考】数式用!$A$2:$N$57,14,FALSE),"")</f>
        <v/>
      </c>
      <c r="AO343" s="547" t="str">
        <f t="shared" si="107"/>
        <v/>
      </c>
      <c r="AP343" s="546" t="str">
        <f t="shared" si="108"/>
        <v/>
      </c>
      <c r="AQ343" s="546" t="str">
        <f t="shared" si="109"/>
        <v>入力済</v>
      </c>
      <c r="AR343" s="547" t="str">
        <f t="shared" si="110"/>
        <v/>
      </c>
      <c r="AS343" s="546" t="str">
        <f t="shared" si="111"/>
        <v>入力済</v>
      </c>
      <c r="AT343" s="546" t="str">
        <f t="shared" si="112"/>
        <v/>
      </c>
      <c r="AU343" s="546" t="str">
        <f t="shared" si="113"/>
        <v/>
      </c>
      <c r="AV343" s="547" t="str">
        <f t="shared" si="114"/>
        <v/>
      </c>
      <c r="AW343" s="547" t="str">
        <f t="shared" si="121"/>
        <v>入力済</v>
      </c>
      <c r="AX343" s="546" t="str">
        <f>IFERROR(VLOOKUP(K343,【参考】数式用!$AR$3:$AS$49,2, FALSE), "")</f>
        <v/>
      </c>
      <c r="AY343" s="547" t="str">
        <f t="shared" si="115"/>
        <v/>
      </c>
      <c r="AZ343" s="547" t="str">
        <f t="shared" si="116"/>
        <v>入力済</v>
      </c>
      <c r="BA343" s="546" t="str">
        <f>IFERROR(VLOOKUP(K343,【参考】数式用!$AX$3:$AY$56, 2, FALSE), "")</f>
        <v/>
      </c>
      <c r="BB343" s="547" t="str">
        <f t="shared" si="117"/>
        <v/>
      </c>
      <c r="BC343" s="647" t="str">
        <f t="shared" si="118"/>
        <v>入力済</v>
      </c>
      <c r="BD343" s="547" t="str">
        <f t="shared" si="119"/>
        <v/>
      </c>
      <c r="BE343" s="547" t="str">
        <f t="shared" si="120"/>
        <v/>
      </c>
      <c r="BF343" s="514"/>
      <c r="BG343" s="514"/>
      <c r="BH343" s="633" t="e">
        <f>VLOOKUP(K343,【参考】数式用!$A$2:$O$57,15,FALSE)</f>
        <v>#N/A</v>
      </c>
      <c r="BI343" s="514"/>
      <c r="BJ343" s="514"/>
      <c r="BK343" s="514"/>
      <c r="BL343" s="514"/>
      <c r="BM343" s="514"/>
      <c r="BN343" s="514"/>
      <c r="BO343" s="515"/>
    </row>
    <row r="344" spans="1:67" s="516" customFormat="1" ht="109.95" customHeight="1" thickBot="1">
      <c r="A344" s="649">
        <v>333</v>
      </c>
      <c r="B344" s="983" t="str">
        <f>IF(基本情報入力シート!B372="","",基本情報入力シート!B372)</f>
        <v/>
      </c>
      <c r="C344" s="984"/>
      <c r="D344" s="984"/>
      <c r="E344" s="984"/>
      <c r="F344" s="985"/>
      <c r="G344" s="460" t="str">
        <f>IF(基本情報入力シート!L372="", "", 基本情報入力シート!L372)</f>
        <v/>
      </c>
      <c r="H344" s="460" t="str">
        <f>IF(基本情報入力シート!Q372="", "", 基本情報入力シート!Q372)</f>
        <v/>
      </c>
      <c r="I344" s="460" t="str">
        <f>IF(基本情報入力シート!V372="", "", 基本情報入力シート!V372)</f>
        <v/>
      </c>
      <c r="J344" s="460" t="str">
        <f>IF(基本情報入力シート!W372="", "", 基本情報入力シート!W372)</f>
        <v/>
      </c>
      <c r="K344" s="460" t="str">
        <f>IF(基本情報入力シート!Z372="", "", 基本情報入力シート!Z372)</f>
        <v/>
      </c>
      <c r="L344" s="162" t="str">
        <f>IF(基本情報入力シート!AF372=0, "",基本情報入力シート!AF372)</f>
        <v/>
      </c>
      <c r="M344" s="163" t="str">
        <f>IF(基本情報入力シート!AG372="","",基本情報入力シート!AG372)</f>
        <v/>
      </c>
      <c r="N344" s="164"/>
      <c r="O344" s="165" t="str">
        <f>IFERROR(VLOOKUP(K344,【参考】数式用!$A$2:$F$57,MATCH(N344,【参考】数式用!$C$3:$F$3,0)+2,0),"")</f>
        <v/>
      </c>
      <c r="P344" s="461" t="s">
        <v>180</v>
      </c>
      <c r="Q344" s="166"/>
      <c r="R344" s="462" t="s">
        <v>271</v>
      </c>
      <c r="S344" s="166"/>
      <c r="T344" s="462" t="s">
        <v>272</v>
      </c>
      <c r="U344" s="166"/>
      <c r="V344" s="462" t="s">
        <v>271</v>
      </c>
      <c r="W344" s="166"/>
      <c r="X344" s="462" t="s">
        <v>182</v>
      </c>
      <c r="Y344" s="462" t="s">
        <v>274</v>
      </c>
      <c r="Z344" s="462" t="str">
        <f t="shared" si="103"/>
        <v/>
      </c>
      <c r="AA344" s="463" t="s">
        <v>275</v>
      </c>
      <c r="AB344" s="464" t="str">
        <f t="shared" si="104"/>
        <v/>
      </c>
      <c r="AC344" s="465" t="str">
        <f>IFERROR(ROUNDDOWN(ROUNDDOWN(ROUND(L344*VLOOKUP(K344,【参考】数式用!$A$4:$F$57,MATCH("処遇改善加算Ⅳ",【参考】数式用!$C$3:$F$3,0)+2,0),0)*M344,0)*Z344*0.5,0), "")</f>
        <v/>
      </c>
      <c r="AD344" s="616"/>
      <c r="AE344" s="582"/>
      <c r="AF344" s="582"/>
      <c r="AG344" s="583"/>
      <c r="AH344" s="234"/>
      <c r="AI344" s="161"/>
      <c r="AJ344" s="167"/>
      <c r="AK344" s="541" t="str">
        <f t="shared" si="105"/>
        <v/>
      </c>
      <c r="AL344" s="542" t="str">
        <f t="shared" si="106"/>
        <v/>
      </c>
      <c r="AM344" s="543"/>
      <c r="AN344" s="547" t="str">
        <f>IFERROR(VLOOKUP(K344,【参考】数式用!$A$2:$N$57,14,FALSE),"")</f>
        <v/>
      </c>
      <c r="AO344" s="547" t="str">
        <f t="shared" si="107"/>
        <v/>
      </c>
      <c r="AP344" s="546" t="str">
        <f t="shared" si="108"/>
        <v/>
      </c>
      <c r="AQ344" s="546" t="str">
        <f t="shared" si="109"/>
        <v>入力済</v>
      </c>
      <c r="AR344" s="547" t="str">
        <f t="shared" si="110"/>
        <v/>
      </c>
      <c r="AS344" s="546" t="str">
        <f t="shared" si="111"/>
        <v>入力済</v>
      </c>
      <c r="AT344" s="546" t="str">
        <f t="shared" si="112"/>
        <v/>
      </c>
      <c r="AU344" s="546" t="str">
        <f t="shared" si="113"/>
        <v/>
      </c>
      <c r="AV344" s="547" t="str">
        <f t="shared" si="114"/>
        <v/>
      </c>
      <c r="AW344" s="547" t="str">
        <f t="shared" si="121"/>
        <v>入力済</v>
      </c>
      <c r="AX344" s="546" t="str">
        <f>IFERROR(VLOOKUP(K344,【参考】数式用!$AR$3:$AS$49,2, FALSE), "")</f>
        <v/>
      </c>
      <c r="AY344" s="547" t="str">
        <f t="shared" si="115"/>
        <v/>
      </c>
      <c r="AZ344" s="547" t="str">
        <f t="shared" si="116"/>
        <v>入力済</v>
      </c>
      <c r="BA344" s="546" t="str">
        <f>IFERROR(VLOOKUP(K344,【参考】数式用!$AX$3:$AY$56, 2, FALSE), "")</f>
        <v/>
      </c>
      <c r="BB344" s="547" t="str">
        <f t="shared" si="117"/>
        <v/>
      </c>
      <c r="BC344" s="647" t="str">
        <f t="shared" si="118"/>
        <v>入力済</v>
      </c>
      <c r="BD344" s="547" t="str">
        <f t="shared" si="119"/>
        <v/>
      </c>
      <c r="BE344" s="547" t="str">
        <f t="shared" si="120"/>
        <v/>
      </c>
      <c r="BF344" s="514"/>
      <c r="BG344" s="514"/>
      <c r="BH344" s="633" t="e">
        <f>VLOOKUP(K344,【参考】数式用!$A$2:$O$57,15,FALSE)</f>
        <v>#N/A</v>
      </c>
      <c r="BI344" s="514"/>
      <c r="BJ344" s="514"/>
      <c r="BK344" s="514"/>
      <c r="BL344" s="514"/>
      <c r="BM344" s="514"/>
      <c r="BN344" s="514"/>
      <c r="BO344" s="515"/>
    </row>
    <row r="345" spans="1:67" s="516" customFormat="1" ht="109.95" customHeight="1" thickBot="1">
      <c r="A345" s="649">
        <v>334</v>
      </c>
      <c r="B345" s="983" t="str">
        <f>IF(基本情報入力シート!B373="","",基本情報入力シート!B373)</f>
        <v/>
      </c>
      <c r="C345" s="984"/>
      <c r="D345" s="984"/>
      <c r="E345" s="984"/>
      <c r="F345" s="985"/>
      <c r="G345" s="460" t="str">
        <f>IF(基本情報入力シート!L373="", "", 基本情報入力シート!L373)</f>
        <v/>
      </c>
      <c r="H345" s="460" t="str">
        <f>IF(基本情報入力シート!Q373="", "", 基本情報入力シート!Q373)</f>
        <v/>
      </c>
      <c r="I345" s="460" t="str">
        <f>IF(基本情報入力シート!V373="", "", 基本情報入力シート!V373)</f>
        <v/>
      </c>
      <c r="J345" s="460" t="str">
        <f>IF(基本情報入力シート!W373="", "", 基本情報入力シート!W373)</f>
        <v/>
      </c>
      <c r="K345" s="460" t="str">
        <f>IF(基本情報入力シート!Z373="", "", 基本情報入力シート!Z373)</f>
        <v/>
      </c>
      <c r="L345" s="162" t="str">
        <f>IF(基本情報入力シート!AF373=0, "",基本情報入力シート!AF373)</f>
        <v/>
      </c>
      <c r="M345" s="163" t="str">
        <f>IF(基本情報入力シート!AG373="","",基本情報入力シート!AG373)</f>
        <v/>
      </c>
      <c r="N345" s="164"/>
      <c r="O345" s="165" t="str">
        <f>IFERROR(VLOOKUP(K345,【参考】数式用!$A$2:$F$57,MATCH(N345,【参考】数式用!$C$3:$F$3,0)+2,0),"")</f>
        <v/>
      </c>
      <c r="P345" s="461" t="s">
        <v>180</v>
      </c>
      <c r="Q345" s="166"/>
      <c r="R345" s="462" t="s">
        <v>271</v>
      </c>
      <c r="S345" s="166"/>
      <c r="T345" s="462" t="s">
        <v>272</v>
      </c>
      <c r="U345" s="166"/>
      <c r="V345" s="462" t="s">
        <v>271</v>
      </c>
      <c r="W345" s="166"/>
      <c r="X345" s="462" t="s">
        <v>182</v>
      </c>
      <c r="Y345" s="462" t="s">
        <v>274</v>
      </c>
      <c r="Z345" s="462" t="str">
        <f t="shared" si="103"/>
        <v/>
      </c>
      <c r="AA345" s="463" t="s">
        <v>275</v>
      </c>
      <c r="AB345" s="464" t="str">
        <f t="shared" si="104"/>
        <v/>
      </c>
      <c r="AC345" s="465" t="str">
        <f>IFERROR(ROUNDDOWN(ROUNDDOWN(ROUND(L345*VLOOKUP(K345,【参考】数式用!$A$4:$F$57,MATCH("処遇改善加算Ⅳ",【参考】数式用!$C$3:$F$3,0)+2,0),0)*M345,0)*Z345*0.5,0), "")</f>
        <v/>
      </c>
      <c r="AD345" s="616"/>
      <c r="AE345" s="582"/>
      <c r="AF345" s="582"/>
      <c r="AG345" s="583"/>
      <c r="AH345" s="234"/>
      <c r="AI345" s="161"/>
      <c r="AJ345" s="167"/>
      <c r="AK345" s="541" t="str">
        <f t="shared" si="105"/>
        <v/>
      </c>
      <c r="AL345" s="542" t="str">
        <f t="shared" si="106"/>
        <v/>
      </c>
      <c r="AM345" s="543"/>
      <c r="AN345" s="547" t="str">
        <f>IFERROR(VLOOKUP(K345,【参考】数式用!$A$2:$N$57,14,FALSE),"")</f>
        <v/>
      </c>
      <c r="AO345" s="547" t="str">
        <f t="shared" si="107"/>
        <v/>
      </c>
      <c r="AP345" s="546" t="str">
        <f t="shared" si="108"/>
        <v/>
      </c>
      <c r="AQ345" s="546" t="str">
        <f t="shared" si="109"/>
        <v>入力済</v>
      </c>
      <c r="AR345" s="547" t="str">
        <f t="shared" si="110"/>
        <v/>
      </c>
      <c r="AS345" s="546" t="str">
        <f t="shared" si="111"/>
        <v>入力済</v>
      </c>
      <c r="AT345" s="546" t="str">
        <f t="shared" si="112"/>
        <v/>
      </c>
      <c r="AU345" s="546" t="str">
        <f t="shared" si="113"/>
        <v/>
      </c>
      <c r="AV345" s="547" t="str">
        <f t="shared" si="114"/>
        <v/>
      </c>
      <c r="AW345" s="547" t="str">
        <f t="shared" si="121"/>
        <v>入力済</v>
      </c>
      <c r="AX345" s="546" t="str">
        <f>IFERROR(VLOOKUP(K345,【参考】数式用!$AR$3:$AS$49,2, FALSE), "")</f>
        <v/>
      </c>
      <c r="AY345" s="547" t="str">
        <f t="shared" si="115"/>
        <v/>
      </c>
      <c r="AZ345" s="547" t="str">
        <f t="shared" si="116"/>
        <v>入力済</v>
      </c>
      <c r="BA345" s="546" t="str">
        <f>IFERROR(VLOOKUP(K345,【参考】数式用!$AX$3:$AY$56, 2, FALSE), "")</f>
        <v/>
      </c>
      <c r="BB345" s="547" t="str">
        <f t="shared" si="117"/>
        <v/>
      </c>
      <c r="BC345" s="647" t="str">
        <f t="shared" si="118"/>
        <v>入力済</v>
      </c>
      <c r="BD345" s="547" t="str">
        <f t="shared" si="119"/>
        <v/>
      </c>
      <c r="BE345" s="547" t="str">
        <f t="shared" si="120"/>
        <v/>
      </c>
      <c r="BF345" s="514"/>
      <c r="BG345" s="514"/>
      <c r="BH345" s="633" t="e">
        <f>VLOOKUP(K345,【参考】数式用!$A$2:$O$57,15,FALSE)</f>
        <v>#N/A</v>
      </c>
      <c r="BI345" s="514"/>
      <c r="BJ345" s="514"/>
      <c r="BK345" s="514"/>
      <c r="BL345" s="514"/>
      <c r="BM345" s="514"/>
      <c r="BN345" s="514"/>
      <c r="BO345" s="515"/>
    </row>
    <row r="346" spans="1:67" s="516" customFormat="1" ht="109.95" customHeight="1" thickBot="1">
      <c r="A346" s="649">
        <v>335</v>
      </c>
      <c r="B346" s="983" t="str">
        <f>IF(基本情報入力シート!B374="","",基本情報入力シート!B374)</f>
        <v/>
      </c>
      <c r="C346" s="984"/>
      <c r="D346" s="984"/>
      <c r="E346" s="984"/>
      <c r="F346" s="985"/>
      <c r="G346" s="460" t="str">
        <f>IF(基本情報入力シート!L374="", "", 基本情報入力シート!L374)</f>
        <v/>
      </c>
      <c r="H346" s="460" t="str">
        <f>IF(基本情報入力シート!Q374="", "", 基本情報入力シート!Q374)</f>
        <v/>
      </c>
      <c r="I346" s="460" t="str">
        <f>IF(基本情報入力シート!V374="", "", 基本情報入力シート!V374)</f>
        <v/>
      </c>
      <c r="J346" s="460" t="str">
        <f>IF(基本情報入力シート!W374="", "", 基本情報入力シート!W374)</f>
        <v/>
      </c>
      <c r="K346" s="460" t="str">
        <f>IF(基本情報入力シート!Z374="", "", 基本情報入力シート!Z374)</f>
        <v/>
      </c>
      <c r="L346" s="162" t="str">
        <f>IF(基本情報入力シート!AF374=0, "",基本情報入力シート!AF374)</f>
        <v/>
      </c>
      <c r="M346" s="163" t="str">
        <f>IF(基本情報入力シート!AG374="","",基本情報入力シート!AG374)</f>
        <v/>
      </c>
      <c r="N346" s="164"/>
      <c r="O346" s="165" t="str">
        <f>IFERROR(VLOOKUP(K346,【参考】数式用!$A$2:$F$57,MATCH(N346,【参考】数式用!$C$3:$F$3,0)+2,0),"")</f>
        <v/>
      </c>
      <c r="P346" s="461" t="s">
        <v>180</v>
      </c>
      <c r="Q346" s="166"/>
      <c r="R346" s="462" t="s">
        <v>271</v>
      </c>
      <c r="S346" s="166"/>
      <c r="T346" s="462" t="s">
        <v>272</v>
      </c>
      <c r="U346" s="166"/>
      <c r="V346" s="462" t="s">
        <v>271</v>
      </c>
      <c r="W346" s="166"/>
      <c r="X346" s="462" t="s">
        <v>182</v>
      </c>
      <c r="Y346" s="462" t="s">
        <v>274</v>
      </c>
      <c r="Z346" s="462" t="str">
        <f t="shared" si="103"/>
        <v/>
      </c>
      <c r="AA346" s="463" t="s">
        <v>275</v>
      </c>
      <c r="AB346" s="464" t="str">
        <f t="shared" si="104"/>
        <v/>
      </c>
      <c r="AC346" s="465" t="str">
        <f>IFERROR(ROUNDDOWN(ROUNDDOWN(ROUND(L346*VLOOKUP(K346,【参考】数式用!$A$4:$F$57,MATCH("処遇改善加算Ⅳ",【参考】数式用!$C$3:$F$3,0)+2,0),0)*M346,0)*Z346*0.5,0), "")</f>
        <v/>
      </c>
      <c r="AD346" s="616"/>
      <c r="AE346" s="582"/>
      <c r="AF346" s="582"/>
      <c r="AG346" s="583"/>
      <c r="AH346" s="234"/>
      <c r="AI346" s="161"/>
      <c r="AJ346" s="167"/>
      <c r="AK346" s="541" t="str">
        <f t="shared" si="105"/>
        <v/>
      </c>
      <c r="AL346" s="542" t="str">
        <f t="shared" si="106"/>
        <v/>
      </c>
      <c r="AM346" s="543"/>
      <c r="AN346" s="547" t="str">
        <f>IFERROR(VLOOKUP(K346,【参考】数式用!$A$2:$N$57,14,FALSE),"")</f>
        <v/>
      </c>
      <c r="AO346" s="547" t="str">
        <f t="shared" si="107"/>
        <v/>
      </c>
      <c r="AP346" s="546" t="str">
        <f t="shared" si="108"/>
        <v/>
      </c>
      <c r="AQ346" s="546" t="str">
        <f t="shared" si="109"/>
        <v>入力済</v>
      </c>
      <c r="AR346" s="547" t="str">
        <f t="shared" si="110"/>
        <v/>
      </c>
      <c r="AS346" s="546" t="str">
        <f t="shared" si="111"/>
        <v>入力済</v>
      </c>
      <c r="AT346" s="546" t="str">
        <f t="shared" si="112"/>
        <v/>
      </c>
      <c r="AU346" s="546" t="str">
        <f t="shared" si="113"/>
        <v/>
      </c>
      <c r="AV346" s="547" t="str">
        <f t="shared" si="114"/>
        <v/>
      </c>
      <c r="AW346" s="547" t="str">
        <f t="shared" si="121"/>
        <v>入力済</v>
      </c>
      <c r="AX346" s="546" t="str">
        <f>IFERROR(VLOOKUP(K346,【参考】数式用!$AR$3:$AS$49,2, FALSE), "")</f>
        <v/>
      </c>
      <c r="AY346" s="547" t="str">
        <f t="shared" si="115"/>
        <v/>
      </c>
      <c r="AZ346" s="547" t="str">
        <f t="shared" si="116"/>
        <v>入力済</v>
      </c>
      <c r="BA346" s="546" t="str">
        <f>IFERROR(VLOOKUP(K346,【参考】数式用!$AX$3:$AY$56, 2, FALSE), "")</f>
        <v/>
      </c>
      <c r="BB346" s="547" t="str">
        <f t="shared" si="117"/>
        <v/>
      </c>
      <c r="BC346" s="647" t="str">
        <f t="shared" si="118"/>
        <v>入力済</v>
      </c>
      <c r="BD346" s="547" t="str">
        <f t="shared" si="119"/>
        <v/>
      </c>
      <c r="BE346" s="547" t="str">
        <f t="shared" si="120"/>
        <v/>
      </c>
      <c r="BF346" s="514"/>
      <c r="BG346" s="514"/>
      <c r="BH346" s="633" t="e">
        <f>VLOOKUP(K346,【参考】数式用!$A$2:$O$57,15,FALSE)</f>
        <v>#N/A</v>
      </c>
      <c r="BI346" s="514"/>
      <c r="BJ346" s="514"/>
      <c r="BK346" s="514"/>
      <c r="BL346" s="514"/>
      <c r="BM346" s="514"/>
      <c r="BN346" s="514"/>
      <c r="BO346" s="515"/>
    </row>
    <row r="347" spans="1:67" s="516" customFormat="1" ht="109.95" customHeight="1" thickBot="1">
      <c r="A347" s="649">
        <v>336</v>
      </c>
      <c r="B347" s="983" t="str">
        <f>IF(基本情報入力シート!B375="","",基本情報入力シート!B375)</f>
        <v/>
      </c>
      <c r="C347" s="984"/>
      <c r="D347" s="984"/>
      <c r="E347" s="984"/>
      <c r="F347" s="985"/>
      <c r="G347" s="460" t="str">
        <f>IF(基本情報入力シート!L375="", "", 基本情報入力シート!L375)</f>
        <v/>
      </c>
      <c r="H347" s="460" t="str">
        <f>IF(基本情報入力シート!Q375="", "", 基本情報入力シート!Q375)</f>
        <v/>
      </c>
      <c r="I347" s="460" t="str">
        <f>IF(基本情報入力シート!V375="", "", 基本情報入力シート!V375)</f>
        <v/>
      </c>
      <c r="J347" s="460" t="str">
        <f>IF(基本情報入力シート!W375="", "", 基本情報入力シート!W375)</f>
        <v/>
      </c>
      <c r="K347" s="460" t="str">
        <f>IF(基本情報入力シート!Z375="", "", 基本情報入力シート!Z375)</f>
        <v/>
      </c>
      <c r="L347" s="162" t="str">
        <f>IF(基本情報入力シート!AF375=0, "",基本情報入力シート!AF375)</f>
        <v/>
      </c>
      <c r="M347" s="163" t="str">
        <f>IF(基本情報入力シート!AG375="","",基本情報入力シート!AG375)</f>
        <v/>
      </c>
      <c r="N347" s="164"/>
      <c r="O347" s="165" t="str">
        <f>IFERROR(VLOOKUP(K347,【参考】数式用!$A$2:$F$57,MATCH(N347,【参考】数式用!$C$3:$F$3,0)+2,0),"")</f>
        <v/>
      </c>
      <c r="P347" s="461" t="s">
        <v>180</v>
      </c>
      <c r="Q347" s="166"/>
      <c r="R347" s="462" t="s">
        <v>271</v>
      </c>
      <c r="S347" s="166"/>
      <c r="T347" s="462" t="s">
        <v>272</v>
      </c>
      <c r="U347" s="166"/>
      <c r="V347" s="462" t="s">
        <v>271</v>
      </c>
      <c r="W347" s="166"/>
      <c r="X347" s="462" t="s">
        <v>182</v>
      </c>
      <c r="Y347" s="462" t="s">
        <v>274</v>
      </c>
      <c r="Z347" s="462" t="str">
        <f t="shared" si="103"/>
        <v/>
      </c>
      <c r="AA347" s="463" t="s">
        <v>275</v>
      </c>
      <c r="AB347" s="464" t="str">
        <f t="shared" si="104"/>
        <v/>
      </c>
      <c r="AC347" s="465" t="str">
        <f>IFERROR(ROUNDDOWN(ROUNDDOWN(ROUND(L347*VLOOKUP(K347,【参考】数式用!$A$4:$F$57,MATCH("処遇改善加算Ⅳ",【参考】数式用!$C$3:$F$3,0)+2,0),0)*M347,0)*Z347*0.5,0), "")</f>
        <v/>
      </c>
      <c r="AD347" s="616"/>
      <c r="AE347" s="582"/>
      <c r="AF347" s="582"/>
      <c r="AG347" s="583"/>
      <c r="AH347" s="234"/>
      <c r="AI347" s="161"/>
      <c r="AJ347" s="167"/>
      <c r="AK347" s="541" t="str">
        <f t="shared" si="105"/>
        <v/>
      </c>
      <c r="AL347" s="542" t="str">
        <f t="shared" si="106"/>
        <v/>
      </c>
      <c r="AM347" s="543"/>
      <c r="AN347" s="547" t="str">
        <f>IFERROR(VLOOKUP(K347,【参考】数式用!$A$2:$N$57,14,FALSE),"")</f>
        <v/>
      </c>
      <c r="AO347" s="547" t="str">
        <f t="shared" si="107"/>
        <v/>
      </c>
      <c r="AP347" s="546" t="str">
        <f t="shared" si="108"/>
        <v/>
      </c>
      <c r="AQ347" s="546" t="str">
        <f t="shared" si="109"/>
        <v>入力済</v>
      </c>
      <c r="AR347" s="547" t="str">
        <f t="shared" si="110"/>
        <v/>
      </c>
      <c r="AS347" s="546" t="str">
        <f t="shared" si="111"/>
        <v>入力済</v>
      </c>
      <c r="AT347" s="546" t="str">
        <f t="shared" si="112"/>
        <v/>
      </c>
      <c r="AU347" s="546" t="str">
        <f t="shared" si="113"/>
        <v/>
      </c>
      <c r="AV347" s="547" t="str">
        <f t="shared" si="114"/>
        <v/>
      </c>
      <c r="AW347" s="547" t="str">
        <f t="shared" si="121"/>
        <v>入力済</v>
      </c>
      <c r="AX347" s="546" t="str">
        <f>IFERROR(VLOOKUP(K347,【参考】数式用!$AR$3:$AS$49,2, FALSE), "")</f>
        <v/>
      </c>
      <c r="AY347" s="547" t="str">
        <f t="shared" si="115"/>
        <v/>
      </c>
      <c r="AZ347" s="547" t="str">
        <f t="shared" si="116"/>
        <v>入力済</v>
      </c>
      <c r="BA347" s="546" t="str">
        <f>IFERROR(VLOOKUP(K347,【参考】数式用!$AX$3:$AY$56, 2, FALSE), "")</f>
        <v/>
      </c>
      <c r="BB347" s="547" t="str">
        <f t="shared" si="117"/>
        <v/>
      </c>
      <c r="BC347" s="647" t="str">
        <f t="shared" si="118"/>
        <v>入力済</v>
      </c>
      <c r="BD347" s="547" t="str">
        <f t="shared" si="119"/>
        <v/>
      </c>
      <c r="BE347" s="547" t="str">
        <f t="shared" si="120"/>
        <v/>
      </c>
      <c r="BF347" s="514"/>
      <c r="BG347" s="514"/>
      <c r="BH347" s="633" t="e">
        <f>VLOOKUP(K347,【参考】数式用!$A$2:$O$57,15,FALSE)</f>
        <v>#N/A</v>
      </c>
      <c r="BI347" s="514"/>
      <c r="BJ347" s="514"/>
      <c r="BK347" s="514"/>
      <c r="BL347" s="514"/>
      <c r="BM347" s="514"/>
      <c r="BN347" s="514"/>
      <c r="BO347" s="515"/>
    </row>
    <row r="348" spans="1:67" s="516" customFormat="1" ht="109.95" customHeight="1" thickBot="1">
      <c r="A348" s="649">
        <v>337</v>
      </c>
      <c r="B348" s="983" t="str">
        <f>IF(基本情報入力シート!B376="","",基本情報入力シート!B376)</f>
        <v/>
      </c>
      <c r="C348" s="984"/>
      <c r="D348" s="984"/>
      <c r="E348" s="984"/>
      <c r="F348" s="985"/>
      <c r="G348" s="460" t="str">
        <f>IF(基本情報入力シート!L376="", "", 基本情報入力シート!L376)</f>
        <v/>
      </c>
      <c r="H348" s="460" t="str">
        <f>IF(基本情報入力シート!Q376="", "", 基本情報入力シート!Q376)</f>
        <v/>
      </c>
      <c r="I348" s="460" t="str">
        <f>IF(基本情報入力シート!V376="", "", 基本情報入力シート!V376)</f>
        <v/>
      </c>
      <c r="J348" s="460" t="str">
        <f>IF(基本情報入力シート!W376="", "", 基本情報入力シート!W376)</f>
        <v/>
      </c>
      <c r="K348" s="460" t="str">
        <f>IF(基本情報入力シート!Z376="", "", 基本情報入力シート!Z376)</f>
        <v/>
      </c>
      <c r="L348" s="162" t="str">
        <f>IF(基本情報入力シート!AF376=0, "",基本情報入力シート!AF376)</f>
        <v/>
      </c>
      <c r="M348" s="163" t="str">
        <f>IF(基本情報入力シート!AG376="","",基本情報入力シート!AG376)</f>
        <v/>
      </c>
      <c r="N348" s="164"/>
      <c r="O348" s="165" t="str">
        <f>IFERROR(VLOOKUP(K348,【参考】数式用!$A$2:$F$57,MATCH(N348,【参考】数式用!$C$3:$F$3,0)+2,0),"")</f>
        <v/>
      </c>
      <c r="P348" s="461" t="s">
        <v>180</v>
      </c>
      <c r="Q348" s="166"/>
      <c r="R348" s="462" t="s">
        <v>271</v>
      </c>
      <c r="S348" s="166"/>
      <c r="T348" s="462" t="s">
        <v>272</v>
      </c>
      <c r="U348" s="166"/>
      <c r="V348" s="462" t="s">
        <v>271</v>
      </c>
      <c r="W348" s="166"/>
      <c r="X348" s="462" t="s">
        <v>182</v>
      </c>
      <c r="Y348" s="462" t="s">
        <v>274</v>
      </c>
      <c r="Z348" s="462" t="str">
        <f t="shared" si="103"/>
        <v/>
      </c>
      <c r="AA348" s="463" t="s">
        <v>275</v>
      </c>
      <c r="AB348" s="464" t="str">
        <f t="shared" si="104"/>
        <v/>
      </c>
      <c r="AC348" s="465" t="str">
        <f>IFERROR(ROUNDDOWN(ROUNDDOWN(ROUND(L348*VLOOKUP(K348,【参考】数式用!$A$4:$F$57,MATCH("処遇改善加算Ⅳ",【参考】数式用!$C$3:$F$3,0)+2,0),0)*M348,0)*Z348*0.5,0), "")</f>
        <v/>
      </c>
      <c r="AD348" s="616"/>
      <c r="AE348" s="582"/>
      <c r="AF348" s="582"/>
      <c r="AG348" s="583"/>
      <c r="AH348" s="234"/>
      <c r="AI348" s="161"/>
      <c r="AJ348" s="167"/>
      <c r="AK348" s="541" t="str">
        <f t="shared" si="105"/>
        <v/>
      </c>
      <c r="AL348" s="542" t="str">
        <f t="shared" si="106"/>
        <v/>
      </c>
      <c r="AM348" s="543"/>
      <c r="AN348" s="547" t="str">
        <f>IFERROR(VLOOKUP(K348,【参考】数式用!$A$2:$N$57,14,FALSE),"")</f>
        <v/>
      </c>
      <c r="AO348" s="547" t="str">
        <f t="shared" si="107"/>
        <v/>
      </c>
      <c r="AP348" s="546" t="str">
        <f t="shared" si="108"/>
        <v/>
      </c>
      <c r="AQ348" s="546" t="str">
        <f t="shared" si="109"/>
        <v>入力済</v>
      </c>
      <c r="AR348" s="547" t="str">
        <f t="shared" si="110"/>
        <v/>
      </c>
      <c r="AS348" s="546" t="str">
        <f t="shared" si="111"/>
        <v>入力済</v>
      </c>
      <c r="AT348" s="546" t="str">
        <f t="shared" si="112"/>
        <v/>
      </c>
      <c r="AU348" s="546" t="str">
        <f t="shared" si="113"/>
        <v/>
      </c>
      <c r="AV348" s="547" t="str">
        <f t="shared" si="114"/>
        <v/>
      </c>
      <c r="AW348" s="547" t="str">
        <f t="shared" si="121"/>
        <v>入力済</v>
      </c>
      <c r="AX348" s="546" t="str">
        <f>IFERROR(VLOOKUP(K348,【参考】数式用!$AR$3:$AS$49,2, FALSE), "")</f>
        <v/>
      </c>
      <c r="AY348" s="547" t="str">
        <f t="shared" si="115"/>
        <v/>
      </c>
      <c r="AZ348" s="547" t="str">
        <f t="shared" si="116"/>
        <v>入力済</v>
      </c>
      <c r="BA348" s="546" t="str">
        <f>IFERROR(VLOOKUP(K348,【参考】数式用!$AX$3:$AY$56, 2, FALSE), "")</f>
        <v/>
      </c>
      <c r="BB348" s="547" t="str">
        <f t="shared" si="117"/>
        <v/>
      </c>
      <c r="BC348" s="647" t="str">
        <f t="shared" si="118"/>
        <v>入力済</v>
      </c>
      <c r="BD348" s="547" t="str">
        <f t="shared" si="119"/>
        <v/>
      </c>
      <c r="BE348" s="547" t="str">
        <f t="shared" si="120"/>
        <v/>
      </c>
      <c r="BF348" s="514"/>
      <c r="BG348" s="514"/>
      <c r="BH348" s="633" t="e">
        <f>VLOOKUP(K348,【参考】数式用!$A$2:$O$57,15,FALSE)</f>
        <v>#N/A</v>
      </c>
      <c r="BI348" s="514"/>
      <c r="BJ348" s="514"/>
      <c r="BK348" s="514"/>
      <c r="BL348" s="514"/>
      <c r="BM348" s="514"/>
      <c r="BN348" s="514"/>
      <c r="BO348" s="515"/>
    </row>
    <row r="349" spans="1:67" s="516" customFormat="1" ht="109.95" customHeight="1" thickBot="1">
      <c r="A349" s="649">
        <v>338</v>
      </c>
      <c r="B349" s="983" t="str">
        <f>IF(基本情報入力シート!B377="","",基本情報入力シート!B377)</f>
        <v/>
      </c>
      <c r="C349" s="984"/>
      <c r="D349" s="984"/>
      <c r="E349" s="984"/>
      <c r="F349" s="985"/>
      <c r="G349" s="460" t="str">
        <f>IF(基本情報入力シート!L377="", "", 基本情報入力シート!L377)</f>
        <v/>
      </c>
      <c r="H349" s="460" t="str">
        <f>IF(基本情報入力シート!Q377="", "", 基本情報入力シート!Q377)</f>
        <v/>
      </c>
      <c r="I349" s="460" t="str">
        <f>IF(基本情報入力シート!V377="", "", 基本情報入力シート!V377)</f>
        <v/>
      </c>
      <c r="J349" s="460" t="str">
        <f>IF(基本情報入力シート!W377="", "", 基本情報入力シート!W377)</f>
        <v/>
      </c>
      <c r="K349" s="460" t="str">
        <f>IF(基本情報入力シート!Z377="", "", 基本情報入力シート!Z377)</f>
        <v/>
      </c>
      <c r="L349" s="162" t="str">
        <f>IF(基本情報入力シート!AF377=0, "",基本情報入力シート!AF377)</f>
        <v/>
      </c>
      <c r="M349" s="163" t="str">
        <f>IF(基本情報入力シート!AG377="","",基本情報入力シート!AG377)</f>
        <v/>
      </c>
      <c r="N349" s="164"/>
      <c r="O349" s="165" t="str">
        <f>IFERROR(VLOOKUP(K349,【参考】数式用!$A$2:$F$57,MATCH(N349,【参考】数式用!$C$3:$F$3,0)+2,0),"")</f>
        <v/>
      </c>
      <c r="P349" s="461" t="s">
        <v>180</v>
      </c>
      <c r="Q349" s="166"/>
      <c r="R349" s="462" t="s">
        <v>271</v>
      </c>
      <c r="S349" s="166"/>
      <c r="T349" s="462" t="s">
        <v>272</v>
      </c>
      <c r="U349" s="166"/>
      <c r="V349" s="462" t="s">
        <v>271</v>
      </c>
      <c r="W349" s="166"/>
      <c r="X349" s="462" t="s">
        <v>182</v>
      </c>
      <c r="Y349" s="462" t="s">
        <v>274</v>
      </c>
      <c r="Z349" s="462" t="str">
        <f t="shared" si="103"/>
        <v/>
      </c>
      <c r="AA349" s="463" t="s">
        <v>275</v>
      </c>
      <c r="AB349" s="464" t="str">
        <f t="shared" si="104"/>
        <v/>
      </c>
      <c r="AC349" s="465" t="str">
        <f>IFERROR(ROUNDDOWN(ROUNDDOWN(ROUND(L349*VLOOKUP(K349,【参考】数式用!$A$4:$F$57,MATCH("処遇改善加算Ⅳ",【参考】数式用!$C$3:$F$3,0)+2,0),0)*M349,0)*Z349*0.5,0), "")</f>
        <v/>
      </c>
      <c r="AD349" s="616"/>
      <c r="AE349" s="582"/>
      <c r="AF349" s="582"/>
      <c r="AG349" s="583"/>
      <c r="AH349" s="234"/>
      <c r="AI349" s="161"/>
      <c r="AJ349" s="167"/>
      <c r="AK349" s="541" t="str">
        <f t="shared" si="105"/>
        <v/>
      </c>
      <c r="AL349" s="542" t="str">
        <f t="shared" si="106"/>
        <v/>
      </c>
      <c r="AM349" s="543"/>
      <c r="AN349" s="547" t="str">
        <f>IFERROR(VLOOKUP(K349,【参考】数式用!$A$2:$N$57,14,FALSE),"")</f>
        <v/>
      </c>
      <c r="AO349" s="547" t="str">
        <f t="shared" si="107"/>
        <v/>
      </c>
      <c r="AP349" s="546" t="str">
        <f t="shared" si="108"/>
        <v/>
      </c>
      <c r="AQ349" s="546" t="str">
        <f t="shared" si="109"/>
        <v>入力済</v>
      </c>
      <c r="AR349" s="547" t="str">
        <f t="shared" si="110"/>
        <v/>
      </c>
      <c r="AS349" s="546" t="str">
        <f t="shared" si="111"/>
        <v>入力済</v>
      </c>
      <c r="AT349" s="546" t="str">
        <f t="shared" si="112"/>
        <v/>
      </c>
      <c r="AU349" s="546" t="str">
        <f t="shared" si="113"/>
        <v/>
      </c>
      <c r="AV349" s="547" t="str">
        <f t="shared" si="114"/>
        <v/>
      </c>
      <c r="AW349" s="547" t="str">
        <f t="shared" si="121"/>
        <v>入力済</v>
      </c>
      <c r="AX349" s="546" t="str">
        <f>IFERROR(VLOOKUP(K349,【参考】数式用!$AR$3:$AS$49,2, FALSE), "")</f>
        <v/>
      </c>
      <c r="AY349" s="547" t="str">
        <f t="shared" si="115"/>
        <v/>
      </c>
      <c r="AZ349" s="547" t="str">
        <f t="shared" si="116"/>
        <v>入力済</v>
      </c>
      <c r="BA349" s="546" t="str">
        <f>IFERROR(VLOOKUP(K349,【参考】数式用!$AX$3:$AY$56, 2, FALSE), "")</f>
        <v/>
      </c>
      <c r="BB349" s="547" t="str">
        <f t="shared" si="117"/>
        <v/>
      </c>
      <c r="BC349" s="647" t="str">
        <f t="shared" si="118"/>
        <v>入力済</v>
      </c>
      <c r="BD349" s="547" t="str">
        <f t="shared" si="119"/>
        <v/>
      </c>
      <c r="BE349" s="547" t="str">
        <f t="shared" si="120"/>
        <v/>
      </c>
      <c r="BF349" s="514"/>
      <c r="BG349" s="514"/>
      <c r="BH349" s="633" t="e">
        <f>VLOOKUP(K349,【参考】数式用!$A$2:$O$57,15,FALSE)</f>
        <v>#N/A</v>
      </c>
      <c r="BI349" s="514"/>
      <c r="BJ349" s="514"/>
      <c r="BK349" s="514"/>
      <c r="BL349" s="514"/>
      <c r="BM349" s="514"/>
      <c r="BN349" s="514"/>
      <c r="BO349" s="515"/>
    </row>
    <row r="350" spans="1:67" s="516" customFormat="1" ht="109.95" customHeight="1" thickBot="1">
      <c r="A350" s="649">
        <v>339</v>
      </c>
      <c r="B350" s="983" t="str">
        <f>IF(基本情報入力シート!B378="","",基本情報入力シート!B378)</f>
        <v/>
      </c>
      <c r="C350" s="984"/>
      <c r="D350" s="984"/>
      <c r="E350" s="984"/>
      <c r="F350" s="985"/>
      <c r="G350" s="460" t="str">
        <f>IF(基本情報入力シート!L378="", "", 基本情報入力シート!L378)</f>
        <v/>
      </c>
      <c r="H350" s="460" t="str">
        <f>IF(基本情報入力シート!Q378="", "", 基本情報入力シート!Q378)</f>
        <v/>
      </c>
      <c r="I350" s="460" t="str">
        <f>IF(基本情報入力シート!V378="", "", 基本情報入力シート!V378)</f>
        <v/>
      </c>
      <c r="J350" s="460" t="str">
        <f>IF(基本情報入力シート!W378="", "", 基本情報入力シート!W378)</f>
        <v/>
      </c>
      <c r="K350" s="460" t="str">
        <f>IF(基本情報入力シート!Z378="", "", 基本情報入力シート!Z378)</f>
        <v/>
      </c>
      <c r="L350" s="162" t="str">
        <f>IF(基本情報入力シート!AF378=0, "",基本情報入力シート!AF378)</f>
        <v/>
      </c>
      <c r="M350" s="163" t="str">
        <f>IF(基本情報入力シート!AG378="","",基本情報入力シート!AG378)</f>
        <v/>
      </c>
      <c r="N350" s="164"/>
      <c r="O350" s="165" t="str">
        <f>IFERROR(VLOOKUP(K350,【参考】数式用!$A$2:$F$57,MATCH(N350,【参考】数式用!$C$3:$F$3,0)+2,0),"")</f>
        <v/>
      </c>
      <c r="P350" s="461" t="s">
        <v>180</v>
      </c>
      <c r="Q350" s="166"/>
      <c r="R350" s="462" t="s">
        <v>271</v>
      </c>
      <c r="S350" s="166"/>
      <c r="T350" s="462" t="s">
        <v>272</v>
      </c>
      <c r="U350" s="166"/>
      <c r="V350" s="462" t="s">
        <v>271</v>
      </c>
      <c r="W350" s="166"/>
      <c r="X350" s="462" t="s">
        <v>182</v>
      </c>
      <c r="Y350" s="462" t="s">
        <v>274</v>
      </c>
      <c r="Z350" s="462" t="str">
        <f t="shared" si="103"/>
        <v/>
      </c>
      <c r="AA350" s="463" t="s">
        <v>275</v>
      </c>
      <c r="AB350" s="464" t="str">
        <f t="shared" si="104"/>
        <v/>
      </c>
      <c r="AC350" s="465" t="str">
        <f>IFERROR(ROUNDDOWN(ROUNDDOWN(ROUND(L350*VLOOKUP(K350,【参考】数式用!$A$4:$F$57,MATCH("処遇改善加算Ⅳ",【参考】数式用!$C$3:$F$3,0)+2,0),0)*M350,0)*Z350*0.5,0), "")</f>
        <v/>
      </c>
      <c r="AD350" s="616"/>
      <c r="AE350" s="582"/>
      <c r="AF350" s="582"/>
      <c r="AG350" s="583"/>
      <c r="AH350" s="234"/>
      <c r="AI350" s="161"/>
      <c r="AJ350" s="167"/>
      <c r="AK350" s="541" t="str">
        <f t="shared" si="105"/>
        <v/>
      </c>
      <c r="AL350" s="542" t="str">
        <f t="shared" si="106"/>
        <v/>
      </c>
      <c r="AM350" s="543"/>
      <c r="AN350" s="547" t="str">
        <f>IFERROR(VLOOKUP(K350,【参考】数式用!$A$2:$N$57,14,FALSE),"")</f>
        <v/>
      </c>
      <c r="AO350" s="547" t="str">
        <f t="shared" si="107"/>
        <v/>
      </c>
      <c r="AP350" s="546" t="str">
        <f t="shared" si="108"/>
        <v/>
      </c>
      <c r="AQ350" s="546" t="str">
        <f t="shared" si="109"/>
        <v>入力済</v>
      </c>
      <c r="AR350" s="547" t="str">
        <f t="shared" si="110"/>
        <v/>
      </c>
      <c r="AS350" s="546" t="str">
        <f t="shared" si="111"/>
        <v>入力済</v>
      </c>
      <c r="AT350" s="546" t="str">
        <f t="shared" si="112"/>
        <v/>
      </c>
      <c r="AU350" s="546" t="str">
        <f t="shared" si="113"/>
        <v/>
      </c>
      <c r="AV350" s="547" t="str">
        <f t="shared" si="114"/>
        <v/>
      </c>
      <c r="AW350" s="547" t="str">
        <f t="shared" si="121"/>
        <v>入力済</v>
      </c>
      <c r="AX350" s="546" t="str">
        <f>IFERROR(VLOOKUP(K350,【参考】数式用!$AR$3:$AS$49,2, FALSE), "")</f>
        <v/>
      </c>
      <c r="AY350" s="547" t="str">
        <f t="shared" si="115"/>
        <v/>
      </c>
      <c r="AZ350" s="547" t="str">
        <f t="shared" si="116"/>
        <v>入力済</v>
      </c>
      <c r="BA350" s="546" t="str">
        <f>IFERROR(VLOOKUP(K350,【参考】数式用!$AX$3:$AY$56, 2, FALSE), "")</f>
        <v/>
      </c>
      <c r="BB350" s="547" t="str">
        <f t="shared" si="117"/>
        <v/>
      </c>
      <c r="BC350" s="647" t="str">
        <f t="shared" si="118"/>
        <v>入力済</v>
      </c>
      <c r="BD350" s="547" t="str">
        <f t="shared" si="119"/>
        <v/>
      </c>
      <c r="BE350" s="547" t="str">
        <f t="shared" si="120"/>
        <v/>
      </c>
      <c r="BF350" s="514"/>
      <c r="BG350" s="514"/>
      <c r="BH350" s="633" t="e">
        <f>VLOOKUP(K350,【参考】数式用!$A$2:$O$57,15,FALSE)</f>
        <v>#N/A</v>
      </c>
      <c r="BI350" s="514"/>
      <c r="BJ350" s="514"/>
      <c r="BK350" s="514"/>
      <c r="BL350" s="514"/>
      <c r="BM350" s="514"/>
      <c r="BN350" s="514"/>
      <c r="BO350" s="515"/>
    </row>
    <row r="351" spans="1:67" s="516" customFormat="1" ht="109.95" customHeight="1" thickBot="1">
      <c r="A351" s="649">
        <v>340</v>
      </c>
      <c r="B351" s="983" t="str">
        <f>IF(基本情報入力シート!B379="","",基本情報入力シート!B379)</f>
        <v/>
      </c>
      <c r="C351" s="984"/>
      <c r="D351" s="984"/>
      <c r="E351" s="984"/>
      <c r="F351" s="985"/>
      <c r="G351" s="460" t="str">
        <f>IF(基本情報入力シート!L379="", "", 基本情報入力シート!L379)</f>
        <v/>
      </c>
      <c r="H351" s="460" t="str">
        <f>IF(基本情報入力シート!Q379="", "", 基本情報入力シート!Q379)</f>
        <v/>
      </c>
      <c r="I351" s="460" t="str">
        <f>IF(基本情報入力シート!V379="", "", 基本情報入力シート!V379)</f>
        <v/>
      </c>
      <c r="J351" s="460" t="str">
        <f>IF(基本情報入力シート!W379="", "", 基本情報入力シート!W379)</f>
        <v/>
      </c>
      <c r="K351" s="460" t="str">
        <f>IF(基本情報入力シート!Z379="", "", 基本情報入力シート!Z379)</f>
        <v/>
      </c>
      <c r="L351" s="162" t="str">
        <f>IF(基本情報入力シート!AF379=0, "",基本情報入力シート!AF379)</f>
        <v/>
      </c>
      <c r="M351" s="163" t="str">
        <f>IF(基本情報入力シート!AG379="","",基本情報入力シート!AG379)</f>
        <v/>
      </c>
      <c r="N351" s="164"/>
      <c r="O351" s="165" t="str">
        <f>IFERROR(VLOOKUP(K351,【参考】数式用!$A$2:$F$57,MATCH(N351,【参考】数式用!$C$3:$F$3,0)+2,0),"")</f>
        <v/>
      </c>
      <c r="P351" s="461" t="s">
        <v>180</v>
      </c>
      <c r="Q351" s="166"/>
      <c r="R351" s="462" t="s">
        <v>271</v>
      </c>
      <c r="S351" s="166"/>
      <c r="T351" s="462" t="s">
        <v>272</v>
      </c>
      <c r="U351" s="166"/>
      <c r="V351" s="462" t="s">
        <v>271</v>
      </c>
      <c r="W351" s="166"/>
      <c r="X351" s="462" t="s">
        <v>182</v>
      </c>
      <c r="Y351" s="462" t="s">
        <v>274</v>
      </c>
      <c r="Z351" s="462" t="str">
        <f t="shared" si="103"/>
        <v/>
      </c>
      <c r="AA351" s="463" t="s">
        <v>275</v>
      </c>
      <c r="AB351" s="464" t="str">
        <f t="shared" si="104"/>
        <v/>
      </c>
      <c r="AC351" s="465" t="str">
        <f>IFERROR(ROUNDDOWN(ROUNDDOWN(ROUND(L351*VLOOKUP(K351,【参考】数式用!$A$4:$F$57,MATCH("処遇改善加算Ⅳ",【参考】数式用!$C$3:$F$3,0)+2,0),0)*M351,0)*Z351*0.5,0), "")</f>
        <v/>
      </c>
      <c r="AD351" s="616"/>
      <c r="AE351" s="582"/>
      <c r="AF351" s="582"/>
      <c r="AG351" s="583"/>
      <c r="AH351" s="234"/>
      <c r="AI351" s="161"/>
      <c r="AJ351" s="167"/>
      <c r="AK351" s="541" t="str">
        <f t="shared" si="105"/>
        <v/>
      </c>
      <c r="AL351" s="542" t="str">
        <f t="shared" si="106"/>
        <v/>
      </c>
      <c r="AM351" s="543"/>
      <c r="AN351" s="547" t="str">
        <f>IFERROR(VLOOKUP(K351,【参考】数式用!$A$2:$N$57,14,FALSE),"")</f>
        <v/>
      </c>
      <c r="AO351" s="547" t="str">
        <f t="shared" si="107"/>
        <v/>
      </c>
      <c r="AP351" s="546" t="str">
        <f t="shared" si="108"/>
        <v/>
      </c>
      <c r="AQ351" s="546" t="str">
        <f t="shared" si="109"/>
        <v>入力済</v>
      </c>
      <c r="AR351" s="547" t="str">
        <f t="shared" si="110"/>
        <v/>
      </c>
      <c r="AS351" s="546" t="str">
        <f t="shared" si="111"/>
        <v>入力済</v>
      </c>
      <c r="AT351" s="546" t="str">
        <f t="shared" si="112"/>
        <v/>
      </c>
      <c r="AU351" s="546" t="str">
        <f t="shared" si="113"/>
        <v/>
      </c>
      <c r="AV351" s="547" t="str">
        <f t="shared" si="114"/>
        <v/>
      </c>
      <c r="AW351" s="547" t="str">
        <f t="shared" si="121"/>
        <v>入力済</v>
      </c>
      <c r="AX351" s="546" t="str">
        <f>IFERROR(VLOOKUP(K351,【参考】数式用!$AR$3:$AS$49,2, FALSE), "")</f>
        <v/>
      </c>
      <c r="AY351" s="547" t="str">
        <f t="shared" si="115"/>
        <v/>
      </c>
      <c r="AZ351" s="547" t="str">
        <f t="shared" si="116"/>
        <v>入力済</v>
      </c>
      <c r="BA351" s="546" t="str">
        <f>IFERROR(VLOOKUP(K351,【参考】数式用!$AX$3:$AY$56, 2, FALSE), "")</f>
        <v/>
      </c>
      <c r="BB351" s="547" t="str">
        <f t="shared" si="117"/>
        <v/>
      </c>
      <c r="BC351" s="647" t="str">
        <f t="shared" si="118"/>
        <v>入力済</v>
      </c>
      <c r="BD351" s="547" t="str">
        <f t="shared" si="119"/>
        <v/>
      </c>
      <c r="BE351" s="547" t="str">
        <f t="shared" si="120"/>
        <v/>
      </c>
      <c r="BF351" s="514"/>
      <c r="BG351" s="514"/>
      <c r="BH351" s="633" t="e">
        <f>VLOOKUP(K351,【参考】数式用!$A$2:$O$57,15,FALSE)</f>
        <v>#N/A</v>
      </c>
      <c r="BI351" s="514"/>
      <c r="BJ351" s="514"/>
      <c r="BK351" s="514"/>
      <c r="BL351" s="514"/>
      <c r="BM351" s="514"/>
      <c r="BN351" s="514"/>
      <c r="BO351" s="515"/>
    </row>
    <row r="352" spans="1:67" s="516" customFormat="1" ht="109.95" customHeight="1" thickBot="1">
      <c r="A352" s="649">
        <v>341</v>
      </c>
      <c r="B352" s="983" t="str">
        <f>IF(基本情報入力シート!B380="","",基本情報入力シート!B380)</f>
        <v/>
      </c>
      <c r="C352" s="984"/>
      <c r="D352" s="984"/>
      <c r="E352" s="984"/>
      <c r="F352" s="985"/>
      <c r="G352" s="460" t="str">
        <f>IF(基本情報入力シート!L380="", "", 基本情報入力シート!L380)</f>
        <v/>
      </c>
      <c r="H352" s="460" t="str">
        <f>IF(基本情報入力シート!Q380="", "", 基本情報入力シート!Q380)</f>
        <v/>
      </c>
      <c r="I352" s="460" t="str">
        <f>IF(基本情報入力シート!V380="", "", 基本情報入力シート!V380)</f>
        <v/>
      </c>
      <c r="J352" s="460" t="str">
        <f>IF(基本情報入力シート!W380="", "", 基本情報入力シート!W380)</f>
        <v/>
      </c>
      <c r="K352" s="460" t="str">
        <f>IF(基本情報入力シート!Z380="", "", 基本情報入力シート!Z380)</f>
        <v/>
      </c>
      <c r="L352" s="162" t="str">
        <f>IF(基本情報入力シート!AF380=0, "",基本情報入力シート!AF380)</f>
        <v/>
      </c>
      <c r="M352" s="163" t="str">
        <f>IF(基本情報入力シート!AG380="","",基本情報入力シート!AG380)</f>
        <v/>
      </c>
      <c r="N352" s="164"/>
      <c r="O352" s="165" t="str">
        <f>IFERROR(VLOOKUP(K352,【参考】数式用!$A$2:$F$57,MATCH(N352,【参考】数式用!$C$3:$F$3,0)+2,0),"")</f>
        <v/>
      </c>
      <c r="P352" s="461" t="s">
        <v>180</v>
      </c>
      <c r="Q352" s="166"/>
      <c r="R352" s="462" t="s">
        <v>271</v>
      </c>
      <c r="S352" s="166"/>
      <c r="T352" s="462" t="s">
        <v>272</v>
      </c>
      <c r="U352" s="166"/>
      <c r="V352" s="462" t="s">
        <v>271</v>
      </c>
      <c r="W352" s="166"/>
      <c r="X352" s="462" t="s">
        <v>182</v>
      </c>
      <c r="Y352" s="462" t="s">
        <v>274</v>
      </c>
      <c r="Z352" s="462" t="str">
        <f t="shared" si="103"/>
        <v/>
      </c>
      <c r="AA352" s="463" t="s">
        <v>275</v>
      </c>
      <c r="AB352" s="464" t="str">
        <f t="shared" si="104"/>
        <v/>
      </c>
      <c r="AC352" s="465" t="str">
        <f>IFERROR(ROUNDDOWN(ROUNDDOWN(ROUND(L352*VLOOKUP(K352,【参考】数式用!$A$4:$F$57,MATCH("処遇改善加算Ⅳ",【参考】数式用!$C$3:$F$3,0)+2,0),0)*M352,0)*Z352*0.5,0), "")</f>
        <v/>
      </c>
      <c r="AD352" s="616"/>
      <c r="AE352" s="582"/>
      <c r="AF352" s="582"/>
      <c r="AG352" s="583"/>
      <c r="AH352" s="234"/>
      <c r="AI352" s="161"/>
      <c r="AJ352" s="167"/>
      <c r="AK352" s="541" t="str">
        <f t="shared" si="105"/>
        <v/>
      </c>
      <c r="AL352" s="542" t="str">
        <f t="shared" si="106"/>
        <v/>
      </c>
      <c r="AM352" s="543"/>
      <c r="AN352" s="547" t="str">
        <f>IFERROR(VLOOKUP(K352,【参考】数式用!$A$2:$N$57,14,FALSE),"")</f>
        <v/>
      </c>
      <c r="AO352" s="547" t="str">
        <f t="shared" si="107"/>
        <v/>
      </c>
      <c r="AP352" s="546" t="str">
        <f t="shared" si="108"/>
        <v/>
      </c>
      <c r="AQ352" s="546" t="str">
        <f t="shared" si="109"/>
        <v>入力済</v>
      </c>
      <c r="AR352" s="547" t="str">
        <f t="shared" si="110"/>
        <v/>
      </c>
      <c r="AS352" s="546" t="str">
        <f t="shared" si="111"/>
        <v>入力済</v>
      </c>
      <c r="AT352" s="546" t="str">
        <f t="shared" si="112"/>
        <v/>
      </c>
      <c r="AU352" s="546" t="str">
        <f t="shared" si="113"/>
        <v/>
      </c>
      <c r="AV352" s="547" t="str">
        <f t="shared" si="114"/>
        <v/>
      </c>
      <c r="AW352" s="547" t="str">
        <f t="shared" si="121"/>
        <v>入力済</v>
      </c>
      <c r="AX352" s="546" t="str">
        <f>IFERROR(VLOOKUP(K352,【参考】数式用!$AR$3:$AS$49,2, FALSE), "")</f>
        <v/>
      </c>
      <c r="AY352" s="547" t="str">
        <f t="shared" si="115"/>
        <v/>
      </c>
      <c r="AZ352" s="547" t="str">
        <f t="shared" si="116"/>
        <v>入力済</v>
      </c>
      <c r="BA352" s="546" t="str">
        <f>IFERROR(VLOOKUP(K352,【参考】数式用!$AX$3:$AY$56, 2, FALSE), "")</f>
        <v/>
      </c>
      <c r="BB352" s="547" t="str">
        <f t="shared" si="117"/>
        <v/>
      </c>
      <c r="BC352" s="647" t="str">
        <f t="shared" si="118"/>
        <v>入力済</v>
      </c>
      <c r="BD352" s="547" t="str">
        <f t="shared" si="119"/>
        <v/>
      </c>
      <c r="BE352" s="547" t="str">
        <f t="shared" si="120"/>
        <v/>
      </c>
      <c r="BF352" s="514"/>
      <c r="BG352" s="514"/>
      <c r="BH352" s="633" t="e">
        <f>VLOOKUP(K352,【参考】数式用!$A$2:$O$57,15,FALSE)</f>
        <v>#N/A</v>
      </c>
      <c r="BI352" s="514"/>
      <c r="BJ352" s="514"/>
      <c r="BK352" s="514"/>
      <c r="BL352" s="514"/>
      <c r="BM352" s="514"/>
      <c r="BN352" s="514"/>
      <c r="BO352" s="515"/>
    </row>
    <row r="353" spans="1:67" s="516" customFormat="1" ht="109.95" customHeight="1" thickBot="1">
      <c r="A353" s="649">
        <v>342</v>
      </c>
      <c r="B353" s="983" t="str">
        <f>IF(基本情報入力シート!B381="","",基本情報入力シート!B381)</f>
        <v/>
      </c>
      <c r="C353" s="984"/>
      <c r="D353" s="984"/>
      <c r="E353" s="984"/>
      <c r="F353" s="985"/>
      <c r="G353" s="460" t="str">
        <f>IF(基本情報入力シート!L381="", "", 基本情報入力シート!L381)</f>
        <v/>
      </c>
      <c r="H353" s="460" t="str">
        <f>IF(基本情報入力シート!Q381="", "", 基本情報入力シート!Q381)</f>
        <v/>
      </c>
      <c r="I353" s="460" t="str">
        <f>IF(基本情報入力シート!V381="", "", 基本情報入力シート!V381)</f>
        <v/>
      </c>
      <c r="J353" s="460" t="str">
        <f>IF(基本情報入力シート!W381="", "", 基本情報入力シート!W381)</f>
        <v/>
      </c>
      <c r="K353" s="460" t="str">
        <f>IF(基本情報入力シート!Z381="", "", 基本情報入力シート!Z381)</f>
        <v/>
      </c>
      <c r="L353" s="162" t="str">
        <f>IF(基本情報入力シート!AF381=0, "",基本情報入力シート!AF381)</f>
        <v/>
      </c>
      <c r="M353" s="163" t="str">
        <f>IF(基本情報入力シート!AG381="","",基本情報入力シート!AG381)</f>
        <v/>
      </c>
      <c r="N353" s="164"/>
      <c r="O353" s="165" t="str">
        <f>IFERROR(VLOOKUP(K353,【参考】数式用!$A$2:$F$57,MATCH(N353,【参考】数式用!$C$3:$F$3,0)+2,0),"")</f>
        <v/>
      </c>
      <c r="P353" s="461" t="s">
        <v>180</v>
      </c>
      <c r="Q353" s="166"/>
      <c r="R353" s="462" t="s">
        <v>271</v>
      </c>
      <c r="S353" s="166"/>
      <c r="T353" s="462" t="s">
        <v>272</v>
      </c>
      <c r="U353" s="166"/>
      <c r="V353" s="462" t="s">
        <v>271</v>
      </c>
      <c r="W353" s="166"/>
      <c r="X353" s="462" t="s">
        <v>182</v>
      </c>
      <c r="Y353" s="462" t="s">
        <v>274</v>
      </c>
      <c r="Z353" s="462" t="str">
        <f t="shared" si="103"/>
        <v/>
      </c>
      <c r="AA353" s="463" t="s">
        <v>275</v>
      </c>
      <c r="AB353" s="464" t="str">
        <f t="shared" si="104"/>
        <v/>
      </c>
      <c r="AC353" s="465" t="str">
        <f>IFERROR(ROUNDDOWN(ROUNDDOWN(ROUND(L353*VLOOKUP(K353,【参考】数式用!$A$4:$F$57,MATCH("処遇改善加算Ⅳ",【参考】数式用!$C$3:$F$3,0)+2,0),0)*M353,0)*Z353*0.5,0), "")</f>
        <v/>
      </c>
      <c r="AD353" s="616"/>
      <c r="AE353" s="582"/>
      <c r="AF353" s="582"/>
      <c r="AG353" s="583"/>
      <c r="AH353" s="234"/>
      <c r="AI353" s="161"/>
      <c r="AJ353" s="167"/>
      <c r="AK353" s="541" t="str">
        <f t="shared" si="105"/>
        <v/>
      </c>
      <c r="AL353" s="542" t="str">
        <f t="shared" si="106"/>
        <v/>
      </c>
      <c r="AM353" s="543"/>
      <c r="AN353" s="547" t="str">
        <f>IFERROR(VLOOKUP(K353,【参考】数式用!$A$2:$N$57,14,FALSE),"")</f>
        <v/>
      </c>
      <c r="AO353" s="547" t="str">
        <f t="shared" si="107"/>
        <v/>
      </c>
      <c r="AP353" s="546" t="str">
        <f t="shared" si="108"/>
        <v/>
      </c>
      <c r="AQ353" s="546" t="str">
        <f t="shared" si="109"/>
        <v>入力済</v>
      </c>
      <c r="AR353" s="547" t="str">
        <f t="shared" si="110"/>
        <v/>
      </c>
      <c r="AS353" s="546" t="str">
        <f t="shared" si="111"/>
        <v>入力済</v>
      </c>
      <c r="AT353" s="546" t="str">
        <f t="shared" si="112"/>
        <v/>
      </c>
      <c r="AU353" s="546" t="str">
        <f t="shared" si="113"/>
        <v/>
      </c>
      <c r="AV353" s="547" t="str">
        <f t="shared" si="114"/>
        <v/>
      </c>
      <c r="AW353" s="547" t="str">
        <f t="shared" si="121"/>
        <v>入力済</v>
      </c>
      <c r="AX353" s="546" t="str">
        <f>IFERROR(VLOOKUP(K353,【参考】数式用!$AR$3:$AS$49,2, FALSE), "")</f>
        <v/>
      </c>
      <c r="AY353" s="547" t="str">
        <f t="shared" si="115"/>
        <v/>
      </c>
      <c r="AZ353" s="547" t="str">
        <f t="shared" si="116"/>
        <v>入力済</v>
      </c>
      <c r="BA353" s="546" t="str">
        <f>IFERROR(VLOOKUP(K353,【参考】数式用!$AX$3:$AY$56, 2, FALSE), "")</f>
        <v/>
      </c>
      <c r="BB353" s="547" t="str">
        <f t="shared" si="117"/>
        <v/>
      </c>
      <c r="BC353" s="647" t="str">
        <f t="shared" si="118"/>
        <v>入力済</v>
      </c>
      <c r="BD353" s="547" t="str">
        <f t="shared" si="119"/>
        <v/>
      </c>
      <c r="BE353" s="547" t="str">
        <f t="shared" si="120"/>
        <v/>
      </c>
      <c r="BF353" s="514"/>
      <c r="BG353" s="514"/>
      <c r="BH353" s="633" t="e">
        <f>VLOOKUP(K353,【参考】数式用!$A$2:$O$57,15,FALSE)</f>
        <v>#N/A</v>
      </c>
      <c r="BI353" s="514"/>
      <c r="BJ353" s="514"/>
      <c r="BK353" s="514"/>
      <c r="BL353" s="514"/>
      <c r="BM353" s="514"/>
      <c r="BN353" s="514"/>
      <c r="BO353" s="515"/>
    </row>
    <row r="354" spans="1:67" s="516" customFormat="1" ht="109.95" customHeight="1" thickBot="1">
      <c r="A354" s="649">
        <v>343</v>
      </c>
      <c r="B354" s="983" t="str">
        <f>IF(基本情報入力シート!B382="","",基本情報入力シート!B382)</f>
        <v/>
      </c>
      <c r="C354" s="984"/>
      <c r="D354" s="984"/>
      <c r="E354" s="984"/>
      <c r="F354" s="985"/>
      <c r="G354" s="460" t="str">
        <f>IF(基本情報入力シート!L382="", "", 基本情報入力シート!L382)</f>
        <v/>
      </c>
      <c r="H354" s="460" t="str">
        <f>IF(基本情報入力シート!Q382="", "", 基本情報入力シート!Q382)</f>
        <v/>
      </c>
      <c r="I354" s="460" t="str">
        <f>IF(基本情報入力シート!V382="", "", 基本情報入力シート!V382)</f>
        <v/>
      </c>
      <c r="J354" s="460" t="str">
        <f>IF(基本情報入力シート!W382="", "", 基本情報入力シート!W382)</f>
        <v/>
      </c>
      <c r="K354" s="460" t="str">
        <f>IF(基本情報入力シート!Z382="", "", 基本情報入力シート!Z382)</f>
        <v/>
      </c>
      <c r="L354" s="162" t="str">
        <f>IF(基本情報入力シート!AF382=0, "",基本情報入力シート!AF382)</f>
        <v/>
      </c>
      <c r="M354" s="163" t="str">
        <f>IF(基本情報入力シート!AG382="","",基本情報入力シート!AG382)</f>
        <v/>
      </c>
      <c r="N354" s="164"/>
      <c r="O354" s="165" t="str">
        <f>IFERROR(VLOOKUP(K354,【参考】数式用!$A$2:$F$57,MATCH(N354,【参考】数式用!$C$3:$F$3,0)+2,0),"")</f>
        <v/>
      </c>
      <c r="P354" s="461" t="s">
        <v>180</v>
      </c>
      <c r="Q354" s="166"/>
      <c r="R354" s="462" t="s">
        <v>271</v>
      </c>
      <c r="S354" s="166"/>
      <c r="T354" s="462" t="s">
        <v>272</v>
      </c>
      <c r="U354" s="166"/>
      <c r="V354" s="462" t="s">
        <v>271</v>
      </c>
      <c r="W354" s="166"/>
      <c r="X354" s="462" t="s">
        <v>182</v>
      </c>
      <c r="Y354" s="462" t="s">
        <v>274</v>
      </c>
      <c r="Z354" s="462" t="str">
        <f t="shared" si="103"/>
        <v/>
      </c>
      <c r="AA354" s="463" t="s">
        <v>275</v>
      </c>
      <c r="AB354" s="464" t="str">
        <f t="shared" si="104"/>
        <v/>
      </c>
      <c r="AC354" s="465" t="str">
        <f>IFERROR(ROUNDDOWN(ROUNDDOWN(ROUND(L354*VLOOKUP(K354,【参考】数式用!$A$4:$F$57,MATCH("処遇改善加算Ⅳ",【参考】数式用!$C$3:$F$3,0)+2,0),0)*M354,0)*Z354*0.5,0), "")</f>
        <v/>
      </c>
      <c r="AD354" s="616"/>
      <c r="AE354" s="582"/>
      <c r="AF354" s="582"/>
      <c r="AG354" s="583"/>
      <c r="AH354" s="234"/>
      <c r="AI354" s="161"/>
      <c r="AJ354" s="167"/>
      <c r="AK354" s="541" t="str">
        <f t="shared" si="105"/>
        <v/>
      </c>
      <c r="AL354" s="542" t="str">
        <f t="shared" si="106"/>
        <v/>
      </c>
      <c r="AM354" s="543"/>
      <c r="AN354" s="547" t="str">
        <f>IFERROR(VLOOKUP(K354,【参考】数式用!$A$2:$N$57,14,FALSE),"")</f>
        <v/>
      </c>
      <c r="AO354" s="547" t="str">
        <f t="shared" si="107"/>
        <v/>
      </c>
      <c r="AP354" s="546" t="str">
        <f t="shared" si="108"/>
        <v/>
      </c>
      <c r="AQ354" s="546" t="str">
        <f t="shared" si="109"/>
        <v>入力済</v>
      </c>
      <c r="AR354" s="547" t="str">
        <f t="shared" si="110"/>
        <v/>
      </c>
      <c r="AS354" s="546" t="str">
        <f t="shared" si="111"/>
        <v>入力済</v>
      </c>
      <c r="AT354" s="546" t="str">
        <f t="shared" si="112"/>
        <v/>
      </c>
      <c r="AU354" s="546" t="str">
        <f t="shared" si="113"/>
        <v/>
      </c>
      <c r="AV354" s="547" t="str">
        <f t="shared" si="114"/>
        <v/>
      </c>
      <c r="AW354" s="547" t="str">
        <f t="shared" si="121"/>
        <v>入力済</v>
      </c>
      <c r="AX354" s="546" t="str">
        <f>IFERROR(VLOOKUP(K354,【参考】数式用!$AR$3:$AS$49,2, FALSE), "")</f>
        <v/>
      </c>
      <c r="AY354" s="547" t="str">
        <f t="shared" si="115"/>
        <v/>
      </c>
      <c r="AZ354" s="547" t="str">
        <f t="shared" si="116"/>
        <v>入力済</v>
      </c>
      <c r="BA354" s="546" t="str">
        <f>IFERROR(VLOOKUP(K354,【参考】数式用!$AX$3:$AY$56, 2, FALSE), "")</f>
        <v/>
      </c>
      <c r="BB354" s="547" t="str">
        <f t="shared" si="117"/>
        <v/>
      </c>
      <c r="BC354" s="647" t="str">
        <f t="shared" si="118"/>
        <v>入力済</v>
      </c>
      <c r="BD354" s="547" t="str">
        <f t="shared" si="119"/>
        <v/>
      </c>
      <c r="BE354" s="547" t="str">
        <f t="shared" si="120"/>
        <v/>
      </c>
      <c r="BF354" s="514"/>
      <c r="BG354" s="514"/>
      <c r="BH354" s="633" t="e">
        <f>VLOOKUP(K354,【参考】数式用!$A$2:$O$57,15,FALSE)</f>
        <v>#N/A</v>
      </c>
      <c r="BI354" s="514"/>
      <c r="BJ354" s="514"/>
      <c r="BK354" s="514"/>
      <c r="BL354" s="514"/>
      <c r="BM354" s="514"/>
      <c r="BN354" s="514"/>
      <c r="BO354" s="515"/>
    </row>
    <row r="355" spans="1:67" s="516" customFormat="1" ht="109.95" customHeight="1" thickBot="1">
      <c r="A355" s="649">
        <v>344</v>
      </c>
      <c r="B355" s="983" t="str">
        <f>IF(基本情報入力シート!B383="","",基本情報入力シート!B383)</f>
        <v/>
      </c>
      <c r="C355" s="984"/>
      <c r="D355" s="984"/>
      <c r="E355" s="984"/>
      <c r="F355" s="985"/>
      <c r="G355" s="460" t="str">
        <f>IF(基本情報入力シート!L383="", "", 基本情報入力シート!L383)</f>
        <v/>
      </c>
      <c r="H355" s="460" t="str">
        <f>IF(基本情報入力シート!Q383="", "", 基本情報入力シート!Q383)</f>
        <v/>
      </c>
      <c r="I355" s="460" t="str">
        <f>IF(基本情報入力シート!V383="", "", 基本情報入力シート!V383)</f>
        <v/>
      </c>
      <c r="J355" s="460" t="str">
        <f>IF(基本情報入力シート!W383="", "", 基本情報入力シート!W383)</f>
        <v/>
      </c>
      <c r="K355" s="460" t="str">
        <f>IF(基本情報入力シート!Z383="", "", 基本情報入力シート!Z383)</f>
        <v/>
      </c>
      <c r="L355" s="162" t="str">
        <f>IF(基本情報入力シート!AF383=0, "",基本情報入力シート!AF383)</f>
        <v/>
      </c>
      <c r="M355" s="163" t="str">
        <f>IF(基本情報入力シート!AG383="","",基本情報入力シート!AG383)</f>
        <v/>
      </c>
      <c r="N355" s="164"/>
      <c r="O355" s="165" t="str">
        <f>IFERROR(VLOOKUP(K355,【参考】数式用!$A$2:$F$57,MATCH(N355,【参考】数式用!$C$3:$F$3,0)+2,0),"")</f>
        <v/>
      </c>
      <c r="P355" s="461" t="s">
        <v>180</v>
      </c>
      <c r="Q355" s="166"/>
      <c r="R355" s="462" t="s">
        <v>271</v>
      </c>
      <c r="S355" s="166"/>
      <c r="T355" s="462" t="s">
        <v>272</v>
      </c>
      <c r="U355" s="166"/>
      <c r="V355" s="462" t="s">
        <v>271</v>
      </c>
      <c r="W355" s="166"/>
      <c r="X355" s="462" t="s">
        <v>182</v>
      </c>
      <c r="Y355" s="462" t="s">
        <v>274</v>
      </c>
      <c r="Z355" s="462" t="str">
        <f t="shared" si="103"/>
        <v/>
      </c>
      <c r="AA355" s="463" t="s">
        <v>275</v>
      </c>
      <c r="AB355" s="464" t="str">
        <f t="shared" si="104"/>
        <v/>
      </c>
      <c r="AC355" s="465" t="str">
        <f>IFERROR(ROUNDDOWN(ROUNDDOWN(ROUND(L355*VLOOKUP(K355,【参考】数式用!$A$4:$F$57,MATCH("処遇改善加算Ⅳ",【参考】数式用!$C$3:$F$3,0)+2,0),0)*M355,0)*Z355*0.5,0), "")</f>
        <v/>
      </c>
      <c r="AD355" s="616"/>
      <c r="AE355" s="582"/>
      <c r="AF355" s="582"/>
      <c r="AG355" s="583"/>
      <c r="AH355" s="234"/>
      <c r="AI355" s="161"/>
      <c r="AJ355" s="167"/>
      <c r="AK355" s="541" t="str">
        <f t="shared" si="105"/>
        <v/>
      </c>
      <c r="AL355" s="542" t="str">
        <f t="shared" si="106"/>
        <v/>
      </c>
      <c r="AM355" s="543"/>
      <c r="AN355" s="547" t="str">
        <f>IFERROR(VLOOKUP(K355,【参考】数式用!$A$2:$N$57,14,FALSE),"")</f>
        <v/>
      </c>
      <c r="AO355" s="547" t="str">
        <f t="shared" si="107"/>
        <v/>
      </c>
      <c r="AP355" s="546" t="str">
        <f t="shared" si="108"/>
        <v/>
      </c>
      <c r="AQ355" s="546" t="str">
        <f t="shared" si="109"/>
        <v>入力済</v>
      </c>
      <c r="AR355" s="547" t="str">
        <f t="shared" si="110"/>
        <v/>
      </c>
      <c r="AS355" s="546" t="str">
        <f t="shared" si="111"/>
        <v>入力済</v>
      </c>
      <c r="AT355" s="546" t="str">
        <f t="shared" si="112"/>
        <v/>
      </c>
      <c r="AU355" s="546" t="str">
        <f t="shared" si="113"/>
        <v/>
      </c>
      <c r="AV355" s="547" t="str">
        <f t="shared" si="114"/>
        <v/>
      </c>
      <c r="AW355" s="547" t="str">
        <f t="shared" si="121"/>
        <v>入力済</v>
      </c>
      <c r="AX355" s="546" t="str">
        <f>IFERROR(VLOOKUP(K355,【参考】数式用!$AR$3:$AS$49,2, FALSE), "")</f>
        <v/>
      </c>
      <c r="AY355" s="547" t="str">
        <f t="shared" si="115"/>
        <v/>
      </c>
      <c r="AZ355" s="547" t="str">
        <f t="shared" si="116"/>
        <v>入力済</v>
      </c>
      <c r="BA355" s="546" t="str">
        <f>IFERROR(VLOOKUP(K355,【参考】数式用!$AX$3:$AY$56, 2, FALSE), "")</f>
        <v/>
      </c>
      <c r="BB355" s="547" t="str">
        <f t="shared" si="117"/>
        <v/>
      </c>
      <c r="BC355" s="647" t="str">
        <f t="shared" si="118"/>
        <v>入力済</v>
      </c>
      <c r="BD355" s="547" t="str">
        <f t="shared" si="119"/>
        <v/>
      </c>
      <c r="BE355" s="547" t="str">
        <f t="shared" si="120"/>
        <v/>
      </c>
      <c r="BF355" s="514"/>
      <c r="BG355" s="514"/>
      <c r="BH355" s="633" t="e">
        <f>VLOOKUP(K355,【参考】数式用!$A$2:$O$57,15,FALSE)</f>
        <v>#N/A</v>
      </c>
      <c r="BI355" s="514"/>
      <c r="BJ355" s="514"/>
      <c r="BK355" s="514"/>
      <c r="BL355" s="514"/>
      <c r="BM355" s="514"/>
      <c r="BN355" s="514"/>
      <c r="BO355" s="515"/>
    </row>
    <row r="356" spans="1:67" s="516" customFormat="1" ht="109.95" customHeight="1" thickBot="1">
      <c r="A356" s="649">
        <v>345</v>
      </c>
      <c r="B356" s="983" t="str">
        <f>IF(基本情報入力シート!B384="","",基本情報入力シート!B384)</f>
        <v/>
      </c>
      <c r="C356" s="984"/>
      <c r="D356" s="984"/>
      <c r="E356" s="984"/>
      <c r="F356" s="985"/>
      <c r="G356" s="460" t="str">
        <f>IF(基本情報入力シート!L384="", "", 基本情報入力シート!L384)</f>
        <v/>
      </c>
      <c r="H356" s="460" t="str">
        <f>IF(基本情報入力シート!Q384="", "", 基本情報入力シート!Q384)</f>
        <v/>
      </c>
      <c r="I356" s="460" t="str">
        <f>IF(基本情報入力シート!V384="", "", 基本情報入力シート!V384)</f>
        <v/>
      </c>
      <c r="J356" s="460" t="str">
        <f>IF(基本情報入力シート!W384="", "", 基本情報入力シート!W384)</f>
        <v/>
      </c>
      <c r="K356" s="460" t="str">
        <f>IF(基本情報入力シート!Z384="", "", 基本情報入力シート!Z384)</f>
        <v/>
      </c>
      <c r="L356" s="162" t="str">
        <f>IF(基本情報入力シート!AF384=0, "",基本情報入力シート!AF384)</f>
        <v/>
      </c>
      <c r="M356" s="163" t="str">
        <f>IF(基本情報入力シート!AG384="","",基本情報入力シート!AG384)</f>
        <v/>
      </c>
      <c r="N356" s="164"/>
      <c r="O356" s="165" t="str">
        <f>IFERROR(VLOOKUP(K356,【参考】数式用!$A$2:$F$57,MATCH(N356,【参考】数式用!$C$3:$F$3,0)+2,0),"")</f>
        <v/>
      </c>
      <c r="P356" s="461" t="s">
        <v>180</v>
      </c>
      <c r="Q356" s="166"/>
      <c r="R356" s="462" t="s">
        <v>271</v>
      </c>
      <c r="S356" s="166"/>
      <c r="T356" s="462" t="s">
        <v>272</v>
      </c>
      <c r="U356" s="166"/>
      <c r="V356" s="462" t="s">
        <v>271</v>
      </c>
      <c r="W356" s="166"/>
      <c r="X356" s="462" t="s">
        <v>182</v>
      </c>
      <c r="Y356" s="462" t="s">
        <v>274</v>
      </c>
      <c r="Z356" s="462" t="str">
        <f t="shared" si="103"/>
        <v/>
      </c>
      <c r="AA356" s="463" t="s">
        <v>275</v>
      </c>
      <c r="AB356" s="464" t="str">
        <f t="shared" si="104"/>
        <v/>
      </c>
      <c r="AC356" s="465" t="str">
        <f>IFERROR(ROUNDDOWN(ROUNDDOWN(ROUND(L356*VLOOKUP(K356,【参考】数式用!$A$4:$F$57,MATCH("処遇改善加算Ⅳ",【参考】数式用!$C$3:$F$3,0)+2,0),0)*M356,0)*Z356*0.5,0), "")</f>
        <v/>
      </c>
      <c r="AD356" s="616"/>
      <c r="AE356" s="582"/>
      <c r="AF356" s="582"/>
      <c r="AG356" s="583"/>
      <c r="AH356" s="234"/>
      <c r="AI356" s="161"/>
      <c r="AJ356" s="167"/>
      <c r="AK356" s="541" t="str">
        <f t="shared" si="105"/>
        <v/>
      </c>
      <c r="AL356" s="542" t="str">
        <f t="shared" si="106"/>
        <v/>
      </c>
      <c r="AM356" s="543"/>
      <c r="AN356" s="547" t="str">
        <f>IFERROR(VLOOKUP(K356,【参考】数式用!$A$2:$N$57,14,FALSE),"")</f>
        <v/>
      </c>
      <c r="AO356" s="547" t="str">
        <f t="shared" si="107"/>
        <v/>
      </c>
      <c r="AP356" s="546" t="str">
        <f t="shared" si="108"/>
        <v/>
      </c>
      <c r="AQ356" s="546" t="str">
        <f t="shared" si="109"/>
        <v>入力済</v>
      </c>
      <c r="AR356" s="547" t="str">
        <f t="shared" si="110"/>
        <v/>
      </c>
      <c r="AS356" s="546" t="str">
        <f t="shared" si="111"/>
        <v>入力済</v>
      </c>
      <c r="AT356" s="546" t="str">
        <f t="shared" si="112"/>
        <v/>
      </c>
      <c r="AU356" s="546" t="str">
        <f t="shared" si="113"/>
        <v/>
      </c>
      <c r="AV356" s="547" t="str">
        <f t="shared" si="114"/>
        <v/>
      </c>
      <c r="AW356" s="547" t="str">
        <f t="shared" si="121"/>
        <v>入力済</v>
      </c>
      <c r="AX356" s="546" t="str">
        <f>IFERROR(VLOOKUP(K356,【参考】数式用!$AR$3:$AS$49,2, FALSE), "")</f>
        <v/>
      </c>
      <c r="AY356" s="547" t="str">
        <f t="shared" si="115"/>
        <v/>
      </c>
      <c r="AZ356" s="547" t="str">
        <f t="shared" si="116"/>
        <v>入力済</v>
      </c>
      <c r="BA356" s="546" t="str">
        <f>IFERROR(VLOOKUP(K356,【参考】数式用!$AX$3:$AY$56, 2, FALSE), "")</f>
        <v/>
      </c>
      <c r="BB356" s="547" t="str">
        <f t="shared" si="117"/>
        <v/>
      </c>
      <c r="BC356" s="647" t="str">
        <f t="shared" si="118"/>
        <v>入力済</v>
      </c>
      <c r="BD356" s="547" t="str">
        <f t="shared" si="119"/>
        <v/>
      </c>
      <c r="BE356" s="547" t="str">
        <f t="shared" si="120"/>
        <v/>
      </c>
      <c r="BF356" s="514"/>
      <c r="BG356" s="514"/>
      <c r="BH356" s="633" t="e">
        <f>VLOOKUP(K356,【参考】数式用!$A$2:$O$57,15,FALSE)</f>
        <v>#N/A</v>
      </c>
      <c r="BI356" s="514"/>
      <c r="BJ356" s="514"/>
      <c r="BK356" s="514"/>
      <c r="BL356" s="514"/>
      <c r="BM356" s="514"/>
      <c r="BN356" s="514"/>
      <c r="BO356" s="515"/>
    </row>
    <row r="357" spans="1:67" s="516" customFormat="1" ht="109.95" customHeight="1" thickBot="1">
      <c r="A357" s="649">
        <v>346</v>
      </c>
      <c r="B357" s="983" t="str">
        <f>IF(基本情報入力シート!B385="","",基本情報入力シート!B385)</f>
        <v/>
      </c>
      <c r="C357" s="984"/>
      <c r="D357" s="984"/>
      <c r="E357" s="984"/>
      <c r="F357" s="985"/>
      <c r="G357" s="460" t="str">
        <f>IF(基本情報入力シート!L385="", "", 基本情報入力シート!L385)</f>
        <v/>
      </c>
      <c r="H357" s="460" t="str">
        <f>IF(基本情報入力シート!Q385="", "", 基本情報入力シート!Q385)</f>
        <v/>
      </c>
      <c r="I357" s="460" t="str">
        <f>IF(基本情報入力シート!V385="", "", 基本情報入力シート!V385)</f>
        <v/>
      </c>
      <c r="J357" s="460" t="str">
        <f>IF(基本情報入力シート!W385="", "", 基本情報入力シート!W385)</f>
        <v/>
      </c>
      <c r="K357" s="460" t="str">
        <f>IF(基本情報入力シート!Z385="", "", 基本情報入力シート!Z385)</f>
        <v/>
      </c>
      <c r="L357" s="162" t="str">
        <f>IF(基本情報入力シート!AF385=0, "",基本情報入力シート!AF385)</f>
        <v/>
      </c>
      <c r="M357" s="163" t="str">
        <f>IF(基本情報入力シート!AG385="","",基本情報入力シート!AG385)</f>
        <v/>
      </c>
      <c r="N357" s="164"/>
      <c r="O357" s="165" t="str">
        <f>IFERROR(VLOOKUP(K357,【参考】数式用!$A$2:$F$57,MATCH(N357,【参考】数式用!$C$3:$F$3,0)+2,0),"")</f>
        <v/>
      </c>
      <c r="P357" s="461" t="s">
        <v>180</v>
      </c>
      <c r="Q357" s="166"/>
      <c r="R357" s="462" t="s">
        <v>271</v>
      </c>
      <c r="S357" s="166"/>
      <c r="T357" s="462" t="s">
        <v>272</v>
      </c>
      <c r="U357" s="166"/>
      <c r="V357" s="462" t="s">
        <v>271</v>
      </c>
      <c r="W357" s="166"/>
      <c r="X357" s="462" t="s">
        <v>182</v>
      </c>
      <c r="Y357" s="462" t="s">
        <v>274</v>
      </c>
      <c r="Z357" s="462" t="str">
        <f t="shared" si="103"/>
        <v/>
      </c>
      <c r="AA357" s="463" t="s">
        <v>275</v>
      </c>
      <c r="AB357" s="464" t="str">
        <f t="shared" si="104"/>
        <v/>
      </c>
      <c r="AC357" s="465" t="str">
        <f>IFERROR(ROUNDDOWN(ROUNDDOWN(ROUND(L357*VLOOKUP(K357,【参考】数式用!$A$4:$F$57,MATCH("処遇改善加算Ⅳ",【参考】数式用!$C$3:$F$3,0)+2,0),0)*M357,0)*Z357*0.5,0), "")</f>
        <v/>
      </c>
      <c r="AD357" s="616"/>
      <c r="AE357" s="582"/>
      <c r="AF357" s="582"/>
      <c r="AG357" s="583"/>
      <c r="AH357" s="234"/>
      <c r="AI357" s="161"/>
      <c r="AJ357" s="167"/>
      <c r="AK357" s="541" t="str">
        <f t="shared" si="105"/>
        <v/>
      </c>
      <c r="AL357" s="542" t="str">
        <f t="shared" si="106"/>
        <v/>
      </c>
      <c r="AM357" s="543"/>
      <c r="AN357" s="547" t="str">
        <f>IFERROR(VLOOKUP(K357,【参考】数式用!$A$2:$N$57,14,FALSE),"")</f>
        <v/>
      </c>
      <c r="AO357" s="547" t="str">
        <f t="shared" si="107"/>
        <v/>
      </c>
      <c r="AP357" s="546" t="str">
        <f t="shared" si="108"/>
        <v/>
      </c>
      <c r="AQ357" s="546" t="str">
        <f t="shared" si="109"/>
        <v>入力済</v>
      </c>
      <c r="AR357" s="547" t="str">
        <f t="shared" si="110"/>
        <v/>
      </c>
      <c r="AS357" s="546" t="str">
        <f t="shared" si="111"/>
        <v>入力済</v>
      </c>
      <c r="AT357" s="546" t="str">
        <f t="shared" si="112"/>
        <v/>
      </c>
      <c r="AU357" s="546" t="str">
        <f t="shared" si="113"/>
        <v/>
      </c>
      <c r="AV357" s="547" t="str">
        <f t="shared" si="114"/>
        <v/>
      </c>
      <c r="AW357" s="547" t="str">
        <f t="shared" si="121"/>
        <v>入力済</v>
      </c>
      <c r="AX357" s="546" t="str">
        <f>IFERROR(VLOOKUP(K357,【参考】数式用!$AR$3:$AS$49,2, FALSE), "")</f>
        <v/>
      </c>
      <c r="AY357" s="547" t="str">
        <f t="shared" si="115"/>
        <v/>
      </c>
      <c r="AZ357" s="547" t="str">
        <f t="shared" si="116"/>
        <v>入力済</v>
      </c>
      <c r="BA357" s="546" t="str">
        <f>IFERROR(VLOOKUP(K357,【参考】数式用!$AX$3:$AY$56, 2, FALSE), "")</f>
        <v/>
      </c>
      <c r="BB357" s="547" t="str">
        <f t="shared" si="117"/>
        <v/>
      </c>
      <c r="BC357" s="647" t="str">
        <f t="shared" si="118"/>
        <v>入力済</v>
      </c>
      <c r="BD357" s="547" t="str">
        <f t="shared" si="119"/>
        <v/>
      </c>
      <c r="BE357" s="547" t="str">
        <f t="shared" si="120"/>
        <v/>
      </c>
      <c r="BF357" s="514"/>
      <c r="BG357" s="514"/>
      <c r="BH357" s="633" t="e">
        <f>VLOOKUP(K357,【参考】数式用!$A$2:$O$57,15,FALSE)</f>
        <v>#N/A</v>
      </c>
      <c r="BI357" s="514"/>
      <c r="BJ357" s="514"/>
      <c r="BK357" s="514"/>
      <c r="BL357" s="514"/>
      <c r="BM357" s="514"/>
      <c r="BN357" s="514"/>
      <c r="BO357" s="515"/>
    </row>
    <row r="358" spans="1:67" s="516" customFormat="1" ht="109.95" customHeight="1" thickBot="1">
      <c r="A358" s="649">
        <v>347</v>
      </c>
      <c r="B358" s="983" t="str">
        <f>IF(基本情報入力シート!B386="","",基本情報入力シート!B386)</f>
        <v/>
      </c>
      <c r="C358" s="984"/>
      <c r="D358" s="984"/>
      <c r="E358" s="984"/>
      <c r="F358" s="985"/>
      <c r="G358" s="460" t="str">
        <f>IF(基本情報入力シート!L386="", "", 基本情報入力シート!L386)</f>
        <v/>
      </c>
      <c r="H358" s="460" t="str">
        <f>IF(基本情報入力シート!Q386="", "", 基本情報入力シート!Q386)</f>
        <v/>
      </c>
      <c r="I358" s="460" t="str">
        <f>IF(基本情報入力シート!V386="", "", 基本情報入力シート!V386)</f>
        <v/>
      </c>
      <c r="J358" s="460" t="str">
        <f>IF(基本情報入力シート!W386="", "", 基本情報入力シート!W386)</f>
        <v/>
      </c>
      <c r="K358" s="460" t="str">
        <f>IF(基本情報入力シート!Z386="", "", 基本情報入力シート!Z386)</f>
        <v/>
      </c>
      <c r="L358" s="162" t="str">
        <f>IF(基本情報入力シート!AF386=0, "",基本情報入力シート!AF386)</f>
        <v/>
      </c>
      <c r="M358" s="163" t="str">
        <f>IF(基本情報入力シート!AG386="","",基本情報入力シート!AG386)</f>
        <v/>
      </c>
      <c r="N358" s="164"/>
      <c r="O358" s="165" t="str">
        <f>IFERROR(VLOOKUP(K358,【参考】数式用!$A$2:$F$57,MATCH(N358,【参考】数式用!$C$3:$F$3,0)+2,0),"")</f>
        <v/>
      </c>
      <c r="P358" s="461" t="s">
        <v>180</v>
      </c>
      <c r="Q358" s="166"/>
      <c r="R358" s="462" t="s">
        <v>271</v>
      </c>
      <c r="S358" s="166"/>
      <c r="T358" s="462" t="s">
        <v>272</v>
      </c>
      <c r="U358" s="166"/>
      <c r="V358" s="462" t="s">
        <v>271</v>
      </c>
      <c r="W358" s="166"/>
      <c r="X358" s="462" t="s">
        <v>182</v>
      </c>
      <c r="Y358" s="462" t="s">
        <v>274</v>
      </c>
      <c r="Z358" s="462" t="str">
        <f t="shared" si="103"/>
        <v/>
      </c>
      <c r="AA358" s="463" t="s">
        <v>275</v>
      </c>
      <c r="AB358" s="464" t="str">
        <f t="shared" si="104"/>
        <v/>
      </c>
      <c r="AC358" s="465" t="str">
        <f>IFERROR(ROUNDDOWN(ROUNDDOWN(ROUND(L358*VLOOKUP(K358,【参考】数式用!$A$4:$F$57,MATCH("処遇改善加算Ⅳ",【参考】数式用!$C$3:$F$3,0)+2,0),0)*M358,0)*Z358*0.5,0), "")</f>
        <v/>
      </c>
      <c r="AD358" s="616"/>
      <c r="AE358" s="582"/>
      <c r="AF358" s="582"/>
      <c r="AG358" s="583"/>
      <c r="AH358" s="234"/>
      <c r="AI358" s="161"/>
      <c r="AJ358" s="167"/>
      <c r="AK358" s="541" t="str">
        <f t="shared" si="105"/>
        <v/>
      </c>
      <c r="AL358" s="542" t="str">
        <f t="shared" si="106"/>
        <v/>
      </c>
      <c r="AM358" s="543"/>
      <c r="AN358" s="547" t="str">
        <f>IFERROR(VLOOKUP(K358,【参考】数式用!$A$2:$N$57,14,FALSE),"")</f>
        <v/>
      </c>
      <c r="AO358" s="547" t="str">
        <f t="shared" si="107"/>
        <v/>
      </c>
      <c r="AP358" s="546" t="str">
        <f t="shared" si="108"/>
        <v/>
      </c>
      <c r="AQ358" s="546" t="str">
        <f t="shared" si="109"/>
        <v>入力済</v>
      </c>
      <c r="AR358" s="547" t="str">
        <f t="shared" si="110"/>
        <v/>
      </c>
      <c r="AS358" s="546" t="str">
        <f t="shared" si="111"/>
        <v>入力済</v>
      </c>
      <c r="AT358" s="546" t="str">
        <f t="shared" si="112"/>
        <v/>
      </c>
      <c r="AU358" s="546" t="str">
        <f t="shared" si="113"/>
        <v/>
      </c>
      <c r="AV358" s="547" t="str">
        <f t="shared" si="114"/>
        <v/>
      </c>
      <c r="AW358" s="547" t="str">
        <f t="shared" si="121"/>
        <v>入力済</v>
      </c>
      <c r="AX358" s="546" t="str">
        <f>IFERROR(VLOOKUP(K358,【参考】数式用!$AR$3:$AS$49,2, FALSE), "")</f>
        <v/>
      </c>
      <c r="AY358" s="547" t="str">
        <f t="shared" si="115"/>
        <v/>
      </c>
      <c r="AZ358" s="547" t="str">
        <f t="shared" si="116"/>
        <v>入力済</v>
      </c>
      <c r="BA358" s="546" t="str">
        <f>IFERROR(VLOOKUP(K358,【参考】数式用!$AX$3:$AY$56, 2, FALSE), "")</f>
        <v/>
      </c>
      <c r="BB358" s="547" t="str">
        <f t="shared" si="117"/>
        <v/>
      </c>
      <c r="BC358" s="647" t="str">
        <f t="shared" si="118"/>
        <v>入力済</v>
      </c>
      <c r="BD358" s="547" t="str">
        <f t="shared" si="119"/>
        <v/>
      </c>
      <c r="BE358" s="547" t="str">
        <f t="shared" si="120"/>
        <v/>
      </c>
      <c r="BF358" s="514"/>
      <c r="BG358" s="514"/>
      <c r="BH358" s="633" t="e">
        <f>VLOOKUP(K358,【参考】数式用!$A$2:$O$57,15,FALSE)</f>
        <v>#N/A</v>
      </c>
      <c r="BI358" s="514"/>
      <c r="BJ358" s="514"/>
      <c r="BK358" s="514"/>
      <c r="BL358" s="514"/>
      <c r="BM358" s="514"/>
      <c r="BN358" s="514"/>
      <c r="BO358" s="515"/>
    </row>
    <row r="359" spans="1:67" s="516" customFormat="1" ht="109.95" customHeight="1" thickBot="1">
      <c r="A359" s="649">
        <v>348</v>
      </c>
      <c r="B359" s="983" t="str">
        <f>IF(基本情報入力シート!B387="","",基本情報入力シート!B387)</f>
        <v/>
      </c>
      <c r="C359" s="984"/>
      <c r="D359" s="984"/>
      <c r="E359" s="984"/>
      <c r="F359" s="985"/>
      <c r="G359" s="460" t="str">
        <f>IF(基本情報入力シート!L387="", "", 基本情報入力シート!L387)</f>
        <v/>
      </c>
      <c r="H359" s="460" t="str">
        <f>IF(基本情報入力シート!Q387="", "", 基本情報入力シート!Q387)</f>
        <v/>
      </c>
      <c r="I359" s="460" t="str">
        <f>IF(基本情報入力シート!V387="", "", 基本情報入力シート!V387)</f>
        <v/>
      </c>
      <c r="J359" s="460" t="str">
        <f>IF(基本情報入力シート!W387="", "", 基本情報入力シート!W387)</f>
        <v/>
      </c>
      <c r="K359" s="460" t="str">
        <f>IF(基本情報入力シート!Z387="", "", 基本情報入力シート!Z387)</f>
        <v/>
      </c>
      <c r="L359" s="162" t="str">
        <f>IF(基本情報入力シート!AF387=0, "",基本情報入力シート!AF387)</f>
        <v/>
      </c>
      <c r="M359" s="163" t="str">
        <f>IF(基本情報入力シート!AG387="","",基本情報入力シート!AG387)</f>
        <v/>
      </c>
      <c r="N359" s="164"/>
      <c r="O359" s="165" t="str">
        <f>IFERROR(VLOOKUP(K359,【参考】数式用!$A$2:$F$57,MATCH(N359,【参考】数式用!$C$3:$F$3,0)+2,0),"")</f>
        <v/>
      </c>
      <c r="P359" s="461" t="s">
        <v>180</v>
      </c>
      <c r="Q359" s="166"/>
      <c r="R359" s="462" t="s">
        <v>271</v>
      </c>
      <c r="S359" s="166"/>
      <c r="T359" s="462" t="s">
        <v>272</v>
      </c>
      <c r="U359" s="166"/>
      <c r="V359" s="462" t="s">
        <v>271</v>
      </c>
      <c r="W359" s="166"/>
      <c r="X359" s="462" t="s">
        <v>182</v>
      </c>
      <c r="Y359" s="462" t="s">
        <v>274</v>
      </c>
      <c r="Z359" s="462" t="str">
        <f t="shared" si="103"/>
        <v/>
      </c>
      <c r="AA359" s="463" t="s">
        <v>275</v>
      </c>
      <c r="AB359" s="464" t="str">
        <f t="shared" si="104"/>
        <v/>
      </c>
      <c r="AC359" s="465" t="str">
        <f>IFERROR(ROUNDDOWN(ROUNDDOWN(ROUND(L359*VLOOKUP(K359,【参考】数式用!$A$4:$F$57,MATCH("処遇改善加算Ⅳ",【参考】数式用!$C$3:$F$3,0)+2,0),0)*M359,0)*Z359*0.5,0), "")</f>
        <v/>
      </c>
      <c r="AD359" s="616"/>
      <c r="AE359" s="582"/>
      <c r="AF359" s="582"/>
      <c r="AG359" s="583"/>
      <c r="AH359" s="234"/>
      <c r="AI359" s="161"/>
      <c r="AJ359" s="167"/>
      <c r="AK359" s="541" t="str">
        <f t="shared" si="105"/>
        <v/>
      </c>
      <c r="AL359" s="542" t="str">
        <f t="shared" si="106"/>
        <v/>
      </c>
      <c r="AM359" s="543"/>
      <c r="AN359" s="547" t="str">
        <f>IFERROR(VLOOKUP(K359,【参考】数式用!$A$2:$N$57,14,FALSE),"")</f>
        <v/>
      </c>
      <c r="AO359" s="547" t="str">
        <f t="shared" si="107"/>
        <v/>
      </c>
      <c r="AP359" s="546" t="str">
        <f t="shared" si="108"/>
        <v/>
      </c>
      <c r="AQ359" s="546" t="str">
        <f t="shared" si="109"/>
        <v>入力済</v>
      </c>
      <c r="AR359" s="547" t="str">
        <f t="shared" si="110"/>
        <v/>
      </c>
      <c r="AS359" s="546" t="str">
        <f t="shared" si="111"/>
        <v>入力済</v>
      </c>
      <c r="AT359" s="546" t="str">
        <f t="shared" si="112"/>
        <v/>
      </c>
      <c r="AU359" s="546" t="str">
        <f t="shared" si="113"/>
        <v/>
      </c>
      <c r="AV359" s="547" t="str">
        <f t="shared" si="114"/>
        <v/>
      </c>
      <c r="AW359" s="547" t="str">
        <f t="shared" si="121"/>
        <v>入力済</v>
      </c>
      <c r="AX359" s="546" t="str">
        <f>IFERROR(VLOOKUP(K359,【参考】数式用!$AR$3:$AS$49,2, FALSE), "")</f>
        <v/>
      </c>
      <c r="AY359" s="547" t="str">
        <f t="shared" si="115"/>
        <v/>
      </c>
      <c r="AZ359" s="547" t="str">
        <f t="shared" si="116"/>
        <v>入力済</v>
      </c>
      <c r="BA359" s="546" t="str">
        <f>IFERROR(VLOOKUP(K359,【参考】数式用!$AX$3:$AY$56, 2, FALSE), "")</f>
        <v/>
      </c>
      <c r="BB359" s="547" t="str">
        <f t="shared" si="117"/>
        <v/>
      </c>
      <c r="BC359" s="647" t="str">
        <f t="shared" si="118"/>
        <v>入力済</v>
      </c>
      <c r="BD359" s="547" t="str">
        <f t="shared" si="119"/>
        <v/>
      </c>
      <c r="BE359" s="547" t="str">
        <f t="shared" si="120"/>
        <v/>
      </c>
      <c r="BF359" s="514"/>
      <c r="BG359" s="514"/>
      <c r="BH359" s="633" t="e">
        <f>VLOOKUP(K359,【参考】数式用!$A$2:$O$57,15,FALSE)</f>
        <v>#N/A</v>
      </c>
      <c r="BI359" s="514"/>
      <c r="BJ359" s="514"/>
      <c r="BK359" s="514"/>
      <c r="BL359" s="514"/>
      <c r="BM359" s="514"/>
      <c r="BN359" s="514"/>
      <c r="BO359" s="515"/>
    </row>
    <row r="360" spans="1:67" s="516" customFormat="1" ht="109.95" customHeight="1" thickBot="1">
      <c r="A360" s="649">
        <v>349</v>
      </c>
      <c r="B360" s="983" t="str">
        <f>IF(基本情報入力シート!B388="","",基本情報入力シート!B388)</f>
        <v/>
      </c>
      <c r="C360" s="984"/>
      <c r="D360" s="984"/>
      <c r="E360" s="984"/>
      <c r="F360" s="985"/>
      <c r="G360" s="460" t="str">
        <f>IF(基本情報入力シート!L388="", "", 基本情報入力シート!L388)</f>
        <v/>
      </c>
      <c r="H360" s="460" t="str">
        <f>IF(基本情報入力シート!Q388="", "", 基本情報入力シート!Q388)</f>
        <v/>
      </c>
      <c r="I360" s="460" t="str">
        <f>IF(基本情報入力シート!V388="", "", 基本情報入力シート!V388)</f>
        <v/>
      </c>
      <c r="J360" s="460" t="str">
        <f>IF(基本情報入力シート!W388="", "", 基本情報入力シート!W388)</f>
        <v/>
      </c>
      <c r="K360" s="460" t="str">
        <f>IF(基本情報入力シート!Z388="", "", 基本情報入力シート!Z388)</f>
        <v/>
      </c>
      <c r="L360" s="162" t="str">
        <f>IF(基本情報入力シート!AF388=0, "",基本情報入力シート!AF388)</f>
        <v/>
      </c>
      <c r="M360" s="163" t="str">
        <f>IF(基本情報入力シート!AG388="","",基本情報入力シート!AG388)</f>
        <v/>
      </c>
      <c r="N360" s="164"/>
      <c r="O360" s="165" t="str">
        <f>IFERROR(VLOOKUP(K360,【参考】数式用!$A$2:$F$57,MATCH(N360,【参考】数式用!$C$3:$F$3,0)+2,0),"")</f>
        <v/>
      </c>
      <c r="P360" s="461" t="s">
        <v>180</v>
      </c>
      <c r="Q360" s="166"/>
      <c r="R360" s="462" t="s">
        <v>271</v>
      </c>
      <c r="S360" s="166"/>
      <c r="T360" s="462" t="s">
        <v>272</v>
      </c>
      <c r="U360" s="166"/>
      <c r="V360" s="462" t="s">
        <v>271</v>
      </c>
      <c r="W360" s="166"/>
      <c r="X360" s="462" t="s">
        <v>182</v>
      </c>
      <c r="Y360" s="462" t="s">
        <v>274</v>
      </c>
      <c r="Z360" s="462" t="str">
        <f t="shared" si="103"/>
        <v/>
      </c>
      <c r="AA360" s="463" t="s">
        <v>275</v>
      </c>
      <c r="AB360" s="464" t="str">
        <f t="shared" si="104"/>
        <v/>
      </c>
      <c r="AC360" s="465" t="str">
        <f>IFERROR(ROUNDDOWN(ROUNDDOWN(ROUND(L360*VLOOKUP(K360,【参考】数式用!$A$4:$F$57,MATCH("処遇改善加算Ⅳ",【参考】数式用!$C$3:$F$3,0)+2,0),0)*M360,0)*Z360*0.5,0), "")</f>
        <v/>
      </c>
      <c r="AD360" s="616"/>
      <c r="AE360" s="582"/>
      <c r="AF360" s="582"/>
      <c r="AG360" s="583"/>
      <c r="AH360" s="234"/>
      <c r="AI360" s="161"/>
      <c r="AJ360" s="167"/>
      <c r="AK360" s="541" t="str">
        <f t="shared" si="105"/>
        <v/>
      </c>
      <c r="AL360" s="542" t="str">
        <f t="shared" si="106"/>
        <v/>
      </c>
      <c r="AM360" s="543"/>
      <c r="AN360" s="547" t="str">
        <f>IFERROR(VLOOKUP(K360,【参考】数式用!$A$2:$N$57,14,FALSE),"")</f>
        <v/>
      </c>
      <c r="AO360" s="547" t="str">
        <f t="shared" si="107"/>
        <v/>
      </c>
      <c r="AP360" s="546" t="str">
        <f t="shared" si="108"/>
        <v/>
      </c>
      <c r="AQ360" s="546" t="str">
        <f t="shared" si="109"/>
        <v>入力済</v>
      </c>
      <c r="AR360" s="547" t="str">
        <f t="shared" si="110"/>
        <v/>
      </c>
      <c r="AS360" s="546" t="str">
        <f t="shared" si="111"/>
        <v>入力済</v>
      </c>
      <c r="AT360" s="546" t="str">
        <f t="shared" si="112"/>
        <v/>
      </c>
      <c r="AU360" s="546" t="str">
        <f t="shared" si="113"/>
        <v/>
      </c>
      <c r="AV360" s="547" t="str">
        <f t="shared" si="114"/>
        <v/>
      </c>
      <c r="AW360" s="547" t="str">
        <f t="shared" si="121"/>
        <v>入力済</v>
      </c>
      <c r="AX360" s="546" t="str">
        <f>IFERROR(VLOOKUP(K360,【参考】数式用!$AR$3:$AS$49,2, FALSE), "")</f>
        <v/>
      </c>
      <c r="AY360" s="547" t="str">
        <f t="shared" si="115"/>
        <v/>
      </c>
      <c r="AZ360" s="547" t="str">
        <f t="shared" si="116"/>
        <v>入力済</v>
      </c>
      <c r="BA360" s="546" t="str">
        <f>IFERROR(VLOOKUP(K360,【参考】数式用!$AX$3:$AY$56, 2, FALSE), "")</f>
        <v/>
      </c>
      <c r="BB360" s="547" t="str">
        <f t="shared" si="117"/>
        <v/>
      </c>
      <c r="BC360" s="647" t="str">
        <f t="shared" si="118"/>
        <v>入力済</v>
      </c>
      <c r="BD360" s="547" t="str">
        <f t="shared" si="119"/>
        <v/>
      </c>
      <c r="BE360" s="547" t="str">
        <f t="shared" si="120"/>
        <v/>
      </c>
      <c r="BF360" s="514"/>
      <c r="BG360" s="514"/>
      <c r="BH360" s="633" t="e">
        <f>VLOOKUP(K360,【参考】数式用!$A$2:$O$57,15,FALSE)</f>
        <v>#N/A</v>
      </c>
      <c r="BI360" s="514"/>
      <c r="BJ360" s="514"/>
      <c r="BK360" s="514"/>
      <c r="BL360" s="514"/>
      <c r="BM360" s="514"/>
      <c r="BN360" s="514"/>
      <c r="BO360" s="515"/>
    </row>
    <row r="361" spans="1:67" s="516" customFormat="1" ht="109.95" customHeight="1" thickBot="1">
      <c r="A361" s="649">
        <v>350</v>
      </c>
      <c r="B361" s="983" t="str">
        <f>IF(基本情報入力シート!B389="","",基本情報入力シート!B389)</f>
        <v/>
      </c>
      <c r="C361" s="984"/>
      <c r="D361" s="984"/>
      <c r="E361" s="984"/>
      <c r="F361" s="985"/>
      <c r="G361" s="460" t="str">
        <f>IF(基本情報入力シート!L389="", "", 基本情報入力シート!L389)</f>
        <v/>
      </c>
      <c r="H361" s="460" t="str">
        <f>IF(基本情報入力シート!Q389="", "", 基本情報入力シート!Q389)</f>
        <v/>
      </c>
      <c r="I361" s="460" t="str">
        <f>IF(基本情報入力シート!V389="", "", 基本情報入力シート!V389)</f>
        <v/>
      </c>
      <c r="J361" s="460" t="str">
        <f>IF(基本情報入力シート!W389="", "", 基本情報入力シート!W389)</f>
        <v/>
      </c>
      <c r="K361" s="460" t="str">
        <f>IF(基本情報入力シート!Z389="", "", 基本情報入力シート!Z389)</f>
        <v/>
      </c>
      <c r="L361" s="162" t="str">
        <f>IF(基本情報入力シート!AF389=0, "",基本情報入力シート!AF389)</f>
        <v/>
      </c>
      <c r="M361" s="163" t="str">
        <f>IF(基本情報入力シート!AG389="","",基本情報入力シート!AG389)</f>
        <v/>
      </c>
      <c r="N361" s="164"/>
      <c r="O361" s="165" t="str">
        <f>IFERROR(VLOOKUP(K361,【参考】数式用!$A$2:$F$57,MATCH(N361,【参考】数式用!$C$3:$F$3,0)+2,0),"")</f>
        <v/>
      </c>
      <c r="P361" s="461" t="s">
        <v>180</v>
      </c>
      <c r="Q361" s="166"/>
      <c r="R361" s="462" t="s">
        <v>271</v>
      </c>
      <c r="S361" s="166"/>
      <c r="T361" s="462" t="s">
        <v>272</v>
      </c>
      <c r="U361" s="166"/>
      <c r="V361" s="462" t="s">
        <v>271</v>
      </c>
      <c r="W361" s="166"/>
      <c r="X361" s="462" t="s">
        <v>182</v>
      </c>
      <c r="Y361" s="462" t="s">
        <v>274</v>
      </c>
      <c r="Z361" s="462" t="str">
        <f t="shared" si="103"/>
        <v/>
      </c>
      <c r="AA361" s="463" t="s">
        <v>275</v>
      </c>
      <c r="AB361" s="464" t="str">
        <f t="shared" si="104"/>
        <v/>
      </c>
      <c r="AC361" s="465" t="str">
        <f>IFERROR(ROUNDDOWN(ROUNDDOWN(ROUND(L361*VLOOKUP(K361,【参考】数式用!$A$4:$F$57,MATCH("処遇改善加算Ⅳ",【参考】数式用!$C$3:$F$3,0)+2,0),0)*M361,0)*Z361*0.5,0), "")</f>
        <v/>
      </c>
      <c r="AD361" s="616"/>
      <c r="AE361" s="582"/>
      <c r="AF361" s="582"/>
      <c r="AG361" s="583"/>
      <c r="AH361" s="234"/>
      <c r="AI361" s="161"/>
      <c r="AJ361" s="167"/>
      <c r="AK361" s="541" t="str">
        <f t="shared" si="105"/>
        <v/>
      </c>
      <c r="AL361" s="542" t="str">
        <f t="shared" si="106"/>
        <v/>
      </c>
      <c r="AM361" s="543"/>
      <c r="AN361" s="547" t="str">
        <f>IFERROR(VLOOKUP(K361,【参考】数式用!$A$2:$N$57,14,FALSE),"")</f>
        <v/>
      </c>
      <c r="AO361" s="547" t="str">
        <f t="shared" si="107"/>
        <v/>
      </c>
      <c r="AP361" s="546" t="str">
        <f t="shared" si="108"/>
        <v/>
      </c>
      <c r="AQ361" s="546" t="str">
        <f t="shared" si="109"/>
        <v>入力済</v>
      </c>
      <c r="AR361" s="547" t="str">
        <f t="shared" si="110"/>
        <v/>
      </c>
      <c r="AS361" s="546" t="str">
        <f t="shared" si="111"/>
        <v>入力済</v>
      </c>
      <c r="AT361" s="546" t="str">
        <f t="shared" si="112"/>
        <v/>
      </c>
      <c r="AU361" s="546" t="str">
        <f t="shared" si="113"/>
        <v/>
      </c>
      <c r="AV361" s="547" t="str">
        <f t="shared" si="114"/>
        <v/>
      </c>
      <c r="AW361" s="547" t="str">
        <f t="shared" si="121"/>
        <v>入力済</v>
      </c>
      <c r="AX361" s="546" t="str">
        <f>IFERROR(VLOOKUP(K361,【参考】数式用!$AR$3:$AS$49,2, FALSE), "")</f>
        <v/>
      </c>
      <c r="AY361" s="547" t="str">
        <f t="shared" si="115"/>
        <v/>
      </c>
      <c r="AZ361" s="547" t="str">
        <f t="shared" si="116"/>
        <v>入力済</v>
      </c>
      <c r="BA361" s="546" t="str">
        <f>IFERROR(VLOOKUP(K361,【参考】数式用!$AX$3:$AY$56, 2, FALSE), "")</f>
        <v/>
      </c>
      <c r="BB361" s="547" t="str">
        <f t="shared" si="117"/>
        <v/>
      </c>
      <c r="BC361" s="647" t="str">
        <f t="shared" si="118"/>
        <v>入力済</v>
      </c>
      <c r="BD361" s="547" t="str">
        <f t="shared" si="119"/>
        <v/>
      </c>
      <c r="BE361" s="547" t="str">
        <f t="shared" si="120"/>
        <v/>
      </c>
      <c r="BF361" s="514"/>
      <c r="BG361" s="514"/>
      <c r="BH361" s="633" t="e">
        <f>VLOOKUP(K361,【参考】数式用!$A$2:$O$57,15,FALSE)</f>
        <v>#N/A</v>
      </c>
      <c r="BI361" s="514"/>
      <c r="BJ361" s="514"/>
      <c r="BK361" s="514"/>
      <c r="BL361" s="514"/>
      <c r="BM361" s="514"/>
      <c r="BN361" s="514"/>
      <c r="BO361" s="515"/>
    </row>
    <row r="362" spans="1:67" s="516" customFormat="1" ht="109.95" customHeight="1" thickBot="1">
      <c r="A362" s="649">
        <v>351</v>
      </c>
      <c r="B362" s="983" t="str">
        <f>IF(基本情報入力シート!B390="","",基本情報入力シート!B390)</f>
        <v/>
      </c>
      <c r="C362" s="984"/>
      <c r="D362" s="984"/>
      <c r="E362" s="984"/>
      <c r="F362" s="985"/>
      <c r="G362" s="460" t="str">
        <f>IF(基本情報入力シート!L390="", "", 基本情報入力シート!L390)</f>
        <v/>
      </c>
      <c r="H362" s="460" t="str">
        <f>IF(基本情報入力シート!Q390="", "", 基本情報入力シート!Q390)</f>
        <v/>
      </c>
      <c r="I362" s="460" t="str">
        <f>IF(基本情報入力シート!V390="", "", 基本情報入力シート!V390)</f>
        <v/>
      </c>
      <c r="J362" s="460" t="str">
        <f>IF(基本情報入力シート!W390="", "", 基本情報入力シート!W390)</f>
        <v/>
      </c>
      <c r="K362" s="460" t="str">
        <f>IF(基本情報入力シート!Z390="", "", 基本情報入力シート!Z390)</f>
        <v/>
      </c>
      <c r="L362" s="162" t="str">
        <f>IF(基本情報入力シート!AF390=0, "",基本情報入力シート!AF390)</f>
        <v/>
      </c>
      <c r="M362" s="163" t="str">
        <f>IF(基本情報入力シート!AG390="","",基本情報入力シート!AG390)</f>
        <v/>
      </c>
      <c r="N362" s="164"/>
      <c r="O362" s="165" t="str">
        <f>IFERROR(VLOOKUP(K362,【参考】数式用!$A$2:$F$57,MATCH(N362,【参考】数式用!$C$3:$F$3,0)+2,0),"")</f>
        <v/>
      </c>
      <c r="P362" s="461" t="s">
        <v>180</v>
      </c>
      <c r="Q362" s="166"/>
      <c r="R362" s="462" t="s">
        <v>271</v>
      </c>
      <c r="S362" s="166"/>
      <c r="T362" s="462" t="s">
        <v>272</v>
      </c>
      <c r="U362" s="166"/>
      <c r="V362" s="462" t="s">
        <v>271</v>
      </c>
      <c r="W362" s="166"/>
      <c r="X362" s="462" t="s">
        <v>182</v>
      </c>
      <c r="Y362" s="462" t="s">
        <v>274</v>
      </c>
      <c r="Z362" s="462" t="str">
        <f t="shared" si="103"/>
        <v/>
      </c>
      <c r="AA362" s="463" t="s">
        <v>275</v>
      </c>
      <c r="AB362" s="464" t="str">
        <f t="shared" si="104"/>
        <v/>
      </c>
      <c r="AC362" s="465" t="str">
        <f>IFERROR(ROUNDDOWN(ROUNDDOWN(ROUND(L362*VLOOKUP(K362,【参考】数式用!$A$4:$F$57,MATCH("処遇改善加算Ⅳ",【参考】数式用!$C$3:$F$3,0)+2,0),0)*M362,0)*Z362*0.5,0), "")</f>
        <v/>
      </c>
      <c r="AD362" s="616"/>
      <c r="AE362" s="582"/>
      <c r="AF362" s="582"/>
      <c r="AG362" s="583"/>
      <c r="AH362" s="234"/>
      <c r="AI362" s="161"/>
      <c r="AJ362" s="167"/>
      <c r="AK362" s="541" t="str">
        <f t="shared" si="105"/>
        <v/>
      </c>
      <c r="AL362" s="542" t="str">
        <f t="shared" si="106"/>
        <v/>
      </c>
      <c r="AM362" s="543"/>
      <c r="AN362" s="547" t="str">
        <f>IFERROR(VLOOKUP(K362,【参考】数式用!$A$2:$N$57,14,FALSE),"")</f>
        <v/>
      </c>
      <c r="AO362" s="547" t="str">
        <f t="shared" si="107"/>
        <v/>
      </c>
      <c r="AP362" s="546" t="str">
        <f t="shared" si="108"/>
        <v/>
      </c>
      <c r="AQ362" s="546" t="str">
        <f t="shared" si="109"/>
        <v>入力済</v>
      </c>
      <c r="AR362" s="547" t="str">
        <f t="shared" si="110"/>
        <v/>
      </c>
      <c r="AS362" s="546" t="str">
        <f t="shared" si="111"/>
        <v>入力済</v>
      </c>
      <c r="AT362" s="546" t="str">
        <f t="shared" si="112"/>
        <v/>
      </c>
      <c r="AU362" s="546" t="str">
        <f t="shared" si="113"/>
        <v/>
      </c>
      <c r="AV362" s="547" t="str">
        <f t="shared" si="114"/>
        <v/>
      </c>
      <c r="AW362" s="547" t="str">
        <f t="shared" si="121"/>
        <v>入力済</v>
      </c>
      <c r="AX362" s="546" t="str">
        <f>IFERROR(VLOOKUP(K362,【参考】数式用!$AR$3:$AS$49,2, FALSE), "")</f>
        <v/>
      </c>
      <c r="AY362" s="547" t="str">
        <f t="shared" si="115"/>
        <v/>
      </c>
      <c r="AZ362" s="547" t="str">
        <f t="shared" si="116"/>
        <v>入力済</v>
      </c>
      <c r="BA362" s="546" t="str">
        <f>IFERROR(VLOOKUP(K362,【参考】数式用!$AX$3:$AY$56, 2, FALSE), "")</f>
        <v/>
      </c>
      <c r="BB362" s="547" t="str">
        <f t="shared" si="117"/>
        <v/>
      </c>
      <c r="BC362" s="647" t="str">
        <f t="shared" si="118"/>
        <v>入力済</v>
      </c>
      <c r="BD362" s="547" t="str">
        <f t="shared" si="119"/>
        <v/>
      </c>
      <c r="BE362" s="547" t="str">
        <f t="shared" si="120"/>
        <v/>
      </c>
      <c r="BF362" s="514"/>
      <c r="BG362" s="514"/>
      <c r="BH362" s="633" t="e">
        <f>VLOOKUP(K362,【参考】数式用!$A$2:$O$57,15,FALSE)</f>
        <v>#N/A</v>
      </c>
      <c r="BI362" s="514"/>
      <c r="BJ362" s="514"/>
      <c r="BK362" s="514"/>
      <c r="BL362" s="514"/>
      <c r="BM362" s="514"/>
      <c r="BN362" s="514"/>
      <c r="BO362" s="515"/>
    </row>
    <row r="363" spans="1:67" s="516" customFormat="1" ht="109.95" customHeight="1" thickBot="1">
      <c r="A363" s="649">
        <v>352</v>
      </c>
      <c r="B363" s="983" t="str">
        <f>IF(基本情報入力シート!B391="","",基本情報入力シート!B391)</f>
        <v/>
      </c>
      <c r="C363" s="984"/>
      <c r="D363" s="984"/>
      <c r="E363" s="984"/>
      <c r="F363" s="985"/>
      <c r="G363" s="460" t="str">
        <f>IF(基本情報入力シート!L391="", "", 基本情報入力シート!L391)</f>
        <v/>
      </c>
      <c r="H363" s="460" t="str">
        <f>IF(基本情報入力シート!Q391="", "", 基本情報入力シート!Q391)</f>
        <v/>
      </c>
      <c r="I363" s="460" t="str">
        <f>IF(基本情報入力シート!V391="", "", 基本情報入力シート!V391)</f>
        <v/>
      </c>
      <c r="J363" s="460" t="str">
        <f>IF(基本情報入力シート!W391="", "", 基本情報入力シート!W391)</f>
        <v/>
      </c>
      <c r="K363" s="460" t="str">
        <f>IF(基本情報入力シート!Z391="", "", 基本情報入力シート!Z391)</f>
        <v/>
      </c>
      <c r="L363" s="162" t="str">
        <f>IF(基本情報入力シート!AF391=0, "",基本情報入力シート!AF391)</f>
        <v/>
      </c>
      <c r="M363" s="163" t="str">
        <f>IF(基本情報入力シート!AG391="","",基本情報入力シート!AG391)</f>
        <v/>
      </c>
      <c r="N363" s="164"/>
      <c r="O363" s="165" t="str">
        <f>IFERROR(VLOOKUP(K363,【参考】数式用!$A$2:$F$57,MATCH(N363,【参考】数式用!$C$3:$F$3,0)+2,0),"")</f>
        <v/>
      </c>
      <c r="P363" s="461" t="s">
        <v>180</v>
      </c>
      <c r="Q363" s="166"/>
      <c r="R363" s="462" t="s">
        <v>271</v>
      </c>
      <c r="S363" s="166"/>
      <c r="T363" s="462" t="s">
        <v>272</v>
      </c>
      <c r="U363" s="166"/>
      <c r="V363" s="462" t="s">
        <v>271</v>
      </c>
      <c r="W363" s="166"/>
      <c r="X363" s="462" t="s">
        <v>182</v>
      </c>
      <c r="Y363" s="462" t="s">
        <v>274</v>
      </c>
      <c r="Z363" s="462" t="str">
        <f t="shared" si="103"/>
        <v/>
      </c>
      <c r="AA363" s="463" t="s">
        <v>275</v>
      </c>
      <c r="AB363" s="464" t="str">
        <f t="shared" si="104"/>
        <v/>
      </c>
      <c r="AC363" s="465" t="str">
        <f>IFERROR(ROUNDDOWN(ROUNDDOWN(ROUND(L363*VLOOKUP(K363,【参考】数式用!$A$4:$F$57,MATCH("処遇改善加算Ⅳ",【参考】数式用!$C$3:$F$3,0)+2,0),0)*M363,0)*Z363*0.5,0), "")</f>
        <v/>
      </c>
      <c r="AD363" s="616"/>
      <c r="AE363" s="582"/>
      <c r="AF363" s="582"/>
      <c r="AG363" s="583"/>
      <c r="AH363" s="234"/>
      <c r="AI363" s="161"/>
      <c r="AJ363" s="167"/>
      <c r="AK363" s="541" t="str">
        <f t="shared" si="105"/>
        <v/>
      </c>
      <c r="AL363" s="542" t="str">
        <f t="shared" si="106"/>
        <v/>
      </c>
      <c r="AM363" s="543"/>
      <c r="AN363" s="547" t="str">
        <f>IFERROR(VLOOKUP(K363,【参考】数式用!$A$2:$N$57,14,FALSE),"")</f>
        <v/>
      </c>
      <c r="AO363" s="547" t="str">
        <f t="shared" si="107"/>
        <v/>
      </c>
      <c r="AP363" s="546" t="str">
        <f t="shared" si="108"/>
        <v/>
      </c>
      <c r="AQ363" s="546" t="str">
        <f t="shared" si="109"/>
        <v>入力済</v>
      </c>
      <c r="AR363" s="547" t="str">
        <f t="shared" si="110"/>
        <v/>
      </c>
      <c r="AS363" s="546" t="str">
        <f t="shared" si="111"/>
        <v>入力済</v>
      </c>
      <c r="AT363" s="546" t="str">
        <f t="shared" si="112"/>
        <v/>
      </c>
      <c r="AU363" s="546" t="str">
        <f t="shared" si="113"/>
        <v/>
      </c>
      <c r="AV363" s="547" t="str">
        <f t="shared" si="114"/>
        <v/>
      </c>
      <c r="AW363" s="547" t="str">
        <f t="shared" si="121"/>
        <v>入力済</v>
      </c>
      <c r="AX363" s="546" t="str">
        <f>IFERROR(VLOOKUP(K363,【参考】数式用!$AR$3:$AS$49,2, FALSE), "")</f>
        <v/>
      </c>
      <c r="AY363" s="547" t="str">
        <f t="shared" si="115"/>
        <v/>
      </c>
      <c r="AZ363" s="547" t="str">
        <f t="shared" si="116"/>
        <v>入力済</v>
      </c>
      <c r="BA363" s="546" t="str">
        <f>IFERROR(VLOOKUP(K363,【参考】数式用!$AX$3:$AY$56, 2, FALSE), "")</f>
        <v/>
      </c>
      <c r="BB363" s="547" t="str">
        <f t="shared" si="117"/>
        <v/>
      </c>
      <c r="BC363" s="647" t="str">
        <f t="shared" si="118"/>
        <v>入力済</v>
      </c>
      <c r="BD363" s="547" t="str">
        <f t="shared" si="119"/>
        <v/>
      </c>
      <c r="BE363" s="547" t="str">
        <f t="shared" si="120"/>
        <v/>
      </c>
      <c r="BF363" s="514"/>
      <c r="BG363" s="514"/>
      <c r="BH363" s="633" t="e">
        <f>VLOOKUP(K363,【参考】数式用!$A$2:$O$57,15,FALSE)</f>
        <v>#N/A</v>
      </c>
      <c r="BI363" s="514"/>
      <c r="BJ363" s="514"/>
      <c r="BK363" s="514"/>
      <c r="BL363" s="514"/>
      <c r="BM363" s="514"/>
      <c r="BN363" s="514"/>
      <c r="BO363" s="515"/>
    </row>
    <row r="364" spans="1:67" s="516" customFormat="1" ht="109.95" customHeight="1" thickBot="1">
      <c r="A364" s="649">
        <v>353</v>
      </c>
      <c r="B364" s="983" t="str">
        <f>IF(基本情報入力シート!B392="","",基本情報入力シート!B392)</f>
        <v/>
      </c>
      <c r="C364" s="984"/>
      <c r="D364" s="984"/>
      <c r="E364" s="984"/>
      <c r="F364" s="985"/>
      <c r="G364" s="460" t="str">
        <f>IF(基本情報入力シート!L392="", "", 基本情報入力シート!L392)</f>
        <v/>
      </c>
      <c r="H364" s="460" t="str">
        <f>IF(基本情報入力シート!Q392="", "", 基本情報入力シート!Q392)</f>
        <v/>
      </c>
      <c r="I364" s="460" t="str">
        <f>IF(基本情報入力シート!V392="", "", 基本情報入力シート!V392)</f>
        <v/>
      </c>
      <c r="J364" s="460" t="str">
        <f>IF(基本情報入力シート!W392="", "", 基本情報入力シート!W392)</f>
        <v/>
      </c>
      <c r="K364" s="460" t="str">
        <f>IF(基本情報入力シート!Z392="", "", 基本情報入力シート!Z392)</f>
        <v/>
      </c>
      <c r="L364" s="162" t="str">
        <f>IF(基本情報入力シート!AF392=0, "",基本情報入力シート!AF392)</f>
        <v/>
      </c>
      <c r="M364" s="163" t="str">
        <f>IF(基本情報入力シート!AG392="","",基本情報入力シート!AG392)</f>
        <v/>
      </c>
      <c r="N364" s="164"/>
      <c r="O364" s="165" t="str">
        <f>IFERROR(VLOOKUP(K364,【参考】数式用!$A$2:$F$57,MATCH(N364,【参考】数式用!$C$3:$F$3,0)+2,0),"")</f>
        <v/>
      </c>
      <c r="P364" s="461" t="s">
        <v>180</v>
      </c>
      <c r="Q364" s="166"/>
      <c r="R364" s="462" t="s">
        <v>271</v>
      </c>
      <c r="S364" s="166"/>
      <c r="T364" s="462" t="s">
        <v>272</v>
      </c>
      <c r="U364" s="166"/>
      <c r="V364" s="462" t="s">
        <v>271</v>
      </c>
      <c r="W364" s="166"/>
      <c r="X364" s="462" t="s">
        <v>182</v>
      </c>
      <c r="Y364" s="462" t="s">
        <v>274</v>
      </c>
      <c r="Z364" s="462" t="str">
        <f t="shared" si="103"/>
        <v/>
      </c>
      <c r="AA364" s="463" t="s">
        <v>275</v>
      </c>
      <c r="AB364" s="464" t="str">
        <f t="shared" si="104"/>
        <v/>
      </c>
      <c r="AC364" s="465" t="str">
        <f>IFERROR(ROUNDDOWN(ROUNDDOWN(ROUND(L364*VLOOKUP(K364,【参考】数式用!$A$4:$F$57,MATCH("処遇改善加算Ⅳ",【参考】数式用!$C$3:$F$3,0)+2,0),0)*M364,0)*Z364*0.5,0), "")</f>
        <v/>
      </c>
      <c r="AD364" s="616"/>
      <c r="AE364" s="582"/>
      <c r="AF364" s="582"/>
      <c r="AG364" s="583"/>
      <c r="AH364" s="234"/>
      <c r="AI364" s="161"/>
      <c r="AJ364" s="167"/>
      <c r="AK364" s="541" t="str">
        <f t="shared" si="105"/>
        <v/>
      </c>
      <c r="AL364" s="542" t="str">
        <f t="shared" si="106"/>
        <v/>
      </c>
      <c r="AM364" s="543"/>
      <c r="AN364" s="547" t="str">
        <f>IFERROR(VLOOKUP(K364,【参考】数式用!$A$2:$N$57,14,FALSE),"")</f>
        <v/>
      </c>
      <c r="AO364" s="547" t="str">
        <f t="shared" si="107"/>
        <v/>
      </c>
      <c r="AP364" s="546" t="str">
        <f t="shared" si="108"/>
        <v/>
      </c>
      <c r="AQ364" s="546" t="str">
        <f t="shared" si="109"/>
        <v>入力済</v>
      </c>
      <c r="AR364" s="547" t="str">
        <f t="shared" si="110"/>
        <v/>
      </c>
      <c r="AS364" s="546" t="str">
        <f t="shared" si="111"/>
        <v>入力済</v>
      </c>
      <c r="AT364" s="546" t="str">
        <f t="shared" si="112"/>
        <v/>
      </c>
      <c r="AU364" s="546" t="str">
        <f t="shared" si="113"/>
        <v/>
      </c>
      <c r="AV364" s="547" t="str">
        <f t="shared" si="114"/>
        <v/>
      </c>
      <c r="AW364" s="547" t="str">
        <f t="shared" si="121"/>
        <v>入力済</v>
      </c>
      <c r="AX364" s="546" t="str">
        <f>IFERROR(VLOOKUP(K364,【参考】数式用!$AR$3:$AS$49,2, FALSE), "")</f>
        <v/>
      </c>
      <c r="AY364" s="547" t="str">
        <f t="shared" si="115"/>
        <v/>
      </c>
      <c r="AZ364" s="547" t="str">
        <f t="shared" si="116"/>
        <v>入力済</v>
      </c>
      <c r="BA364" s="546" t="str">
        <f>IFERROR(VLOOKUP(K364,【参考】数式用!$AX$3:$AY$56, 2, FALSE), "")</f>
        <v/>
      </c>
      <c r="BB364" s="547" t="str">
        <f t="shared" si="117"/>
        <v/>
      </c>
      <c r="BC364" s="647" t="str">
        <f t="shared" si="118"/>
        <v>入力済</v>
      </c>
      <c r="BD364" s="547" t="str">
        <f t="shared" si="119"/>
        <v/>
      </c>
      <c r="BE364" s="547" t="str">
        <f t="shared" si="120"/>
        <v/>
      </c>
      <c r="BF364" s="514"/>
      <c r="BG364" s="514"/>
      <c r="BH364" s="633" t="e">
        <f>VLOOKUP(K364,【参考】数式用!$A$2:$O$57,15,FALSE)</f>
        <v>#N/A</v>
      </c>
      <c r="BI364" s="514"/>
      <c r="BJ364" s="514"/>
      <c r="BK364" s="514"/>
      <c r="BL364" s="514"/>
      <c r="BM364" s="514"/>
      <c r="BN364" s="514"/>
      <c r="BO364" s="515"/>
    </row>
    <row r="365" spans="1:67" s="516" customFormat="1" ht="109.95" customHeight="1" thickBot="1">
      <c r="A365" s="649">
        <v>354</v>
      </c>
      <c r="B365" s="983" t="str">
        <f>IF(基本情報入力シート!B393="","",基本情報入力シート!B393)</f>
        <v/>
      </c>
      <c r="C365" s="984"/>
      <c r="D365" s="984"/>
      <c r="E365" s="984"/>
      <c r="F365" s="985"/>
      <c r="G365" s="460" t="str">
        <f>IF(基本情報入力シート!L393="", "", 基本情報入力シート!L393)</f>
        <v/>
      </c>
      <c r="H365" s="460" t="str">
        <f>IF(基本情報入力シート!Q393="", "", 基本情報入力シート!Q393)</f>
        <v/>
      </c>
      <c r="I365" s="460" t="str">
        <f>IF(基本情報入力シート!V393="", "", 基本情報入力シート!V393)</f>
        <v/>
      </c>
      <c r="J365" s="460" t="str">
        <f>IF(基本情報入力シート!W393="", "", 基本情報入力シート!W393)</f>
        <v/>
      </c>
      <c r="K365" s="460" t="str">
        <f>IF(基本情報入力シート!Z393="", "", 基本情報入力シート!Z393)</f>
        <v/>
      </c>
      <c r="L365" s="162" t="str">
        <f>IF(基本情報入力シート!AF393=0, "",基本情報入力シート!AF393)</f>
        <v/>
      </c>
      <c r="M365" s="163" t="str">
        <f>IF(基本情報入力シート!AG393="","",基本情報入力シート!AG393)</f>
        <v/>
      </c>
      <c r="N365" s="164"/>
      <c r="O365" s="165" t="str">
        <f>IFERROR(VLOOKUP(K365,【参考】数式用!$A$2:$F$57,MATCH(N365,【参考】数式用!$C$3:$F$3,0)+2,0),"")</f>
        <v/>
      </c>
      <c r="P365" s="461" t="s">
        <v>180</v>
      </c>
      <c r="Q365" s="166"/>
      <c r="R365" s="462" t="s">
        <v>271</v>
      </c>
      <c r="S365" s="166"/>
      <c r="T365" s="462" t="s">
        <v>272</v>
      </c>
      <c r="U365" s="166"/>
      <c r="V365" s="462" t="s">
        <v>271</v>
      </c>
      <c r="W365" s="166"/>
      <c r="X365" s="462" t="s">
        <v>182</v>
      </c>
      <c r="Y365" s="462" t="s">
        <v>274</v>
      </c>
      <c r="Z365" s="462" t="str">
        <f t="shared" si="103"/>
        <v/>
      </c>
      <c r="AA365" s="463" t="s">
        <v>275</v>
      </c>
      <c r="AB365" s="464" t="str">
        <f t="shared" si="104"/>
        <v/>
      </c>
      <c r="AC365" s="465" t="str">
        <f>IFERROR(ROUNDDOWN(ROUNDDOWN(ROUND(L365*VLOOKUP(K365,【参考】数式用!$A$4:$F$57,MATCH("処遇改善加算Ⅳ",【参考】数式用!$C$3:$F$3,0)+2,0),0)*M365,0)*Z365*0.5,0), "")</f>
        <v/>
      </c>
      <c r="AD365" s="616"/>
      <c r="AE365" s="582"/>
      <c r="AF365" s="582"/>
      <c r="AG365" s="583"/>
      <c r="AH365" s="234"/>
      <c r="AI365" s="161"/>
      <c r="AJ365" s="167"/>
      <c r="AK365" s="541" t="str">
        <f t="shared" si="105"/>
        <v/>
      </c>
      <c r="AL365" s="542" t="str">
        <f t="shared" si="106"/>
        <v/>
      </c>
      <c r="AM365" s="543"/>
      <c r="AN365" s="547" t="str">
        <f>IFERROR(VLOOKUP(K365,【参考】数式用!$A$2:$N$57,14,FALSE),"")</f>
        <v/>
      </c>
      <c r="AO365" s="547" t="str">
        <f t="shared" si="107"/>
        <v/>
      </c>
      <c r="AP365" s="546" t="str">
        <f t="shared" si="108"/>
        <v/>
      </c>
      <c r="AQ365" s="546" t="str">
        <f t="shared" si="109"/>
        <v>入力済</v>
      </c>
      <c r="AR365" s="547" t="str">
        <f t="shared" si="110"/>
        <v/>
      </c>
      <c r="AS365" s="546" t="str">
        <f t="shared" si="111"/>
        <v>入力済</v>
      </c>
      <c r="AT365" s="546" t="str">
        <f t="shared" si="112"/>
        <v/>
      </c>
      <c r="AU365" s="546" t="str">
        <f t="shared" si="113"/>
        <v/>
      </c>
      <c r="AV365" s="547" t="str">
        <f t="shared" si="114"/>
        <v/>
      </c>
      <c r="AW365" s="547" t="str">
        <f t="shared" si="121"/>
        <v>入力済</v>
      </c>
      <c r="AX365" s="546" t="str">
        <f>IFERROR(VLOOKUP(K365,【参考】数式用!$AR$3:$AS$49,2, FALSE), "")</f>
        <v/>
      </c>
      <c r="AY365" s="547" t="str">
        <f t="shared" si="115"/>
        <v/>
      </c>
      <c r="AZ365" s="547" t="str">
        <f t="shared" si="116"/>
        <v>入力済</v>
      </c>
      <c r="BA365" s="546" t="str">
        <f>IFERROR(VLOOKUP(K365,【参考】数式用!$AX$3:$AY$56, 2, FALSE), "")</f>
        <v/>
      </c>
      <c r="BB365" s="547" t="str">
        <f t="shared" si="117"/>
        <v/>
      </c>
      <c r="BC365" s="647" t="str">
        <f t="shared" si="118"/>
        <v>入力済</v>
      </c>
      <c r="BD365" s="547" t="str">
        <f t="shared" si="119"/>
        <v/>
      </c>
      <c r="BE365" s="547" t="str">
        <f t="shared" si="120"/>
        <v/>
      </c>
      <c r="BF365" s="514"/>
      <c r="BG365" s="514"/>
      <c r="BH365" s="633" t="e">
        <f>VLOOKUP(K365,【参考】数式用!$A$2:$O$57,15,FALSE)</f>
        <v>#N/A</v>
      </c>
      <c r="BI365" s="514"/>
      <c r="BJ365" s="514"/>
      <c r="BK365" s="514"/>
      <c r="BL365" s="514"/>
      <c r="BM365" s="514"/>
      <c r="BN365" s="514"/>
      <c r="BO365" s="515"/>
    </row>
    <row r="366" spans="1:67" s="516" customFormat="1" ht="109.95" customHeight="1" thickBot="1">
      <c r="A366" s="649">
        <v>355</v>
      </c>
      <c r="B366" s="983" t="str">
        <f>IF(基本情報入力シート!B394="","",基本情報入力シート!B394)</f>
        <v/>
      </c>
      <c r="C366" s="984"/>
      <c r="D366" s="984"/>
      <c r="E366" s="984"/>
      <c r="F366" s="985"/>
      <c r="G366" s="460" t="str">
        <f>IF(基本情報入力シート!L394="", "", 基本情報入力シート!L394)</f>
        <v/>
      </c>
      <c r="H366" s="460" t="str">
        <f>IF(基本情報入力シート!Q394="", "", 基本情報入力シート!Q394)</f>
        <v/>
      </c>
      <c r="I366" s="460" t="str">
        <f>IF(基本情報入力シート!V394="", "", 基本情報入力シート!V394)</f>
        <v/>
      </c>
      <c r="J366" s="460" t="str">
        <f>IF(基本情報入力シート!W394="", "", 基本情報入力シート!W394)</f>
        <v/>
      </c>
      <c r="K366" s="460" t="str">
        <f>IF(基本情報入力シート!Z394="", "", 基本情報入力シート!Z394)</f>
        <v/>
      </c>
      <c r="L366" s="162" t="str">
        <f>IF(基本情報入力シート!AF394=0, "",基本情報入力シート!AF394)</f>
        <v/>
      </c>
      <c r="M366" s="163" t="str">
        <f>IF(基本情報入力シート!AG394="","",基本情報入力シート!AG394)</f>
        <v/>
      </c>
      <c r="N366" s="164"/>
      <c r="O366" s="165" t="str">
        <f>IFERROR(VLOOKUP(K366,【参考】数式用!$A$2:$F$57,MATCH(N366,【参考】数式用!$C$3:$F$3,0)+2,0),"")</f>
        <v/>
      </c>
      <c r="P366" s="461" t="s">
        <v>180</v>
      </c>
      <c r="Q366" s="166"/>
      <c r="R366" s="462" t="s">
        <v>271</v>
      </c>
      <c r="S366" s="166"/>
      <c r="T366" s="462" t="s">
        <v>272</v>
      </c>
      <c r="U366" s="166"/>
      <c r="V366" s="462" t="s">
        <v>271</v>
      </c>
      <c r="W366" s="166"/>
      <c r="X366" s="462" t="s">
        <v>182</v>
      </c>
      <c r="Y366" s="462" t="s">
        <v>274</v>
      </c>
      <c r="Z366" s="462" t="str">
        <f t="shared" si="103"/>
        <v/>
      </c>
      <c r="AA366" s="463" t="s">
        <v>275</v>
      </c>
      <c r="AB366" s="464" t="str">
        <f t="shared" si="104"/>
        <v/>
      </c>
      <c r="AC366" s="465" t="str">
        <f>IFERROR(ROUNDDOWN(ROUNDDOWN(ROUND(L366*VLOOKUP(K366,【参考】数式用!$A$4:$F$57,MATCH("処遇改善加算Ⅳ",【参考】数式用!$C$3:$F$3,0)+2,0),0)*M366,0)*Z366*0.5,0), "")</f>
        <v/>
      </c>
      <c r="AD366" s="616"/>
      <c r="AE366" s="582"/>
      <c r="AF366" s="582"/>
      <c r="AG366" s="583"/>
      <c r="AH366" s="234"/>
      <c r="AI366" s="161"/>
      <c r="AJ366" s="167"/>
      <c r="AK366" s="541" t="str">
        <f t="shared" si="105"/>
        <v/>
      </c>
      <c r="AL366" s="542" t="str">
        <f t="shared" si="106"/>
        <v/>
      </c>
      <c r="AM366" s="543"/>
      <c r="AN366" s="547" t="str">
        <f>IFERROR(VLOOKUP(K366,【参考】数式用!$A$2:$N$57,14,FALSE),"")</f>
        <v/>
      </c>
      <c r="AO366" s="547" t="str">
        <f t="shared" si="107"/>
        <v/>
      </c>
      <c r="AP366" s="546" t="str">
        <f t="shared" si="108"/>
        <v/>
      </c>
      <c r="AQ366" s="546" t="str">
        <f t="shared" si="109"/>
        <v>入力済</v>
      </c>
      <c r="AR366" s="547" t="str">
        <f t="shared" si="110"/>
        <v/>
      </c>
      <c r="AS366" s="546" t="str">
        <f t="shared" si="111"/>
        <v>入力済</v>
      </c>
      <c r="AT366" s="546" t="str">
        <f t="shared" si="112"/>
        <v/>
      </c>
      <c r="AU366" s="546" t="str">
        <f t="shared" si="113"/>
        <v/>
      </c>
      <c r="AV366" s="547" t="str">
        <f t="shared" si="114"/>
        <v/>
      </c>
      <c r="AW366" s="547" t="str">
        <f t="shared" si="121"/>
        <v>入力済</v>
      </c>
      <c r="AX366" s="546" t="str">
        <f>IFERROR(VLOOKUP(K366,【参考】数式用!$AR$3:$AS$49,2, FALSE), "")</f>
        <v/>
      </c>
      <c r="AY366" s="547" t="str">
        <f t="shared" si="115"/>
        <v/>
      </c>
      <c r="AZ366" s="547" t="str">
        <f t="shared" si="116"/>
        <v>入力済</v>
      </c>
      <c r="BA366" s="546" t="str">
        <f>IFERROR(VLOOKUP(K366,【参考】数式用!$AX$3:$AY$56, 2, FALSE), "")</f>
        <v/>
      </c>
      <c r="BB366" s="547" t="str">
        <f t="shared" si="117"/>
        <v/>
      </c>
      <c r="BC366" s="647" t="str">
        <f t="shared" si="118"/>
        <v>入力済</v>
      </c>
      <c r="BD366" s="547" t="str">
        <f t="shared" si="119"/>
        <v/>
      </c>
      <c r="BE366" s="547" t="str">
        <f t="shared" si="120"/>
        <v/>
      </c>
      <c r="BF366" s="514"/>
      <c r="BG366" s="514"/>
      <c r="BH366" s="633" t="e">
        <f>VLOOKUP(K366,【参考】数式用!$A$2:$O$57,15,FALSE)</f>
        <v>#N/A</v>
      </c>
      <c r="BI366" s="514"/>
      <c r="BJ366" s="514"/>
      <c r="BK366" s="514"/>
      <c r="BL366" s="514"/>
      <c r="BM366" s="514"/>
      <c r="BN366" s="514"/>
      <c r="BO366" s="515"/>
    </row>
    <row r="367" spans="1:67" s="516" customFormat="1" ht="109.95" customHeight="1" thickBot="1">
      <c r="A367" s="649">
        <v>356</v>
      </c>
      <c r="B367" s="983" t="str">
        <f>IF(基本情報入力シート!B395="","",基本情報入力シート!B395)</f>
        <v/>
      </c>
      <c r="C367" s="984"/>
      <c r="D367" s="984"/>
      <c r="E367" s="984"/>
      <c r="F367" s="985"/>
      <c r="G367" s="460" t="str">
        <f>IF(基本情報入力シート!L395="", "", 基本情報入力シート!L395)</f>
        <v/>
      </c>
      <c r="H367" s="460" t="str">
        <f>IF(基本情報入力シート!Q395="", "", 基本情報入力シート!Q395)</f>
        <v/>
      </c>
      <c r="I367" s="460" t="str">
        <f>IF(基本情報入力シート!V395="", "", 基本情報入力シート!V395)</f>
        <v/>
      </c>
      <c r="J367" s="460" t="str">
        <f>IF(基本情報入力シート!W395="", "", 基本情報入力シート!W395)</f>
        <v/>
      </c>
      <c r="K367" s="460" t="str">
        <f>IF(基本情報入力シート!Z395="", "", 基本情報入力シート!Z395)</f>
        <v/>
      </c>
      <c r="L367" s="162" t="str">
        <f>IF(基本情報入力シート!AF395=0, "",基本情報入力シート!AF395)</f>
        <v/>
      </c>
      <c r="M367" s="163" t="str">
        <f>IF(基本情報入力シート!AG395="","",基本情報入力シート!AG395)</f>
        <v/>
      </c>
      <c r="N367" s="164"/>
      <c r="O367" s="165" t="str">
        <f>IFERROR(VLOOKUP(K367,【参考】数式用!$A$2:$F$57,MATCH(N367,【参考】数式用!$C$3:$F$3,0)+2,0),"")</f>
        <v/>
      </c>
      <c r="P367" s="461" t="s">
        <v>180</v>
      </c>
      <c r="Q367" s="166"/>
      <c r="R367" s="462" t="s">
        <v>271</v>
      </c>
      <c r="S367" s="166"/>
      <c r="T367" s="462" t="s">
        <v>272</v>
      </c>
      <c r="U367" s="166"/>
      <c r="V367" s="462" t="s">
        <v>271</v>
      </c>
      <c r="W367" s="166"/>
      <c r="X367" s="462" t="s">
        <v>182</v>
      </c>
      <c r="Y367" s="462" t="s">
        <v>274</v>
      </c>
      <c r="Z367" s="462" t="str">
        <f t="shared" si="103"/>
        <v/>
      </c>
      <c r="AA367" s="463" t="s">
        <v>275</v>
      </c>
      <c r="AB367" s="464" t="str">
        <f t="shared" si="104"/>
        <v/>
      </c>
      <c r="AC367" s="465" t="str">
        <f>IFERROR(ROUNDDOWN(ROUNDDOWN(ROUND(L367*VLOOKUP(K367,【参考】数式用!$A$4:$F$57,MATCH("処遇改善加算Ⅳ",【参考】数式用!$C$3:$F$3,0)+2,0),0)*M367,0)*Z367*0.5,0), "")</f>
        <v/>
      </c>
      <c r="AD367" s="616"/>
      <c r="AE367" s="582"/>
      <c r="AF367" s="582"/>
      <c r="AG367" s="583"/>
      <c r="AH367" s="234"/>
      <c r="AI367" s="161"/>
      <c r="AJ367" s="167"/>
      <c r="AK367" s="541" t="str">
        <f t="shared" si="105"/>
        <v/>
      </c>
      <c r="AL367" s="542" t="str">
        <f t="shared" si="106"/>
        <v/>
      </c>
      <c r="AM367" s="543"/>
      <c r="AN367" s="547" t="str">
        <f>IFERROR(VLOOKUP(K367,【参考】数式用!$A$2:$N$57,14,FALSE),"")</f>
        <v/>
      </c>
      <c r="AO367" s="547" t="str">
        <f t="shared" si="107"/>
        <v/>
      </c>
      <c r="AP367" s="546" t="str">
        <f t="shared" si="108"/>
        <v/>
      </c>
      <c r="AQ367" s="546" t="str">
        <f t="shared" si="109"/>
        <v>入力済</v>
      </c>
      <c r="AR367" s="547" t="str">
        <f t="shared" si="110"/>
        <v/>
      </c>
      <c r="AS367" s="546" t="str">
        <f t="shared" si="111"/>
        <v>入力済</v>
      </c>
      <c r="AT367" s="546" t="str">
        <f t="shared" si="112"/>
        <v/>
      </c>
      <c r="AU367" s="546" t="str">
        <f t="shared" si="113"/>
        <v/>
      </c>
      <c r="AV367" s="547" t="str">
        <f t="shared" si="114"/>
        <v/>
      </c>
      <c r="AW367" s="547" t="str">
        <f t="shared" si="121"/>
        <v>入力済</v>
      </c>
      <c r="AX367" s="546" t="str">
        <f>IFERROR(VLOOKUP(K367,【参考】数式用!$AR$3:$AS$49,2, FALSE), "")</f>
        <v/>
      </c>
      <c r="AY367" s="547" t="str">
        <f t="shared" si="115"/>
        <v/>
      </c>
      <c r="AZ367" s="547" t="str">
        <f t="shared" si="116"/>
        <v>入力済</v>
      </c>
      <c r="BA367" s="546" t="str">
        <f>IFERROR(VLOOKUP(K367,【参考】数式用!$AX$3:$AY$56, 2, FALSE), "")</f>
        <v/>
      </c>
      <c r="BB367" s="547" t="str">
        <f t="shared" si="117"/>
        <v/>
      </c>
      <c r="BC367" s="647" t="str">
        <f t="shared" si="118"/>
        <v>入力済</v>
      </c>
      <c r="BD367" s="547" t="str">
        <f t="shared" si="119"/>
        <v/>
      </c>
      <c r="BE367" s="547" t="str">
        <f t="shared" si="120"/>
        <v/>
      </c>
      <c r="BF367" s="514"/>
      <c r="BG367" s="514"/>
      <c r="BH367" s="633" t="e">
        <f>VLOOKUP(K367,【参考】数式用!$A$2:$O$57,15,FALSE)</f>
        <v>#N/A</v>
      </c>
      <c r="BI367" s="514"/>
      <c r="BJ367" s="514"/>
      <c r="BK367" s="514"/>
      <c r="BL367" s="514"/>
      <c r="BM367" s="514"/>
      <c r="BN367" s="514"/>
      <c r="BO367" s="515"/>
    </row>
    <row r="368" spans="1:67" s="516" customFormat="1" ht="109.95" customHeight="1" thickBot="1">
      <c r="A368" s="649">
        <v>357</v>
      </c>
      <c r="B368" s="983" t="str">
        <f>IF(基本情報入力シート!B396="","",基本情報入力シート!B396)</f>
        <v/>
      </c>
      <c r="C368" s="984"/>
      <c r="D368" s="984"/>
      <c r="E368" s="984"/>
      <c r="F368" s="985"/>
      <c r="G368" s="460" t="str">
        <f>IF(基本情報入力シート!L396="", "", 基本情報入力シート!L396)</f>
        <v/>
      </c>
      <c r="H368" s="460" t="str">
        <f>IF(基本情報入力シート!Q396="", "", 基本情報入力シート!Q396)</f>
        <v/>
      </c>
      <c r="I368" s="460" t="str">
        <f>IF(基本情報入力シート!V396="", "", 基本情報入力シート!V396)</f>
        <v/>
      </c>
      <c r="J368" s="460" t="str">
        <f>IF(基本情報入力シート!W396="", "", 基本情報入力シート!W396)</f>
        <v/>
      </c>
      <c r="K368" s="460" t="str">
        <f>IF(基本情報入力シート!Z396="", "", 基本情報入力シート!Z396)</f>
        <v/>
      </c>
      <c r="L368" s="162" t="str">
        <f>IF(基本情報入力シート!AF396=0, "",基本情報入力シート!AF396)</f>
        <v/>
      </c>
      <c r="M368" s="163" t="str">
        <f>IF(基本情報入力シート!AG396="","",基本情報入力シート!AG396)</f>
        <v/>
      </c>
      <c r="N368" s="164"/>
      <c r="O368" s="165" t="str">
        <f>IFERROR(VLOOKUP(K368,【参考】数式用!$A$2:$F$57,MATCH(N368,【参考】数式用!$C$3:$F$3,0)+2,0),"")</f>
        <v/>
      </c>
      <c r="P368" s="461" t="s">
        <v>180</v>
      </c>
      <c r="Q368" s="166"/>
      <c r="R368" s="462" t="s">
        <v>271</v>
      </c>
      <c r="S368" s="166"/>
      <c r="T368" s="462" t="s">
        <v>272</v>
      </c>
      <c r="U368" s="166"/>
      <c r="V368" s="462" t="s">
        <v>271</v>
      </c>
      <c r="W368" s="166"/>
      <c r="X368" s="462" t="s">
        <v>182</v>
      </c>
      <c r="Y368" s="462" t="s">
        <v>274</v>
      </c>
      <c r="Z368" s="462" t="str">
        <f t="shared" ref="Z368:Z431" si="122">IF(Q368&gt;=1,(U368*12+W368)-(Q368*12+S368)+1,"")</f>
        <v/>
      </c>
      <c r="AA368" s="463" t="s">
        <v>275</v>
      </c>
      <c r="AB368" s="464" t="str">
        <f t="shared" ref="AB368:AB431" si="123">IFERROR(ROUNDDOWN(ROUND(L368*O368,0)*M368,0)*Z368,"")</f>
        <v/>
      </c>
      <c r="AC368" s="465" t="str">
        <f>IFERROR(ROUNDDOWN(ROUNDDOWN(ROUND(L368*VLOOKUP(K368,【参考】数式用!$A$4:$F$57,MATCH("処遇改善加算Ⅳ",【参考】数式用!$C$3:$F$3,0)+2,0),0)*M368,0)*Z368*0.5,0), "")</f>
        <v/>
      </c>
      <c r="AD368" s="616"/>
      <c r="AE368" s="582"/>
      <c r="AF368" s="582"/>
      <c r="AG368" s="583"/>
      <c r="AH368" s="234"/>
      <c r="AI368" s="161"/>
      <c r="AJ368" s="167"/>
      <c r="AK368" s="541" t="str">
        <f t="shared" ref="AK368:AK431" si="124">IF(AND(N368&lt;&gt;"", OR(U368&lt;&gt;8,W368&lt;&gt;5)),"！算定期間の終わりが令和８年５月になっていません。令和８年６月以降については別シートに記載してください。",
 IF(AND(AN368="加算対象外",N368&lt;&gt;""),"このサービスは、令和８年４月・５月は処遇改善加算の対象ではありません。記入しないでください。",""))</f>
        <v/>
      </c>
      <c r="AL368" s="542" t="str">
        <f t="shared" ref="AL368:AL431" si="125">IF(OR(N368="",AN368="加算対象外"),"",IF(OR(AND(COUNTIF(AP368,"未入力")&gt;0,AD368=""),AND(COUNTIF(AQ368,"未入力")&gt;0,AE368=""),AND(COUNTIF(AN368:BE368,"AF列に色付け")&gt;0,AF368=""),AND(COUNTIF(AN368:BE368,"AG列に色付け")&gt;0,OR(AG368="",AG368=0)),AND(COUNTIF(AN368:BE368,"AH列に色付け")&gt;0,AH368=""),AND(COUNTIF(AN368:BE368,"AI列に色付け")&gt;0,AI368=""),AND(COUNTIF(AN368:BE368,"AJ列に色付け")&gt;0,AJ368="")),"！記入が必要な欄（オレンジ色のセル）に空欄があります。空欄を埋めてください。",""))</f>
        <v/>
      </c>
      <c r="AM368" s="543"/>
      <c r="AN368" s="547" t="str">
        <f>IFERROR(VLOOKUP(K368,【参考】数式用!$A$2:$N$57,14,FALSE),"")</f>
        <v/>
      </c>
      <c r="AO368" s="547" t="str">
        <f t="shared" ref="AO368:AO431" si="126">IF(AND(K368&lt;&gt;"",AN368="加算対象"),"N列に色付け","")</f>
        <v/>
      </c>
      <c r="AP368" s="546" t="str">
        <f t="shared" ref="AP368:AP431" si="127">IF(AND(AC368&lt;&gt;0,AC368&lt;&gt;"",AN368="加算対象"),IF(AD368="○","入力済","未入力"),"")</f>
        <v/>
      </c>
      <c r="AQ368" s="546" t="str">
        <f t="shared" ref="AQ368:AQ431" si="128">IF(AND(N368&lt;&gt;"", AE368="",AN368="加算対象"), "未入力", "入力済")</f>
        <v>入力済</v>
      </c>
      <c r="AR368" s="547" t="str">
        <f t="shared" ref="AR368:AR431" si="129">IF(AND(N368&lt;&gt;"", N368&lt;&gt;"処遇改善加算Ⅳ",AN368="加算対象"),"AF列に色付け","")</f>
        <v/>
      </c>
      <c r="AS368" s="546" t="str">
        <f t="shared" ref="AS368:AS431" si="130">IF(AND(N368&lt;&gt;"", N368&lt;&gt;"処遇改善加算Ⅳ", AF368=""), "未入力", "入力済")</f>
        <v>入力済</v>
      </c>
      <c r="AT368" s="546" t="str">
        <f t="shared" ref="AT368:AT431" si="131">IF(OR(N368="処遇改善加算Ⅰ",N368="処遇改善加算Ⅱ"),"対象","")</f>
        <v/>
      </c>
      <c r="AU368" s="546" t="str">
        <f t="shared" ref="AU368:AU431" si="132">IF(AND(AN368="加算対象",N368&lt;&gt;"処遇改善加算Ⅲ",N368&lt;&gt;"処遇改善加算Ⅳ", N368&lt;&gt;"", AT368&lt;&gt;"対象外"), 1,"")</f>
        <v/>
      </c>
      <c r="AV368" s="547" t="str">
        <f t="shared" ref="AV368:AV431" si="133">IF(AND(AU368=1, OR(AG368=0,AG368=""),AN368="加算対象"),"AH列に色付け","")</f>
        <v/>
      </c>
      <c r="AW368" s="547" t="str">
        <f t="shared" si="121"/>
        <v>入力済</v>
      </c>
      <c r="AX368" s="546" t="str">
        <f>IFERROR(VLOOKUP(K368,【参考】数式用!$AR$3:$AS$49,2, FALSE), "")</f>
        <v/>
      </c>
      <c r="AY368" s="547" t="str">
        <f t="shared" ref="AY368:AY431" si="134">IF(AND(AN368="加算対象",N368="処遇改善加算Ⅰ"),"AI列に色付け","")</f>
        <v/>
      </c>
      <c r="AZ368" s="547" t="str">
        <f t="shared" ref="AZ368:AZ431" si="135">IF(AND(N368="処遇改善加算Ⅰ", AI368=""), "未入力","入力済")</f>
        <v>入力済</v>
      </c>
      <c r="BA368" s="546" t="str">
        <f>IFERROR(VLOOKUP(K368,【参考】数式用!$AX$3:$AY$56, 2, FALSE), "")</f>
        <v/>
      </c>
      <c r="BB368" s="547" t="str">
        <f t="shared" ref="BB368:BB431" si="136">IF(COUNTIF(AE368:AH368,"*令和８年度特例要件を*")&gt;0,"AJ列に色付け","")</f>
        <v/>
      </c>
      <c r="BC368" s="647" t="str">
        <f t="shared" ref="BC368:BC431" si="137">IF(AND(COUNTIF(AE368:AH368,"*令和８年度特例要件を*")&gt;0,AJ368=""), "未入力","入力済")</f>
        <v>入力済</v>
      </c>
      <c r="BD368" s="547" t="str">
        <f t="shared" ref="BD368:BD431" si="138">IF(BB368="AJ列に色付け","入力必要","")</f>
        <v/>
      </c>
      <c r="BE368" s="547" t="str">
        <f t="shared" ref="BE368:BE431" si="139">G368</f>
        <v/>
      </c>
      <c r="BF368" s="514"/>
      <c r="BG368" s="514"/>
      <c r="BH368" s="633" t="e">
        <f>VLOOKUP(K368,【参考】数式用!$A$2:$O$57,15,FALSE)</f>
        <v>#N/A</v>
      </c>
      <c r="BI368" s="514"/>
      <c r="BJ368" s="514"/>
      <c r="BK368" s="514"/>
      <c r="BL368" s="514"/>
      <c r="BM368" s="514"/>
      <c r="BN368" s="514"/>
      <c r="BO368" s="515"/>
    </row>
    <row r="369" spans="1:67" s="516" customFormat="1" ht="109.95" customHeight="1" thickBot="1">
      <c r="A369" s="649">
        <v>358</v>
      </c>
      <c r="B369" s="983" t="str">
        <f>IF(基本情報入力シート!B397="","",基本情報入力シート!B397)</f>
        <v/>
      </c>
      <c r="C369" s="984"/>
      <c r="D369" s="984"/>
      <c r="E369" s="984"/>
      <c r="F369" s="985"/>
      <c r="G369" s="460" t="str">
        <f>IF(基本情報入力シート!L397="", "", 基本情報入力シート!L397)</f>
        <v/>
      </c>
      <c r="H369" s="460" t="str">
        <f>IF(基本情報入力シート!Q397="", "", 基本情報入力シート!Q397)</f>
        <v/>
      </c>
      <c r="I369" s="460" t="str">
        <f>IF(基本情報入力シート!V397="", "", 基本情報入力シート!V397)</f>
        <v/>
      </c>
      <c r="J369" s="460" t="str">
        <f>IF(基本情報入力シート!W397="", "", 基本情報入力シート!W397)</f>
        <v/>
      </c>
      <c r="K369" s="460" t="str">
        <f>IF(基本情報入力シート!Z397="", "", 基本情報入力シート!Z397)</f>
        <v/>
      </c>
      <c r="L369" s="162" t="str">
        <f>IF(基本情報入力シート!AF397=0, "",基本情報入力シート!AF397)</f>
        <v/>
      </c>
      <c r="M369" s="163" t="str">
        <f>IF(基本情報入力シート!AG397="","",基本情報入力シート!AG397)</f>
        <v/>
      </c>
      <c r="N369" s="164"/>
      <c r="O369" s="165" t="str">
        <f>IFERROR(VLOOKUP(K369,【参考】数式用!$A$2:$F$57,MATCH(N369,【参考】数式用!$C$3:$F$3,0)+2,0),"")</f>
        <v/>
      </c>
      <c r="P369" s="461" t="s">
        <v>180</v>
      </c>
      <c r="Q369" s="166"/>
      <c r="R369" s="462" t="s">
        <v>271</v>
      </c>
      <c r="S369" s="166"/>
      <c r="T369" s="462" t="s">
        <v>272</v>
      </c>
      <c r="U369" s="166"/>
      <c r="V369" s="462" t="s">
        <v>271</v>
      </c>
      <c r="W369" s="166"/>
      <c r="X369" s="462" t="s">
        <v>182</v>
      </c>
      <c r="Y369" s="462" t="s">
        <v>274</v>
      </c>
      <c r="Z369" s="462" t="str">
        <f t="shared" si="122"/>
        <v/>
      </c>
      <c r="AA369" s="463" t="s">
        <v>275</v>
      </c>
      <c r="AB369" s="464" t="str">
        <f t="shared" si="123"/>
        <v/>
      </c>
      <c r="AC369" s="465" t="str">
        <f>IFERROR(ROUNDDOWN(ROUNDDOWN(ROUND(L369*VLOOKUP(K369,【参考】数式用!$A$4:$F$57,MATCH("処遇改善加算Ⅳ",【参考】数式用!$C$3:$F$3,0)+2,0),0)*M369,0)*Z369*0.5,0), "")</f>
        <v/>
      </c>
      <c r="AD369" s="616"/>
      <c r="AE369" s="582"/>
      <c r="AF369" s="582"/>
      <c r="AG369" s="583"/>
      <c r="AH369" s="234"/>
      <c r="AI369" s="161"/>
      <c r="AJ369" s="167"/>
      <c r="AK369" s="541" t="str">
        <f t="shared" si="124"/>
        <v/>
      </c>
      <c r="AL369" s="542" t="str">
        <f t="shared" si="125"/>
        <v/>
      </c>
      <c r="AM369" s="543"/>
      <c r="AN369" s="547" t="str">
        <f>IFERROR(VLOOKUP(K369,【参考】数式用!$A$2:$N$57,14,FALSE),"")</f>
        <v/>
      </c>
      <c r="AO369" s="547" t="str">
        <f t="shared" si="126"/>
        <v/>
      </c>
      <c r="AP369" s="546" t="str">
        <f t="shared" si="127"/>
        <v/>
      </c>
      <c r="AQ369" s="546" t="str">
        <f t="shared" si="128"/>
        <v>入力済</v>
      </c>
      <c r="AR369" s="547" t="str">
        <f t="shared" si="129"/>
        <v/>
      </c>
      <c r="AS369" s="546" t="str">
        <f t="shared" si="130"/>
        <v>入力済</v>
      </c>
      <c r="AT369" s="546" t="str">
        <f t="shared" si="131"/>
        <v/>
      </c>
      <c r="AU369" s="546" t="str">
        <f t="shared" si="132"/>
        <v/>
      </c>
      <c r="AV369" s="547" t="str">
        <f t="shared" si="133"/>
        <v/>
      </c>
      <c r="AW369" s="547" t="str">
        <f t="shared" si="121"/>
        <v>入力済</v>
      </c>
      <c r="AX369" s="546" t="str">
        <f>IFERROR(VLOOKUP(K369,【参考】数式用!$AR$3:$AS$49,2, FALSE), "")</f>
        <v/>
      </c>
      <c r="AY369" s="547" t="str">
        <f t="shared" si="134"/>
        <v/>
      </c>
      <c r="AZ369" s="547" t="str">
        <f t="shared" si="135"/>
        <v>入力済</v>
      </c>
      <c r="BA369" s="546" t="str">
        <f>IFERROR(VLOOKUP(K369,【参考】数式用!$AX$3:$AY$56, 2, FALSE), "")</f>
        <v/>
      </c>
      <c r="BB369" s="547" t="str">
        <f t="shared" si="136"/>
        <v/>
      </c>
      <c r="BC369" s="647" t="str">
        <f t="shared" si="137"/>
        <v>入力済</v>
      </c>
      <c r="BD369" s="547" t="str">
        <f t="shared" si="138"/>
        <v/>
      </c>
      <c r="BE369" s="547" t="str">
        <f t="shared" si="139"/>
        <v/>
      </c>
      <c r="BF369" s="514"/>
      <c r="BG369" s="514"/>
      <c r="BH369" s="633" t="e">
        <f>VLOOKUP(K369,【参考】数式用!$A$2:$O$57,15,FALSE)</f>
        <v>#N/A</v>
      </c>
      <c r="BI369" s="514"/>
      <c r="BJ369" s="514"/>
      <c r="BK369" s="514"/>
      <c r="BL369" s="514"/>
      <c r="BM369" s="514"/>
      <c r="BN369" s="514"/>
      <c r="BO369" s="515"/>
    </row>
    <row r="370" spans="1:67" s="516" customFormat="1" ht="109.95" customHeight="1" thickBot="1">
      <c r="A370" s="649">
        <v>359</v>
      </c>
      <c r="B370" s="983" t="str">
        <f>IF(基本情報入力シート!B398="","",基本情報入力シート!B398)</f>
        <v/>
      </c>
      <c r="C370" s="984"/>
      <c r="D370" s="984"/>
      <c r="E370" s="984"/>
      <c r="F370" s="985"/>
      <c r="G370" s="460" t="str">
        <f>IF(基本情報入力シート!L398="", "", 基本情報入力シート!L398)</f>
        <v/>
      </c>
      <c r="H370" s="460" t="str">
        <f>IF(基本情報入力シート!Q398="", "", 基本情報入力シート!Q398)</f>
        <v/>
      </c>
      <c r="I370" s="460" t="str">
        <f>IF(基本情報入力シート!V398="", "", 基本情報入力シート!V398)</f>
        <v/>
      </c>
      <c r="J370" s="460" t="str">
        <f>IF(基本情報入力シート!W398="", "", 基本情報入力シート!W398)</f>
        <v/>
      </c>
      <c r="K370" s="460" t="str">
        <f>IF(基本情報入力シート!Z398="", "", 基本情報入力シート!Z398)</f>
        <v/>
      </c>
      <c r="L370" s="162" t="str">
        <f>IF(基本情報入力シート!AF398=0, "",基本情報入力シート!AF398)</f>
        <v/>
      </c>
      <c r="M370" s="163" t="str">
        <f>IF(基本情報入力シート!AG398="","",基本情報入力シート!AG398)</f>
        <v/>
      </c>
      <c r="N370" s="164"/>
      <c r="O370" s="165" t="str">
        <f>IFERROR(VLOOKUP(K370,【参考】数式用!$A$2:$F$57,MATCH(N370,【参考】数式用!$C$3:$F$3,0)+2,0),"")</f>
        <v/>
      </c>
      <c r="P370" s="461" t="s">
        <v>180</v>
      </c>
      <c r="Q370" s="166"/>
      <c r="R370" s="462" t="s">
        <v>271</v>
      </c>
      <c r="S370" s="166"/>
      <c r="T370" s="462" t="s">
        <v>272</v>
      </c>
      <c r="U370" s="166"/>
      <c r="V370" s="462" t="s">
        <v>271</v>
      </c>
      <c r="W370" s="166"/>
      <c r="X370" s="462" t="s">
        <v>182</v>
      </c>
      <c r="Y370" s="462" t="s">
        <v>274</v>
      </c>
      <c r="Z370" s="462" t="str">
        <f t="shared" si="122"/>
        <v/>
      </c>
      <c r="AA370" s="463" t="s">
        <v>275</v>
      </c>
      <c r="AB370" s="464" t="str">
        <f t="shared" si="123"/>
        <v/>
      </c>
      <c r="AC370" s="465" t="str">
        <f>IFERROR(ROUNDDOWN(ROUNDDOWN(ROUND(L370*VLOOKUP(K370,【参考】数式用!$A$4:$F$57,MATCH("処遇改善加算Ⅳ",【参考】数式用!$C$3:$F$3,0)+2,0),0)*M370,0)*Z370*0.5,0), "")</f>
        <v/>
      </c>
      <c r="AD370" s="616"/>
      <c r="AE370" s="582"/>
      <c r="AF370" s="582"/>
      <c r="AG370" s="583"/>
      <c r="AH370" s="234"/>
      <c r="AI370" s="161"/>
      <c r="AJ370" s="167"/>
      <c r="AK370" s="541" t="str">
        <f t="shared" si="124"/>
        <v/>
      </c>
      <c r="AL370" s="542" t="str">
        <f t="shared" si="125"/>
        <v/>
      </c>
      <c r="AM370" s="543"/>
      <c r="AN370" s="547" t="str">
        <f>IFERROR(VLOOKUP(K370,【参考】数式用!$A$2:$N$57,14,FALSE),"")</f>
        <v/>
      </c>
      <c r="AO370" s="547" t="str">
        <f t="shared" si="126"/>
        <v/>
      </c>
      <c r="AP370" s="546" t="str">
        <f t="shared" si="127"/>
        <v/>
      </c>
      <c r="AQ370" s="546" t="str">
        <f t="shared" si="128"/>
        <v>入力済</v>
      </c>
      <c r="AR370" s="547" t="str">
        <f t="shared" si="129"/>
        <v/>
      </c>
      <c r="AS370" s="546" t="str">
        <f t="shared" si="130"/>
        <v>入力済</v>
      </c>
      <c r="AT370" s="546" t="str">
        <f t="shared" si="131"/>
        <v/>
      </c>
      <c r="AU370" s="546" t="str">
        <f t="shared" si="132"/>
        <v/>
      </c>
      <c r="AV370" s="547" t="str">
        <f t="shared" si="133"/>
        <v/>
      </c>
      <c r="AW370" s="547" t="str">
        <f t="shared" si="121"/>
        <v>入力済</v>
      </c>
      <c r="AX370" s="546" t="str">
        <f>IFERROR(VLOOKUP(K370,【参考】数式用!$AR$3:$AS$49,2, FALSE), "")</f>
        <v/>
      </c>
      <c r="AY370" s="547" t="str">
        <f t="shared" si="134"/>
        <v/>
      </c>
      <c r="AZ370" s="547" t="str">
        <f t="shared" si="135"/>
        <v>入力済</v>
      </c>
      <c r="BA370" s="546" t="str">
        <f>IFERROR(VLOOKUP(K370,【参考】数式用!$AX$3:$AY$56, 2, FALSE), "")</f>
        <v/>
      </c>
      <c r="BB370" s="547" t="str">
        <f t="shared" si="136"/>
        <v/>
      </c>
      <c r="BC370" s="647" t="str">
        <f t="shared" si="137"/>
        <v>入力済</v>
      </c>
      <c r="BD370" s="547" t="str">
        <f t="shared" si="138"/>
        <v/>
      </c>
      <c r="BE370" s="547" t="str">
        <f t="shared" si="139"/>
        <v/>
      </c>
      <c r="BF370" s="514"/>
      <c r="BG370" s="514"/>
      <c r="BH370" s="633" t="e">
        <f>VLOOKUP(K370,【参考】数式用!$A$2:$O$57,15,FALSE)</f>
        <v>#N/A</v>
      </c>
      <c r="BI370" s="514"/>
      <c r="BJ370" s="514"/>
      <c r="BK370" s="514"/>
      <c r="BL370" s="514"/>
      <c r="BM370" s="514"/>
      <c r="BN370" s="514"/>
      <c r="BO370" s="515"/>
    </row>
    <row r="371" spans="1:67" s="516" customFormat="1" ht="109.95" customHeight="1" thickBot="1">
      <c r="A371" s="649">
        <v>360</v>
      </c>
      <c r="B371" s="983" t="str">
        <f>IF(基本情報入力シート!B399="","",基本情報入力シート!B399)</f>
        <v/>
      </c>
      <c r="C371" s="984"/>
      <c r="D371" s="984"/>
      <c r="E371" s="984"/>
      <c r="F371" s="985"/>
      <c r="G371" s="460" t="str">
        <f>IF(基本情報入力シート!L399="", "", 基本情報入力シート!L399)</f>
        <v/>
      </c>
      <c r="H371" s="460" t="str">
        <f>IF(基本情報入力シート!Q399="", "", 基本情報入力シート!Q399)</f>
        <v/>
      </c>
      <c r="I371" s="460" t="str">
        <f>IF(基本情報入力シート!V399="", "", 基本情報入力シート!V399)</f>
        <v/>
      </c>
      <c r="J371" s="460" t="str">
        <f>IF(基本情報入力シート!W399="", "", 基本情報入力シート!W399)</f>
        <v/>
      </c>
      <c r="K371" s="460" t="str">
        <f>IF(基本情報入力シート!Z399="", "", 基本情報入力シート!Z399)</f>
        <v/>
      </c>
      <c r="L371" s="162" t="str">
        <f>IF(基本情報入力シート!AF399=0, "",基本情報入力シート!AF399)</f>
        <v/>
      </c>
      <c r="M371" s="163" t="str">
        <f>IF(基本情報入力シート!AG399="","",基本情報入力シート!AG399)</f>
        <v/>
      </c>
      <c r="N371" s="164"/>
      <c r="O371" s="165" t="str">
        <f>IFERROR(VLOOKUP(K371,【参考】数式用!$A$2:$F$57,MATCH(N371,【参考】数式用!$C$3:$F$3,0)+2,0),"")</f>
        <v/>
      </c>
      <c r="P371" s="461" t="s">
        <v>180</v>
      </c>
      <c r="Q371" s="166"/>
      <c r="R371" s="462" t="s">
        <v>271</v>
      </c>
      <c r="S371" s="166"/>
      <c r="T371" s="462" t="s">
        <v>272</v>
      </c>
      <c r="U371" s="166"/>
      <c r="V371" s="462" t="s">
        <v>271</v>
      </c>
      <c r="W371" s="166"/>
      <c r="X371" s="462" t="s">
        <v>182</v>
      </c>
      <c r="Y371" s="462" t="s">
        <v>274</v>
      </c>
      <c r="Z371" s="462" t="str">
        <f t="shared" si="122"/>
        <v/>
      </c>
      <c r="AA371" s="463" t="s">
        <v>275</v>
      </c>
      <c r="AB371" s="464" t="str">
        <f t="shared" si="123"/>
        <v/>
      </c>
      <c r="AC371" s="465" t="str">
        <f>IFERROR(ROUNDDOWN(ROUNDDOWN(ROUND(L371*VLOOKUP(K371,【参考】数式用!$A$4:$F$57,MATCH("処遇改善加算Ⅳ",【参考】数式用!$C$3:$F$3,0)+2,0),0)*M371,0)*Z371*0.5,0), "")</f>
        <v/>
      </c>
      <c r="AD371" s="616"/>
      <c r="AE371" s="582"/>
      <c r="AF371" s="582"/>
      <c r="AG371" s="583"/>
      <c r="AH371" s="234"/>
      <c r="AI371" s="161"/>
      <c r="AJ371" s="167"/>
      <c r="AK371" s="541" t="str">
        <f t="shared" si="124"/>
        <v/>
      </c>
      <c r="AL371" s="542" t="str">
        <f t="shared" si="125"/>
        <v/>
      </c>
      <c r="AM371" s="543"/>
      <c r="AN371" s="547" t="str">
        <f>IFERROR(VLOOKUP(K371,【参考】数式用!$A$2:$N$57,14,FALSE),"")</f>
        <v/>
      </c>
      <c r="AO371" s="547" t="str">
        <f t="shared" si="126"/>
        <v/>
      </c>
      <c r="AP371" s="546" t="str">
        <f t="shared" si="127"/>
        <v/>
      </c>
      <c r="AQ371" s="546" t="str">
        <f t="shared" si="128"/>
        <v>入力済</v>
      </c>
      <c r="AR371" s="547" t="str">
        <f t="shared" si="129"/>
        <v/>
      </c>
      <c r="AS371" s="546" t="str">
        <f t="shared" si="130"/>
        <v>入力済</v>
      </c>
      <c r="AT371" s="546" t="str">
        <f t="shared" si="131"/>
        <v/>
      </c>
      <c r="AU371" s="546" t="str">
        <f t="shared" si="132"/>
        <v/>
      </c>
      <c r="AV371" s="547" t="str">
        <f t="shared" si="133"/>
        <v/>
      </c>
      <c r="AW371" s="547" t="str">
        <f t="shared" si="121"/>
        <v>入力済</v>
      </c>
      <c r="AX371" s="546" t="str">
        <f>IFERROR(VLOOKUP(K371,【参考】数式用!$AR$3:$AS$49,2, FALSE), "")</f>
        <v/>
      </c>
      <c r="AY371" s="547" t="str">
        <f t="shared" si="134"/>
        <v/>
      </c>
      <c r="AZ371" s="547" t="str">
        <f t="shared" si="135"/>
        <v>入力済</v>
      </c>
      <c r="BA371" s="546" t="str">
        <f>IFERROR(VLOOKUP(K371,【参考】数式用!$AX$3:$AY$56, 2, FALSE), "")</f>
        <v/>
      </c>
      <c r="BB371" s="547" t="str">
        <f t="shared" si="136"/>
        <v/>
      </c>
      <c r="BC371" s="647" t="str">
        <f t="shared" si="137"/>
        <v>入力済</v>
      </c>
      <c r="BD371" s="547" t="str">
        <f t="shared" si="138"/>
        <v/>
      </c>
      <c r="BE371" s="547" t="str">
        <f t="shared" si="139"/>
        <v/>
      </c>
      <c r="BF371" s="514"/>
      <c r="BG371" s="514"/>
      <c r="BH371" s="633" t="e">
        <f>VLOOKUP(K371,【参考】数式用!$A$2:$O$57,15,FALSE)</f>
        <v>#N/A</v>
      </c>
      <c r="BI371" s="514"/>
      <c r="BJ371" s="514"/>
      <c r="BK371" s="514"/>
      <c r="BL371" s="514"/>
      <c r="BM371" s="514"/>
      <c r="BN371" s="514"/>
      <c r="BO371" s="515"/>
    </row>
    <row r="372" spans="1:67" s="516" customFormat="1" ht="109.95" customHeight="1" thickBot="1">
      <c r="A372" s="649">
        <v>361</v>
      </c>
      <c r="B372" s="983" t="str">
        <f>IF(基本情報入力シート!B400="","",基本情報入力シート!B400)</f>
        <v/>
      </c>
      <c r="C372" s="984"/>
      <c r="D372" s="984"/>
      <c r="E372" s="984"/>
      <c r="F372" s="985"/>
      <c r="G372" s="460" t="str">
        <f>IF(基本情報入力シート!L400="", "", 基本情報入力シート!L400)</f>
        <v/>
      </c>
      <c r="H372" s="460" t="str">
        <f>IF(基本情報入力シート!Q400="", "", 基本情報入力シート!Q400)</f>
        <v/>
      </c>
      <c r="I372" s="460" t="str">
        <f>IF(基本情報入力シート!V400="", "", 基本情報入力シート!V400)</f>
        <v/>
      </c>
      <c r="J372" s="460" t="str">
        <f>IF(基本情報入力シート!W400="", "", 基本情報入力シート!W400)</f>
        <v/>
      </c>
      <c r="K372" s="460" t="str">
        <f>IF(基本情報入力シート!Z400="", "", 基本情報入力シート!Z400)</f>
        <v/>
      </c>
      <c r="L372" s="162" t="str">
        <f>IF(基本情報入力シート!AF400=0, "",基本情報入力シート!AF400)</f>
        <v/>
      </c>
      <c r="M372" s="163" t="str">
        <f>IF(基本情報入力シート!AG400="","",基本情報入力シート!AG400)</f>
        <v/>
      </c>
      <c r="N372" s="164"/>
      <c r="O372" s="165" t="str">
        <f>IFERROR(VLOOKUP(K372,【参考】数式用!$A$2:$F$57,MATCH(N372,【参考】数式用!$C$3:$F$3,0)+2,0),"")</f>
        <v/>
      </c>
      <c r="P372" s="461" t="s">
        <v>180</v>
      </c>
      <c r="Q372" s="166"/>
      <c r="R372" s="462" t="s">
        <v>271</v>
      </c>
      <c r="S372" s="166"/>
      <c r="T372" s="462" t="s">
        <v>272</v>
      </c>
      <c r="U372" s="166"/>
      <c r="V372" s="462" t="s">
        <v>271</v>
      </c>
      <c r="W372" s="166"/>
      <c r="X372" s="462" t="s">
        <v>182</v>
      </c>
      <c r="Y372" s="462" t="s">
        <v>274</v>
      </c>
      <c r="Z372" s="462" t="str">
        <f t="shared" si="122"/>
        <v/>
      </c>
      <c r="AA372" s="463" t="s">
        <v>275</v>
      </c>
      <c r="AB372" s="464" t="str">
        <f t="shared" si="123"/>
        <v/>
      </c>
      <c r="AC372" s="465" t="str">
        <f>IFERROR(ROUNDDOWN(ROUNDDOWN(ROUND(L372*VLOOKUP(K372,【参考】数式用!$A$4:$F$57,MATCH("処遇改善加算Ⅳ",【参考】数式用!$C$3:$F$3,0)+2,0),0)*M372,0)*Z372*0.5,0), "")</f>
        <v/>
      </c>
      <c r="AD372" s="616"/>
      <c r="AE372" s="582"/>
      <c r="AF372" s="582"/>
      <c r="AG372" s="583"/>
      <c r="AH372" s="234"/>
      <c r="AI372" s="161"/>
      <c r="AJ372" s="167"/>
      <c r="AK372" s="541" t="str">
        <f t="shared" si="124"/>
        <v/>
      </c>
      <c r="AL372" s="542" t="str">
        <f t="shared" si="125"/>
        <v/>
      </c>
      <c r="AM372" s="543"/>
      <c r="AN372" s="547" t="str">
        <f>IFERROR(VLOOKUP(K372,【参考】数式用!$A$2:$N$57,14,FALSE),"")</f>
        <v/>
      </c>
      <c r="AO372" s="547" t="str">
        <f t="shared" si="126"/>
        <v/>
      </c>
      <c r="AP372" s="546" t="str">
        <f t="shared" si="127"/>
        <v/>
      </c>
      <c r="AQ372" s="546" t="str">
        <f t="shared" si="128"/>
        <v>入力済</v>
      </c>
      <c r="AR372" s="547" t="str">
        <f t="shared" si="129"/>
        <v/>
      </c>
      <c r="AS372" s="546" t="str">
        <f t="shared" si="130"/>
        <v>入力済</v>
      </c>
      <c r="AT372" s="546" t="str">
        <f t="shared" si="131"/>
        <v/>
      </c>
      <c r="AU372" s="546" t="str">
        <f t="shared" si="132"/>
        <v/>
      </c>
      <c r="AV372" s="547" t="str">
        <f t="shared" si="133"/>
        <v/>
      </c>
      <c r="AW372" s="547" t="str">
        <f t="shared" si="121"/>
        <v>入力済</v>
      </c>
      <c r="AX372" s="546" t="str">
        <f>IFERROR(VLOOKUP(K372,【参考】数式用!$AR$3:$AS$49,2, FALSE), "")</f>
        <v/>
      </c>
      <c r="AY372" s="547" t="str">
        <f t="shared" si="134"/>
        <v/>
      </c>
      <c r="AZ372" s="547" t="str">
        <f t="shared" si="135"/>
        <v>入力済</v>
      </c>
      <c r="BA372" s="546" t="str">
        <f>IFERROR(VLOOKUP(K372,【参考】数式用!$AX$3:$AY$56, 2, FALSE), "")</f>
        <v/>
      </c>
      <c r="BB372" s="547" t="str">
        <f t="shared" si="136"/>
        <v/>
      </c>
      <c r="BC372" s="647" t="str">
        <f t="shared" si="137"/>
        <v>入力済</v>
      </c>
      <c r="BD372" s="547" t="str">
        <f t="shared" si="138"/>
        <v/>
      </c>
      <c r="BE372" s="547" t="str">
        <f t="shared" si="139"/>
        <v/>
      </c>
      <c r="BF372" s="514"/>
      <c r="BG372" s="514"/>
      <c r="BH372" s="633" t="e">
        <f>VLOOKUP(K372,【参考】数式用!$A$2:$O$57,15,FALSE)</f>
        <v>#N/A</v>
      </c>
      <c r="BI372" s="514"/>
      <c r="BJ372" s="514"/>
      <c r="BK372" s="514"/>
      <c r="BL372" s="514"/>
      <c r="BM372" s="514"/>
      <c r="BN372" s="514"/>
      <c r="BO372" s="515"/>
    </row>
    <row r="373" spans="1:67" s="516" customFormat="1" ht="109.95" customHeight="1" thickBot="1">
      <c r="A373" s="649">
        <v>362</v>
      </c>
      <c r="B373" s="983" t="str">
        <f>IF(基本情報入力シート!B401="","",基本情報入力シート!B401)</f>
        <v/>
      </c>
      <c r="C373" s="984"/>
      <c r="D373" s="984"/>
      <c r="E373" s="984"/>
      <c r="F373" s="985"/>
      <c r="G373" s="460" t="str">
        <f>IF(基本情報入力シート!L401="", "", 基本情報入力シート!L401)</f>
        <v/>
      </c>
      <c r="H373" s="460" t="str">
        <f>IF(基本情報入力シート!Q401="", "", 基本情報入力シート!Q401)</f>
        <v/>
      </c>
      <c r="I373" s="460" t="str">
        <f>IF(基本情報入力シート!V401="", "", 基本情報入力シート!V401)</f>
        <v/>
      </c>
      <c r="J373" s="460" t="str">
        <f>IF(基本情報入力シート!W401="", "", 基本情報入力シート!W401)</f>
        <v/>
      </c>
      <c r="K373" s="460" t="str">
        <f>IF(基本情報入力シート!Z401="", "", 基本情報入力シート!Z401)</f>
        <v/>
      </c>
      <c r="L373" s="162" t="str">
        <f>IF(基本情報入力シート!AF401=0, "",基本情報入力シート!AF401)</f>
        <v/>
      </c>
      <c r="M373" s="163" t="str">
        <f>IF(基本情報入力シート!AG401="","",基本情報入力シート!AG401)</f>
        <v/>
      </c>
      <c r="N373" s="164"/>
      <c r="O373" s="165" t="str">
        <f>IFERROR(VLOOKUP(K373,【参考】数式用!$A$2:$F$57,MATCH(N373,【参考】数式用!$C$3:$F$3,0)+2,0),"")</f>
        <v/>
      </c>
      <c r="P373" s="461" t="s">
        <v>180</v>
      </c>
      <c r="Q373" s="166"/>
      <c r="R373" s="462" t="s">
        <v>271</v>
      </c>
      <c r="S373" s="166"/>
      <c r="T373" s="462" t="s">
        <v>272</v>
      </c>
      <c r="U373" s="166"/>
      <c r="V373" s="462" t="s">
        <v>271</v>
      </c>
      <c r="W373" s="166"/>
      <c r="X373" s="462" t="s">
        <v>182</v>
      </c>
      <c r="Y373" s="462" t="s">
        <v>274</v>
      </c>
      <c r="Z373" s="462" t="str">
        <f t="shared" si="122"/>
        <v/>
      </c>
      <c r="AA373" s="463" t="s">
        <v>275</v>
      </c>
      <c r="AB373" s="464" t="str">
        <f t="shared" si="123"/>
        <v/>
      </c>
      <c r="AC373" s="465" t="str">
        <f>IFERROR(ROUNDDOWN(ROUNDDOWN(ROUND(L373*VLOOKUP(K373,【参考】数式用!$A$4:$F$57,MATCH("処遇改善加算Ⅳ",【参考】数式用!$C$3:$F$3,0)+2,0),0)*M373,0)*Z373*0.5,0), "")</f>
        <v/>
      </c>
      <c r="AD373" s="616"/>
      <c r="AE373" s="582"/>
      <c r="AF373" s="582"/>
      <c r="AG373" s="583"/>
      <c r="AH373" s="234"/>
      <c r="AI373" s="161"/>
      <c r="AJ373" s="167"/>
      <c r="AK373" s="541" t="str">
        <f t="shared" si="124"/>
        <v/>
      </c>
      <c r="AL373" s="542" t="str">
        <f t="shared" si="125"/>
        <v/>
      </c>
      <c r="AM373" s="543"/>
      <c r="AN373" s="547" t="str">
        <f>IFERROR(VLOOKUP(K373,【参考】数式用!$A$2:$N$57,14,FALSE),"")</f>
        <v/>
      </c>
      <c r="AO373" s="547" t="str">
        <f t="shared" si="126"/>
        <v/>
      </c>
      <c r="AP373" s="546" t="str">
        <f t="shared" si="127"/>
        <v/>
      </c>
      <c r="AQ373" s="546" t="str">
        <f t="shared" si="128"/>
        <v>入力済</v>
      </c>
      <c r="AR373" s="547" t="str">
        <f t="shared" si="129"/>
        <v/>
      </c>
      <c r="AS373" s="546" t="str">
        <f t="shared" si="130"/>
        <v>入力済</v>
      </c>
      <c r="AT373" s="546" t="str">
        <f t="shared" si="131"/>
        <v/>
      </c>
      <c r="AU373" s="546" t="str">
        <f t="shared" si="132"/>
        <v/>
      </c>
      <c r="AV373" s="547" t="str">
        <f t="shared" si="133"/>
        <v/>
      </c>
      <c r="AW373" s="547" t="str">
        <f t="shared" si="121"/>
        <v>入力済</v>
      </c>
      <c r="AX373" s="546" t="str">
        <f>IFERROR(VLOOKUP(K373,【参考】数式用!$AR$3:$AS$49,2, FALSE), "")</f>
        <v/>
      </c>
      <c r="AY373" s="547" t="str">
        <f t="shared" si="134"/>
        <v/>
      </c>
      <c r="AZ373" s="547" t="str">
        <f t="shared" si="135"/>
        <v>入力済</v>
      </c>
      <c r="BA373" s="546" t="str">
        <f>IFERROR(VLOOKUP(K373,【参考】数式用!$AX$3:$AY$56, 2, FALSE), "")</f>
        <v/>
      </c>
      <c r="BB373" s="547" t="str">
        <f t="shared" si="136"/>
        <v/>
      </c>
      <c r="BC373" s="647" t="str">
        <f t="shared" si="137"/>
        <v>入力済</v>
      </c>
      <c r="BD373" s="547" t="str">
        <f t="shared" si="138"/>
        <v/>
      </c>
      <c r="BE373" s="547" t="str">
        <f t="shared" si="139"/>
        <v/>
      </c>
      <c r="BF373" s="514"/>
      <c r="BG373" s="514"/>
      <c r="BH373" s="633" t="e">
        <f>VLOOKUP(K373,【参考】数式用!$A$2:$O$57,15,FALSE)</f>
        <v>#N/A</v>
      </c>
      <c r="BI373" s="514"/>
      <c r="BJ373" s="514"/>
      <c r="BK373" s="514"/>
      <c r="BL373" s="514"/>
      <c r="BM373" s="514"/>
      <c r="BN373" s="514"/>
      <c r="BO373" s="515"/>
    </row>
    <row r="374" spans="1:67" s="516" customFormat="1" ht="109.95" customHeight="1" thickBot="1">
      <c r="A374" s="649">
        <v>363</v>
      </c>
      <c r="B374" s="983" t="str">
        <f>IF(基本情報入力シート!B402="","",基本情報入力シート!B402)</f>
        <v/>
      </c>
      <c r="C374" s="984"/>
      <c r="D374" s="984"/>
      <c r="E374" s="984"/>
      <c r="F374" s="985"/>
      <c r="G374" s="460" t="str">
        <f>IF(基本情報入力シート!L402="", "", 基本情報入力シート!L402)</f>
        <v/>
      </c>
      <c r="H374" s="460" t="str">
        <f>IF(基本情報入力シート!Q402="", "", 基本情報入力シート!Q402)</f>
        <v/>
      </c>
      <c r="I374" s="460" t="str">
        <f>IF(基本情報入力シート!V402="", "", 基本情報入力シート!V402)</f>
        <v/>
      </c>
      <c r="J374" s="460" t="str">
        <f>IF(基本情報入力シート!W402="", "", 基本情報入力シート!W402)</f>
        <v/>
      </c>
      <c r="K374" s="460" t="str">
        <f>IF(基本情報入力シート!Z402="", "", 基本情報入力シート!Z402)</f>
        <v/>
      </c>
      <c r="L374" s="162" t="str">
        <f>IF(基本情報入力シート!AF402=0, "",基本情報入力シート!AF402)</f>
        <v/>
      </c>
      <c r="M374" s="163" t="str">
        <f>IF(基本情報入力シート!AG402="","",基本情報入力シート!AG402)</f>
        <v/>
      </c>
      <c r="N374" s="164"/>
      <c r="O374" s="165" t="str">
        <f>IFERROR(VLOOKUP(K374,【参考】数式用!$A$2:$F$57,MATCH(N374,【参考】数式用!$C$3:$F$3,0)+2,0),"")</f>
        <v/>
      </c>
      <c r="P374" s="461" t="s">
        <v>180</v>
      </c>
      <c r="Q374" s="166"/>
      <c r="R374" s="462" t="s">
        <v>271</v>
      </c>
      <c r="S374" s="166"/>
      <c r="T374" s="462" t="s">
        <v>272</v>
      </c>
      <c r="U374" s="166"/>
      <c r="V374" s="462" t="s">
        <v>271</v>
      </c>
      <c r="W374" s="166"/>
      <c r="X374" s="462" t="s">
        <v>182</v>
      </c>
      <c r="Y374" s="462" t="s">
        <v>274</v>
      </c>
      <c r="Z374" s="462" t="str">
        <f t="shared" si="122"/>
        <v/>
      </c>
      <c r="AA374" s="463" t="s">
        <v>275</v>
      </c>
      <c r="AB374" s="464" t="str">
        <f t="shared" si="123"/>
        <v/>
      </c>
      <c r="AC374" s="465" t="str">
        <f>IFERROR(ROUNDDOWN(ROUNDDOWN(ROUND(L374*VLOOKUP(K374,【参考】数式用!$A$4:$F$57,MATCH("処遇改善加算Ⅳ",【参考】数式用!$C$3:$F$3,0)+2,0),0)*M374,0)*Z374*0.5,0), "")</f>
        <v/>
      </c>
      <c r="AD374" s="616"/>
      <c r="AE374" s="582"/>
      <c r="AF374" s="582"/>
      <c r="AG374" s="583"/>
      <c r="AH374" s="234"/>
      <c r="AI374" s="161"/>
      <c r="AJ374" s="167"/>
      <c r="AK374" s="541" t="str">
        <f t="shared" si="124"/>
        <v/>
      </c>
      <c r="AL374" s="542" t="str">
        <f t="shared" si="125"/>
        <v/>
      </c>
      <c r="AM374" s="543"/>
      <c r="AN374" s="547" t="str">
        <f>IFERROR(VLOOKUP(K374,【参考】数式用!$A$2:$N$57,14,FALSE),"")</f>
        <v/>
      </c>
      <c r="AO374" s="547" t="str">
        <f t="shared" si="126"/>
        <v/>
      </c>
      <c r="AP374" s="546" t="str">
        <f t="shared" si="127"/>
        <v/>
      </c>
      <c r="AQ374" s="546" t="str">
        <f t="shared" si="128"/>
        <v>入力済</v>
      </c>
      <c r="AR374" s="547" t="str">
        <f t="shared" si="129"/>
        <v/>
      </c>
      <c r="AS374" s="546" t="str">
        <f t="shared" si="130"/>
        <v>入力済</v>
      </c>
      <c r="AT374" s="546" t="str">
        <f t="shared" si="131"/>
        <v/>
      </c>
      <c r="AU374" s="546" t="str">
        <f t="shared" si="132"/>
        <v/>
      </c>
      <c r="AV374" s="547" t="str">
        <f t="shared" si="133"/>
        <v/>
      </c>
      <c r="AW374" s="547" t="str">
        <f t="shared" si="121"/>
        <v>入力済</v>
      </c>
      <c r="AX374" s="546" t="str">
        <f>IFERROR(VLOOKUP(K374,【参考】数式用!$AR$3:$AS$49,2, FALSE), "")</f>
        <v/>
      </c>
      <c r="AY374" s="547" t="str">
        <f t="shared" si="134"/>
        <v/>
      </c>
      <c r="AZ374" s="547" t="str">
        <f t="shared" si="135"/>
        <v>入力済</v>
      </c>
      <c r="BA374" s="546" t="str">
        <f>IFERROR(VLOOKUP(K374,【参考】数式用!$AX$3:$AY$56, 2, FALSE), "")</f>
        <v/>
      </c>
      <c r="BB374" s="547" t="str">
        <f t="shared" si="136"/>
        <v/>
      </c>
      <c r="BC374" s="647" t="str">
        <f t="shared" si="137"/>
        <v>入力済</v>
      </c>
      <c r="BD374" s="547" t="str">
        <f t="shared" si="138"/>
        <v/>
      </c>
      <c r="BE374" s="547" t="str">
        <f t="shared" si="139"/>
        <v/>
      </c>
      <c r="BF374" s="514"/>
      <c r="BG374" s="514"/>
      <c r="BH374" s="633" t="e">
        <f>VLOOKUP(K374,【参考】数式用!$A$2:$O$57,15,FALSE)</f>
        <v>#N/A</v>
      </c>
      <c r="BI374" s="514"/>
      <c r="BJ374" s="514"/>
      <c r="BK374" s="514"/>
      <c r="BL374" s="514"/>
      <c r="BM374" s="514"/>
      <c r="BN374" s="514"/>
      <c r="BO374" s="515"/>
    </row>
    <row r="375" spans="1:67" s="516" customFormat="1" ht="109.95" customHeight="1" thickBot="1">
      <c r="A375" s="649">
        <v>364</v>
      </c>
      <c r="B375" s="983" t="str">
        <f>IF(基本情報入力シート!B403="","",基本情報入力シート!B403)</f>
        <v/>
      </c>
      <c r="C375" s="984"/>
      <c r="D375" s="984"/>
      <c r="E375" s="984"/>
      <c r="F375" s="985"/>
      <c r="G375" s="460" t="str">
        <f>IF(基本情報入力シート!L403="", "", 基本情報入力シート!L403)</f>
        <v/>
      </c>
      <c r="H375" s="460" t="str">
        <f>IF(基本情報入力シート!Q403="", "", 基本情報入力シート!Q403)</f>
        <v/>
      </c>
      <c r="I375" s="460" t="str">
        <f>IF(基本情報入力シート!V403="", "", 基本情報入力シート!V403)</f>
        <v/>
      </c>
      <c r="J375" s="460" t="str">
        <f>IF(基本情報入力シート!W403="", "", 基本情報入力シート!W403)</f>
        <v/>
      </c>
      <c r="K375" s="460" t="str">
        <f>IF(基本情報入力シート!Z403="", "", 基本情報入力シート!Z403)</f>
        <v/>
      </c>
      <c r="L375" s="162" t="str">
        <f>IF(基本情報入力シート!AF403=0, "",基本情報入力シート!AF403)</f>
        <v/>
      </c>
      <c r="M375" s="163" t="str">
        <f>IF(基本情報入力シート!AG403="","",基本情報入力シート!AG403)</f>
        <v/>
      </c>
      <c r="N375" s="164"/>
      <c r="O375" s="165" t="str">
        <f>IFERROR(VLOOKUP(K375,【参考】数式用!$A$2:$F$57,MATCH(N375,【参考】数式用!$C$3:$F$3,0)+2,0),"")</f>
        <v/>
      </c>
      <c r="P375" s="461" t="s">
        <v>180</v>
      </c>
      <c r="Q375" s="166"/>
      <c r="R375" s="462" t="s">
        <v>271</v>
      </c>
      <c r="S375" s="166"/>
      <c r="T375" s="462" t="s">
        <v>272</v>
      </c>
      <c r="U375" s="166"/>
      <c r="V375" s="462" t="s">
        <v>271</v>
      </c>
      <c r="W375" s="166"/>
      <c r="X375" s="462" t="s">
        <v>182</v>
      </c>
      <c r="Y375" s="462" t="s">
        <v>274</v>
      </c>
      <c r="Z375" s="462" t="str">
        <f t="shared" si="122"/>
        <v/>
      </c>
      <c r="AA375" s="463" t="s">
        <v>275</v>
      </c>
      <c r="AB375" s="464" t="str">
        <f t="shared" si="123"/>
        <v/>
      </c>
      <c r="AC375" s="465" t="str">
        <f>IFERROR(ROUNDDOWN(ROUNDDOWN(ROUND(L375*VLOOKUP(K375,【参考】数式用!$A$4:$F$57,MATCH("処遇改善加算Ⅳ",【参考】数式用!$C$3:$F$3,0)+2,0),0)*M375,0)*Z375*0.5,0), "")</f>
        <v/>
      </c>
      <c r="AD375" s="616"/>
      <c r="AE375" s="582"/>
      <c r="AF375" s="582"/>
      <c r="AG375" s="583"/>
      <c r="AH375" s="234"/>
      <c r="AI375" s="161"/>
      <c r="AJ375" s="167"/>
      <c r="AK375" s="541" t="str">
        <f t="shared" si="124"/>
        <v/>
      </c>
      <c r="AL375" s="542" t="str">
        <f t="shared" si="125"/>
        <v/>
      </c>
      <c r="AM375" s="543"/>
      <c r="AN375" s="547" t="str">
        <f>IFERROR(VLOOKUP(K375,【参考】数式用!$A$2:$N$57,14,FALSE),"")</f>
        <v/>
      </c>
      <c r="AO375" s="547" t="str">
        <f t="shared" si="126"/>
        <v/>
      </c>
      <c r="AP375" s="546" t="str">
        <f t="shared" si="127"/>
        <v/>
      </c>
      <c r="AQ375" s="546" t="str">
        <f t="shared" si="128"/>
        <v>入力済</v>
      </c>
      <c r="AR375" s="547" t="str">
        <f t="shared" si="129"/>
        <v/>
      </c>
      <c r="AS375" s="546" t="str">
        <f t="shared" si="130"/>
        <v>入力済</v>
      </c>
      <c r="AT375" s="546" t="str">
        <f t="shared" si="131"/>
        <v/>
      </c>
      <c r="AU375" s="546" t="str">
        <f t="shared" si="132"/>
        <v/>
      </c>
      <c r="AV375" s="547" t="str">
        <f t="shared" si="133"/>
        <v/>
      </c>
      <c r="AW375" s="547" t="str">
        <f t="shared" si="121"/>
        <v>入力済</v>
      </c>
      <c r="AX375" s="546" t="str">
        <f>IFERROR(VLOOKUP(K375,【参考】数式用!$AR$3:$AS$49,2, FALSE), "")</f>
        <v/>
      </c>
      <c r="AY375" s="547" t="str">
        <f t="shared" si="134"/>
        <v/>
      </c>
      <c r="AZ375" s="547" t="str">
        <f t="shared" si="135"/>
        <v>入力済</v>
      </c>
      <c r="BA375" s="546" t="str">
        <f>IFERROR(VLOOKUP(K375,【参考】数式用!$AX$3:$AY$56, 2, FALSE), "")</f>
        <v/>
      </c>
      <c r="BB375" s="547" t="str">
        <f t="shared" si="136"/>
        <v/>
      </c>
      <c r="BC375" s="647" t="str">
        <f t="shared" si="137"/>
        <v>入力済</v>
      </c>
      <c r="BD375" s="547" t="str">
        <f t="shared" si="138"/>
        <v/>
      </c>
      <c r="BE375" s="547" t="str">
        <f t="shared" si="139"/>
        <v/>
      </c>
      <c r="BF375" s="514"/>
      <c r="BG375" s="514"/>
      <c r="BH375" s="633" t="e">
        <f>VLOOKUP(K375,【参考】数式用!$A$2:$O$57,15,FALSE)</f>
        <v>#N/A</v>
      </c>
      <c r="BI375" s="514"/>
      <c r="BJ375" s="514"/>
      <c r="BK375" s="514"/>
      <c r="BL375" s="514"/>
      <c r="BM375" s="514"/>
      <c r="BN375" s="514"/>
      <c r="BO375" s="515"/>
    </row>
    <row r="376" spans="1:67" s="516" customFormat="1" ht="109.95" customHeight="1" thickBot="1">
      <c r="A376" s="649">
        <v>365</v>
      </c>
      <c r="B376" s="983" t="str">
        <f>IF(基本情報入力シート!B404="","",基本情報入力シート!B404)</f>
        <v/>
      </c>
      <c r="C376" s="984"/>
      <c r="D376" s="984"/>
      <c r="E376" s="984"/>
      <c r="F376" s="985"/>
      <c r="G376" s="460" t="str">
        <f>IF(基本情報入力シート!L404="", "", 基本情報入力シート!L404)</f>
        <v/>
      </c>
      <c r="H376" s="460" t="str">
        <f>IF(基本情報入力シート!Q404="", "", 基本情報入力シート!Q404)</f>
        <v/>
      </c>
      <c r="I376" s="460" t="str">
        <f>IF(基本情報入力シート!V404="", "", 基本情報入力シート!V404)</f>
        <v/>
      </c>
      <c r="J376" s="460" t="str">
        <f>IF(基本情報入力シート!W404="", "", 基本情報入力シート!W404)</f>
        <v/>
      </c>
      <c r="K376" s="460" t="str">
        <f>IF(基本情報入力シート!Z404="", "", 基本情報入力シート!Z404)</f>
        <v/>
      </c>
      <c r="L376" s="162" t="str">
        <f>IF(基本情報入力シート!AF404=0, "",基本情報入力シート!AF404)</f>
        <v/>
      </c>
      <c r="M376" s="163" t="str">
        <f>IF(基本情報入力シート!AG404="","",基本情報入力シート!AG404)</f>
        <v/>
      </c>
      <c r="N376" s="164"/>
      <c r="O376" s="165" t="str">
        <f>IFERROR(VLOOKUP(K376,【参考】数式用!$A$2:$F$57,MATCH(N376,【参考】数式用!$C$3:$F$3,0)+2,0),"")</f>
        <v/>
      </c>
      <c r="P376" s="461" t="s">
        <v>180</v>
      </c>
      <c r="Q376" s="166"/>
      <c r="R376" s="462" t="s">
        <v>271</v>
      </c>
      <c r="S376" s="166"/>
      <c r="T376" s="462" t="s">
        <v>272</v>
      </c>
      <c r="U376" s="166"/>
      <c r="V376" s="462" t="s">
        <v>271</v>
      </c>
      <c r="W376" s="166"/>
      <c r="X376" s="462" t="s">
        <v>182</v>
      </c>
      <c r="Y376" s="462" t="s">
        <v>274</v>
      </c>
      <c r="Z376" s="462" t="str">
        <f t="shared" si="122"/>
        <v/>
      </c>
      <c r="AA376" s="463" t="s">
        <v>275</v>
      </c>
      <c r="AB376" s="464" t="str">
        <f t="shared" si="123"/>
        <v/>
      </c>
      <c r="AC376" s="465" t="str">
        <f>IFERROR(ROUNDDOWN(ROUNDDOWN(ROUND(L376*VLOOKUP(K376,【参考】数式用!$A$4:$F$57,MATCH("処遇改善加算Ⅳ",【参考】数式用!$C$3:$F$3,0)+2,0),0)*M376,0)*Z376*0.5,0), "")</f>
        <v/>
      </c>
      <c r="AD376" s="616"/>
      <c r="AE376" s="582"/>
      <c r="AF376" s="582"/>
      <c r="AG376" s="583"/>
      <c r="AH376" s="234"/>
      <c r="AI376" s="161"/>
      <c r="AJ376" s="167"/>
      <c r="AK376" s="541" t="str">
        <f t="shared" si="124"/>
        <v/>
      </c>
      <c r="AL376" s="542" t="str">
        <f t="shared" si="125"/>
        <v/>
      </c>
      <c r="AM376" s="543"/>
      <c r="AN376" s="547" t="str">
        <f>IFERROR(VLOOKUP(K376,【参考】数式用!$A$2:$N$57,14,FALSE),"")</f>
        <v/>
      </c>
      <c r="AO376" s="547" t="str">
        <f t="shared" si="126"/>
        <v/>
      </c>
      <c r="AP376" s="546" t="str">
        <f t="shared" si="127"/>
        <v/>
      </c>
      <c r="AQ376" s="546" t="str">
        <f t="shared" si="128"/>
        <v>入力済</v>
      </c>
      <c r="AR376" s="547" t="str">
        <f t="shared" si="129"/>
        <v/>
      </c>
      <c r="AS376" s="546" t="str">
        <f t="shared" si="130"/>
        <v>入力済</v>
      </c>
      <c r="AT376" s="546" t="str">
        <f t="shared" si="131"/>
        <v/>
      </c>
      <c r="AU376" s="546" t="str">
        <f t="shared" si="132"/>
        <v/>
      </c>
      <c r="AV376" s="547" t="str">
        <f t="shared" si="133"/>
        <v/>
      </c>
      <c r="AW376" s="547" t="str">
        <f t="shared" si="121"/>
        <v>入力済</v>
      </c>
      <c r="AX376" s="546" t="str">
        <f>IFERROR(VLOOKUP(K376,【参考】数式用!$AR$3:$AS$49,2, FALSE), "")</f>
        <v/>
      </c>
      <c r="AY376" s="547" t="str">
        <f t="shared" si="134"/>
        <v/>
      </c>
      <c r="AZ376" s="547" t="str">
        <f t="shared" si="135"/>
        <v>入力済</v>
      </c>
      <c r="BA376" s="546" t="str">
        <f>IFERROR(VLOOKUP(K376,【参考】数式用!$AX$3:$AY$56, 2, FALSE), "")</f>
        <v/>
      </c>
      <c r="BB376" s="547" t="str">
        <f t="shared" si="136"/>
        <v/>
      </c>
      <c r="BC376" s="647" t="str">
        <f t="shared" si="137"/>
        <v>入力済</v>
      </c>
      <c r="BD376" s="547" t="str">
        <f t="shared" si="138"/>
        <v/>
      </c>
      <c r="BE376" s="547" t="str">
        <f t="shared" si="139"/>
        <v/>
      </c>
      <c r="BF376" s="514"/>
      <c r="BG376" s="514"/>
      <c r="BH376" s="633" t="e">
        <f>VLOOKUP(K376,【参考】数式用!$A$2:$O$57,15,FALSE)</f>
        <v>#N/A</v>
      </c>
      <c r="BI376" s="514"/>
      <c r="BJ376" s="514"/>
      <c r="BK376" s="514"/>
      <c r="BL376" s="514"/>
      <c r="BM376" s="514"/>
      <c r="BN376" s="514"/>
      <c r="BO376" s="515"/>
    </row>
    <row r="377" spans="1:67" s="516" customFormat="1" ht="109.95" customHeight="1" thickBot="1">
      <c r="A377" s="649">
        <v>366</v>
      </c>
      <c r="B377" s="983" t="str">
        <f>IF(基本情報入力シート!B405="","",基本情報入力シート!B405)</f>
        <v/>
      </c>
      <c r="C377" s="984"/>
      <c r="D377" s="984"/>
      <c r="E377" s="984"/>
      <c r="F377" s="985"/>
      <c r="G377" s="460" t="str">
        <f>IF(基本情報入力シート!L405="", "", 基本情報入力シート!L405)</f>
        <v/>
      </c>
      <c r="H377" s="460" t="str">
        <f>IF(基本情報入力シート!Q405="", "", 基本情報入力シート!Q405)</f>
        <v/>
      </c>
      <c r="I377" s="460" t="str">
        <f>IF(基本情報入力シート!V405="", "", 基本情報入力シート!V405)</f>
        <v/>
      </c>
      <c r="J377" s="460" t="str">
        <f>IF(基本情報入力シート!W405="", "", 基本情報入力シート!W405)</f>
        <v/>
      </c>
      <c r="K377" s="460" t="str">
        <f>IF(基本情報入力シート!Z405="", "", 基本情報入力シート!Z405)</f>
        <v/>
      </c>
      <c r="L377" s="162" t="str">
        <f>IF(基本情報入力シート!AF405=0, "",基本情報入力シート!AF405)</f>
        <v/>
      </c>
      <c r="M377" s="163" t="str">
        <f>IF(基本情報入力シート!AG405="","",基本情報入力シート!AG405)</f>
        <v/>
      </c>
      <c r="N377" s="164"/>
      <c r="O377" s="165" t="str">
        <f>IFERROR(VLOOKUP(K377,【参考】数式用!$A$2:$F$57,MATCH(N377,【参考】数式用!$C$3:$F$3,0)+2,0),"")</f>
        <v/>
      </c>
      <c r="P377" s="461" t="s">
        <v>180</v>
      </c>
      <c r="Q377" s="166"/>
      <c r="R377" s="462" t="s">
        <v>271</v>
      </c>
      <c r="S377" s="166"/>
      <c r="T377" s="462" t="s">
        <v>272</v>
      </c>
      <c r="U377" s="166"/>
      <c r="V377" s="462" t="s">
        <v>271</v>
      </c>
      <c r="W377" s="166"/>
      <c r="X377" s="462" t="s">
        <v>182</v>
      </c>
      <c r="Y377" s="462" t="s">
        <v>274</v>
      </c>
      <c r="Z377" s="462" t="str">
        <f t="shared" si="122"/>
        <v/>
      </c>
      <c r="AA377" s="463" t="s">
        <v>275</v>
      </c>
      <c r="AB377" s="464" t="str">
        <f t="shared" si="123"/>
        <v/>
      </c>
      <c r="AC377" s="465" t="str">
        <f>IFERROR(ROUNDDOWN(ROUNDDOWN(ROUND(L377*VLOOKUP(K377,【参考】数式用!$A$4:$F$57,MATCH("処遇改善加算Ⅳ",【参考】数式用!$C$3:$F$3,0)+2,0),0)*M377,0)*Z377*0.5,0), "")</f>
        <v/>
      </c>
      <c r="AD377" s="616"/>
      <c r="AE377" s="582"/>
      <c r="AF377" s="582"/>
      <c r="AG377" s="583"/>
      <c r="AH377" s="234"/>
      <c r="AI377" s="161"/>
      <c r="AJ377" s="167"/>
      <c r="AK377" s="541" t="str">
        <f t="shared" si="124"/>
        <v/>
      </c>
      <c r="AL377" s="542" t="str">
        <f t="shared" si="125"/>
        <v/>
      </c>
      <c r="AM377" s="543"/>
      <c r="AN377" s="547" t="str">
        <f>IFERROR(VLOOKUP(K377,【参考】数式用!$A$2:$N$57,14,FALSE),"")</f>
        <v/>
      </c>
      <c r="AO377" s="547" t="str">
        <f t="shared" si="126"/>
        <v/>
      </c>
      <c r="AP377" s="546" t="str">
        <f t="shared" si="127"/>
        <v/>
      </c>
      <c r="AQ377" s="546" t="str">
        <f t="shared" si="128"/>
        <v>入力済</v>
      </c>
      <c r="AR377" s="547" t="str">
        <f t="shared" si="129"/>
        <v/>
      </c>
      <c r="AS377" s="546" t="str">
        <f t="shared" si="130"/>
        <v>入力済</v>
      </c>
      <c r="AT377" s="546" t="str">
        <f t="shared" si="131"/>
        <v/>
      </c>
      <c r="AU377" s="546" t="str">
        <f t="shared" si="132"/>
        <v/>
      </c>
      <c r="AV377" s="547" t="str">
        <f t="shared" si="133"/>
        <v/>
      </c>
      <c r="AW377" s="547" t="str">
        <f t="shared" si="121"/>
        <v>入力済</v>
      </c>
      <c r="AX377" s="546" t="str">
        <f>IFERROR(VLOOKUP(K377,【参考】数式用!$AR$3:$AS$49,2, FALSE), "")</f>
        <v/>
      </c>
      <c r="AY377" s="547" t="str">
        <f t="shared" si="134"/>
        <v/>
      </c>
      <c r="AZ377" s="547" t="str">
        <f t="shared" si="135"/>
        <v>入力済</v>
      </c>
      <c r="BA377" s="546" t="str">
        <f>IFERROR(VLOOKUP(K377,【参考】数式用!$AX$3:$AY$56, 2, FALSE), "")</f>
        <v/>
      </c>
      <c r="BB377" s="547" t="str">
        <f t="shared" si="136"/>
        <v/>
      </c>
      <c r="BC377" s="647" t="str">
        <f t="shared" si="137"/>
        <v>入力済</v>
      </c>
      <c r="BD377" s="547" t="str">
        <f t="shared" si="138"/>
        <v/>
      </c>
      <c r="BE377" s="547" t="str">
        <f t="shared" si="139"/>
        <v/>
      </c>
      <c r="BF377" s="514"/>
      <c r="BG377" s="514"/>
      <c r="BH377" s="633" t="e">
        <f>VLOOKUP(K377,【参考】数式用!$A$2:$O$57,15,FALSE)</f>
        <v>#N/A</v>
      </c>
      <c r="BI377" s="514"/>
      <c r="BJ377" s="514"/>
      <c r="BK377" s="514"/>
      <c r="BL377" s="514"/>
      <c r="BM377" s="514"/>
      <c r="BN377" s="514"/>
      <c r="BO377" s="515"/>
    </row>
    <row r="378" spans="1:67" s="516" customFormat="1" ht="109.95" customHeight="1" thickBot="1">
      <c r="A378" s="649">
        <v>367</v>
      </c>
      <c r="B378" s="983" t="str">
        <f>IF(基本情報入力シート!B406="","",基本情報入力シート!B406)</f>
        <v/>
      </c>
      <c r="C378" s="984"/>
      <c r="D378" s="984"/>
      <c r="E378" s="984"/>
      <c r="F378" s="985"/>
      <c r="G378" s="460" t="str">
        <f>IF(基本情報入力シート!L406="", "", 基本情報入力シート!L406)</f>
        <v/>
      </c>
      <c r="H378" s="460" t="str">
        <f>IF(基本情報入力シート!Q406="", "", 基本情報入力シート!Q406)</f>
        <v/>
      </c>
      <c r="I378" s="460" t="str">
        <f>IF(基本情報入力シート!V406="", "", 基本情報入力シート!V406)</f>
        <v/>
      </c>
      <c r="J378" s="460" t="str">
        <f>IF(基本情報入力シート!W406="", "", 基本情報入力シート!W406)</f>
        <v/>
      </c>
      <c r="K378" s="460" t="str">
        <f>IF(基本情報入力シート!Z406="", "", 基本情報入力シート!Z406)</f>
        <v/>
      </c>
      <c r="L378" s="162" t="str">
        <f>IF(基本情報入力シート!AF406=0, "",基本情報入力シート!AF406)</f>
        <v/>
      </c>
      <c r="M378" s="163" t="str">
        <f>IF(基本情報入力シート!AG406="","",基本情報入力シート!AG406)</f>
        <v/>
      </c>
      <c r="N378" s="164"/>
      <c r="O378" s="165" t="str">
        <f>IFERROR(VLOOKUP(K378,【参考】数式用!$A$2:$F$57,MATCH(N378,【参考】数式用!$C$3:$F$3,0)+2,0),"")</f>
        <v/>
      </c>
      <c r="P378" s="461" t="s">
        <v>180</v>
      </c>
      <c r="Q378" s="166"/>
      <c r="R378" s="462" t="s">
        <v>271</v>
      </c>
      <c r="S378" s="166"/>
      <c r="T378" s="462" t="s">
        <v>272</v>
      </c>
      <c r="U378" s="166"/>
      <c r="V378" s="462" t="s">
        <v>271</v>
      </c>
      <c r="W378" s="166"/>
      <c r="X378" s="462" t="s">
        <v>182</v>
      </c>
      <c r="Y378" s="462" t="s">
        <v>274</v>
      </c>
      <c r="Z378" s="462" t="str">
        <f t="shared" si="122"/>
        <v/>
      </c>
      <c r="AA378" s="463" t="s">
        <v>275</v>
      </c>
      <c r="AB378" s="464" t="str">
        <f t="shared" si="123"/>
        <v/>
      </c>
      <c r="AC378" s="465" t="str">
        <f>IFERROR(ROUNDDOWN(ROUNDDOWN(ROUND(L378*VLOOKUP(K378,【参考】数式用!$A$4:$F$57,MATCH("処遇改善加算Ⅳ",【参考】数式用!$C$3:$F$3,0)+2,0),0)*M378,0)*Z378*0.5,0), "")</f>
        <v/>
      </c>
      <c r="AD378" s="616"/>
      <c r="AE378" s="582"/>
      <c r="AF378" s="582"/>
      <c r="AG378" s="583"/>
      <c r="AH378" s="234"/>
      <c r="AI378" s="161"/>
      <c r="AJ378" s="167"/>
      <c r="AK378" s="541" t="str">
        <f t="shared" si="124"/>
        <v/>
      </c>
      <c r="AL378" s="542" t="str">
        <f t="shared" si="125"/>
        <v/>
      </c>
      <c r="AM378" s="543"/>
      <c r="AN378" s="547" t="str">
        <f>IFERROR(VLOOKUP(K378,【参考】数式用!$A$2:$N$57,14,FALSE),"")</f>
        <v/>
      </c>
      <c r="AO378" s="547" t="str">
        <f t="shared" si="126"/>
        <v/>
      </c>
      <c r="AP378" s="546" t="str">
        <f t="shared" si="127"/>
        <v/>
      </c>
      <c r="AQ378" s="546" t="str">
        <f t="shared" si="128"/>
        <v>入力済</v>
      </c>
      <c r="AR378" s="547" t="str">
        <f t="shared" si="129"/>
        <v/>
      </c>
      <c r="AS378" s="546" t="str">
        <f t="shared" si="130"/>
        <v>入力済</v>
      </c>
      <c r="AT378" s="546" t="str">
        <f t="shared" si="131"/>
        <v/>
      </c>
      <c r="AU378" s="546" t="str">
        <f t="shared" si="132"/>
        <v/>
      </c>
      <c r="AV378" s="547" t="str">
        <f t="shared" si="133"/>
        <v/>
      </c>
      <c r="AW378" s="547" t="str">
        <f t="shared" si="121"/>
        <v>入力済</v>
      </c>
      <c r="AX378" s="546" t="str">
        <f>IFERROR(VLOOKUP(K378,【参考】数式用!$AR$3:$AS$49,2, FALSE), "")</f>
        <v/>
      </c>
      <c r="AY378" s="547" t="str">
        <f t="shared" si="134"/>
        <v/>
      </c>
      <c r="AZ378" s="547" t="str">
        <f t="shared" si="135"/>
        <v>入力済</v>
      </c>
      <c r="BA378" s="546" t="str">
        <f>IFERROR(VLOOKUP(K378,【参考】数式用!$AX$3:$AY$56, 2, FALSE), "")</f>
        <v/>
      </c>
      <c r="BB378" s="547" t="str">
        <f t="shared" si="136"/>
        <v/>
      </c>
      <c r="BC378" s="647" t="str">
        <f t="shared" si="137"/>
        <v>入力済</v>
      </c>
      <c r="BD378" s="547" t="str">
        <f t="shared" si="138"/>
        <v/>
      </c>
      <c r="BE378" s="547" t="str">
        <f t="shared" si="139"/>
        <v/>
      </c>
      <c r="BF378" s="514"/>
      <c r="BG378" s="514"/>
      <c r="BH378" s="633" t="e">
        <f>VLOOKUP(K378,【参考】数式用!$A$2:$O$57,15,FALSE)</f>
        <v>#N/A</v>
      </c>
      <c r="BI378" s="514"/>
      <c r="BJ378" s="514"/>
      <c r="BK378" s="514"/>
      <c r="BL378" s="514"/>
      <c r="BM378" s="514"/>
      <c r="BN378" s="514"/>
      <c r="BO378" s="515"/>
    </row>
    <row r="379" spans="1:67" s="516" customFormat="1" ht="109.95" customHeight="1" thickBot="1">
      <c r="A379" s="649">
        <v>368</v>
      </c>
      <c r="B379" s="983" t="str">
        <f>IF(基本情報入力シート!B407="","",基本情報入力シート!B407)</f>
        <v/>
      </c>
      <c r="C379" s="984"/>
      <c r="D379" s="984"/>
      <c r="E379" s="984"/>
      <c r="F379" s="985"/>
      <c r="G379" s="460" t="str">
        <f>IF(基本情報入力シート!L407="", "", 基本情報入力シート!L407)</f>
        <v/>
      </c>
      <c r="H379" s="460" t="str">
        <f>IF(基本情報入力シート!Q407="", "", 基本情報入力シート!Q407)</f>
        <v/>
      </c>
      <c r="I379" s="460" t="str">
        <f>IF(基本情報入力シート!V407="", "", 基本情報入力シート!V407)</f>
        <v/>
      </c>
      <c r="J379" s="460" t="str">
        <f>IF(基本情報入力シート!W407="", "", 基本情報入力シート!W407)</f>
        <v/>
      </c>
      <c r="K379" s="460" t="str">
        <f>IF(基本情報入力シート!Z407="", "", 基本情報入力シート!Z407)</f>
        <v/>
      </c>
      <c r="L379" s="162" t="str">
        <f>IF(基本情報入力シート!AF407=0, "",基本情報入力シート!AF407)</f>
        <v/>
      </c>
      <c r="M379" s="163" t="str">
        <f>IF(基本情報入力シート!AG407="","",基本情報入力シート!AG407)</f>
        <v/>
      </c>
      <c r="N379" s="164"/>
      <c r="O379" s="165" t="str">
        <f>IFERROR(VLOOKUP(K379,【参考】数式用!$A$2:$F$57,MATCH(N379,【参考】数式用!$C$3:$F$3,0)+2,0),"")</f>
        <v/>
      </c>
      <c r="P379" s="461" t="s">
        <v>180</v>
      </c>
      <c r="Q379" s="166"/>
      <c r="R379" s="462" t="s">
        <v>271</v>
      </c>
      <c r="S379" s="166"/>
      <c r="T379" s="462" t="s">
        <v>272</v>
      </c>
      <c r="U379" s="166"/>
      <c r="V379" s="462" t="s">
        <v>271</v>
      </c>
      <c r="W379" s="166"/>
      <c r="X379" s="462" t="s">
        <v>182</v>
      </c>
      <c r="Y379" s="462" t="s">
        <v>274</v>
      </c>
      <c r="Z379" s="462" t="str">
        <f t="shared" si="122"/>
        <v/>
      </c>
      <c r="AA379" s="463" t="s">
        <v>275</v>
      </c>
      <c r="AB379" s="464" t="str">
        <f t="shared" si="123"/>
        <v/>
      </c>
      <c r="AC379" s="465" t="str">
        <f>IFERROR(ROUNDDOWN(ROUNDDOWN(ROUND(L379*VLOOKUP(K379,【参考】数式用!$A$4:$F$57,MATCH("処遇改善加算Ⅳ",【参考】数式用!$C$3:$F$3,0)+2,0),0)*M379,0)*Z379*0.5,0), "")</f>
        <v/>
      </c>
      <c r="AD379" s="616"/>
      <c r="AE379" s="582"/>
      <c r="AF379" s="582"/>
      <c r="AG379" s="583"/>
      <c r="AH379" s="234"/>
      <c r="AI379" s="161"/>
      <c r="AJ379" s="167"/>
      <c r="AK379" s="541" t="str">
        <f t="shared" si="124"/>
        <v/>
      </c>
      <c r="AL379" s="542" t="str">
        <f t="shared" si="125"/>
        <v/>
      </c>
      <c r="AM379" s="543"/>
      <c r="AN379" s="547" t="str">
        <f>IFERROR(VLOOKUP(K379,【参考】数式用!$A$2:$N$57,14,FALSE),"")</f>
        <v/>
      </c>
      <c r="AO379" s="547" t="str">
        <f t="shared" si="126"/>
        <v/>
      </c>
      <c r="AP379" s="546" t="str">
        <f t="shared" si="127"/>
        <v/>
      </c>
      <c r="AQ379" s="546" t="str">
        <f t="shared" si="128"/>
        <v>入力済</v>
      </c>
      <c r="AR379" s="547" t="str">
        <f t="shared" si="129"/>
        <v/>
      </c>
      <c r="AS379" s="546" t="str">
        <f t="shared" si="130"/>
        <v>入力済</v>
      </c>
      <c r="AT379" s="546" t="str">
        <f t="shared" si="131"/>
        <v/>
      </c>
      <c r="AU379" s="546" t="str">
        <f t="shared" si="132"/>
        <v/>
      </c>
      <c r="AV379" s="547" t="str">
        <f t="shared" si="133"/>
        <v/>
      </c>
      <c r="AW379" s="547" t="str">
        <f t="shared" si="121"/>
        <v>入力済</v>
      </c>
      <c r="AX379" s="546" t="str">
        <f>IFERROR(VLOOKUP(K379,【参考】数式用!$AR$3:$AS$49,2, FALSE), "")</f>
        <v/>
      </c>
      <c r="AY379" s="547" t="str">
        <f t="shared" si="134"/>
        <v/>
      </c>
      <c r="AZ379" s="547" t="str">
        <f t="shared" si="135"/>
        <v>入力済</v>
      </c>
      <c r="BA379" s="546" t="str">
        <f>IFERROR(VLOOKUP(K379,【参考】数式用!$AX$3:$AY$56, 2, FALSE), "")</f>
        <v/>
      </c>
      <c r="BB379" s="547" t="str">
        <f t="shared" si="136"/>
        <v/>
      </c>
      <c r="BC379" s="647" t="str">
        <f t="shared" si="137"/>
        <v>入力済</v>
      </c>
      <c r="BD379" s="547" t="str">
        <f t="shared" si="138"/>
        <v/>
      </c>
      <c r="BE379" s="547" t="str">
        <f t="shared" si="139"/>
        <v/>
      </c>
      <c r="BF379" s="514"/>
      <c r="BG379" s="514"/>
      <c r="BH379" s="633" t="e">
        <f>VLOOKUP(K379,【参考】数式用!$A$2:$O$57,15,FALSE)</f>
        <v>#N/A</v>
      </c>
      <c r="BI379" s="514"/>
      <c r="BJ379" s="514"/>
      <c r="BK379" s="514"/>
      <c r="BL379" s="514"/>
      <c r="BM379" s="514"/>
      <c r="BN379" s="514"/>
      <c r="BO379" s="515"/>
    </row>
    <row r="380" spans="1:67" s="516" customFormat="1" ht="109.95" customHeight="1" thickBot="1">
      <c r="A380" s="649">
        <v>369</v>
      </c>
      <c r="B380" s="983" t="str">
        <f>IF(基本情報入力シート!B408="","",基本情報入力シート!B408)</f>
        <v/>
      </c>
      <c r="C380" s="984"/>
      <c r="D380" s="984"/>
      <c r="E380" s="984"/>
      <c r="F380" s="985"/>
      <c r="G380" s="460" t="str">
        <f>IF(基本情報入力シート!L408="", "", 基本情報入力シート!L408)</f>
        <v/>
      </c>
      <c r="H380" s="460" t="str">
        <f>IF(基本情報入力シート!Q408="", "", 基本情報入力シート!Q408)</f>
        <v/>
      </c>
      <c r="I380" s="460" t="str">
        <f>IF(基本情報入力シート!V408="", "", 基本情報入力シート!V408)</f>
        <v/>
      </c>
      <c r="J380" s="460" t="str">
        <f>IF(基本情報入力シート!W408="", "", 基本情報入力シート!W408)</f>
        <v/>
      </c>
      <c r="K380" s="460" t="str">
        <f>IF(基本情報入力シート!Z408="", "", 基本情報入力シート!Z408)</f>
        <v/>
      </c>
      <c r="L380" s="162" t="str">
        <f>IF(基本情報入力シート!AF408=0, "",基本情報入力シート!AF408)</f>
        <v/>
      </c>
      <c r="M380" s="163" t="str">
        <f>IF(基本情報入力シート!AG408="","",基本情報入力シート!AG408)</f>
        <v/>
      </c>
      <c r="N380" s="164"/>
      <c r="O380" s="165" t="str">
        <f>IFERROR(VLOOKUP(K380,【参考】数式用!$A$2:$F$57,MATCH(N380,【参考】数式用!$C$3:$F$3,0)+2,0),"")</f>
        <v/>
      </c>
      <c r="P380" s="461" t="s">
        <v>180</v>
      </c>
      <c r="Q380" s="166"/>
      <c r="R380" s="462" t="s">
        <v>271</v>
      </c>
      <c r="S380" s="166"/>
      <c r="T380" s="462" t="s">
        <v>272</v>
      </c>
      <c r="U380" s="166"/>
      <c r="V380" s="462" t="s">
        <v>271</v>
      </c>
      <c r="W380" s="166"/>
      <c r="X380" s="462" t="s">
        <v>182</v>
      </c>
      <c r="Y380" s="462" t="s">
        <v>274</v>
      </c>
      <c r="Z380" s="462" t="str">
        <f t="shared" si="122"/>
        <v/>
      </c>
      <c r="AA380" s="463" t="s">
        <v>275</v>
      </c>
      <c r="AB380" s="464" t="str">
        <f t="shared" si="123"/>
        <v/>
      </c>
      <c r="AC380" s="465" t="str">
        <f>IFERROR(ROUNDDOWN(ROUNDDOWN(ROUND(L380*VLOOKUP(K380,【参考】数式用!$A$4:$F$57,MATCH("処遇改善加算Ⅳ",【参考】数式用!$C$3:$F$3,0)+2,0),0)*M380,0)*Z380*0.5,0), "")</f>
        <v/>
      </c>
      <c r="AD380" s="616"/>
      <c r="AE380" s="582"/>
      <c r="AF380" s="582"/>
      <c r="AG380" s="583"/>
      <c r="AH380" s="234"/>
      <c r="AI380" s="161"/>
      <c r="AJ380" s="167"/>
      <c r="AK380" s="541" t="str">
        <f t="shared" si="124"/>
        <v/>
      </c>
      <c r="AL380" s="542" t="str">
        <f t="shared" si="125"/>
        <v/>
      </c>
      <c r="AM380" s="543"/>
      <c r="AN380" s="547" t="str">
        <f>IFERROR(VLOOKUP(K380,【参考】数式用!$A$2:$N$57,14,FALSE),"")</f>
        <v/>
      </c>
      <c r="AO380" s="547" t="str">
        <f t="shared" si="126"/>
        <v/>
      </c>
      <c r="AP380" s="546" t="str">
        <f t="shared" si="127"/>
        <v/>
      </c>
      <c r="AQ380" s="546" t="str">
        <f t="shared" si="128"/>
        <v>入力済</v>
      </c>
      <c r="AR380" s="547" t="str">
        <f t="shared" si="129"/>
        <v/>
      </c>
      <c r="AS380" s="546" t="str">
        <f t="shared" si="130"/>
        <v>入力済</v>
      </c>
      <c r="AT380" s="546" t="str">
        <f t="shared" si="131"/>
        <v/>
      </c>
      <c r="AU380" s="546" t="str">
        <f t="shared" si="132"/>
        <v/>
      </c>
      <c r="AV380" s="547" t="str">
        <f t="shared" si="133"/>
        <v/>
      </c>
      <c r="AW380" s="547" t="str">
        <f t="shared" si="121"/>
        <v>入力済</v>
      </c>
      <c r="AX380" s="546" t="str">
        <f>IFERROR(VLOOKUP(K380,【参考】数式用!$AR$3:$AS$49,2, FALSE), "")</f>
        <v/>
      </c>
      <c r="AY380" s="547" t="str">
        <f t="shared" si="134"/>
        <v/>
      </c>
      <c r="AZ380" s="547" t="str">
        <f t="shared" si="135"/>
        <v>入力済</v>
      </c>
      <c r="BA380" s="546" t="str">
        <f>IFERROR(VLOOKUP(K380,【参考】数式用!$AX$3:$AY$56, 2, FALSE), "")</f>
        <v/>
      </c>
      <c r="BB380" s="547" t="str">
        <f t="shared" si="136"/>
        <v/>
      </c>
      <c r="BC380" s="647" t="str">
        <f t="shared" si="137"/>
        <v>入力済</v>
      </c>
      <c r="BD380" s="547" t="str">
        <f t="shared" si="138"/>
        <v/>
      </c>
      <c r="BE380" s="547" t="str">
        <f t="shared" si="139"/>
        <v/>
      </c>
      <c r="BF380" s="514"/>
      <c r="BG380" s="514"/>
      <c r="BH380" s="633" t="e">
        <f>VLOOKUP(K380,【参考】数式用!$A$2:$O$57,15,FALSE)</f>
        <v>#N/A</v>
      </c>
      <c r="BI380" s="514"/>
      <c r="BJ380" s="514"/>
      <c r="BK380" s="514"/>
      <c r="BL380" s="514"/>
      <c r="BM380" s="514"/>
      <c r="BN380" s="514"/>
      <c r="BO380" s="515"/>
    </row>
    <row r="381" spans="1:67" s="516" customFormat="1" ht="109.95" customHeight="1" thickBot="1">
      <c r="A381" s="649">
        <v>370</v>
      </c>
      <c r="B381" s="983" t="str">
        <f>IF(基本情報入力シート!B409="","",基本情報入力シート!B409)</f>
        <v/>
      </c>
      <c r="C381" s="984"/>
      <c r="D381" s="984"/>
      <c r="E381" s="984"/>
      <c r="F381" s="985"/>
      <c r="G381" s="460" t="str">
        <f>IF(基本情報入力シート!L409="", "", 基本情報入力シート!L409)</f>
        <v/>
      </c>
      <c r="H381" s="460" t="str">
        <f>IF(基本情報入力シート!Q409="", "", 基本情報入力シート!Q409)</f>
        <v/>
      </c>
      <c r="I381" s="460" t="str">
        <f>IF(基本情報入力シート!V409="", "", 基本情報入力シート!V409)</f>
        <v/>
      </c>
      <c r="J381" s="460" t="str">
        <f>IF(基本情報入力シート!W409="", "", 基本情報入力シート!W409)</f>
        <v/>
      </c>
      <c r="K381" s="460" t="str">
        <f>IF(基本情報入力シート!Z409="", "", 基本情報入力シート!Z409)</f>
        <v/>
      </c>
      <c r="L381" s="162" t="str">
        <f>IF(基本情報入力シート!AF409=0, "",基本情報入力シート!AF409)</f>
        <v/>
      </c>
      <c r="M381" s="163" t="str">
        <f>IF(基本情報入力シート!AG409="","",基本情報入力シート!AG409)</f>
        <v/>
      </c>
      <c r="N381" s="164"/>
      <c r="O381" s="165" t="str">
        <f>IFERROR(VLOOKUP(K381,【参考】数式用!$A$2:$F$57,MATCH(N381,【参考】数式用!$C$3:$F$3,0)+2,0),"")</f>
        <v/>
      </c>
      <c r="P381" s="461" t="s">
        <v>180</v>
      </c>
      <c r="Q381" s="166"/>
      <c r="R381" s="462" t="s">
        <v>271</v>
      </c>
      <c r="S381" s="166"/>
      <c r="T381" s="462" t="s">
        <v>272</v>
      </c>
      <c r="U381" s="166"/>
      <c r="V381" s="462" t="s">
        <v>271</v>
      </c>
      <c r="W381" s="166"/>
      <c r="X381" s="462" t="s">
        <v>182</v>
      </c>
      <c r="Y381" s="462" t="s">
        <v>274</v>
      </c>
      <c r="Z381" s="462" t="str">
        <f t="shared" si="122"/>
        <v/>
      </c>
      <c r="AA381" s="463" t="s">
        <v>275</v>
      </c>
      <c r="AB381" s="464" t="str">
        <f t="shared" si="123"/>
        <v/>
      </c>
      <c r="AC381" s="465" t="str">
        <f>IFERROR(ROUNDDOWN(ROUNDDOWN(ROUND(L381*VLOOKUP(K381,【参考】数式用!$A$4:$F$57,MATCH("処遇改善加算Ⅳ",【参考】数式用!$C$3:$F$3,0)+2,0),0)*M381,0)*Z381*0.5,0), "")</f>
        <v/>
      </c>
      <c r="AD381" s="616"/>
      <c r="AE381" s="582"/>
      <c r="AF381" s="582"/>
      <c r="AG381" s="583"/>
      <c r="AH381" s="234"/>
      <c r="AI381" s="161"/>
      <c r="AJ381" s="167"/>
      <c r="AK381" s="541" t="str">
        <f t="shared" si="124"/>
        <v/>
      </c>
      <c r="AL381" s="542" t="str">
        <f t="shared" si="125"/>
        <v/>
      </c>
      <c r="AM381" s="543"/>
      <c r="AN381" s="547" t="str">
        <f>IFERROR(VLOOKUP(K381,【参考】数式用!$A$2:$N$57,14,FALSE),"")</f>
        <v/>
      </c>
      <c r="AO381" s="547" t="str">
        <f t="shared" si="126"/>
        <v/>
      </c>
      <c r="AP381" s="546" t="str">
        <f t="shared" si="127"/>
        <v/>
      </c>
      <c r="AQ381" s="546" t="str">
        <f t="shared" si="128"/>
        <v>入力済</v>
      </c>
      <c r="AR381" s="547" t="str">
        <f t="shared" si="129"/>
        <v/>
      </c>
      <c r="AS381" s="546" t="str">
        <f t="shared" si="130"/>
        <v>入力済</v>
      </c>
      <c r="AT381" s="546" t="str">
        <f t="shared" si="131"/>
        <v/>
      </c>
      <c r="AU381" s="546" t="str">
        <f t="shared" si="132"/>
        <v/>
      </c>
      <c r="AV381" s="547" t="str">
        <f t="shared" si="133"/>
        <v/>
      </c>
      <c r="AW381" s="547" t="str">
        <f t="shared" si="121"/>
        <v>入力済</v>
      </c>
      <c r="AX381" s="546" t="str">
        <f>IFERROR(VLOOKUP(K381,【参考】数式用!$AR$3:$AS$49,2, FALSE), "")</f>
        <v/>
      </c>
      <c r="AY381" s="547" t="str">
        <f t="shared" si="134"/>
        <v/>
      </c>
      <c r="AZ381" s="547" t="str">
        <f t="shared" si="135"/>
        <v>入力済</v>
      </c>
      <c r="BA381" s="546" t="str">
        <f>IFERROR(VLOOKUP(K381,【参考】数式用!$AX$3:$AY$56, 2, FALSE), "")</f>
        <v/>
      </c>
      <c r="BB381" s="547" t="str">
        <f t="shared" si="136"/>
        <v/>
      </c>
      <c r="BC381" s="647" t="str">
        <f t="shared" si="137"/>
        <v>入力済</v>
      </c>
      <c r="BD381" s="547" t="str">
        <f t="shared" si="138"/>
        <v/>
      </c>
      <c r="BE381" s="547" t="str">
        <f t="shared" si="139"/>
        <v/>
      </c>
      <c r="BF381" s="514"/>
      <c r="BG381" s="514"/>
      <c r="BH381" s="633" t="e">
        <f>VLOOKUP(K381,【参考】数式用!$A$2:$O$57,15,FALSE)</f>
        <v>#N/A</v>
      </c>
      <c r="BI381" s="514"/>
      <c r="BJ381" s="514"/>
      <c r="BK381" s="514"/>
      <c r="BL381" s="514"/>
      <c r="BM381" s="514"/>
      <c r="BN381" s="514"/>
      <c r="BO381" s="515"/>
    </row>
    <row r="382" spans="1:67" s="516" customFormat="1" ht="109.95" customHeight="1" thickBot="1">
      <c r="A382" s="649">
        <v>371</v>
      </c>
      <c r="B382" s="983" t="str">
        <f>IF(基本情報入力シート!B410="","",基本情報入力シート!B410)</f>
        <v/>
      </c>
      <c r="C382" s="984"/>
      <c r="D382" s="984"/>
      <c r="E382" s="984"/>
      <c r="F382" s="985"/>
      <c r="G382" s="460" t="str">
        <f>IF(基本情報入力シート!L410="", "", 基本情報入力シート!L410)</f>
        <v/>
      </c>
      <c r="H382" s="460" t="str">
        <f>IF(基本情報入力シート!Q410="", "", 基本情報入力シート!Q410)</f>
        <v/>
      </c>
      <c r="I382" s="460" t="str">
        <f>IF(基本情報入力シート!V410="", "", 基本情報入力シート!V410)</f>
        <v/>
      </c>
      <c r="J382" s="460" t="str">
        <f>IF(基本情報入力シート!W410="", "", 基本情報入力シート!W410)</f>
        <v/>
      </c>
      <c r="K382" s="460" t="str">
        <f>IF(基本情報入力シート!Z410="", "", 基本情報入力シート!Z410)</f>
        <v/>
      </c>
      <c r="L382" s="162" t="str">
        <f>IF(基本情報入力シート!AF410=0, "",基本情報入力シート!AF410)</f>
        <v/>
      </c>
      <c r="M382" s="163" t="str">
        <f>IF(基本情報入力シート!AG410="","",基本情報入力シート!AG410)</f>
        <v/>
      </c>
      <c r="N382" s="164"/>
      <c r="O382" s="165" t="str">
        <f>IFERROR(VLOOKUP(K382,【参考】数式用!$A$2:$F$57,MATCH(N382,【参考】数式用!$C$3:$F$3,0)+2,0),"")</f>
        <v/>
      </c>
      <c r="P382" s="461" t="s">
        <v>180</v>
      </c>
      <c r="Q382" s="166"/>
      <c r="R382" s="462" t="s">
        <v>271</v>
      </c>
      <c r="S382" s="166"/>
      <c r="T382" s="462" t="s">
        <v>272</v>
      </c>
      <c r="U382" s="166"/>
      <c r="V382" s="462" t="s">
        <v>271</v>
      </c>
      <c r="W382" s="166"/>
      <c r="X382" s="462" t="s">
        <v>182</v>
      </c>
      <c r="Y382" s="462" t="s">
        <v>274</v>
      </c>
      <c r="Z382" s="462" t="str">
        <f t="shared" si="122"/>
        <v/>
      </c>
      <c r="AA382" s="463" t="s">
        <v>275</v>
      </c>
      <c r="AB382" s="464" t="str">
        <f t="shared" si="123"/>
        <v/>
      </c>
      <c r="AC382" s="465" t="str">
        <f>IFERROR(ROUNDDOWN(ROUNDDOWN(ROUND(L382*VLOOKUP(K382,【参考】数式用!$A$4:$F$57,MATCH("処遇改善加算Ⅳ",【参考】数式用!$C$3:$F$3,0)+2,0),0)*M382,0)*Z382*0.5,0), "")</f>
        <v/>
      </c>
      <c r="AD382" s="616"/>
      <c r="AE382" s="582"/>
      <c r="AF382" s="582"/>
      <c r="AG382" s="583"/>
      <c r="AH382" s="234"/>
      <c r="AI382" s="161"/>
      <c r="AJ382" s="167"/>
      <c r="AK382" s="541" t="str">
        <f t="shared" si="124"/>
        <v/>
      </c>
      <c r="AL382" s="542" t="str">
        <f t="shared" si="125"/>
        <v/>
      </c>
      <c r="AM382" s="543"/>
      <c r="AN382" s="547" t="str">
        <f>IFERROR(VLOOKUP(K382,【参考】数式用!$A$2:$N$57,14,FALSE),"")</f>
        <v/>
      </c>
      <c r="AO382" s="547" t="str">
        <f t="shared" si="126"/>
        <v/>
      </c>
      <c r="AP382" s="546" t="str">
        <f t="shared" si="127"/>
        <v/>
      </c>
      <c r="AQ382" s="546" t="str">
        <f t="shared" si="128"/>
        <v>入力済</v>
      </c>
      <c r="AR382" s="547" t="str">
        <f t="shared" si="129"/>
        <v/>
      </c>
      <c r="AS382" s="546" t="str">
        <f t="shared" si="130"/>
        <v>入力済</v>
      </c>
      <c r="AT382" s="546" t="str">
        <f t="shared" si="131"/>
        <v/>
      </c>
      <c r="AU382" s="546" t="str">
        <f t="shared" si="132"/>
        <v/>
      </c>
      <c r="AV382" s="547" t="str">
        <f t="shared" si="133"/>
        <v/>
      </c>
      <c r="AW382" s="547" t="str">
        <f t="shared" si="121"/>
        <v>入力済</v>
      </c>
      <c r="AX382" s="546" t="str">
        <f>IFERROR(VLOOKUP(K382,【参考】数式用!$AR$3:$AS$49,2, FALSE), "")</f>
        <v/>
      </c>
      <c r="AY382" s="547" t="str">
        <f t="shared" si="134"/>
        <v/>
      </c>
      <c r="AZ382" s="547" t="str">
        <f t="shared" si="135"/>
        <v>入力済</v>
      </c>
      <c r="BA382" s="546" t="str">
        <f>IFERROR(VLOOKUP(K382,【参考】数式用!$AX$3:$AY$56, 2, FALSE), "")</f>
        <v/>
      </c>
      <c r="BB382" s="547" t="str">
        <f t="shared" si="136"/>
        <v/>
      </c>
      <c r="BC382" s="647" t="str">
        <f t="shared" si="137"/>
        <v>入力済</v>
      </c>
      <c r="BD382" s="547" t="str">
        <f t="shared" si="138"/>
        <v/>
      </c>
      <c r="BE382" s="547" t="str">
        <f t="shared" si="139"/>
        <v/>
      </c>
      <c r="BF382" s="514"/>
      <c r="BG382" s="514"/>
      <c r="BH382" s="633" t="e">
        <f>VLOOKUP(K382,【参考】数式用!$A$2:$O$57,15,FALSE)</f>
        <v>#N/A</v>
      </c>
      <c r="BI382" s="514"/>
      <c r="BJ382" s="514"/>
      <c r="BK382" s="514"/>
      <c r="BL382" s="514"/>
      <c r="BM382" s="514"/>
      <c r="BN382" s="514"/>
      <c r="BO382" s="515"/>
    </row>
    <row r="383" spans="1:67" s="516" customFormat="1" ht="109.95" customHeight="1" thickBot="1">
      <c r="A383" s="649">
        <v>372</v>
      </c>
      <c r="B383" s="983" t="str">
        <f>IF(基本情報入力シート!B411="","",基本情報入力シート!B411)</f>
        <v/>
      </c>
      <c r="C383" s="984"/>
      <c r="D383" s="984"/>
      <c r="E383" s="984"/>
      <c r="F383" s="985"/>
      <c r="G383" s="460" t="str">
        <f>IF(基本情報入力シート!L411="", "", 基本情報入力シート!L411)</f>
        <v/>
      </c>
      <c r="H383" s="460" t="str">
        <f>IF(基本情報入力シート!Q411="", "", 基本情報入力シート!Q411)</f>
        <v/>
      </c>
      <c r="I383" s="460" t="str">
        <f>IF(基本情報入力シート!V411="", "", 基本情報入力シート!V411)</f>
        <v/>
      </c>
      <c r="J383" s="460" t="str">
        <f>IF(基本情報入力シート!W411="", "", 基本情報入力シート!W411)</f>
        <v/>
      </c>
      <c r="K383" s="460" t="str">
        <f>IF(基本情報入力シート!Z411="", "", 基本情報入力シート!Z411)</f>
        <v/>
      </c>
      <c r="L383" s="162" t="str">
        <f>IF(基本情報入力シート!AF411=0, "",基本情報入力シート!AF411)</f>
        <v/>
      </c>
      <c r="M383" s="163" t="str">
        <f>IF(基本情報入力シート!AG411="","",基本情報入力シート!AG411)</f>
        <v/>
      </c>
      <c r="N383" s="164"/>
      <c r="O383" s="165" t="str">
        <f>IFERROR(VLOOKUP(K383,【参考】数式用!$A$2:$F$57,MATCH(N383,【参考】数式用!$C$3:$F$3,0)+2,0),"")</f>
        <v/>
      </c>
      <c r="P383" s="461" t="s">
        <v>180</v>
      </c>
      <c r="Q383" s="166"/>
      <c r="R383" s="462" t="s">
        <v>271</v>
      </c>
      <c r="S383" s="166"/>
      <c r="T383" s="462" t="s">
        <v>272</v>
      </c>
      <c r="U383" s="166"/>
      <c r="V383" s="462" t="s">
        <v>271</v>
      </c>
      <c r="W383" s="166"/>
      <c r="X383" s="462" t="s">
        <v>182</v>
      </c>
      <c r="Y383" s="462" t="s">
        <v>274</v>
      </c>
      <c r="Z383" s="462" t="str">
        <f t="shared" si="122"/>
        <v/>
      </c>
      <c r="AA383" s="463" t="s">
        <v>275</v>
      </c>
      <c r="AB383" s="464" t="str">
        <f t="shared" si="123"/>
        <v/>
      </c>
      <c r="AC383" s="465" t="str">
        <f>IFERROR(ROUNDDOWN(ROUNDDOWN(ROUND(L383*VLOOKUP(K383,【参考】数式用!$A$4:$F$57,MATCH("処遇改善加算Ⅳ",【参考】数式用!$C$3:$F$3,0)+2,0),0)*M383,0)*Z383*0.5,0), "")</f>
        <v/>
      </c>
      <c r="AD383" s="616"/>
      <c r="AE383" s="582"/>
      <c r="AF383" s="582"/>
      <c r="AG383" s="583"/>
      <c r="AH383" s="234"/>
      <c r="AI383" s="161"/>
      <c r="AJ383" s="167"/>
      <c r="AK383" s="541" t="str">
        <f t="shared" si="124"/>
        <v/>
      </c>
      <c r="AL383" s="542" t="str">
        <f t="shared" si="125"/>
        <v/>
      </c>
      <c r="AM383" s="543"/>
      <c r="AN383" s="547" t="str">
        <f>IFERROR(VLOOKUP(K383,【参考】数式用!$A$2:$N$57,14,FALSE),"")</f>
        <v/>
      </c>
      <c r="AO383" s="547" t="str">
        <f t="shared" si="126"/>
        <v/>
      </c>
      <c r="AP383" s="546" t="str">
        <f t="shared" si="127"/>
        <v/>
      </c>
      <c r="AQ383" s="546" t="str">
        <f t="shared" si="128"/>
        <v>入力済</v>
      </c>
      <c r="AR383" s="547" t="str">
        <f t="shared" si="129"/>
        <v/>
      </c>
      <c r="AS383" s="546" t="str">
        <f t="shared" si="130"/>
        <v>入力済</v>
      </c>
      <c r="AT383" s="546" t="str">
        <f t="shared" si="131"/>
        <v/>
      </c>
      <c r="AU383" s="546" t="str">
        <f t="shared" si="132"/>
        <v/>
      </c>
      <c r="AV383" s="547" t="str">
        <f t="shared" si="133"/>
        <v/>
      </c>
      <c r="AW383" s="547" t="str">
        <f t="shared" si="121"/>
        <v>入力済</v>
      </c>
      <c r="AX383" s="546" t="str">
        <f>IFERROR(VLOOKUP(K383,【参考】数式用!$AR$3:$AS$49,2, FALSE), "")</f>
        <v/>
      </c>
      <c r="AY383" s="547" t="str">
        <f t="shared" si="134"/>
        <v/>
      </c>
      <c r="AZ383" s="547" t="str">
        <f t="shared" si="135"/>
        <v>入力済</v>
      </c>
      <c r="BA383" s="546" t="str">
        <f>IFERROR(VLOOKUP(K383,【参考】数式用!$AX$3:$AY$56, 2, FALSE), "")</f>
        <v/>
      </c>
      <c r="BB383" s="547" t="str">
        <f t="shared" si="136"/>
        <v/>
      </c>
      <c r="BC383" s="647" t="str">
        <f t="shared" si="137"/>
        <v>入力済</v>
      </c>
      <c r="BD383" s="547" t="str">
        <f t="shared" si="138"/>
        <v/>
      </c>
      <c r="BE383" s="547" t="str">
        <f t="shared" si="139"/>
        <v/>
      </c>
      <c r="BF383" s="514"/>
      <c r="BG383" s="514"/>
      <c r="BH383" s="633" t="e">
        <f>VLOOKUP(K383,【参考】数式用!$A$2:$O$57,15,FALSE)</f>
        <v>#N/A</v>
      </c>
      <c r="BI383" s="514"/>
      <c r="BJ383" s="514"/>
      <c r="BK383" s="514"/>
      <c r="BL383" s="514"/>
      <c r="BM383" s="514"/>
      <c r="BN383" s="514"/>
      <c r="BO383" s="515"/>
    </row>
    <row r="384" spans="1:67" s="516" customFormat="1" ht="109.95" customHeight="1" thickBot="1">
      <c r="A384" s="649">
        <v>373</v>
      </c>
      <c r="B384" s="983" t="str">
        <f>IF(基本情報入力シート!B412="","",基本情報入力シート!B412)</f>
        <v/>
      </c>
      <c r="C384" s="984"/>
      <c r="D384" s="984"/>
      <c r="E384" s="984"/>
      <c r="F384" s="985"/>
      <c r="G384" s="460" t="str">
        <f>IF(基本情報入力シート!L412="", "", 基本情報入力シート!L412)</f>
        <v/>
      </c>
      <c r="H384" s="460" t="str">
        <f>IF(基本情報入力シート!Q412="", "", 基本情報入力シート!Q412)</f>
        <v/>
      </c>
      <c r="I384" s="460" t="str">
        <f>IF(基本情報入力シート!V412="", "", 基本情報入力シート!V412)</f>
        <v/>
      </c>
      <c r="J384" s="460" t="str">
        <f>IF(基本情報入力シート!W412="", "", 基本情報入力シート!W412)</f>
        <v/>
      </c>
      <c r="K384" s="460" t="str">
        <f>IF(基本情報入力シート!Z412="", "", 基本情報入力シート!Z412)</f>
        <v/>
      </c>
      <c r="L384" s="162" t="str">
        <f>IF(基本情報入力シート!AF412=0, "",基本情報入力シート!AF412)</f>
        <v/>
      </c>
      <c r="M384" s="163" t="str">
        <f>IF(基本情報入力シート!AG412="","",基本情報入力シート!AG412)</f>
        <v/>
      </c>
      <c r="N384" s="164"/>
      <c r="O384" s="165" t="str">
        <f>IFERROR(VLOOKUP(K384,【参考】数式用!$A$2:$F$57,MATCH(N384,【参考】数式用!$C$3:$F$3,0)+2,0),"")</f>
        <v/>
      </c>
      <c r="P384" s="461" t="s">
        <v>180</v>
      </c>
      <c r="Q384" s="166"/>
      <c r="R384" s="462" t="s">
        <v>271</v>
      </c>
      <c r="S384" s="166"/>
      <c r="T384" s="462" t="s">
        <v>272</v>
      </c>
      <c r="U384" s="166"/>
      <c r="V384" s="462" t="s">
        <v>271</v>
      </c>
      <c r="W384" s="166"/>
      <c r="X384" s="462" t="s">
        <v>182</v>
      </c>
      <c r="Y384" s="462" t="s">
        <v>274</v>
      </c>
      <c r="Z384" s="462" t="str">
        <f t="shared" si="122"/>
        <v/>
      </c>
      <c r="AA384" s="463" t="s">
        <v>275</v>
      </c>
      <c r="AB384" s="464" t="str">
        <f t="shared" si="123"/>
        <v/>
      </c>
      <c r="AC384" s="465" t="str">
        <f>IFERROR(ROUNDDOWN(ROUNDDOWN(ROUND(L384*VLOOKUP(K384,【参考】数式用!$A$4:$F$57,MATCH("処遇改善加算Ⅳ",【参考】数式用!$C$3:$F$3,0)+2,0),0)*M384,0)*Z384*0.5,0), "")</f>
        <v/>
      </c>
      <c r="AD384" s="616"/>
      <c r="AE384" s="582"/>
      <c r="AF384" s="582"/>
      <c r="AG384" s="583"/>
      <c r="AH384" s="234"/>
      <c r="AI384" s="161"/>
      <c r="AJ384" s="167"/>
      <c r="AK384" s="541" t="str">
        <f t="shared" si="124"/>
        <v/>
      </c>
      <c r="AL384" s="542" t="str">
        <f t="shared" si="125"/>
        <v/>
      </c>
      <c r="AM384" s="543"/>
      <c r="AN384" s="547" t="str">
        <f>IFERROR(VLOOKUP(K384,【参考】数式用!$A$2:$N$57,14,FALSE),"")</f>
        <v/>
      </c>
      <c r="AO384" s="547" t="str">
        <f t="shared" si="126"/>
        <v/>
      </c>
      <c r="AP384" s="546" t="str">
        <f t="shared" si="127"/>
        <v/>
      </c>
      <c r="AQ384" s="546" t="str">
        <f t="shared" si="128"/>
        <v>入力済</v>
      </c>
      <c r="AR384" s="547" t="str">
        <f t="shared" si="129"/>
        <v/>
      </c>
      <c r="AS384" s="546" t="str">
        <f t="shared" si="130"/>
        <v>入力済</v>
      </c>
      <c r="AT384" s="546" t="str">
        <f t="shared" si="131"/>
        <v/>
      </c>
      <c r="AU384" s="546" t="str">
        <f t="shared" si="132"/>
        <v/>
      </c>
      <c r="AV384" s="547" t="str">
        <f t="shared" si="133"/>
        <v/>
      </c>
      <c r="AW384" s="547" t="str">
        <f t="shared" si="121"/>
        <v>入力済</v>
      </c>
      <c r="AX384" s="546" t="str">
        <f>IFERROR(VLOOKUP(K384,【参考】数式用!$AR$3:$AS$49,2, FALSE), "")</f>
        <v/>
      </c>
      <c r="AY384" s="547" t="str">
        <f t="shared" si="134"/>
        <v/>
      </c>
      <c r="AZ384" s="547" t="str">
        <f t="shared" si="135"/>
        <v>入力済</v>
      </c>
      <c r="BA384" s="546" t="str">
        <f>IFERROR(VLOOKUP(K384,【参考】数式用!$AX$3:$AY$56, 2, FALSE), "")</f>
        <v/>
      </c>
      <c r="BB384" s="547" t="str">
        <f t="shared" si="136"/>
        <v/>
      </c>
      <c r="BC384" s="647" t="str">
        <f t="shared" si="137"/>
        <v>入力済</v>
      </c>
      <c r="BD384" s="547" t="str">
        <f t="shared" si="138"/>
        <v/>
      </c>
      <c r="BE384" s="547" t="str">
        <f t="shared" si="139"/>
        <v/>
      </c>
      <c r="BF384" s="514"/>
      <c r="BG384" s="514"/>
      <c r="BH384" s="633" t="e">
        <f>VLOOKUP(K384,【参考】数式用!$A$2:$O$57,15,FALSE)</f>
        <v>#N/A</v>
      </c>
      <c r="BI384" s="514"/>
      <c r="BJ384" s="514"/>
      <c r="BK384" s="514"/>
      <c r="BL384" s="514"/>
      <c r="BM384" s="514"/>
      <c r="BN384" s="514"/>
      <c r="BO384" s="515"/>
    </row>
    <row r="385" spans="1:67" s="516" customFormat="1" ht="109.95" customHeight="1" thickBot="1">
      <c r="A385" s="649">
        <v>374</v>
      </c>
      <c r="B385" s="983" t="str">
        <f>IF(基本情報入力シート!B413="","",基本情報入力シート!B413)</f>
        <v/>
      </c>
      <c r="C385" s="984"/>
      <c r="D385" s="984"/>
      <c r="E385" s="984"/>
      <c r="F385" s="985"/>
      <c r="G385" s="460" t="str">
        <f>IF(基本情報入力シート!L413="", "", 基本情報入力シート!L413)</f>
        <v/>
      </c>
      <c r="H385" s="460" t="str">
        <f>IF(基本情報入力シート!Q413="", "", 基本情報入力シート!Q413)</f>
        <v/>
      </c>
      <c r="I385" s="460" t="str">
        <f>IF(基本情報入力シート!V413="", "", 基本情報入力シート!V413)</f>
        <v/>
      </c>
      <c r="J385" s="460" t="str">
        <f>IF(基本情報入力シート!W413="", "", 基本情報入力シート!W413)</f>
        <v/>
      </c>
      <c r="K385" s="460" t="str">
        <f>IF(基本情報入力シート!Z413="", "", 基本情報入力シート!Z413)</f>
        <v/>
      </c>
      <c r="L385" s="162" t="str">
        <f>IF(基本情報入力シート!AF413=0, "",基本情報入力シート!AF413)</f>
        <v/>
      </c>
      <c r="M385" s="163" t="str">
        <f>IF(基本情報入力シート!AG413="","",基本情報入力シート!AG413)</f>
        <v/>
      </c>
      <c r="N385" s="164"/>
      <c r="O385" s="165" t="str">
        <f>IFERROR(VLOOKUP(K385,【参考】数式用!$A$2:$F$57,MATCH(N385,【参考】数式用!$C$3:$F$3,0)+2,0),"")</f>
        <v/>
      </c>
      <c r="P385" s="461" t="s">
        <v>180</v>
      </c>
      <c r="Q385" s="166"/>
      <c r="R385" s="462" t="s">
        <v>271</v>
      </c>
      <c r="S385" s="166"/>
      <c r="T385" s="462" t="s">
        <v>272</v>
      </c>
      <c r="U385" s="166"/>
      <c r="V385" s="462" t="s">
        <v>271</v>
      </c>
      <c r="W385" s="166"/>
      <c r="X385" s="462" t="s">
        <v>182</v>
      </c>
      <c r="Y385" s="462" t="s">
        <v>274</v>
      </c>
      <c r="Z385" s="462" t="str">
        <f t="shared" si="122"/>
        <v/>
      </c>
      <c r="AA385" s="463" t="s">
        <v>275</v>
      </c>
      <c r="AB385" s="464" t="str">
        <f t="shared" si="123"/>
        <v/>
      </c>
      <c r="AC385" s="465" t="str">
        <f>IFERROR(ROUNDDOWN(ROUNDDOWN(ROUND(L385*VLOOKUP(K385,【参考】数式用!$A$4:$F$57,MATCH("処遇改善加算Ⅳ",【参考】数式用!$C$3:$F$3,0)+2,0),0)*M385,0)*Z385*0.5,0), "")</f>
        <v/>
      </c>
      <c r="AD385" s="616"/>
      <c r="AE385" s="582"/>
      <c r="AF385" s="582"/>
      <c r="AG385" s="583"/>
      <c r="AH385" s="234"/>
      <c r="AI385" s="161"/>
      <c r="AJ385" s="167"/>
      <c r="AK385" s="541" t="str">
        <f t="shared" si="124"/>
        <v/>
      </c>
      <c r="AL385" s="542" t="str">
        <f t="shared" si="125"/>
        <v/>
      </c>
      <c r="AM385" s="543"/>
      <c r="AN385" s="547" t="str">
        <f>IFERROR(VLOOKUP(K385,【参考】数式用!$A$2:$N$57,14,FALSE),"")</f>
        <v/>
      </c>
      <c r="AO385" s="547" t="str">
        <f t="shared" si="126"/>
        <v/>
      </c>
      <c r="AP385" s="546" t="str">
        <f t="shared" si="127"/>
        <v/>
      </c>
      <c r="AQ385" s="546" t="str">
        <f t="shared" si="128"/>
        <v>入力済</v>
      </c>
      <c r="AR385" s="547" t="str">
        <f t="shared" si="129"/>
        <v/>
      </c>
      <c r="AS385" s="546" t="str">
        <f t="shared" si="130"/>
        <v>入力済</v>
      </c>
      <c r="AT385" s="546" t="str">
        <f t="shared" si="131"/>
        <v/>
      </c>
      <c r="AU385" s="546" t="str">
        <f t="shared" si="132"/>
        <v/>
      </c>
      <c r="AV385" s="547" t="str">
        <f t="shared" si="133"/>
        <v/>
      </c>
      <c r="AW385" s="547" t="str">
        <f t="shared" si="121"/>
        <v>入力済</v>
      </c>
      <c r="AX385" s="546" t="str">
        <f>IFERROR(VLOOKUP(K385,【参考】数式用!$AR$3:$AS$49,2, FALSE), "")</f>
        <v/>
      </c>
      <c r="AY385" s="547" t="str">
        <f t="shared" si="134"/>
        <v/>
      </c>
      <c r="AZ385" s="547" t="str">
        <f t="shared" si="135"/>
        <v>入力済</v>
      </c>
      <c r="BA385" s="546" t="str">
        <f>IFERROR(VLOOKUP(K385,【参考】数式用!$AX$3:$AY$56, 2, FALSE), "")</f>
        <v/>
      </c>
      <c r="BB385" s="547" t="str">
        <f t="shared" si="136"/>
        <v/>
      </c>
      <c r="BC385" s="647" t="str">
        <f t="shared" si="137"/>
        <v>入力済</v>
      </c>
      <c r="BD385" s="547" t="str">
        <f t="shared" si="138"/>
        <v/>
      </c>
      <c r="BE385" s="547" t="str">
        <f t="shared" si="139"/>
        <v/>
      </c>
      <c r="BF385" s="514"/>
      <c r="BG385" s="514"/>
      <c r="BH385" s="633" t="e">
        <f>VLOOKUP(K385,【参考】数式用!$A$2:$O$57,15,FALSE)</f>
        <v>#N/A</v>
      </c>
      <c r="BI385" s="514"/>
      <c r="BJ385" s="514"/>
      <c r="BK385" s="514"/>
      <c r="BL385" s="514"/>
      <c r="BM385" s="514"/>
      <c r="BN385" s="514"/>
      <c r="BO385" s="515"/>
    </row>
    <row r="386" spans="1:67" s="516" customFormat="1" ht="109.95" customHeight="1" thickBot="1">
      <c r="A386" s="649">
        <v>375</v>
      </c>
      <c r="B386" s="983" t="str">
        <f>IF(基本情報入力シート!B414="","",基本情報入力シート!B414)</f>
        <v/>
      </c>
      <c r="C386" s="984"/>
      <c r="D386" s="984"/>
      <c r="E386" s="984"/>
      <c r="F386" s="985"/>
      <c r="G386" s="460" t="str">
        <f>IF(基本情報入力シート!L414="", "", 基本情報入力シート!L414)</f>
        <v/>
      </c>
      <c r="H386" s="460" t="str">
        <f>IF(基本情報入力シート!Q414="", "", 基本情報入力シート!Q414)</f>
        <v/>
      </c>
      <c r="I386" s="460" t="str">
        <f>IF(基本情報入力シート!V414="", "", 基本情報入力シート!V414)</f>
        <v/>
      </c>
      <c r="J386" s="460" t="str">
        <f>IF(基本情報入力シート!W414="", "", 基本情報入力シート!W414)</f>
        <v/>
      </c>
      <c r="K386" s="460" t="str">
        <f>IF(基本情報入力シート!Z414="", "", 基本情報入力シート!Z414)</f>
        <v/>
      </c>
      <c r="L386" s="162" t="str">
        <f>IF(基本情報入力シート!AF414=0, "",基本情報入力シート!AF414)</f>
        <v/>
      </c>
      <c r="M386" s="163" t="str">
        <f>IF(基本情報入力シート!AG414="","",基本情報入力シート!AG414)</f>
        <v/>
      </c>
      <c r="N386" s="164"/>
      <c r="O386" s="165" t="str">
        <f>IFERROR(VLOOKUP(K386,【参考】数式用!$A$2:$F$57,MATCH(N386,【参考】数式用!$C$3:$F$3,0)+2,0),"")</f>
        <v/>
      </c>
      <c r="P386" s="461" t="s">
        <v>180</v>
      </c>
      <c r="Q386" s="166"/>
      <c r="R386" s="462" t="s">
        <v>271</v>
      </c>
      <c r="S386" s="166"/>
      <c r="T386" s="462" t="s">
        <v>272</v>
      </c>
      <c r="U386" s="166"/>
      <c r="V386" s="462" t="s">
        <v>271</v>
      </c>
      <c r="W386" s="166"/>
      <c r="X386" s="462" t="s">
        <v>182</v>
      </c>
      <c r="Y386" s="462" t="s">
        <v>274</v>
      </c>
      <c r="Z386" s="462" t="str">
        <f t="shared" si="122"/>
        <v/>
      </c>
      <c r="AA386" s="463" t="s">
        <v>275</v>
      </c>
      <c r="AB386" s="464" t="str">
        <f t="shared" si="123"/>
        <v/>
      </c>
      <c r="AC386" s="465" t="str">
        <f>IFERROR(ROUNDDOWN(ROUNDDOWN(ROUND(L386*VLOOKUP(K386,【参考】数式用!$A$4:$F$57,MATCH("処遇改善加算Ⅳ",【参考】数式用!$C$3:$F$3,0)+2,0),0)*M386,0)*Z386*0.5,0), "")</f>
        <v/>
      </c>
      <c r="AD386" s="616"/>
      <c r="AE386" s="582"/>
      <c r="AF386" s="582"/>
      <c r="AG386" s="583"/>
      <c r="AH386" s="234"/>
      <c r="AI386" s="161"/>
      <c r="AJ386" s="167"/>
      <c r="AK386" s="541" t="str">
        <f t="shared" si="124"/>
        <v/>
      </c>
      <c r="AL386" s="542" t="str">
        <f t="shared" si="125"/>
        <v/>
      </c>
      <c r="AM386" s="543"/>
      <c r="AN386" s="547" t="str">
        <f>IFERROR(VLOOKUP(K386,【参考】数式用!$A$2:$N$57,14,FALSE),"")</f>
        <v/>
      </c>
      <c r="AO386" s="547" t="str">
        <f t="shared" si="126"/>
        <v/>
      </c>
      <c r="AP386" s="546" t="str">
        <f t="shared" si="127"/>
        <v/>
      </c>
      <c r="AQ386" s="546" t="str">
        <f t="shared" si="128"/>
        <v>入力済</v>
      </c>
      <c r="AR386" s="547" t="str">
        <f t="shared" si="129"/>
        <v/>
      </c>
      <c r="AS386" s="546" t="str">
        <f t="shared" si="130"/>
        <v>入力済</v>
      </c>
      <c r="AT386" s="546" t="str">
        <f t="shared" si="131"/>
        <v/>
      </c>
      <c r="AU386" s="546" t="str">
        <f t="shared" si="132"/>
        <v/>
      </c>
      <c r="AV386" s="547" t="str">
        <f t="shared" si="133"/>
        <v/>
      </c>
      <c r="AW386" s="547" t="str">
        <f t="shared" si="121"/>
        <v>入力済</v>
      </c>
      <c r="AX386" s="546" t="str">
        <f>IFERROR(VLOOKUP(K386,【参考】数式用!$AR$3:$AS$49,2, FALSE), "")</f>
        <v/>
      </c>
      <c r="AY386" s="547" t="str">
        <f t="shared" si="134"/>
        <v/>
      </c>
      <c r="AZ386" s="547" t="str">
        <f t="shared" si="135"/>
        <v>入力済</v>
      </c>
      <c r="BA386" s="546" t="str">
        <f>IFERROR(VLOOKUP(K386,【参考】数式用!$AX$3:$AY$56, 2, FALSE), "")</f>
        <v/>
      </c>
      <c r="BB386" s="547" t="str">
        <f t="shared" si="136"/>
        <v/>
      </c>
      <c r="BC386" s="647" t="str">
        <f t="shared" si="137"/>
        <v>入力済</v>
      </c>
      <c r="BD386" s="547" t="str">
        <f t="shared" si="138"/>
        <v/>
      </c>
      <c r="BE386" s="547" t="str">
        <f t="shared" si="139"/>
        <v/>
      </c>
      <c r="BF386" s="514"/>
      <c r="BG386" s="514"/>
      <c r="BH386" s="633" t="e">
        <f>VLOOKUP(K386,【参考】数式用!$A$2:$O$57,15,FALSE)</f>
        <v>#N/A</v>
      </c>
      <c r="BI386" s="514"/>
      <c r="BJ386" s="514"/>
      <c r="BK386" s="514"/>
      <c r="BL386" s="514"/>
      <c r="BM386" s="514"/>
      <c r="BN386" s="514"/>
      <c r="BO386" s="515"/>
    </row>
    <row r="387" spans="1:67" s="516" customFormat="1" ht="109.95" customHeight="1" thickBot="1">
      <c r="A387" s="649">
        <v>376</v>
      </c>
      <c r="B387" s="983" t="str">
        <f>IF(基本情報入力シート!B415="","",基本情報入力シート!B415)</f>
        <v/>
      </c>
      <c r="C387" s="984"/>
      <c r="D387" s="984"/>
      <c r="E387" s="984"/>
      <c r="F387" s="985"/>
      <c r="G387" s="460" t="str">
        <f>IF(基本情報入力シート!L415="", "", 基本情報入力シート!L415)</f>
        <v/>
      </c>
      <c r="H387" s="460" t="str">
        <f>IF(基本情報入力シート!Q415="", "", 基本情報入力シート!Q415)</f>
        <v/>
      </c>
      <c r="I387" s="460" t="str">
        <f>IF(基本情報入力シート!V415="", "", 基本情報入力シート!V415)</f>
        <v/>
      </c>
      <c r="J387" s="460" t="str">
        <f>IF(基本情報入力シート!W415="", "", 基本情報入力シート!W415)</f>
        <v/>
      </c>
      <c r="K387" s="460" t="str">
        <f>IF(基本情報入力シート!Z415="", "", 基本情報入力シート!Z415)</f>
        <v/>
      </c>
      <c r="L387" s="162" t="str">
        <f>IF(基本情報入力シート!AF415=0, "",基本情報入力シート!AF415)</f>
        <v/>
      </c>
      <c r="M387" s="163" t="str">
        <f>IF(基本情報入力シート!AG415="","",基本情報入力シート!AG415)</f>
        <v/>
      </c>
      <c r="N387" s="164"/>
      <c r="O387" s="165" t="str">
        <f>IFERROR(VLOOKUP(K387,【参考】数式用!$A$2:$F$57,MATCH(N387,【参考】数式用!$C$3:$F$3,0)+2,0),"")</f>
        <v/>
      </c>
      <c r="P387" s="461" t="s">
        <v>180</v>
      </c>
      <c r="Q387" s="166"/>
      <c r="R387" s="462" t="s">
        <v>271</v>
      </c>
      <c r="S387" s="166"/>
      <c r="T387" s="462" t="s">
        <v>272</v>
      </c>
      <c r="U387" s="166"/>
      <c r="V387" s="462" t="s">
        <v>271</v>
      </c>
      <c r="W387" s="166"/>
      <c r="X387" s="462" t="s">
        <v>182</v>
      </c>
      <c r="Y387" s="462" t="s">
        <v>274</v>
      </c>
      <c r="Z387" s="462" t="str">
        <f t="shared" si="122"/>
        <v/>
      </c>
      <c r="AA387" s="463" t="s">
        <v>275</v>
      </c>
      <c r="AB387" s="464" t="str">
        <f t="shared" si="123"/>
        <v/>
      </c>
      <c r="AC387" s="465" t="str">
        <f>IFERROR(ROUNDDOWN(ROUNDDOWN(ROUND(L387*VLOOKUP(K387,【参考】数式用!$A$4:$F$57,MATCH("処遇改善加算Ⅳ",【参考】数式用!$C$3:$F$3,0)+2,0),0)*M387,0)*Z387*0.5,0), "")</f>
        <v/>
      </c>
      <c r="AD387" s="616"/>
      <c r="AE387" s="582"/>
      <c r="AF387" s="582"/>
      <c r="AG387" s="583"/>
      <c r="AH387" s="234"/>
      <c r="AI387" s="161"/>
      <c r="AJ387" s="167"/>
      <c r="AK387" s="541" t="str">
        <f t="shared" si="124"/>
        <v/>
      </c>
      <c r="AL387" s="542" t="str">
        <f t="shared" si="125"/>
        <v/>
      </c>
      <c r="AM387" s="543"/>
      <c r="AN387" s="547" t="str">
        <f>IFERROR(VLOOKUP(K387,【参考】数式用!$A$2:$N$57,14,FALSE),"")</f>
        <v/>
      </c>
      <c r="AO387" s="547" t="str">
        <f t="shared" si="126"/>
        <v/>
      </c>
      <c r="AP387" s="546" t="str">
        <f t="shared" si="127"/>
        <v/>
      </c>
      <c r="AQ387" s="546" t="str">
        <f t="shared" si="128"/>
        <v>入力済</v>
      </c>
      <c r="AR387" s="547" t="str">
        <f t="shared" si="129"/>
        <v/>
      </c>
      <c r="AS387" s="546" t="str">
        <f t="shared" si="130"/>
        <v>入力済</v>
      </c>
      <c r="AT387" s="546" t="str">
        <f t="shared" si="131"/>
        <v/>
      </c>
      <c r="AU387" s="546" t="str">
        <f t="shared" si="132"/>
        <v/>
      </c>
      <c r="AV387" s="547" t="str">
        <f t="shared" si="133"/>
        <v/>
      </c>
      <c r="AW387" s="547" t="str">
        <f t="shared" si="121"/>
        <v>入力済</v>
      </c>
      <c r="AX387" s="546" t="str">
        <f>IFERROR(VLOOKUP(K387,【参考】数式用!$AR$3:$AS$49,2, FALSE), "")</f>
        <v/>
      </c>
      <c r="AY387" s="547" t="str">
        <f t="shared" si="134"/>
        <v/>
      </c>
      <c r="AZ387" s="547" t="str">
        <f t="shared" si="135"/>
        <v>入力済</v>
      </c>
      <c r="BA387" s="546" t="str">
        <f>IFERROR(VLOOKUP(K387,【参考】数式用!$AX$3:$AY$56, 2, FALSE), "")</f>
        <v/>
      </c>
      <c r="BB387" s="547" t="str">
        <f t="shared" si="136"/>
        <v/>
      </c>
      <c r="BC387" s="647" t="str">
        <f t="shared" si="137"/>
        <v>入力済</v>
      </c>
      <c r="BD387" s="547" t="str">
        <f t="shared" si="138"/>
        <v/>
      </c>
      <c r="BE387" s="547" t="str">
        <f t="shared" si="139"/>
        <v/>
      </c>
      <c r="BF387" s="514"/>
      <c r="BG387" s="514"/>
      <c r="BH387" s="633" t="e">
        <f>VLOOKUP(K387,【参考】数式用!$A$2:$O$57,15,FALSE)</f>
        <v>#N/A</v>
      </c>
      <c r="BI387" s="514"/>
      <c r="BJ387" s="514"/>
      <c r="BK387" s="514"/>
      <c r="BL387" s="514"/>
      <c r="BM387" s="514"/>
      <c r="BN387" s="514"/>
      <c r="BO387" s="515"/>
    </row>
    <row r="388" spans="1:67" s="516" customFormat="1" ht="109.95" customHeight="1" thickBot="1">
      <c r="A388" s="649">
        <v>377</v>
      </c>
      <c r="B388" s="983" t="str">
        <f>IF(基本情報入力シート!B416="","",基本情報入力シート!B416)</f>
        <v/>
      </c>
      <c r="C388" s="984"/>
      <c r="D388" s="984"/>
      <c r="E388" s="984"/>
      <c r="F388" s="985"/>
      <c r="G388" s="460" t="str">
        <f>IF(基本情報入力シート!L416="", "", 基本情報入力シート!L416)</f>
        <v/>
      </c>
      <c r="H388" s="460" t="str">
        <f>IF(基本情報入力シート!Q416="", "", 基本情報入力シート!Q416)</f>
        <v/>
      </c>
      <c r="I388" s="460" t="str">
        <f>IF(基本情報入力シート!V416="", "", 基本情報入力シート!V416)</f>
        <v/>
      </c>
      <c r="J388" s="460" t="str">
        <f>IF(基本情報入力シート!W416="", "", 基本情報入力シート!W416)</f>
        <v/>
      </c>
      <c r="K388" s="460" t="str">
        <f>IF(基本情報入力シート!Z416="", "", 基本情報入力シート!Z416)</f>
        <v/>
      </c>
      <c r="L388" s="162" t="str">
        <f>IF(基本情報入力シート!AF416=0, "",基本情報入力シート!AF416)</f>
        <v/>
      </c>
      <c r="M388" s="163" t="str">
        <f>IF(基本情報入力シート!AG416="","",基本情報入力シート!AG416)</f>
        <v/>
      </c>
      <c r="N388" s="164"/>
      <c r="O388" s="165" t="str">
        <f>IFERROR(VLOOKUP(K388,【参考】数式用!$A$2:$F$57,MATCH(N388,【参考】数式用!$C$3:$F$3,0)+2,0),"")</f>
        <v/>
      </c>
      <c r="P388" s="461" t="s">
        <v>180</v>
      </c>
      <c r="Q388" s="166"/>
      <c r="R388" s="462" t="s">
        <v>271</v>
      </c>
      <c r="S388" s="166"/>
      <c r="T388" s="462" t="s">
        <v>272</v>
      </c>
      <c r="U388" s="166"/>
      <c r="V388" s="462" t="s">
        <v>271</v>
      </c>
      <c r="W388" s="166"/>
      <c r="X388" s="462" t="s">
        <v>182</v>
      </c>
      <c r="Y388" s="462" t="s">
        <v>274</v>
      </c>
      <c r="Z388" s="462" t="str">
        <f t="shared" si="122"/>
        <v/>
      </c>
      <c r="AA388" s="463" t="s">
        <v>275</v>
      </c>
      <c r="AB388" s="464" t="str">
        <f t="shared" si="123"/>
        <v/>
      </c>
      <c r="AC388" s="465" t="str">
        <f>IFERROR(ROUNDDOWN(ROUNDDOWN(ROUND(L388*VLOOKUP(K388,【参考】数式用!$A$4:$F$57,MATCH("処遇改善加算Ⅳ",【参考】数式用!$C$3:$F$3,0)+2,0),0)*M388,0)*Z388*0.5,0), "")</f>
        <v/>
      </c>
      <c r="AD388" s="616"/>
      <c r="AE388" s="582"/>
      <c r="AF388" s="582"/>
      <c r="AG388" s="583"/>
      <c r="AH388" s="234"/>
      <c r="AI388" s="161"/>
      <c r="AJ388" s="167"/>
      <c r="AK388" s="541" t="str">
        <f t="shared" si="124"/>
        <v/>
      </c>
      <c r="AL388" s="542" t="str">
        <f t="shared" si="125"/>
        <v/>
      </c>
      <c r="AM388" s="543"/>
      <c r="AN388" s="547" t="str">
        <f>IFERROR(VLOOKUP(K388,【参考】数式用!$A$2:$N$57,14,FALSE),"")</f>
        <v/>
      </c>
      <c r="AO388" s="547" t="str">
        <f t="shared" si="126"/>
        <v/>
      </c>
      <c r="AP388" s="546" t="str">
        <f t="shared" si="127"/>
        <v/>
      </c>
      <c r="AQ388" s="546" t="str">
        <f t="shared" si="128"/>
        <v>入力済</v>
      </c>
      <c r="AR388" s="547" t="str">
        <f t="shared" si="129"/>
        <v/>
      </c>
      <c r="AS388" s="546" t="str">
        <f t="shared" si="130"/>
        <v>入力済</v>
      </c>
      <c r="AT388" s="546" t="str">
        <f t="shared" si="131"/>
        <v/>
      </c>
      <c r="AU388" s="546" t="str">
        <f t="shared" si="132"/>
        <v/>
      </c>
      <c r="AV388" s="547" t="str">
        <f t="shared" si="133"/>
        <v/>
      </c>
      <c r="AW388" s="547" t="str">
        <f t="shared" si="121"/>
        <v>入力済</v>
      </c>
      <c r="AX388" s="546" t="str">
        <f>IFERROR(VLOOKUP(K388,【参考】数式用!$AR$3:$AS$49,2, FALSE), "")</f>
        <v/>
      </c>
      <c r="AY388" s="547" t="str">
        <f t="shared" si="134"/>
        <v/>
      </c>
      <c r="AZ388" s="547" t="str">
        <f t="shared" si="135"/>
        <v>入力済</v>
      </c>
      <c r="BA388" s="546" t="str">
        <f>IFERROR(VLOOKUP(K388,【参考】数式用!$AX$3:$AY$56, 2, FALSE), "")</f>
        <v/>
      </c>
      <c r="BB388" s="547" t="str">
        <f t="shared" si="136"/>
        <v/>
      </c>
      <c r="BC388" s="647" t="str">
        <f t="shared" si="137"/>
        <v>入力済</v>
      </c>
      <c r="BD388" s="547" t="str">
        <f t="shared" si="138"/>
        <v/>
      </c>
      <c r="BE388" s="547" t="str">
        <f t="shared" si="139"/>
        <v/>
      </c>
      <c r="BF388" s="514"/>
      <c r="BG388" s="514"/>
      <c r="BH388" s="633" t="e">
        <f>VLOOKUP(K388,【参考】数式用!$A$2:$O$57,15,FALSE)</f>
        <v>#N/A</v>
      </c>
      <c r="BI388" s="514"/>
      <c r="BJ388" s="514"/>
      <c r="BK388" s="514"/>
      <c r="BL388" s="514"/>
      <c r="BM388" s="514"/>
      <c r="BN388" s="514"/>
      <c r="BO388" s="515"/>
    </row>
    <row r="389" spans="1:67" s="516" customFormat="1" ht="109.95" customHeight="1" thickBot="1">
      <c r="A389" s="649">
        <v>378</v>
      </c>
      <c r="B389" s="983" t="str">
        <f>IF(基本情報入力シート!B417="","",基本情報入力シート!B417)</f>
        <v/>
      </c>
      <c r="C389" s="984"/>
      <c r="D389" s="984"/>
      <c r="E389" s="984"/>
      <c r="F389" s="985"/>
      <c r="G389" s="460" t="str">
        <f>IF(基本情報入力シート!L417="", "", 基本情報入力シート!L417)</f>
        <v/>
      </c>
      <c r="H389" s="460" t="str">
        <f>IF(基本情報入力シート!Q417="", "", 基本情報入力シート!Q417)</f>
        <v/>
      </c>
      <c r="I389" s="460" t="str">
        <f>IF(基本情報入力シート!V417="", "", 基本情報入力シート!V417)</f>
        <v/>
      </c>
      <c r="J389" s="460" t="str">
        <f>IF(基本情報入力シート!W417="", "", 基本情報入力シート!W417)</f>
        <v/>
      </c>
      <c r="K389" s="460" t="str">
        <f>IF(基本情報入力シート!Z417="", "", 基本情報入力シート!Z417)</f>
        <v/>
      </c>
      <c r="L389" s="162" t="str">
        <f>IF(基本情報入力シート!AF417=0, "",基本情報入力シート!AF417)</f>
        <v/>
      </c>
      <c r="M389" s="163" t="str">
        <f>IF(基本情報入力シート!AG417="","",基本情報入力シート!AG417)</f>
        <v/>
      </c>
      <c r="N389" s="164"/>
      <c r="O389" s="165" t="str">
        <f>IFERROR(VLOOKUP(K389,【参考】数式用!$A$2:$F$57,MATCH(N389,【参考】数式用!$C$3:$F$3,0)+2,0),"")</f>
        <v/>
      </c>
      <c r="P389" s="461" t="s">
        <v>180</v>
      </c>
      <c r="Q389" s="166"/>
      <c r="R389" s="462" t="s">
        <v>271</v>
      </c>
      <c r="S389" s="166"/>
      <c r="T389" s="462" t="s">
        <v>272</v>
      </c>
      <c r="U389" s="166"/>
      <c r="V389" s="462" t="s">
        <v>271</v>
      </c>
      <c r="W389" s="166"/>
      <c r="X389" s="462" t="s">
        <v>182</v>
      </c>
      <c r="Y389" s="462" t="s">
        <v>274</v>
      </c>
      <c r="Z389" s="462" t="str">
        <f t="shared" si="122"/>
        <v/>
      </c>
      <c r="AA389" s="463" t="s">
        <v>275</v>
      </c>
      <c r="AB389" s="464" t="str">
        <f t="shared" si="123"/>
        <v/>
      </c>
      <c r="AC389" s="465" t="str">
        <f>IFERROR(ROUNDDOWN(ROUNDDOWN(ROUND(L389*VLOOKUP(K389,【参考】数式用!$A$4:$F$57,MATCH("処遇改善加算Ⅳ",【参考】数式用!$C$3:$F$3,0)+2,0),0)*M389,0)*Z389*0.5,0), "")</f>
        <v/>
      </c>
      <c r="AD389" s="616"/>
      <c r="AE389" s="582"/>
      <c r="AF389" s="582"/>
      <c r="AG389" s="583"/>
      <c r="AH389" s="234"/>
      <c r="AI389" s="161"/>
      <c r="AJ389" s="167"/>
      <c r="AK389" s="541" t="str">
        <f t="shared" si="124"/>
        <v/>
      </c>
      <c r="AL389" s="542" t="str">
        <f t="shared" si="125"/>
        <v/>
      </c>
      <c r="AM389" s="543"/>
      <c r="AN389" s="547" t="str">
        <f>IFERROR(VLOOKUP(K389,【参考】数式用!$A$2:$N$57,14,FALSE),"")</f>
        <v/>
      </c>
      <c r="AO389" s="547" t="str">
        <f t="shared" si="126"/>
        <v/>
      </c>
      <c r="AP389" s="546" t="str">
        <f t="shared" si="127"/>
        <v/>
      </c>
      <c r="AQ389" s="546" t="str">
        <f t="shared" si="128"/>
        <v>入力済</v>
      </c>
      <c r="AR389" s="547" t="str">
        <f t="shared" si="129"/>
        <v/>
      </c>
      <c r="AS389" s="546" t="str">
        <f t="shared" si="130"/>
        <v>入力済</v>
      </c>
      <c r="AT389" s="546" t="str">
        <f t="shared" si="131"/>
        <v/>
      </c>
      <c r="AU389" s="546" t="str">
        <f t="shared" si="132"/>
        <v/>
      </c>
      <c r="AV389" s="547" t="str">
        <f t="shared" si="133"/>
        <v/>
      </c>
      <c r="AW389" s="547" t="str">
        <f t="shared" si="121"/>
        <v>入力済</v>
      </c>
      <c r="AX389" s="546" t="str">
        <f>IFERROR(VLOOKUP(K389,【参考】数式用!$AR$3:$AS$49,2, FALSE), "")</f>
        <v/>
      </c>
      <c r="AY389" s="547" t="str">
        <f t="shared" si="134"/>
        <v/>
      </c>
      <c r="AZ389" s="547" t="str">
        <f t="shared" si="135"/>
        <v>入力済</v>
      </c>
      <c r="BA389" s="546" t="str">
        <f>IFERROR(VLOOKUP(K389,【参考】数式用!$AX$3:$AY$56, 2, FALSE), "")</f>
        <v/>
      </c>
      <c r="BB389" s="547" t="str">
        <f t="shared" si="136"/>
        <v/>
      </c>
      <c r="BC389" s="647" t="str">
        <f t="shared" si="137"/>
        <v>入力済</v>
      </c>
      <c r="BD389" s="547" t="str">
        <f t="shared" si="138"/>
        <v/>
      </c>
      <c r="BE389" s="547" t="str">
        <f t="shared" si="139"/>
        <v/>
      </c>
      <c r="BF389" s="514"/>
      <c r="BG389" s="514"/>
      <c r="BH389" s="633" t="e">
        <f>VLOOKUP(K389,【参考】数式用!$A$2:$O$57,15,FALSE)</f>
        <v>#N/A</v>
      </c>
      <c r="BI389" s="514"/>
      <c r="BJ389" s="514"/>
      <c r="BK389" s="514"/>
      <c r="BL389" s="514"/>
      <c r="BM389" s="514"/>
      <c r="BN389" s="514"/>
      <c r="BO389" s="515"/>
    </row>
    <row r="390" spans="1:67" s="516" customFormat="1" ht="109.95" customHeight="1" thickBot="1">
      <c r="A390" s="649">
        <v>379</v>
      </c>
      <c r="B390" s="983" t="str">
        <f>IF(基本情報入力シート!B418="","",基本情報入力シート!B418)</f>
        <v/>
      </c>
      <c r="C390" s="984"/>
      <c r="D390" s="984"/>
      <c r="E390" s="984"/>
      <c r="F390" s="985"/>
      <c r="G390" s="460" t="str">
        <f>IF(基本情報入力シート!L418="", "", 基本情報入力シート!L418)</f>
        <v/>
      </c>
      <c r="H390" s="460" t="str">
        <f>IF(基本情報入力シート!Q418="", "", 基本情報入力シート!Q418)</f>
        <v/>
      </c>
      <c r="I390" s="460" t="str">
        <f>IF(基本情報入力シート!V418="", "", 基本情報入力シート!V418)</f>
        <v/>
      </c>
      <c r="J390" s="460" t="str">
        <f>IF(基本情報入力シート!W418="", "", 基本情報入力シート!W418)</f>
        <v/>
      </c>
      <c r="K390" s="460" t="str">
        <f>IF(基本情報入力シート!Z418="", "", 基本情報入力シート!Z418)</f>
        <v/>
      </c>
      <c r="L390" s="162" t="str">
        <f>IF(基本情報入力シート!AF418=0, "",基本情報入力シート!AF418)</f>
        <v/>
      </c>
      <c r="M390" s="163" t="str">
        <f>IF(基本情報入力シート!AG418="","",基本情報入力シート!AG418)</f>
        <v/>
      </c>
      <c r="N390" s="164"/>
      <c r="O390" s="165" t="str">
        <f>IFERROR(VLOOKUP(K390,【参考】数式用!$A$2:$F$57,MATCH(N390,【参考】数式用!$C$3:$F$3,0)+2,0),"")</f>
        <v/>
      </c>
      <c r="P390" s="461" t="s">
        <v>180</v>
      </c>
      <c r="Q390" s="166"/>
      <c r="R390" s="462" t="s">
        <v>271</v>
      </c>
      <c r="S390" s="166"/>
      <c r="T390" s="462" t="s">
        <v>272</v>
      </c>
      <c r="U390" s="166"/>
      <c r="V390" s="462" t="s">
        <v>271</v>
      </c>
      <c r="W390" s="166"/>
      <c r="X390" s="462" t="s">
        <v>182</v>
      </c>
      <c r="Y390" s="462" t="s">
        <v>274</v>
      </c>
      <c r="Z390" s="462" t="str">
        <f t="shared" si="122"/>
        <v/>
      </c>
      <c r="AA390" s="463" t="s">
        <v>275</v>
      </c>
      <c r="AB390" s="464" t="str">
        <f t="shared" si="123"/>
        <v/>
      </c>
      <c r="AC390" s="465" t="str">
        <f>IFERROR(ROUNDDOWN(ROUNDDOWN(ROUND(L390*VLOOKUP(K390,【参考】数式用!$A$4:$F$57,MATCH("処遇改善加算Ⅳ",【参考】数式用!$C$3:$F$3,0)+2,0),0)*M390,0)*Z390*0.5,0), "")</f>
        <v/>
      </c>
      <c r="AD390" s="616"/>
      <c r="AE390" s="582"/>
      <c r="AF390" s="582"/>
      <c r="AG390" s="583"/>
      <c r="AH390" s="234"/>
      <c r="AI390" s="161"/>
      <c r="AJ390" s="167"/>
      <c r="AK390" s="541" t="str">
        <f t="shared" si="124"/>
        <v/>
      </c>
      <c r="AL390" s="542" t="str">
        <f t="shared" si="125"/>
        <v/>
      </c>
      <c r="AM390" s="543"/>
      <c r="AN390" s="547" t="str">
        <f>IFERROR(VLOOKUP(K390,【参考】数式用!$A$2:$N$57,14,FALSE),"")</f>
        <v/>
      </c>
      <c r="AO390" s="547" t="str">
        <f t="shared" si="126"/>
        <v/>
      </c>
      <c r="AP390" s="546" t="str">
        <f t="shared" si="127"/>
        <v/>
      </c>
      <c r="AQ390" s="546" t="str">
        <f t="shared" si="128"/>
        <v>入力済</v>
      </c>
      <c r="AR390" s="547" t="str">
        <f t="shared" si="129"/>
        <v/>
      </c>
      <c r="AS390" s="546" t="str">
        <f t="shared" si="130"/>
        <v>入力済</v>
      </c>
      <c r="AT390" s="546" t="str">
        <f t="shared" si="131"/>
        <v/>
      </c>
      <c r="AU390" s="546" t="str">
        <f t="shared" si="132"/>
        <v/>
      </c>
      <c r="AV390" s="547" t="str">
        <f t="shared" si="133"/>
        <v/>
      </c>
      <c r="AW390" s="547" t="str">
        <f t="shared" si="121"/>
        <v>入力済</v>
      </c>
      <c r="AX390" s="546" t="str">
        <f>IFERROR(VLOOKUP(K390,【参考】数式用!$AR$3:$AS$49,2, FALSE), "")</f>
        <v/>
      </c>
      <c r="AY390" s="547" t="str">
        <f t="shared" si="134"/>
        <v/>
      </c>
      <c r="AZ390" s="547" t="str">
        <f t="shared" si="135"/>
        <v>入力済</v>
      </c>
      <c r="BA390" s="546" t="str">
        <f>IFERROR(VLOOKUP(K390,【参考】数式用!$AX$3:$AY$56, 2, FALSE), "")</f>
        <v/>
      </c>
      <c r="BB390" s="547" t="str">
        <f t="shared" si="136"/>
        <v/>
      </c>
      <c r="BC390" s="647" t="str">
        <f t="shared" si="137"/>
        <v>入力済</v>
      </c>
      <c r="BD390" s="547" t="str">
        <f t="shared" si="138"/>
        <v/>
      </c>
      <c r="BE390" s="547" t="str">
        <f t="shared" si="139"/>
        <v/>
      </c>
      <c r="BF390" s="514"/>
      <c r="BG390" s="514"/>
      <c r="BH390" s="633" t="e">
        <f>VLOOKUP(K390,【参考】数式用!$A$2:$O$57,15,FALSE)</f>
        <v>#N/A</v>
      </c>
      <c r="BI390" s="514"/>
      <c r="BJ390" s="514"/>
      <c r="BK390" s="514"/>
      <c r="BL390" s="514"/>
      <c r="BM390" s="514"/>
      <c r="BN390" s="514"/>
      <c r="BO390" s="515"/>
    </row>
    <row r="391" spans="1:67" s="516" customFormat="1" ht="109.95" customHeight="1" thickBot="1">
      <c r="A391" s="649">
        <v>380</v>
      </c>
      <c r="B391" s="983" t="str">
        <f>IF(基本情報入力シート!B419="","",基本情報入力シート!B419)</f>
        <v/>
      </c>
      <c r="C391" s="984"/>
      <c r="D391" s="984"/>
      <c r="E391" s="984"/>
      <c r="F391" s="985"/>
      <c r="G391" s="460" t="str">
        <f>IF(基本情報入力シート!L419="", "", 基本情報入力シート!L419)</f>
        <v/>
      </c>
      <c r="H391" s="460" t="str">
        <f>IF(基本情報入力シート!Q419="", "", 基本情報入力シート!Q419)</f>
        <v/>
      </c>
      <c r="I391" s="460" t="str">
        <f>IF(基本情報入力シート!V419="", "", 基本情報入力シート!V419)</f>
        <v/>
      </c>
      <c r="J391" s="460" t="str">
        <f>IF(基本情報入力シート!W419="", "", 基本情報入力シート!W419)</f>
        <v/>
      </c>
      <c r="K391" s="460" t="str">
        <f>IF(基本情報入力シート!Z419="", "", 基本情報入力シート!Z419)</f>
        <v/>
      </c>
      <c r="L391" s="162" t="str">
        <f>IF(基本情報入力シート!AF419=0, "",基本情報入力シート!AF419)</f>
        <v/>
      </c>
      <c r="M391" s="163" t="str">
        <f>IF(基本情報入力シート!AG419="","",基本情報入力シート!AG419)</f>
        <v/>
      </c>
      <c r="N391" s="164"/>
      <c r="O391" s="165" t="str">
        <f>IFERROR(VLOOKUP(K391,【参考】数式用!$A$2:$F$57,MATCH(N391,【参考】数式用!$C$3:$F$3,0)+2,0),"")</f>
        <v/>
      </c>
      <c r="P391" s="461" t="s">
        <v>180</v>
      </c>
      <c r="Q391" s="166"/>
      <c r="R391" s="462" t="s">
        <v>271</v>
      </c>
      <c r="S391" s="166"/>
      <c r="T391" s="462" t="s">
        <v>272</v>
      </c>
      <c r="U391" s="166"/>
      <c r="V391" s="462" t="s">
        <v>271</v>
      </c>
      <c r="W391" s="166"/>
      <c r="X391" s="462" t="s">
        <v>182</v>
      </c>
      <c r="Y391" s="462" t="s">
        <v>274</v>
      </c>
      <c r="Z391" s="462" t="str">
        <f t="shared" si="122"/>
        <v/>
      </c>
      <c r="AA391" s="463" t="s">
        <v>275</v>
      </c>
      <c r="AB391" s="464" t="str">
        <f t="shared" si="123"/>
        <v/>
      </c>
      <c r="AC391" s="465" t="str">
        <f>IFERROR(ROUNDDOWN(ROUNDDOWN(ROUND(L391*VLOOKUP(K391,【参考】数式用!$A$4:$F$57,MATCH("処遇改善加算Ⅳ",【参考】数式用!$C$3:$F$3,0)+2,0),0)*M391,0)*Z391*0.5,0), "")</f>
        <v/>
      </c>
      <c r="AD391" s="616"/>
      <c r="AE391" s="582"/>
      <c r="AF391" s="582"/>
      <c r="AG391" s="583"/>
      <c r="AH391" s="234"/>
      <c r="AI391" s="161"/>
      <c r="AJ391" s="167"/>
      <c r="AK391" s="541" t="str">
        <f t="shared" si="124"/>
        <v/>
      </c>
      <c r="AL391" s="542" t="str">
        <f t="shared" si="125"/>
        <v/>
      </c>
      <c r="AM391" s="543"/>
      <c r="AN391" s="547" t="str">
        <f>IFERROR(VLOOKUP(K391,【参考】数式用!$A$2:$N$57,14,FALSE),"")</f>
        <v/>
      </c>
      <c r="AO391" s="547" t="str">
        <f t="shared" si="126"/>
        <v/>
      </c>
      <c r="AP391" s="546" t="str">
        <f t="shared" si="127"/>
        <v/>
      </c>
      <c r="AQ391" s="546" t="str">
        <f t="shared" si="128"/>
        <v>入力済</v>
      </c>
      <c r="AR391" s="547" t="str">
        <f t="shared" si="129"/>
        <v/>
      </c>
      <c r="AS391" s="546" t="str">
        <f t="shared" si="130"/>
        <v>入力済</v>
      </c>
      <c r="AT391" s="546" t="str">
        <f t="shared" si="131"/>
        <v/>
      </c>
      <c r="AU391" s="546" t="str">
        <f t="shared" si="132"/>
        <v/>
      </c>
      <c r="AV391" s="547" t="str">
        <f t="shared" si="133"/>
        <v/>
      </c>
      <c r="AW391" s="547" t="str">
        <f t="shared" si="121"/>
        <v>入力済</v>
      </c>
      <c r="AX391" s="546" t="str">
        <f>IFERROR(VLOOKUP(K391,【参考】数式用!$AR$3:$AS$49,2, FALSE), "")</f>
        <v/>
      </c>
      <c r="AY391" s="547" t="str">
        <f t="shared" si="134"/>
        <v/>
      </c>
      <c r="AZ391" s="547" t="str">
        <f t="shared" si="135"/>
        <v>入力済</v>
      </c>
      <c r="BA391" s="546" t="str">
        <f>IFERROR(VLOOKUP(K391,【参考】数式用!$AX$3:$AY$56, 2, FALSE), "")</f>
        <v/>
      </c>
      <c r="BB391" s="547" t="str">
        <f t="shared" si="136"/>
        <v/>
      </c>
      <c r="BC391" s="647" t="str">
        <f t="shared" si="137"/>
        <v>入力済</v>
      </c>
      <c r="BD391" s="547" t="str">
        <f t="shared" si="138"/>
        <v/>
      </c>
      <c r="BE391" s="547" t="str">
        <f t="shared" si="139"/>
        <v/>
      </c>
      <c r="BF391" s="514"/>
      <c r="BG391" s="514"/>
      <c r="BH391" s="633" t="e">
        <f>VLOOKUP(K391,【参考】数式用!$A$2:$O$57,15,FALSE)</f>
        <v>#N/A</v>
      </c>
      <c r="BI391" s="514"/>
      <c r="BJ391" s="514"/>
      <c r="BK391" s="514"/>
      <c r="BL391" s="514"/>
      <c r="BM391" s="514"/>
      <c r="BN391" s="514"/>
      <c r="BO391" s="515"/>
    </row>
    <row r="392" spans="1:67" s="516" customFormat="1" ht="109.95" customHeight="1" thickBot="1">
      <c r="A392" s="649">
        <v>381</v>
      </c>
      <c r="B392" s="983" t="str">
        <f>IF(基本情報入力シート!B420="","",基本情報入力シート!B420)</f>
        <v/>
      </c>
      <c r="C392" s="984"/>
      <c r="D392" s="984"/>
      <c r="E392" s="984"/>
      <c r="F392" s="985"/>
      <c r="G392" s="460" t="str">
        <f>IF(基本情報入力シート!L420="", "", 基本情報入力シート!L420)</f>
        <v/>
      </c>
      <c r="H392" s="460" t="str">
        <f>IF(基本情報入力シート!Q420="", "", 基本情報入力シート!Q420)</f>
        <v/>
      </c>
      <c r="I392" s="460" t="str">
        <f>IF(基本情報入力シート!V420="", "", 基本情報入力シート!V420)</f>
        <v/>
      </c>
      <c r="J392" s="460" t="str">
        <f>IF(基本情報入力シート!W420="", "", 基本情報入力シート!W420)</f>
        <v/>
      </c>
      <c r="K392" s="460" t="str">
        <f>IF(基本情報入力シート!Z420="", "", 基本情報入力シート!Z420)</f>
        <v/>
      </c>
      <c r="L392" s="162" t="str">
        <f>IF(基本情報入力シート!AF420=0, "",基本情報入力シート!AF420)</f>
        <v/>
      </c>
      <c r="M392" s="163" t="str">
        <f>IF(基本情報入力シート!AG420="","",基本情報入力シート!AG420)</f>
        <v/>
      </c>
      <c r="N392" s="164"/>
      <c r="O392" s="165" t="str">
        <f>IFERROR(VLOOKUP(K392,【参考】数式用!$A$2:$F$57,MATCH(N392,【参考】数式用!$C$3:$F$3,0)+2,0),"")</f>
        <v/>
      </c>
      <c r="P392" s="461" t="s">
        <v>180</v>
      </c>
      <c r="Q392" s="166"/>
      <c r="R392" s="462" t="s">
        <v>271</v>
      </c>
      <c r="S392" s="166"/>
      <c r="T392" s="462" t="s">
        <v>272</v>
      </c>
      <c r="U392" s="166"/>
      <c r="V392" s="462" t="s">
        <v>271</v>
      </c>
      <c r="W392" s="166"/>
      <c r="X392" s="462" t="s">
        <v>182</v>
      </c>
      <c r="Y392" s="462" t="s">
        <v>274</v>
      </c>
      <c r="Z392" s="462" t="str">
        <f t="shared" si="122"/>
        <v/>
      </c>
      <c r="AA392" s="463" t="s">
        <v>275</v>
      </c>
      <c r="AB392" s="464" t="str">
        <f t="shared" si="123"/>
        <v/>
      </c>
      <c r="AC392" s="465" t="str">
        <f>IFERROR(ROUNDDOWN(ROUNDDOWN(ROUND(L392*VLOOKUP(K392,【参考】数式用!$A$4:$F$57,MATCH("処遇改善加算Ⅳ",【参考】数式用!$C$3:$F$3,0)+2,0),0)*M392,0)*Z392*0.5,0), "")</f>
        <v/>
      </c>
      <c r="AD392" s="616"/>
      <c r="AE392" s="582"/>
      <c r="AF392" s="582"/>
      <c r="AG392" s="583"/>
      <c r="AH392" s="234"/>
      <c r="AI392" s="161"/>
      <c r="AJ392" s="167"/>
      <c r="AK392" s="541" t="str">
        <f t="shared" si="124"/>
        <v/>
      </c>
      <c r="AL392" s="542" t="str">
        <f t="shared" si="125"/>
        <v/>
      </c>
      <c r="AM392" s="543"/>
      <c r="AN392" s="547" t="str">
        <f>IFERROR(VLOOKUP(K392,【参考】数式用!$A$2:$N$57,14,FALSE),"")</f>
        <v/>
      </c>
      <c r="AO392" s="547" t="str">
        <f t="shared" si="126"/>
        <v/>
      </c>
      <c r="AP392" s="546" t="str">
        <f t="shared" si="127"/>
        <v/>
      </c>
      <c r="AQ392" s="546" t="str">
        <f t="shared" si="128"/>
        <v>入力済</v>
      </c>
      <c r="AR392" s="547" t="str">
        <f t="shared" si="129"/>
        <v/>
      </c>
      <c r="AS392" s="546" t="str">
        <f t="shared" si="130"/>
        <v>入力済</v>
      </c>
      <c r="AT392" s="546" t="str">
        <f t="shared" si="131"/>
        <v/>
      </c>
      <c r="AU392" s="546" t="str">
        <f t="shared" si="132"/>
        <v/>
      </c>
      <c r="AV392" s="547" t="str">
        <f t="shared" si="133"/>
        <v/>
      </c>
      <c r="AW392" s="547" t="str">
        <f t="shared" si="121"/>
        <v>入力済</v>
      </c>
      <c r="AX392" s="546" t="str">
        <f>IFERROR(VLOOKUP(K392,【参考】数式用!$AR$3:$AS$49,2, FALSE), "")</f>
        <v/>
      </c>
      <c r="AY392" s="547" t="str">
        <f t="shared" si="134"/>
        <v/>
      </c>
      <c r="AZ392" s="547" t="str">
        <f t="shared" si="135"/>
        <v>入力済</v>
      </c>
      <c r="BA392" s="546" t="str">
        <f>IFERROR(VLOOKUP(K392,【参考】数式用!$AX$3:$AY$56, 2, FALSE), "")</f>
        <v/>
      </c>
      <c r="BB392" s="547" t="str">
        <f t="shared" si="136"/>
        <v/>
      </c>
      <c r="BC392" s="647" t="str">
        <f t="shared" si="137"/>
        <v>入力済</v>
      </c>
      <c r="BD392" s="547" t="str">
        <f t="shared" si="138"/>
        <v/>
      </c>
      <c r="BE392" s="547" t="str">
        <f t="shared" si="139"/>
        <v/>
      </c>
      <c r="BF392" s="514"/>
      <c r="BG392" s="514"/>
      <c r="BH392" s="633" t="e">
        <f>VLOOKUP(K392,【参考】数式用!$A$2:$O$57,15,FALSE)</f>
        <v>#N/A</v>
      </c>
      <c r="BI392" s="514"/>
      <c r="BJ392" s="514"/>
      <c r="BK392" s="514"/>
      <c r="BL392" s="514"/>
      <c r="BM392" s="514"/>
      <c r="BN392" s="514"/>
      <c r="BO392" s="515"/>
    </row>
    <row r="393" spans="1:67" s="516" customFormat="1" ht="109.95" customHeight="1" thickBot="1">
      <c r="A393" s="649">
        <v>382</v>
      </c>
      <c r="B393" s="983" t="str">
        <f>IF(基本情報入力シート!B421="","",基本情報入力シート!B421)</f>
        <v/>
      </c>
      <c r="C393" s="984"/>
      <c r="D393" s="984"/>
      <c r="E393" s="984"/>
      <c r="F393" s="985"/>
      <c r="G393" s="460" t="str">
        <f>IF(基本情報入力シート!L421="", "", 基本情報入力シート!L421)</f>
        <v/>
      </c>
      <c r="H393" s="460" t="str">
        <f>IF(基本情報入力シート!Q421="", "", 基本情報入力シート!Q421)</f>
        <v/>
      </c>
      <c r="I393" s="460" t="str">
        <f>IF(基本情報入力シート!V421="", "", 基本情報入力シート!V421)</f>
        <v/>
      </c>
      <c r="J393" s="460" t="str">
        <f>IF(基本情報入力シート!W421="", "", 基本情報入力シート!W421)</f>
        <v/>
      </c>
      <c r="K393" s="460" t="str">
        <f>IF(基本情報入力シート!Z421="", "", 基本情報入力シート!Z421)</f>
        <v/>
      </c>
      <c r="L393" s="162" t="str">
        <f>IF(基本情報入力シート!AF421=0, "",基本情報入力シート!AF421)</f>
        <v/>
      </c>
      <c r="M393" s="163" t="str">
        <f>IF(基本情報入力シート!AG421="","",基本情報入力シート!AG421)</f>
        <v/>
      </c>
      <c r="N393" s="164"/>
      <c r="O393" s="165" t="str">
        <f>IFERROR(VLOOKUP(K393,【参考】数式用!$A$2:$F$57,MATCH(N393,【参考】数式用!$C$3:$F$3,0)+2,0),"")</f>
        <v/>
      </c>
      <c r="P393" s="461" t="s">
        <v>180</v>
      </c>
      <c r="Q393" s="166"/>
      <c r="R393" s="462" t="s">
        <v>271</v>
      </c>
      <c r="S393" s="166"/>
      <c r="T393" s="462" t="s">
        <v>272</v>
      </c>
      <c r="U393" s="166"/>
      <c r="V393" s="462" t="s">
        <v>271</v>
      </c>
      <c r="W393" s="166"/>
      <c r="X393" s="462" t="s">
        <v>182</v>
      </c>
      <c r="Y393" s="462" t="s">
        <v>274</v>
      </c>
      <c r="Z393" s="462" t="str">
        <f t="shared" si="122"/>
        <v/>
      </c>
      <c r="AA393" s="463" t="s">
        <v>275</v>
      </c>
      <c r="AB393" s="464" t="str">
        <f t="shared" si="123"/>
        <v/>
      </c>
      <c r="AC393" s="465" t="str">
        <f>IFERROR(ROUNDDOWN(ROUNDDOWN(ROUND(L393*VLOOKUP(K393,【参考】数式用!$A$4:$F$57,MATCH("処遇改善加算Ⅳ",【参考】数式用!$C$3:$F$3,0)+2,0),0)*M393,0)*Z393*0.5,0), "")</f>
        <v/>
      </c>
      <c r="AD393" s="616"/>
      <c r="AE393" s="582"/>
      <c r="AF393" s="582"/>
      <c r="AG393" s="583"/>
      <c r="AH393" s="234"/>
      <c r="AI393" s="161"/>
      <c r="AJ393" s="167"/>
      <c r="AK393" s="541" t="str">
        <f t="shared" si="124"/>
        <v/>
      </c>
      <c r="AL393" s="542" t="str">
        <f t="shared" si="125"/>
        <v/>
      </c>
      <c r="AM393" s="543"/>
      <c r="AN393" s="547" t="str">
        <f>IFERROR(VLOOKUP(K393,【参考】数式用!$A$2:$N$57,14,FALSE),"")</f>
        <v/>
      </c>
      <c r="AO393" s="547" t="str">
        <f t="shared" si="126"/>
        <v/>
      </c>
      <c r="AP393" s="546" t="str">
        <f t="shared" si="127"/>
        <v/>
      </c>
      <c r="AQ393" s="546" t="str">
        <f t="shared" si="128"/>
        <v>入力済</v>
      </c>
      <c r="AR393" s="547" t="str">
        <f t="shared" si="129"/>
        <v/>
      </c>
      <c r="AS393" s="546" t="str">
        <f t="shared" si="130"/>
        <v>入力済</v>
      </c>
      <c r="AT393" s="546" t="str">
        <f t="shared" si="131"/>
        <v/>
      </c>
      <c r="AU393" s="546" t="str">
        <f t="shared" si="132"/>
        <v/>
      </c>
      <c r="AV393" s="547" t="str">
        <f t="shared" si="133"/>
        <v/>
      </c>
      <c r="AW393" s="547" t="str">
        <f t="shared" si="121"/>
        <v>入力済</v>
      </c>
      <c r="AX393" s="546" t="str">
        <f>IFERROR(VLOOKUP(K393,【参考】数式用!$AR$3:$AS$49,2, FALSE), "")</f>
        <v/>
      </c>
      <c r="AY393" s="547" t="str">
        <f t="shared" si="134"/>
        <v/>
      </c>
      <c r="AZ393" s="547" t="str">
        <f t="shared" si="135"/>
        <v>入力済</v>
      </c>
      <c r="BA393" s="546" t="str">
        <f>IFERROR(VLOOKUP(K393,【参考】数式用!$AX$3:$AY$56, 2, FALSE), "")</f>
        <v/>
      </c>
      <c r="BB393" s="547" t="str">
        <f t="shared" si="136"/>
        <v/>
      </c>
      <c r="BC393" s="647" t="str">
        <f t="shared" si="137"/>
        <v>入力済</v>
      </c>
      <c r="BD393" s="547" t="str">
        <f t="shared" si="138"/>
        <v/>
      </c>
      <c r="BE393" s="547" t="str">
        <f t="shared" si="139"/>
        <v/>
      </c>
      <c r="BF393" s="514"/>
      <c r="BG393" s="514"/>
      <c r="BH393" s="633" t="e">
        <f>VLOOKUP(K393,【参考】数式用!$A$2:$O$57,15,FALSE)</f>
        <v>#N/A</v>
      </c>
      <c r="BI393" s="514"/>
      <c r="BJ393" s="514"/>
      <c r="BK393" s="514"/>
      <c r="BL393" s="514"/>
      <c r="BM393" s="514"/>
      <c r="BN393" s="514"/>
      <c r="BO393" s="515"/>
    </row>
    <row r="394" spans="1:67" s="516" customFormat="1" ht="109.95" customHeight="1" thickBot="1">
      <c r="A394" s="649">
        <v>383</v>
      </c>
      <c r="B394" s="983" t="str">
        <f>IF(基本情報入力シート!B422="","",基本情報入力シート!B422)</f>
        <v/>
      </c>
      <c r="C394" s="984"/>
      <c r="D394" s="984"/>
      <c r="E394" s="984"/>
      <c r="F394" s="985"/>
      <c r="G394" s="460" t="str">
        <f>IF(基本情報入力シート!L422="", "", 基本情報入力シート!L422)</f>
        <v/>
      </c>
      <c r="H394" s="460" t="str">
        <f>IF(基本情報入力シート!Q422="", "", 基本情報入力シート!Q422)</f>
        <v/>
      </c>
      <c r="I394" s="460" t="str">
        <f>IF(基本情報入力シート!V422="", "", 基本情報入力シート!V422)</f>
        <v/>
      </c>
      <c r="J394" s="460" t="str">
        <f>IF(基本情報入力シート!W422="", "", 基本情報入力シート!W422)</f>
        <v/>
      </c>
      <c r="K394" s="460" t="str">
        <f>IF(基本情報入力シート!Z422="", "", 基本情報入力シート!Z422)</f>
        <v/>
      </c>
      <c r="L394" s="162" t="str">
        <f>IF(基本情報入力シート!AF422=0, "",基本情報入力シート!AF422)</f>
        <v/>
      </c>
      <c r="M394" s="163" t="str">
        <f>IF(基本情報入力シート!AG422="","",基本情報入力シート!AG422)</f>
        <v/>
      </c>
      <c r="N394" s="164"/>
      <c r="O394" s="165" t="str">
        <f>IFERROR(VLOOKUP(K394,【参考】数式用!$A$2:$F$57,MATCH(N394,【参考】数式用!$C$3:$F$3,0)+2,0),"")</f>
        <v/>
      </c>
      <c r="P394" s="461" t="s">
        <v>180</v>
      </c>
      <c r="Q394" s="166"/>
      <c r="R394" s="462" t="s">
        <v>271</v>
      </c>
      <c r="S394" s="166"/>
      <c r="T394" s="462" t="s">
        <v>272</v>
      </c>
      <c r="U394" s="166"/>
      <c r="V394" s="462" t="s">
        <v>271</v>
      </c>
      <c r="W394" s="166"/>
      <c r="X394" s="462" t="s">
        <v>182</v>
      </c>
      <c r="Y394" s="462" t="s">
        <v>274</v>
      </c>
      <c r="Z394" s="462" t="str">
        <f t="shared" si="122"/>
        <v/>
      </c>
      <c r="AA394" s="463" t="s">
        <v>275</v>
      </c>
      <c r="AB394" s="464" t="str">
        <f t="shared" si="123"/>
        <v/>
      </c>
      <c r="AC394" s="465" t="str">
        <f>IFERROR(ROUNDDOWN(ROUNDDOWN(ROUND(L394*VLOOKUP(K394,【参考】数式用!$A$4:$F$57,MATCH("処遇改善加算Ⅳ",【参考】数式用!$C$3:$F$3,0)+2,0),0)*M394,0)*Z394*0.5,0), "")</f>
        <v/>
      </c>
      <c r="AD394" s="616"/>
      <c r="AE394" s="582"/>
      <c r="AF394" s="582"/>
      <c r="AG394" s="583"/>
      <c r="AH394" s="234"/>
      <c r="AI394" s="161"/>
      <c r="AJ394" s="167"/>
      <c r="AK394" s="541" t="str">
        <f t="shared" si="124"/>
        <v/>
      </c>
      <c r="AL394" s="542" t="str">
        <f t="shared" si="125"/>
        <v/>
      </c>
      <c r="AM394" s="543"/>
      <c r="AN394" s="547" t="str">
        <f>IFERROR(VLOOKUP(K394,【参考】数式用!$A$2:$N$57,14,FALSE),"")</f>
        <v/>
      </c>
      <c r="AO394" s="547" t="str">
        <f t="shared" si="126"/>
        <v/>
      </c>
      <c r="AP394" s="546" t="str">
        <f t="shared" si="127"/>
        <v/>
      </c>
      <c r="AQ394" s="546" t="str">
        <f t="shared" si="128"/>
        <v>入力済</v>
      </c>
      <c r="AR394" s="547" t="str">
        <f t="shared" si="129"/>
        <v/>
      </c>
      <c r="AS394" s="546" t="str">
        <f t="shared" si="130"/>
        <v>入力済</v>
      </c>
      <c r="AT394" s="546" t="str">
        <f t="shared" si="131"/>
        <v/>
      </c>
      <c r="AU394" s="546" t="str">
        <f t="shared" si="132"/>
        <v/>
      </c>
      <c r="AV394" s="547" t="str">
        <f t="shared" si="133"/>
        <v/>
      </c>
      <c r="AW394" s="547" t="str">
        <f t="shared" si="121"/>
        <v>入力済</v>
      </c>
      <c r="AX394" s="546" t="str">
        <f>IFERROR(VLOOKUP(K394,【参考】数式用!$AR$3:$AS$49,2, FALSE), "")</f>
        <v/>
      </c>
      <c r="AY394" s="547" t="str">
        <f t="shared" si="134"/>
        <v/>
      </c>
      <c r="AZ394" s="547" t="str">
        <f t="shared" si="135"/>
        <v>入力済</v>
      </c>
      <c r="BA394" s="546" t="str">
        <f>IFERROR(VLOOKUP(K394,【参考】数式用!$AX$3:$AY$56, 2, FALSE), "")</f>
        <v/>
      </c>
      <c r="BB394" s="547" t="str">
        <f t="shared" si="136"/>
        <v/>
      </c>
      <c r="BC394" s="647" t="str">
        <f t="shared" si="137"/>
        <v>入力済</v>
      </c>
      <c r="BD394" s="547" t="str">
        <f t="shared" si="138"/>
        <v/>
      </c>
      <c r="BE394" s="547" t="str">
        <f t="shared" si="139"/>
        <v/>
      </c>
      <c r="BF394" s="514"/>
      <c r="BG394" s="514"/>
      <c r="BH394" s="633" t="e">
        <f>VLOOKUP(K394,【参考】数式用!$A$2:$O$57,15,FALSE)</f>
        <v>#N/A</v>
      </c>
      <c r="BI394" s="514"/>
      <c r="BJ394" s="514"/>
      <c r="BK394" s="514"/>
      <c r="BL394" s="514"/>
      <c r="BM394" s="514"/>
      <c r="BN394" s="514"/>
      <c r="BO394" s="515"/>
    </row>
    <row r="395" spans="1:67" s="516" customFormat="1" ht="109.95" customHeight="1" thickBot="1">
      <c r="A395" s="649">
        <v>384</v>
      </c>
      <c r="B395" s="983" t="str">
        <f>IF(基本情報入力シート!B423="","",基本情報入力シート!B423)</f>
        <v/>
      </c>
      <c r="C395" s="984"/>
      <c r="D395" s="984"/>
      <c r="E395" s="984"/>
      <c r="F395" s="985"/>
      <c r="G395" s="460" t="str">
        <f>IF(基本情報入力シート!L423="", "", 基本情報入力シート!L423)</f>
        <v/>
      </c>
      <c r="H395" s="460" t="str">
        <f>IF(基本情報入力シート!Q423="", "", 基本情報入力シート!Q423)</f>
        <v/>
      </c>
      <c r="I395" s="460" t="str">
        <f>IF(基本情報入力シート!V423="", "", 基本情報入力シート!V423)</f>
        <v/>
      </c>
      <c r="J395" s="460" t="str">
        <f>IF(基本情報入力シート!W423="", "", 基本情報入力シート!W423)</f>
        <v/>
      </c>
      <c r="K395" s="460" t="str">
        <f>IF(基本情報入力シート!Z423="", "", 基本情報入力シート!Z423)</f>
        <v/>
      </c>
      <c r="L395" s="162" t="str">
        <f>IF(基本情報入力シート!AF423=0, "",基本情報入力シート!AF423)</f>
        <v/>
      </c>
      <c r="M395" s="163" t="str">
        <f>IF(基本情報入力シート!AG423="","",基本情報入力シート!AG423)</f>
        <v/>
      </c>
      <c r="N395" s="164"/>
      <c r="O395" s="165" t="str">
        <f>IFERROR(VLOOKUP(K395,【参考】数式用!$A$2:$F$57,MATCH(N395,【参考】数式用!$C$3:$F$3,0)+2,0),"")</f>
        <v/>
      </c>
      <c r="P395" s="461" t="s">
        <v>180</v>
      </c>
      <c r="Q395" s="166"/>
      <c r="R395" s="462" t="s">
        <v>271</v>
      </c>
      <c r="S395" s="166"/>
      <c r="T395" s="462" t="s">
        <v>272</v>
      </c>
      <c r="U395" s="166"/>
      <c r="V395" s="462" t="s">
        <v>271</v>
      </c>
      <c r="W395" s="166"/>
      <c r="X395" s="462" t="s">
        <v>182</v>
      </c>
      <c r="Y395" s="462" t="s">
        <v>274</v>
      </c>
      <c r="Z395" s="462" t="str">
        <f t="shared" si="122"/>
        <v/>
      </c>
      <c r="AA395" s="463" t="s">
        <v>275</v>
      </c>
      <c r="AB395" s="464" t="str">
        <f t="shared" si="123"/>
        <v/>
      </c>
      <c r="AC395" s="465" t="str">
        <f>IFERROR(ROUNDDOWN(ROUNDDOWN(ROUND(L395*VLOOKUP(K395,【参考】数式用!$A$4:$F$57,MATCH("処遇改善加算Ⅳ",【参考】数式用!$C$3:$F$3,0)+2,0),0)*M395,0)*Z395*0.5,0), "")</f>
        <v/>
      </c>
      <c r="AD395" s="616"/>
      <c r="AE395" s="582"/>
      <c r="AF395" s="582"/>
      <c r="AG395" s="583"/>
      <c r="AH395" s="234"/>
      <c r="AI395" s="161"/>
      <c r="AJ395" s="167"/>
      <c r="AK395" s="541" t="str">
        <f t="shared" si="124"/>
        <v/>
      </c>
      <c r="AL395" s="542" t="str">
        <f t="shared" si="125"/>
        <v/>
      </c>
      <c r="AM395" s="543"/>
      <c r="AN395" s="547" t="str">
        <f>IFERROR(VLOOKUP(K395,【参考】数式用!$A$2:$N$57,14,FALSE),"")</f>
        <v/>
      </c>
      <c r="AO395" s="547" t="str">
        <f t="shared" si="126"/>
        <v/>
      </c>
      <c r="AP395" s="546" t="str">
        <f t="shared" si="127"/>
        <v/>
      </c>
      <c r="AQ395" s="546" t="str">
        <f t="shared" si="128"/>
        <v>入力済</v>
      </c>
      <c r="AR395" s="547" t="str">
        <f t="shared" si="129"/>
        <v/>
      </c>
      <c r="AS395" s="546" t="str">
        <f t="shared" si="130"/>
        <v>入力済</v>
      </c>
      <c r="AT395" s="546" t="str">
        <f t="shared" si="131"/>
        <v/>
      </c>
      <c r="AU395" s="546" t="str">
        <f t="shared" si="132"/>
        <v/>
      </c>
      <c r="AV395" s="547" t="str">
        <f t="shared" si="133"/>
        <v/>
      </c>
      <c r="AW395" s="547" t="str">
        <f t="shared" si="121"/>
        <v>入力済</v>
      </c>
      <c r="AX395" s="546" t="str">
        <f>IFERROR(VLOOKUP(K395,【参考】数式用!$AR$3:$AS$49,2, FALSE), "")</f>
        <v/>
      </c>
      <c r="AY395" s="547" t="str">
        <f t="shared" si="134"/>
        <v/>
      </c>
      <c r="AZ395" s="547" t="str">
        <f t="shared" si="135"/>
        <v>入力済</v>
      </c>
      <c r="BA395" s="546" t="str">
        <f>IFERROR(VLOOKUP(K395,【参考】数式用!$AX$3:$AY$56, 2, FALSE), "")</f>
        <v/>
      </c>
      <c r="BB395" s="547" t="str">
        <f t="shared" si="136"/>
        <v/>
      </c>
      <c r="BC395" s="647" t="str">
        <f t="shared" si="137"/>
        <v>入力済</v>
      </c>
      <c r="BD395" s="547" t="str">
        <f t="shared" si="138"/>
        <v/>
      </c>
      <c r="BE395" s="547" t="str">
        <f t="shared" si="139"/>
        <v/>
      </c>
      <c r="BF395" s="514"/>
      <c r="BG395" s="514"/>
      <c r="BH395" s="633" t="e">
        <f>VLOOKUP(K395,【参考】数式用!$A$2:$O$57,15,FALSE)</f>
        <v>#N/A</v>
      </c>
      <c r="BI395" s="514"/>
      <c r="BJ395" s="514"/>
      <c r="BK395" s="514"/>
      <c r="BL395" s="514"/>
      <c r="BM395" s="514"/>
      <c r="BN395" s="514"/>
      <c r="BO395" s="515"/>
    </row>
    <row r="396" spans="1:67" s="516" customFormat="1" ht="109.95" customHeight="1" thickBot="1">
      <c r="A396" s="649">
        <v>385</v>
      </c>
      <c r="B396" s="983" t="str">
        <f>IF(基本情報入力シート!B424="","",基本情報入力シート!B424)</f>
        <v/>
      </c>
      <c r="C396" s="984"/>
      <c r="D396" s="984"/>
      <c r="E396" s="984"/>
      <c r="F396" s="985"/>
      <c r="G396" s="460" t="str">
        <f>IF(基本情報入力シート!L424="", "", 基本情報入力シート!L424)</f>
        <v/>
      </c>
      <c r="H396" s="460" t="str">
        <f>IF(基本情報入力シート!Q424="", "", 基本情報入力シート!Q424)</f>
        <v/>
      </c>
      <c r="I396" s="460" t="str">
        <f>IF(基本情報入力シート!V424="", "", 基本情報入力シート!V424)</f>
        <v/>
      </c>
      <c r="J396" s="460" t="str">
        <f>IF(基本情報入力シート!W424="", "", 基本情報入力シート!W424)</f>
        <v/>
      </c>
      <c r="K396" s="460" t="str">
        <f>IF(基本情報入力シート!Z424="", "", 基本情報入力シート!Z424)</f>
        <v/>
      </c>
      <c r="L396" s="162" t="str">
        <f>IF(基本情報入力シート!AF424=0, "",基本情報入力シート!AF424)</f>
        <v/>
      </c>
      <c r="M396" s="163" t="str">
        <f>IF(基本情報入力シート!AG424="","",基本情報入力シート!AG424)</f>
        <v/>
      </c>
      <c r="N396" s="164"/>
      <c r="O396" s="165" t="str">
        <f>IFERROR(VLOOKUP(K396,【参考】数式用!$A$2:$F$57,MATCH(N396,【参考】数式用!$C$3:$F$3,0)+2,0),"")</f>
        <v/>
      </c>
      <c r="P396" s="461" t="s">
        <v>180</v>
      </c>
      <c r="Q396" s="166"/>
      <c r="R396" s="462" t="s">
        <v>271</v>
      </c>
      <c r="S396" s="166"/>
      <c r="T396" s="462" t="s">
        <v>272</v>
      </c>
      <c r="U396" s="166"/>
      <c r="V396" s="462" t="s">
        <v>271</v>
      </c>
      <c r="W396" s="166"/>
      <c r="X396" s="462" t="s">
        <v>182</v>
      </c>
      <c r="Y396" s="462" t="s">
        <v>274</v>
      </c>
      <c r="Z396" s="462" t="str">
        <f t="shared" si="122"/>
        <v/>
      </c>
      <c r="AA396" s="463" t="s">
        <v>275</v>
      </c>
      <c r="AB396" s="464" t="str">
        <f t="shared" si="123"/>
        <v/>
      </c>
      <c r="AC396" s="465" t="str">
        <f>IFERROR(ROUNDDOWN(ROUNDDOWN(ROUND(L396*VLOOKUP(K396,【参考】数式用!$A$4:$F$57,MATCH("処遇改善加算Ⅳ",【参考】数式用!$C$3:$F$3,0)+2,0),0)*M396,0)*Z396*0.5,0), "")</f>
        <v/>
      </c>
      <c r="AD396" s="616"/>
      <c r="AE396" s="582"/>
      <c r="AF396" s="582"/>
      <c r="AG396" s="583"/>
      <c r="AH396" s="234"/>
      <c r="AI396" s="161"/>
      <c r="AJ396" s="167"/>
      <c r="AK396" s="541" t="str">
        <f t="shared" si="124"/>
        <v/>
      </c>
      <c r="AL396" s="542" t="str">
        <f t="shared" si="125"/>
        <v/>
      </c>
      <c r="AM396" s="543"/>
      <c r="AN396" s="547" t="str">
        <f>IFERROR(VLOOKUP(K396,【参考】数式用!$A$2:$N$57,14,FALSE),"")</f>
        <v/>
      </c>
      <c r="AO396" s="547" t="str">
        <f t="shared" si="126"/>
        <v/>
      </c>
      <c r="AP396" s="546" t="str">
        <f t="shared" si="127"/>
        <v/>
      </c>
      <c r="AQ396" s="546" t="str">
        <f t="shared" si="128"/>
        <v>入力済</v>
      </c>
      <c r="AR396" s="547" t="str">
        <f t="shared" si="129"/>
        <v/>
      </c>
      <c r="AS396" s="546" t="str">
        <f t="shared" si="130"/>
        <v>入力済</v>
      </c>
      <c r="AT396" s="546" t="str">
        <f t="shared" si="131"/>
        <v/>
      </c>
      <c r="AU396" s="546" t="str">
        <f t="shared" si="132"/>
        <v/>
      </c>
      <c r="AV396" s="547" t="str">
        <f t="shared" si="133"/>
        <v/>
      </c>
      <c r="AW396" s="547" t="str">
        <f t="shared" si="121"/>
        <v>入力済</v>
      </c>
      <c r="AX396" s="546" t="str">
        <f>IFERROR(VLOOKUP(K396,【参考】数式用!$AR$3:$AS$49,2, FALSE), "")</f>
        <v/>
      </c>
      <c r="AY396" s="547" t="str">
        <f t="shared" si="134"/>
        <v/>
      </c>
      <c r="AZ396" s="547" t="str">
        <f t="shared" si="135"/>
        <v>入力済</v>
      </c>
      <c r="BA396" s="546" t="str">
        <f>IFERROR(VLOOKUP(K396,【参考】数式用!$AX$3:$AY$56, 2, FALSE), "")</f>
        <v/>
      </c>
      <c r="BB396" s="547" t="str">
        <f t="shared" si="136"/>
        <v/>
      </c>
      <c r="BC396" s="647" t="str">
        <f t="shared" si="137"/>
        <v>入力済</v>
      </c>
      <c r="BD396" s="547" t="str">
        <f t="shared" si="138"/>
        <v/>
      </c>
      <c r="BE396" s="547" t="str">
        <f t="shared" si="139"/>
        <v/>
      </c>
      <c r="BF396" s="514"/>
      <c r="BG396" s="514"/>
      <c r="BH396" s="633" t="e">
        <f>VLOOKUP(K396,【参考】数式用!$A$2:$O$57,15,FALSE)</f>
        <v>#N/A</v>
      </c>
      <c r="BI396" s="514"/>
      <c r="BJ396" s="514"/>
      <c r="BK396" s="514"/>
      <c r="BL396" s="514"/>
      <c r="BM396" s="514"/>
      <c r="BN396" s="514"/>
      <c r="BO396" s="515"/>
    </row>
    <row r="397" spans="1:67" s="516" customFormat="1" ht="109.95" customHeight="1" thickBot="1">
      <c r="A397" s="649">
        <v>386</v>
      </c>
      <c r="B397" s="983" t="str">
        <f>IF(基本情報入力シート!B425="","",基本情報入力シート!B425)</f>
        <v/>
      </c>
      <c r="C397" s="984"/>
      <c r="D397" s="984"/>
      <c r="E397" s="984"/>
      <c r="F397" s="985"/>
      <c r="G397" s="460" t="str">
        <f>IF(基本情報入力シート!L425="", "", 基本情報入力シート!L425)</f>
        <v/>
      </c>
      <c r="H397" s="460" t="str">
        <f>IF(基本情報入力シート!Q425="", "", 基本情報入力シート!Q425)</f>
        <v/>
      </c>
      <c r="I397" s="460" t="str">
        <f>IF(基本情報入力シート!V425="", "", 基本情報入力シート!V425)</f>
        <v/>
      </c>
      <c r="J397" s="460" t="str">
        <f>IF(基本情報入力シート!W425="", "", 基本情報入力シート!W425)</f>
        <v/>
      </c>
      <c r="K397" s="460" t="str">
        <f>IF(基本情報入力シート!Z425="", "", 基本情報入力シート!Z425)</f>
        <v/>
      </c>
      <c r="L397" s="162" t="str">
        <f>IF(基本情報入力シート!AF425=0, "",基本情報入力シート!AF425)</f>
        <v/>
      </c>
      <c r="M397" s="163" t="str">
        <f>IF(基本情報入力シート!AG425="","",基本情報入力シート!AG425)</f>
        <v/>
      </c>
      <c r="N397" s="164"/>
      <c r="O397" s="165" t="str">
        <f>IFERROR(VLOOKUP(K397,【参考】数式用!$A$2:$F$57,MATCH(N397,【参考】数式用!$C$3:$F$3,0)+2,0),"")</f>
        <v/>
      </c>
      <c r="P397" s="461" t="s">
        <v>180</v>
      </c>
      <c r="Q397" s="166"/>
      <c r="R397" s="462" t="s">
        <v>271</v>
      </c>
      <c r="S397" s="166"/>
      <c r="T397" s="462" t="s">
        <v>272</v>
      </c>
      <c r="U397" s="166"/>
      <c r="V397" s="462" t="s">
        <v>271</v>
      </c>
      <c r="W397" s="166"/>
      <c r="X397" s="462" t="s">
        <v>182</v>
      </c>
      <c r="Y397" s="462" t="s">
        <v>274</v>
      </c>
      <c r="Z397" s="462" t="str">
        <f t="shared" si="122"/>
        <v/>
      </c>
      <c r="AA397" s="463" t="s">
        <v>275</v>
      </c>
      <c r="AB397" s="464" t="str">
        <f t="shared" si="123"/>
        <v/>
      </c>
      <c r="AC397" s="465" t="str">
        <f>IFERROR(ROUNDDOWN(ROUNDDOWN(ROUND(L397*VLOOKUP(K397,【参考】数式用!$A$4:$F$57,MATCH("処遇改善加算Ⅳ",【参考】数式用!$C$3:$F$3,0)+2,0),0)*M397,0)*Z397*0.5,0), "")</f>
        <v/>
      </c>
      <c r="AD397" s="616"/>
      <c r="AE397" s="582"/>
      <c r="AF397" s="582"/>
      <c r="AG397" s="583"/>
      <c r="AH397" s="234"/>
      <c r="AI397" s="161"/>
      <c r="AJ397" s="167"/>
      <c r="AK397" s="541" t="str">
        <f t="shared" si="124"/>
        <v/>
      </c>
      <c r="AL397" s="542" t="str">
        <f t="shared" si="125"/>
        <v/>
      </c>
      <c r="AM397" s="543"/>
      <c r="AN397" s="547" t="str">
        <f>IFERROR(VLOOKUP(K397,【参考】数式用!$A$2:$N$57,14,FALSE),"")</f>
        <v/>
      </c>
      <c r="AO397" s="547" t="str">
        <f t="shared" si="126"/>
        <v/>
      </c>
      <c r="AP397" s="546" t="str">
        <f t="shared" si="127"/>
        <v/>
      </c>
      <c r="AQ397" s="546" t="str">
        <f t="shared" si="128"/>
        <v>入力済</v>
      </c>
      <c r="AR397" s="547" t="str">
        <f t="shared" si="129"/>
        <v/>
      </c>
      <c r="AS397" s="546" t="str">
        <f t="shared" si="130"/>
        <v>入力済</v>
      </c>
      <c r="AT397" s="546" t="str">
        <f t="shared" si="131"/>
        <v/>
      </c>
      <c r="AU397" s="546" t="str">
        <f t="shared" si="132"/>
        <v/>
      </c>
      <c r="AV397" s="547" t="str">
        <f t="shared" si="133"/>
        <v/>
      </c>
      <c r="AW397" s="547" t="str">
        <f t="shared" ref="AW397:AW460" si="140">IF(AND($AU397=1,$AV397="AH列に色付け",OR($AG397="",$AH397="")),"未入力",IF(AND($AU397=1,$AV397="",$AG397=""),"未入力","入力済"))</f>
        <v>入力済</v>
      </c>
      <c r="AX397" s="546" t="str">
        <f>IFERROR(VLOOKUP(K397,【参考】数式用!$AR$3:$AS$49,2, FALSE), "")</f>
        <v/>
      </c>
      <c r="AY397" s="547" t="str">
        <f t="shared" si="134"/>
        <v/>
      </c>
      <c r="AZ397" s="547" t="str">
        <f t="shared" si="135"/>
        <v>入力済</v>
      </c>
      <c r="BA397" s="546" t="str">
        <f>IFERROR(VLOOKUP(K397,【参考】数式用!$AX$3:$AY$56, 2, FALSE), "")</f>
        <v/>
      </c>
      <c r="BB397" s="547" t="str">
        <f t="shared" si="136"/>
        <v/>
      </c>
      <c r="BC397" s="647" t="str">
        <f t="shared" si="137"/>
        <v>入力済</v>
      </c>
      <c r="BD397" s="547" t="str">
        <f t="shared" si="138"/>
        <v/>
      </c>
      <c r="BE397" s="547" t="str">
        <f t="shared" si="139"/>
        <v/>
      </c>
      <c r="BF397" s="514"/>
      <c r="BG397" s="514"/>
      <c r="BH397" s="633" t="e">
        <f>VLOOKUP(K397,【参考】数式用!$A$2:$O$57,15,FALSE)</f>
        <v>#N/A</v>
      </c>
      <c r="BI397" s="514"/>
      <c r="BJ397" s="514"/>
      <c r="BK397" s="514"/>
      <c r="BL397" s="514"/>
      <c r="BM397" s="514"/>
      <c r="BN397" s="514"/>
      <c r="BO397" s="515"/>
    </row>
    <row r="398" spans="1:67" s="516" customFormat="1" ht="109.95" customHeight="1" thickBot="1">
      <c r="A398" s="649">
        <v>387</v>
      </c>
      <c r="B398" s="983" t="str">
        <f>IF(基本情報入力シート!B426="","",基本情報入力シート!B426)</f>
        <v/>
      </c>
      <c r="C398" s="984"/>
      <c r="D398" s="984"/>
      <c r="E398" s="984"/>
      <c r="F398" s="985"/>
      <c r="G398" s="460" t="str">
        <f>IF(基本情報入力シート!L426="", "", 基本情報入力シート!L426)</f>
        <v/>
      </c>
      <c r="H398" s="460" t="str">
        <f>IF(基本情報入力シート!Q426="", "", 基本情報入力シート!Q426)</f>
        <v/>
      </c>
      <c r="I398" s="460" t="str">
        <f>IF(基本情報入力シート!V426="", "", 基本情報入力シート!V426)</f>
        <v/>
      </c>
      <c r="J398" s="460" t="str">
        <f>IF(基本情報入力シート!W426="", "", 基本情報入力シート!W426)</f>
        <v/>
      </c>
      <c r="K398" s="460" t="str">
        <f>IF(基本情報入力シート!Z426="", "", 基本情報入力シート!Z426)</f>
        <v/>
      </c>
      <c r="L398" s="162" t="str">
        <f>IF(基本情報入力シート!AF426=0, "",基本情報入力シート!AF426)</f>
        <v/>
      </c>
      <c r="M398" s="163" t="str">
        <f>IF(基本情報入力シート!AG426="","",基本情報入力シート!AG426)</f>
        <v/>
      </c>
      <c r="N398" s="164"/>
      <c r="O398" s="165" t="str">
        <f>IFERROR(VLOOKUP(K398,【参考】数式用!$A$2:$F$57,MATCH(N398,【参考】数式用!$C$3:$F$3,0)+2,0),"")</f>
        <v/>
      </c>
      <c r="P398" s="461" t="s">
        <v>180</v>
      </c>
      <c r="Q398" s="166"/>
      <c r="R398" s="462" t="s">
        <v>271</v>
      </c>
      <c r="S398" s="166"/>
      <c r="T398" s="462" t="s">
        <v>272</v>
      </c>
      <c r="U398" s="166"/>
      <c r="V398" s="462" t="s">
        <v>271</v>
      </c>
      <c r="W398" s="166"/>
      <c r="X398" s="462" t="s">
        <v>182</v>
      </c>
      <c r="Y398" s="462" t="s">
        <v>274</v>
      </c>
      <c r="Z398" s="462" t="str">
        <f t="shared" si="122"/>
        <v/>
      </c>
      <c r="AA398" s="463" t="s">
        <v>275</v>
      </c>
      <c r="AB398" s="464" t="str">
        <f t="shared" si="123"/>
        <v/>
      </c>
      <c r="AC398" s="465" t="str">
        <f>IFERROR(ROUNDDOWN(ROUNDDOWN(ROUND(L398*VLOOKUP(K398,【参考】数式用!$A$4:$F$57,MATCH("処遇改善加算Ⅳ",【参考】数式用!$C$3:$F$3,0)+2,0),0)*M398,0)*Z398*0.5,0), "")</f>
        <v/>
      </c>
      <c r="AD398" s="616"/>
      <c r="AE398" s="582"/>
      <c r="AF398" s="582"/>
      <c r="AG398" s="583"/>
      <c r="AH398" s="234"/>
      <c r="AI398" s="161"/>
      <c r="AJ398" s="167"/>
      <c r="AK398" s="541" t="str">
        <f t="shared" si="124"/>
        <v/>
      </c>
      <c r="AL398" s="542" t="str">
        <f t="shared" si="125"/>
        <v/>
      </c>
      <c r="AM398" s="543"/>
      <c r="AN398" s="547" t="str">
        <f>IFERROR(VLOOKUP(K398,【参考】数式用!$A$2:$N$57,14,FALSE),"")</f>
        <v/>
      </c>
      <c r="AO398" s="547" t="str">
        <f t="shared" si="126"/>
        <v/>
      </c>
      <c r="AP398" s="546" t="str">
        <f t="shared" si="127"/>
        <v/>
      </c>
      <c r="AQ398" s="546" t="str">
        <f t="shared" si="128"/>
        <v>入力済</v>
      </c>
      <c r="AR398" s="547" t="str">
        <f t="shared" si="129"/>
        <v/>
      </c>
      <c r="AS398" s="546" t="str">
        <f t="shared" si="130"/>
        <v>入力済</v>
      </c>
      <c r="AT398" s="546" t="str">
        <f t="shared" si="131"/>
        <v/>
      </c>
      <c r="AU398" s="546" t="str">
        <f t="shared" si="132"/>
        <v/>
      </c>
      <c r="AV398" s="547" t="str">
        <f t="shared" si="133"/>
        <v/>
      </c>
      <c r="AW398" s="547" t="str">
        <f t="shared" si="140"/>
        <v>入力済</v>
      </c>
      <c r="AX398" s="546" t="str">
        <f>IFERROR(VLOOKUP(K398,【参考】数式用!$AR$3:$AS$49,2, FALSE), "")</f>
        <v/>
      </c>
      <c r="AY398" s="547" t="str">
        <f t="shared" si="134"/>
        <v/>
      </c>
      <c r="AZ398" s="547" t="str">
        <f t="shared" si="135"/>
        <v>入力済</v>
      </c>
      <c r="BA398" s="546" t="str">
        <f>IFERROR(VLOOKUP(K398,【参考】数式用!$AX$3:$AY$56, 2, FALSE), "")</f>
        <v/>
      </c>
      <c r="BB398" s="547" t="str">
        <f t="shared" si="136"/>
        <v/>
      </c>
      <c r="BC398" s="647" t="str">
        <f t="shared" si="137"/>
        <v>入力済</v>
      </c>
      <c r="BD398" s="547" t="str">
        <f t="shared" si="138"/>
        <v/>
      </c>
      <c r="BE398" s="547" t="str">
        <f t="shared" si="139"/>
        <v/>
      </c>
      <c r="BF398" s="514"/>
      <c r="BG398" s="514"/>
      <c r="BH398" s="633" t="e">
        <f>VLOOKUP(K398,【参考】数式用!$A$2:$O$57,15,FALSE)</f>
        <v>#N/A</v>
      </c>
      <c r="BI398" s="514"/>
      <c r="BJ398" s="514"/>
      <c r="BK398" s="514"/>
      <c r="BL398" s="514"/>
      <c r="BM398" s="514"/>
      <c r="BN398" s="514"/>
      <c r="BO398" s="515"/>
    </row>
    <row r="399" spans="1:67" s="516" customFormat="1" ht="109.95" customHeight="1" thickBot="1">
      <c r="A399" s="649">
        <v>388</v>
      </c>
      <c r="B399" s="983" t="str">
        <f>IF(基本情報入力シート!B427="","",基本情報入力シート!B427)</f>
        <v/>
      </c>
      <c r="C399" s="984"/>
      <c r="D399" s="984"/>
      <c r="E399" s="984"/>
      <c r="F399" s="985"/>
      <c r="G399" s="460" t="str">
        <f>IF(基本情報入力シート!L427="", "", 基本情報入力シート!L427)</f>
        <v/>
      </c>
      <c r="H399" s="460" t="str">
        <f>IF(基本情報入力シート!Q427="", "", 基本情報入力シート!Q427)</f>
        <v/>
      </c>
      <c r="I399" s="460" t="str">
        <f>IF(基本情報入力シート!V427="", "", 基本情報入力シート!V427)</f>
        <v/>
      </c>
      <c r="J399" s="460" t="str">
        <f>IF(基本情報入力シート!W427="", "", 基本情報入力シート!W427)</f>
        <v/>
      </c>
      <c r="K399" s="460" t="str">
        <f>IF(基本情報入力シート!Z427="", "", 基本情報入力シート!Z427)</f>
        <v/>
      </c>
      <c r="L399" s="162" t="str">
        <f>IF(基本情報入力シート!AF427=0, "",基本情報入力シート!AF427)</f>
        <v/>
      </c>
      <c r="M399" s="163" t="str">
        <f>IF(基本情報入力シート!AG427="","",基本情報入力シート!AG427)</f>
        <v/>
      </c>
      <c r="N399" s="164"/>
      <c r="O399" s="165" t="str">
        <f>IFERROR(VLOOKUP(K399,【参考】数式用!$A$2:$F$57,MATCH(N399,【参考】数式用!$C$3:$F$3,0)+2,0),"")</f>
        <v/>
      </c>
      <c r="P399" s="461" t="s">
        <v>180</v>
      </c>
      <c r="Q399" s="166"/>
      <c r="R399" s="462" t="s">
        <v>271</v>
      </c>
      <c r="S399" s="166"/>
      <c r="T399" s="462" t="s">
        <v>272</v>
      </c>
      <c r="U399" s="166"/>
      <c r="V399" s="462" t="s">
        <v>271</v>
      </c>
      <c r="W399" s="166"/>
      <c r="X399" s="462" t="s">
        <v>182</v>
      </c>
      <c r="Y399" s="462" t="s">
        <v>274</v>
      </c>
      <c r="Z399" s="462" t="str">
        <f t="shared" si="122"/>
        <v/>
      </c>
      <c r="AA399" s="463" t="s">
        <v>275</v>
      </c>
      <c r="AB399" s="464" t="str">
        <f t="shared" si="123"/>
        <v/>
      </c>
      <c r="AC399" s="465" t="str">
        <f>IFERROR(ROUNDDOWN(ROUNDDOWN(ROUND(L399*VLOOKUP(K399,【参考】数式用!$A$4:$F$57,MATCH("処遇改善加算Ⅳ",【参考】数式用!$C$3:$F$3,0)+2,0),0)*M399,0)*Z399*0.5,0), "")</f>
        <v/>
      </c>
      <c r="AD399" s="616"/>
      <c r="AE399" s="582"/>
      <c r="AF399" s="582"/>
      <c r="AG399" s="583"/>
      <c r="AH399" s="234"/>
      <c r="AI399" s="161"/>
      <c r="AJ399" s="167"/>
      <c r="AK399" s="541" t="str">
        <f t="shared" si="124"/>
        <v/>
      </c>
      <c r="AL399" s="542" t="str">
        <f t="shared" si="125"/>
        <v/>
      </c>
      <c r="AM399" s="543"/>
      <c r="AN399" s="547" t="str">
        <f>IFERROR(VLOOKUP(K399,【参考】数式用!$A$2:$N$57,14,FALSE),"")</f>
        <v/>
      </c>
      <c r="AO399" s="547" t="str">
        <f t="shared" si="126"/>
        <v/>
      </c>
      <c r="AP399" s="546" t="str">
        <f t="shared" si="127"/>
        <v/>
      </c>
      <c r="AQ399" s="546" t="str">
        <f t="shared" si="128"/>
        <v>入力済</v>
      </c>
      <c r="AR399" s="547" t="str">
        <f t="shared" si="129"/>
        <v/>
      </c>
      <c r="AS399" s="546" t="str">
        <f t="shared" si="130"/>
        <v>入力済</v>
      </c>
      <c r="AT399" s="546" t="str">
        <f t="shared" si="131"/>
        <v/>
      </c>
      <c r="AU399" s="546" t="str">
        <f t="shared" si="132"/>
        <v/>
      </c>
      <c r="AV399" s="547" t="str">
        <f t="shared" si="133"/>
        <v/>
      </c>
      <c r="AW399" s="547" t="str">
        <f t="shared" si="140"/>
        <v>入力済</v>
      </c>
      <c r="AX399" s="546" t="str">
        <f>IFERROR(VLOOKUP(K399,【参考】数式用!$AR$3:$AS$49,2, FALSE), "")</f>
        <v/>
      </c>
      <c r="AY399" s="547" t="str">
        <f t="shared" si="134"/>
        <v/>
      </c>
      <c r="AZ399" s="547" t="str">
        <f t="shared" si="135"/>
        <v>入力済</v>
      </c>
      <c r="BA399" s="546" t="str">
        <f>IFERROR(VLOOKUP(K399,【参考】数式用!$AX$3:$AY$56, 2, FALSE), "")</f>
        <v/>
      </c>
      <c r="BB399" s="547" t="str">
        <f t="shared" si="136"/>
        <v/>
      </c>
      <c r="BC399" s="647" t="str">
        <f t="shared" si="137"/>
        <v>入力済</v>
      </c>
      <c r="BD399" s="547" t="str">
        <f t="shared" si="138"/>
        <v/>
      </c>
      <c r="BE399" s="547" t="str">
        <f t="shared" si="139"/>
        <v/>
      </c>
      <c r="BF399" s="514"/>
      <c r="BG399" s="514"/>
      <c r="BH399" s="633" t="e">
        <f>VLOOKUP(K399,【参考】数式用!$A$2:$O$57,15,FALSE)</f>
        <v>#N/A</v>
      </c>
      <c r="BI399" s="514"/>
      <c r="BJ399" s="514"/>
      <c r="BK399" s="514"/>
      <c r="BL399" s="514"/>
      <c r="BM399" s="514"/>
      <c r="BN399" s="514"/>
      <c r="BO399" s="515"/>
    </row>
    <row r="400" spans="1:67" s="516" customFormat="1" ht="109.95" customHeight="1" thickBot="1">
      <c r="A400" s="649">
        <v>389</v>
      </c>
      <c r="B400" s="983" t="str">
        <f>IF(基本情報入力シート!B428="","",基本情報入力シート!B428)</f>
        <v/>
      </c>
      <c r="C400" s="984"/>
      <c r="D400" s="984"/>
      <c r="E400" s="984"/>
      <c r="F400" s="985"/>
      <c r="G400" s="460" t="str">
        <f>IF(基本情報入力シート!L428="", "", 基本情報入力シート!L428)</f>
        <v/>
      </c>
      <c r="H400" s="460" t="str">
        <f>IF(基本情報入力シート!Q428="", "", 基本情報入力シート!Q428)</f>
        <v/>
      </c>
      <c r="I400" s="460" t="str">
        <f>IF(基本情報入力シート!V428="", "", 基本情報入力シート!V428)</f>
        <v/>
      </c>
      <c r="J400" s="460" t="str">
        <f>IF(基本情報入力シート!W428="", "", 基本情報入力シート!W428)</f>
        <v/>
      </c>
      <c r="K400" s="460" t="str">
        <f>IF(基本情報入力シート!Z428="", "", 基本情報入力シート!Z428)</f>
        <v/>
      </c>
      <c r="L400" s="162" t="str">
        <f>IF(基本情報入力シート!AF428=0, "",基本情報入力シート!AF428)</f>
        <v/>
      </c>
      <c r="M400" s="163" t="str">
        <f>IF(基本情報入力シート!AG428="","",基本情報入力シート!AG428)</f>
        <v/>
      </c>
      <c r="N400" s="164"/>
      <c r="O400" s="165" t="str">
        <f>IFERROR(VLOOKUP(K400,【参考】数式用!$A$2:$F$57,MATCH(N400,【参考】数式用!$C$3:$F$3,0)+2,0),"")</f>
        <v/>
      </c>
      <c r="P400" s="461" t="s">
        <v>180</v>
      </c>
      <c r="Q400" s="166"/>
      <c r="R400" s="462" t="s">
        <v>271</v>
      </c>
      <c r="S400" s="166"/>
      <c r="T400" s="462" t="s">
        <v>272</v>
      </c>
      <c r="U400" s="166"/>
      <c r="V400" s="462" t="s">
        <v>271</v>
      </c>
      <c r="W400" s="166"/>
      <c r="X400" s="462" t="s">
        <v>182</v>
      </c>
      <c r="Y400" s="462" t="s">
        <v>274</v>
      </c>
      <c r="Z400" s="462" t="str">
        <f t="shared" si="122"/>
        <v/>
      </c>
      <c r="AA400" s="463" t="s">
        <v>275</v>
      </c>
      <c r="AB400" s="464" t="str">
        <f t="shared" si="123"/>
        <v/>
      </c>
      <c r="AC400" s="465" t="str">
        <f>IFERROR(ROUNDDOWN(ROUNDDOWN(ROUND(L400*VLOOKUP(K400,【参考】数式用!$A$4:$F$57,MATCH("処遇改善加算Ⅳ",【参考】数式用!$C$3:$F$3,0)+2,0),0)*M400,0)*Z400*0.5,0), "")</f>
        <v/>
      </c>
      <c r="AD400" s="616"/>
      <c r="AE400" s="582"/>
      <c r="AF400" s="582"/>
      <c r="AG400" s="583"/>
      <c r="AH400" s="234"/>
      <c r="AI400" s="161"/>
      <c r="AJ400" s="167"/>
      <c r="AK400" s="541" t="str">
        <f t="shared" si="124"/>
        <v/>
      </c>
      <c r="AL400" s="542" t="str">
        <f t="shared" si="125"/>
        <v/>
      </c>
      <c r="AM400" s="543"/>
      <c r="AN400" s="547" t="str">
        <f>IFERROR(VLOOKUP(K400,【参考】数式用!$A$2:$N$57,14,FALSE),"")</f>
        <v/>
      </c>
      <c r="AO400" s="547" t="str">
        <f t="shared" si="126"/>
        <v/>
      </c>
      <c r="AP400" s="546" t="str">
        <f t="shared" si="127"/>
        <v/>
      </c>
      <c r="AQ400" s="546" t="str">
        <f t="shared" si="128"/>
        <v>入力済</v>
      </c>
      <c r="AR400" s="547" t="str">
        <f t="shared" si="129"/>
        <v/>
      </c>
      <c r="AS400" s="546" t="str">
        <f t="shared" si="130"/>
        <v>入力済</v>
      </c>
      <c r="AT400" s="546" t="str">
        <f t="shared" si="131"/>
        <v/>
      </c>
      <c r="AU400" s="546" t="str">
        <f t="shared" si="132"/>
        <v/>
      </c>
      <c r="AV400" s="547" t="str">
        <f t="shared" si="133"/>
        <v/>
      </c>
      <c r="AW400" s="547" t="str">
        <f t="shared" si="140"/>
        <v>入力済</v>
      </c>
      <c r="AX400" s="546" t="str">
        <f>IFERROR(VLOOKUP(K400,【参考】数式用!$AR$3:$AS$49,2, FALSE), "")</f>
        <v/>
      </c>
      <c r="AY400" s="547" t="str">
        <f t="shared" si="134"/>
        <v/>
      </c>
      <c r="AZ400" s="547" t="str">
        <f t="shared" si="135"/>
        <v>入力済</v>
      </c>
      <c r="BA400" s="546" t="str">
        <f>IFERROR(VLOOKUP(K400,【参考】数式用!$AX$3:$AY$56, 2, FALSE), "")</f>
        <v/>
      </c>
      <c r="BB400" s="547" t="str">
        <f t="shared" si="136"/>
        <v/>
      </c>
      <c r="BC400" s="647" t="str">
        <f t="shared" si="137"/>
        <v>入力済</v>
      </c>
      <c r="BD400" s="547" t="str">
        <f t="shared" si="138"/>
        <v/>
      </c>
      <c r="BE400" s="547" t="str">
        <f t="shared" si="139"/>
        <v/>
      </c>
      <c r="BF400" s="514"/>
      <c r="BG400" s="514"/>
      <c r="BH400" s="633" t="e">
        <f>VLOOKUP(K400,【参考】数式用!$A$2:$O$57,15,FALSE)</f>
        <v>#N/A</v>
      </c>
      <c r="BI400" s="514"/>
      <c r="BJ400" s="514"/>
      <c r="BK400" s="514"/>
      <c r="BL400" s="514"/>
      <c r="BM400" s="514"/>
      <c r="BN400" s="514"/>
      <c r="BO400" s="515"/>
    </row>
    <row r="401" spans="1:67" s="516" customFormat="1" ht="109.95" customHeight="1" thickBot="1">
      <c r="A401" s="649">
        <v>390</v>
      </c>
      <c r="B401" s="983" t="str">
        <f>IF(基本情報入力シート!B429="","",基本情報入力シート!B429)</f>
        <v/>
      </c>
      <c r="C401" s="984"/>
      <c r="D401" s="984"/>
      <c r="E401" s="984"/>
      <c r="F401" s="985"/>
      <c r="G401" s="460" t="str">
        <f>IF(基本情報入力シート!L429="", "", 基本情報入力シート!L429)</f>
        <v/>
      </c>
      <c r="H401" s="460" t="str">
        <f>IF(基本情報入力シート!Q429="", "", 基本情報入力シート!Q429)</f>
        <v/>
      </c>
      <c r="I401" s="460" t="str">
        <f>IF(基本情報入力シート!V429="", "", 基本情報入力シート!V429)</f>
        <v/>
      </c>
      <c r="J401" s="460" t="str">
        <f>IF(基本情報入力シート!W429="", "", 基本情報入力シート!W429)</f>
        <v/>
      </c>
      <c r="K401" s="460" t="str">
        <f>IF(基本情報入力シート!Z429="", "", 基本情報入力シート!Z429)</f>
        <v/>
      </c>
      <c r="L401" s="162" t="str">
        <f>IF(基本情報入力シート!AF429=0, "",基本情報入力シート!AF429)</f>
        <v/>
      </c>
      <c r="M401" s="163" t="str">
        <f>IF(基本情報入力シート!AG429="","",基本情報入力シート!AG429)</f>
        <v/>
      </c>
      <c r="N401" s="164"/>
      <c r="O401" s="165" t="str">
        <f>IFERROR(VLOOKUP(K401,【参考】数式用!$A$2:$F$57,MATCH(N401,【参考】数式用!$C$3:$F$3,0)+2,0),"")</f>
        <v/>
      </c>
      <c r="P401" s="461" t="s">
        <v>180</v>
      </c>
      <c r="Q401" s="166"/>
      <c r="R401" s="462" t="s">
        <v>271</v>
      </c>
      <c r="S401" s="166"/>
      <c r="T401" s="462" t="s">
        <v>272</v>
      </c>
      <c r="U401" s="166"/>
      <c r="V401" s="462" t="s">
        <v>271</v>
      </c>
      <c r="W401" s="166"/>
      <c r="X401" s="462" t="s">
        <v>182</v>
      </c>
      <c r="Y401" s="462" t="s">
        <v>274</v>
      </c>
      <c r="Z401" s="462" t="str">
        <f t="shared" si="122"/>
        <v/>
      </c>
      <c r="AA401" s="463" t="s">
        <v>275</v>
      </c>
      <c r="AB401" s="464" t="str">
        <f t="shared" si="123"/>
        <v/>
      </c>
      <c r="AC401" s="465" t="str">
        <f>IFERROR(ROUNDDOWN(ROUNDDOWN(ROUND(L401*VLOOKUP(K401,【参考】数式用!$A$4:$F$57,MATCH("処遇改善加算Ⅳ",【参考】数式用!$C$3:$F$3,0)+2,0),0)*M401,0)*Z401*0.5,0), "")</f>
        <v/>
      </c>
      <c r="AD401" s="616"/>
      <c r="AE401" s="582"/>
      <c r="AF401" s="582"/>
      <c r="AG401" s="583"/>
      <c r="AH401" s="234"/>
      <c r="AI401" s="161"/>
      <c r="AJ401" s="167"/>
      <c r="AK401" s="541" t="str">
        <f t="shared" si="124"/>
        <v/>
      </c>
      <c r="AL401" s="542" t="str">
        <f t="shared" si="125"/>
        <v/>
      </c>
      <c r="AM401" s="543"/>
      <c r="AN401" s="547" t="str">
        <f>IFERROR(VLOOKUP(K401,【参考】数式用!$A$2:$N$57,14,FALSE),"")</f>
        <v/>
      </c>
      <c r="AO401" s="547" t="str">
        <f t="shared" si="126"/>
        <v/>
      </c>
      <c r="AP401" s="546" t="str">
        <f t="shared" si="127"/>
        <v/>
      </c>
      <c r="AQ401" s="546" t="str">
        <f t="shared" si="128"/>
        <v>入力済</v>
      </c>
      <c r="AR401" s="547" t="str">
        <f t="shared" si="129"/>
        <v/>
      </c>
      <c r="AS401" s="546" t="str">
        <f t="shared" si="130"/>
        <v>入力済</v>
      </c>
      <c r="AT401" s="546" t="str">
        <f t="shared" si="131"/>
        <v/>
      </c>
      <c r="AU401" s="546" t="str">
        <f t="shared" si="132"/>
        <v/>
      </c>
      <c r="AV401" s="547" t="str">
        <f t="shared" si="133"/>
        <v/>
      </c>
      <c r="AW401" s="547" t="str">
        <f t="shared" si="140"/>
        <v>入力済</v>
      </c>
      <c r="AX401" s="546" t="str">
        <f>IFERROR(VLOOKUP(K401,【参考】数式用!$AR$3:$AS$49,2, FALSE), "")</f>
        <v/>
      </c>
      <c r="AY401" s="547" t="str">
        <f t="shared" si="134"/>
        <v/>
      </c>
      <c r="AZ401" s="547" t="str">
        <f t="shared" si="135"/>
        <v>入力済</v>
      </c>
      <c r="BA401" s="546" t="str">
        <f>IFERROR(VLOOKUP(K401,【参考】数式用!$AX$3:$AY$56, 2, FALSE), "")</f>
        <v/>
      </c>
      <c r="BB401" s="547" t="str">
        <f t="shared" si="136"/>
        <v/>
      </c>
      <c r="BC401" s="647" t="str">
        <f t="shared" si="137"/>
        <v>入力済</v>
      </c>
      <c r="BD401" s="547" t="str">
        <f t="shared" si="138"/>
        <v/>
      </c>
      <c r="BE401" s="547" t="str">
        <f t="shared" si="139"/>
        <v/>
      </c>
      <c r="BF401" s="514"/>
      <c r="BG401" s="514"/>
      <c r="BH401" s="633" t="e">
        <f>VLOOKUP(K401,【参考】数式用!$A$2:$O$57,15,FALSE)</f>
        <v>#N/A</v>
      </c>
      <c r="BI401" s="514"/>
      <c r="BJ401" s="514"/>
      <c r="BK401" s="514"/>
      <c r="BL401" s="514"/>
      <c r="BM401" s="514"/>
      <c r="BN401" s="514"/>
      <c r="BO401" s="515"/>
    </row>
    <row r="402" spans="1:67" s="516" customFormat="1" ht="109.95" customHeight="1" thickBot="1">
      <c r="A402" s="649">
        <v>391</v>
      </c>
      <c r="B402" s="983" t="str">
        <f>IF(基本情報入力シート!B430="","",基本情報入力シート!B430)</f>
        <v/>
      </c>
      <c r="C402" s="984"/>
      <c r="D402" s="984"/>
      <c r="E402" s="984"/>
      <c r="F402" s="985"/>
      <c r="G402" s="460" t="str">
        <f>IF(基本情報入力シート!L430="", "", 基本情報入力シート!L430)</f>
        <v/>
      </c>
      <c r="H402" s="460" t="str">
        <f>IF(基本情報入力シート!Q430="", "", 基本情報入力シート!Q430)</f>
        <v/>
      </c>
      <c r="I402" s="460" t="str">
        <f>IF(基本情報入力シート!V430="", "", 基本情報入力シート!V430)</f>
        <v/>
      </c>
      <c r="J402" s="460" t="str">
        <f>IF(基本情報入力シート!W430="", "", 基本情報入力シート!W430)</f>
        <v/>
      </c>
      <c r="K402" s="460" t="str">
        <f>IF(基本情報入力シート!Z430="", "", 基本情報入力シート!Z430)</f>
        <v/>
      </c>
      <c r="L402" s="162" t="str">
        <f>IF(基本情報入力シート!AF430=0, "",基本情報入力シート!AF430)</f>
        <v/>
      </c>
      <c r="M402" s="163" t="str">
        <f>IF(基本情報入力シート!AG430="","",基本情報入力シート!AG430)</f>
        <v/>
      </c>
      <c r="N402" s="164"/>
      <c r="O402" s="165" t="str">
        <f>IFERROR(VLOOKUP(K402,【参考】数式用!$A$2:$F$57,MATCH(N402,【参考】数式用!$C$3:$F$3,0)+2,0),"")</f>
        <v/>
      </c>
      <c r="P402" s="461" t="s">
        <v>180</v>
      </c>
      <c r="Q402" s="166"/>
      <c r="R402" s="462" t="s">
        <v>271</v>
      </c>
      <c r="S402" s="166"/>
      <c r="T402" s="462" t="s">
        <v>272</v>
      </c>
      <c r="U402" s="166"/>
      <c r="V402" s="462" t="s">
        <v>271</v>
      </c>
      <c r="W402" s="166"/>
      <c r="X402" s="462" t="s">
        <v>182</v>
      </c>
      <c r="Y402" s="462" t="s">
        <v>274</v>
      </c>
      <c r="Z402" s="462" t="str">
        <f t="shared" si="122"/>
        <v/>
      </c>
      <c r="AA402" s="463" t="s">
        <v>275</v>
      </c>
      <c r="AB402" s="464" t="str">
        <f t="shared" si="123"/>
        <v/>
      </c>
      <c r="AC402" s="465" t="str">
        <f>IFERROR(ROUNDDOWN(ROUNDDOWN(ROUND(L402*VLOOKUP(K402,【参考】数式用!$A$4:$F$57,MATCH("処遇改善加算Ⅳ",【参考】数式用!$C$3:$F$3,0)+2,0),0)*M402,0)*Z402*0.5,0), "")</f>
        <v/>
      </c>
      <c r="AD402" s="616"/>
      <c r="AE402" s="582"/>
      <c r="AF402" s="582"/>
      <c r="AG402" s="583"/>
      <c r="AH402" s="234"/>
      <c r="AI402" s="161"/>
      <c r="AJ402" s="167"/>
      <c r="AK402" s="541" t="str">
        <f t="shared" si="124"/>
        <v/>
      </c>
      <c r="AL402" s="542" t="str">
        <f t="shared" si="125"/>
        <v/>
      </c>
      <c r="AM402" s="543"/>
      <c r="AN402" s="547" t="str">
        <f>IFERROR(VLOOKUP(K402,【参考】数式用!$A$2:$N$57,14,FALSE),"")</f>
        <v/>
      </c>
      <c r="AO402" s="547" t="str">
        <f t="shared" si="126"/>
        <v/>
      </c>
      <c r="AP402" s="546" t="str">
        <f t="shared" si="127"/>
        <v/>
      </c>
      <c r="AQ402" s="546" t="str">
        <f t="shared" si="128"/>
        <v>入力済</v>
      </c>
      <c r="AR402" s="547" t="str">
        <f t="shared" si="129"/>
        <v/>
      </c>
      <c r="AS402" s="546" t="str">
        <f t="shared" si="130"/>
        <v>入力済</v>
      </c>
      <c r="AT402" s="546" t="str">
        <f t="shared" si="131"/>
        <v/>
      </c>
      <c r="AU402" s="546" t="str">
        <f t="shared" si="132"/>
        <v/>
      </c>
      <c r="AV402" s="547" t="str">
        <f t="shared" si="133"/>
        <v/>
      </c>
      <c r="AW402" s="547" t="str">
        <f t="shared" si="140"/>
        <v>入力済</v>
      </c>
      <c r="AX402" s="546" t="str">
        <f>IFERROR(VLOOKUP(K402,【参考】数式用!$AR$3:$AS$49,2, FALSE), "")</f>
        <v/>
      </c>
      <c r="AY402" s="547" t="str">
        <f t="shared" si="134"/>
        <v/>
      </c>
      <c r="AZ402" s="547" t="str">
        <f t="shared" si="135"/>
        <v>入力済</v>
      </c>
      <c r="BA402" s="546" t="str">
        <f>IFERROR(VLOOKUP(K402,【参考】数式用!$AX$3:$AY$56, 2, FALSE), "")</f>
        <v/>
      </c>
      <c r="BB402" s="547" t="str">
        <f t="shared" si="136"/>
        <v/>
      </c>
      <c r="BC402" s="647" t="str">
        <f t="shared" si="137"/>
        <v>入力済</v>
      </c>
      <c r="BD402" s="547" t="str">
        <f t="shared" si="138"/>
        <v/>
      </c>
      <c r="BE402" s="547" t="str">
        <f t="shared" si="139"/>
        <v/>
      </c>
      <c r="BF402" s="514"/>
      <c r="BG402" s="514"/>
      <c r="BH402" s="633" t="e">
        <f>VLOOKUP(K402,【参考】数式用!$A$2:$O$57,15,FALSE)</f>
        <v>#N/A</v>
      </c>
      <c r="BI402" s="514"/>
      <c r="BJ402" s="514"/>
      <c r="BK402" s="514"/>
      <c r="BL402" s="514"/>
      <c r="BM402" s="514"/>
      <c r="BN402" s="514"/>
      <c r="BO402" s="515"/>
    </row>
    <row r="403" spans="1:67" s="516" customFormat="1" ht="109.95" customHeight="1" thickBot="1">
      <c r="A403" s="649">
        <v>392</v>
      </c>
      <c r="B403" s="983" t="str">
        <f>IF(基本情報入力シート!B431="","",基本情報入力シート!B431)</f>
        <v/>
      </c>
      <c r="C403" s="984"/>
      <c r="D403" s="984"/>
      <c r="E403" s="984"/>
      <c r="F403" s="985"/>
      <c r="G403" s="460" t="str">
        <f>IF(基本情報入力シート!L431="", "", 基本情報入力シート!L431)</f>
        <v/>
      </c>
      <c r="H403" s="460" t="str">
        <f>IF(基本情報入力シート!Q431="", "", 基本情報入力シート!Q431)</f>
        <v/>
      </c>
      <c r="I403" s="460" t="str">
        <f>IF(基本情報入力シート!V431="", "", 基本情報入力シート!V431)</f>
        <v/>
      </c>
      <c r="J403" s="460" t="str">
        <f>IF(基本情報入力シート!W431="", "", 基本情報入力シート!W431)</f>
        <v/>
      </c>
      <c r="K403" s="460" t="str">
        <f>IF(基本情報入力シート!Z431="", "", 基本情報入力シート!Z431)</f>
        <v/>
      </c>
      <c r="L403" s="162" t="str">
        <f>IF(基本情報入力シート!AF431=0, "",基本情報入力シート!AF431)</f>
        <v/>
      </c>
      <c r="M403" s="163" t="str">
        <f>IF(基本情報入力シート!AG431="","",基本情報入力シート!AG431)</f>
        <v/>
      </c>
      <c r="N403" s="164"/>
      <c r="O403" s="165" t="str">
        <f>IFERROR(VLOOKUP(K403,【参考】数式用!$A$2:$F$57,MATCH(N403,【参考】数式用!$C$3:$F$3,0)+2,0),"")</f>
        <v/>
      </c>
      <c r="P403" s="461" t="s">
        <v>180</v>
      </c>
      <c r="Q403" s="166"/>
      <c r="R403" s="462" t="s">
        <v>271</v>
      </c>
      <c r="S403" s="166"/>
      <c r="T403" s="462" t="s">
        <v>272</v>
      </c>
      <c r="U403" s="166"/>
      <c r="V403" s="462" t="s">
        <v>271</v>
      </c>
      <c r="W403" s="166"/>
      <c r="X403" s="462" t="s">
        <v>182</v>
      </c>
      <c r="Y403" s="462" t="s">
        <v>274</v>
      </c>
      <c r="Z403" s="462" t="str">
        <f t="shared" si="122"/>
        <v/>
      </c>
      <c r="AA403" s="463" t="s">
        <v>275</v>
      </c>
      <c r="AB403" s="464" t="str">
        <f t="shared" si="123"/>
        <v/>
      </c>
      <c r="AC403" s="465" t="str">
        <f>IFERROR(ROUNDDOWN(ROUNDDOWN(ROUND(L403*VLOOKUP(K403,【参考】数式用!$A$4:$F$57,MATCH("処遇改善加算Ⅳ",【参考】数式用!$C$3:$F$3,0)+2,0),0)*M403,0)*Z403*0.5,0), "")</f>
        <v/>
      </c>
      <c r="AD403" s="616"/>
      <c r="AE403" s="582"/>
      <c r="AF403" s="582"/>
      <c r="AG403" s="583"/>
      <c r="AH403" s="234"/>
      <c r="AI403" s="161"/>
      <c r="AJ403" s="167"/>
      <c r="AK403" s="541" t="str">
        <f t="shared" si="124"/>
        <v/>
      </c>
      <c r="AL403" s="542" t="str">
        <f t="shared" si="125"/>
        <v/>
      </c>
      <c r="AM403" s="543"/>
      <c r="AN403" s="547" t="str">
        <f>IFERROR(VLOOKUP(K403,【参考】数式用!$A$2:$N$57,14,FALSE),"")</f>
        <v/>
      </c>
      <c r="AO403" s="547" t="str">
        <f t="shared" si="126"/>
        <v/>
      </c>
      <c r="AP403" s="546" t="str">
        <f t="shared" si="127"/>
        <v/>
      </c>
      <c r="AQ403" s="546" t="str">
        <f t="shared" si="128"/>
        <v>入力済</v>
      </c>
      <c r="AR403" s="547" t="str">
        <f t="shared" si="129"/>
        <v/>
      </c>
      <c r="AS403" s="546" t="str">
        <f t="shared" si="130"/>
        <v>入力済</v>
      </c>
      <c r="AT403" s="546" t="str">
        <f t="shared" si="131"/>
        <v/>
      </c>
      <c r="AU403" s="546" t="str">
        <f t="shared" si="132"/>
        <v/>
      </c>
      <c r="AV403" s="547" t="str">
        <f t="shared" si="133"/>
        <v/>
      </c>
      <c r="AW403" s="547" t="str">
        <f t="shared" si="140"/>
        <v>入力済</v>
      </c>
      <c r="AX403" s="546" t="str">
        <f>IFERROR(VLOOKUP(K403,【参考】数式用!$AR$3:$AS$49,2, FALSE), "")</f>
        <v/>
      </c>
      <c r="AY403" s="547" t="str">
        <f t="shared" si="134"/>
        <v/>
      </c>
      <c r="AZ403" s="547" t="str">
        <f t="shared" si="135"/>
        <v>入力済</v>
      </c>
      <c r="BA403" s="546" t="str">
        <f>IFERROR(VLOOKUP(K403,【参考】数式用!$AX$3:$AY$56, 2, FALSE), "")</f>
        <v/>
      </c>
      <c r="BB403" s="547" t="str">
        <f t="shared" si="136"/>
        <v/>
      </c>
      <c r="BC403" s="647" t="str">
        <f t="shared" si="137"/>
        <v>入力済</v>
      </c>
      <c r="BD403" s="547" t="str">
        <f t="shared" si="138"/>
        <v/>
      </c>
      <c r="BE403" s="547" t="str">
        <f t="shared" si="139"/>
        <v/>
      </c>
      <c r="BF403" s="514"/>
      <c r="BG403" s="514"/>
      <c r="BH403" s="633" t="e">
        <f>VLOOKUP(K403,【参考】数式用!$A$2:$O$57,15,FALSE)</f>
        <v>#N/A</v>
      </c>
      <c r="BI403" s="514"/>
      <c r="BJ403" s="514"/>
      <c r="BK403" s="514"/>
      <c r="BL403" s="514"/>
      <c r="BM403" s="514"/>
      <c r="BN403" s="514"/>
      <c r="BO403" s="515"/>
    </row>
    <row r="404" spans="1:67" s="516" customFormat="1" ht="109.95" customHeight="1" thickBot="1">
      <c r="A404" s="649">
        <v>393</v>
      </c>
      <c r="B404" s="983" t="str">
        <f>IF(基本情報入力シート!B432="","",基本情報入力シート!B432)</f>
        <v/>
      </c>
      <c r="C404" s="984"/>
      <c r="D404" s="984"/>
      <c r="E404" s="984"/>
      <c r="F404" s="985"/>
      <c r="G404" s="460" t="str">
        <f>IF(基本情報入力シート!L432="", "", 基本情報入力シート!L432)</f>
        <v/>
      </c>
      <c r="H404" s="460" t="str">
        <f>IF(基本情報入力シート!Q432="", "", 基本情報入力シート!Q432)</f>
        <v/>
      </c>
      <c r="I404" s="460" t="str">
        <f>IF(基本情報入力シート!V432="", "", 基本情報入力シート!V432)</f>
        <v/>
      </c>
      <c r="J404" s="460" t="str">
        <f>IF(基本情報入力シート!W432="", "", 基本情報入力シート!W432)</f>
        <v/>
      </c>
      <c r="K404" s="460" t="str">
        <f>IF(基本情報入力シート!Z432="", "", 基本情報入力シート!Z432)</f>
        <v/>
      </c>
      <c r="L404" s="162" t="str">
        <f>IF(基本情報入力シート!AF432=0, "",基本情報入力シート!AF432)</f>
        <v/>
      </c>
      <c r="M404" s="163" t="str">
        <f>IF(基本情報入力シート!AG432="","",基本情報入力シート!AG432)</f>
        <v/>
      </c>
      <c r="N404" s="164"/>
      <c r="O404" s="165" t="str">
        <f>IFERROR(VLOOKUP(K404,【参考】数式用!$A$2:$F$57,MATCH(N404,【参考】数式用!$C$3:$F$3,0)+2,0),"")</f>
        <v/>
      </c>
      <c r="P404" s="461" t="s">
        <v>180</v>
      </c>
      <c r="Q404" s="166"/>
      <c r="R404" s="462" t="s">
        <v>271</v>
      </c>
      <c r="S404" s="166"/>
      <c r="T404" s="462" t="s">
        <v>272</v>
      </c>
      <c r="U404" s="166"/>
      <c r="V404" s="462" t="s">
        <v>271</v>
      </c>
      <c r="W404" s="166"/>
      <c r="X404" s="462" t="s">
        <v>182</v>
      </c>
      <c r="Y404" s="462" t="s">
        <v>274</v>
      </c>
      <c r="Z404" s="462" t="str">
        <f t="shared" si="122"/>
        <v/>
      </c>
      <c r="AA404" s="463" t="s">
        <v>275</v>
      </c>
      <c r="AB404" s="464" t="str">
        <f t="shared" si="123"/>
        <v/>
      </c>
      <c r="AC404" s="465" t="str">
        <f>IFERROR(ROUNDDOWN(ROUNDDOWN(ROUND(L404*VLOOKUP(K404,【参考】数式用!$A$4:$F$57,MATCH("処遇改善加算Ⅳ",【参考】数式用!$C$3:$F$3,0)+2,0),0)*M404,0)*Z404*0.5,0), "")</f>
        <v/>
      </c>
      <c r="AD404" s="616"/>
      <c r="AE404" s="582"/>
      <c r="AF404" s="582"/>
      <c r="AG404" s="583"/>
      <c r="AH404" s="234"/>
      <c r="AI404" s="161"/>
      <c r="AJ404" s="167"/>
      <c r="AK404" s="541" t="str">
        <f t="shared" si="124"/>
        <v/>
      </c>
      <c r="AL404" s="542" t="str">
        <f t="shared" si="125"/>
        <v/>
      </c>
      <c r="AM404" s="543"/>
      <c r="AN404" s="547" t="str">
        <f>IFERROR(VLOOKUP(K404,【参考】数式用!$A$2:$N$57,14,FALSE),"")</f>
        <v/>
      </c>
      <c r="AO404" s="547" t="str">
        <f t="shared" si="126"/>
        <v/>
      </c>
      <c r="AP404" s="546" t="str">
        <f t="shared" si="127"/>
        <v/>
      </c>
      <c r="AQ404" s="546" t="str">
        <f t="shared" si="128"/>
        <v>入力済</v>
      </c>
      <c r="AR404" s="547" t="str">
        <f t="shared" si="129"/>
        <v/>
      </c>
      <c r="AS404" s="546" t="str">
        <f t="shared" si="130"/>
        <v>入力済</v>
      </c>
      <c r="AT404" s="546" t="str">
        <f t="shared" si="131"/>
        <v/>
      </c>
      <c r="AU404" s="546" t="str">
        <f t="shared" si="132"/>
        <v/>
      </c>
      <c r="AV404" s="547" t="str">
        <f t="shared" si="133"/>
        <v/>
      </c>
      <c r="AW404" s="547" t="str">
        <f t="shared" si="140"/>
        <v>入力済</v>
      </c>
      <c r="AX404" s="546" t="str">
        <f>IFERROR(VLOOKUP(K404,【参考】数式用!$AR$3:$AS$49,2, FALSE), "")</f>
        <v/>
      </c>
      <c r="AY404" s="547" t="str">
        <f t="shared" si="134"/>
        <v/>
      </c>
      <c r="AZ404" s="547" t="str">
        <f t="shared" si="135"/>
        <v>入力済</v>
      </c>
      <c r="BA404" s="546" t="str">
        <f>IFERROR(VLOOKUP(K404,【参考】数式用!$AX$3:$AY$56, 2, FALSE), "")</f>
        <v/>
      </c>
      <c r="BB404" s="547" t="str">
        <f t="shared" si="136"/>
        <v/>
      </c>
      <c r="BC404" s="647" t="str">
        <f t="shared" si="137"/>
        <v>入力済</v>
      </c>
      <c r="BD404" s="547" t="str">
        <f t="shared" si="138"/>
        <v/>
      </c>
      <c r="BE404" s="547" t="str">
        <f t="shared" si="139"/>
        <v/>
      </c>
      <c r="BF404" s="514"/>
      <c r="BG404" s="514"/>
      <c r="BH404" s="633" t="e">
        <f>VLOOKUP(K404,【参考】数式用!$A$2:$O$57,15,FALSE)</f>
        <v>#N/A</v>
      </c>
      <c r="BI404" s="514"/>
      <c r="BJ404" s="514"/>
      <c r="BK404" s="514"/>
      <c r="BL404" s="514"/>
      <c r="BM404" s="514"/>
      <c r="BN404" s="514"/>
      <c r="BO404" s="515"/>
    </row>
    <row r="405" spans="1:67" s="516" customFormat="1" ht="109.95" customHeight="1" thickBot="1">
      <c r="A405" s="649">
        <v>394</v>
      </c>
      <c r="B405" s="983" t="str">
        <f>IF(基本情報入力シート!B433="","",基本情報入力シート!B433)</f>
        <v/>
      </c>
      <c r="C405" s="984"/>
      <c r="D405" s="984"/>
      <c r="E405" s="984"/>
      <c r="F405" s="985"/>
      <c r="G405" s="460" t="str">
        <f>IF(基本情報入力シート!L433="", "", 基本情報入力シート!L433)</f>
        <v/>
      </c>
      <c r="H405" s="460" t="str">
        <f>IF(基本情報入力シート!Q433="", "", 基本情報入力シート!Q433)</f>
        <v/>
      </c>
      <c r="I405" s="460" t="str">
        <f>IF(基本情報入力シート!V433="", "", 基本情報入力シート!V433)</f>
        <v/>
      </c>
      <c r="J405" s="460" t="str">
        <f>IF(基本情報入力シート!W433="", "", 基本情報入力シート!W433)</f>
        <v/>
      </c>
      <c r="K405" s="460" t="str">
        <f>IF(基本情報入力シート!Z433="", "", 基本情報入力シート!Z433)</f>
        <v/>
      </c>
      <c r="L405" s="162" t="str">
        <f>IF(基本情報入力シート!AF433=0, "",基本情報入力シート!AF433)</f>
        <v/>
      </c>
      <c r="M405" s="163" t="str">
        <f>IF(基本情報入力シート!AG433="","",基本情報入力シート!AG433)</f>
        <v/>
      </c>
      <c r="N405" s="164"/>
      <c r="O405" s="165" t="str">
        <f>IFERROR(VLOOKUP(K405,【参考】数式用!$A$2:$F$57,MATCH(N405,【参考】数式用!$C$3:$F$3,0)+2,0),"")</f>
        <v/>
      </c>
      <c r="P405" s="461" t="s">
        <v>180</v>
      </c>
      <c r="Q405" s="166"/>
      <c r="R405" s="462" t="s">
        <v>271</v>
      </c>
      <c r="S405" s="166"/>
      <c r="T405" s="462" t="s">
        <v>272</v>
      </c>
      <c r="U405" s="166"/>
      <c r="V405" s="462" t="s">
        <v>271</v>
      </c>
      <c r="W405" s="166"/>
      <c r="X405" s="462" t="s">
        <v>182</v>
      </c>
      <c r="Y405" s="462" t="s">
        <v>274</v>
      </c>
      <c r="Z405" s="462" t="str">
        <f t="shared" si="122"/>
        <v/>
      </c>
      <c r="AA405" s="463" t="s">
        <v>275</v>
      </c>
      <c r="AB405" s="464" t="str">
        <f t="shared" si="123"/>
        <v/>
      </c>
      <c r="AC405" s="465" t="str">
        <f>IFERROR(ROUNDDOWN(ROUNDDOWN(ROUND(L405*VLOOKUP(K405,【参考】数式用!$A$4:$F$57,MATCH("処遇改善加算Ⅳ",【参考】数式用!$C$3:$F$3,0)+2,0),0)*M405,0)*Z405*0.5,0), "")</f>
        <v/>
      </c>
      <c r="AD405" s="616"/>
      <c r="AE405" s="582"/>
      <c r="AF405" s="582"/>
      <c r="AG405" s="583"/>
      <c r="AH405" s="234"/>
      <c r="AI405" s="161"/>
      <c r="AJ405" s="167"/>
      <c r="AK405" s="541" t="str">
        <f t="shared" si="124"/>
        <v/>
      </c>
      <c r="AL405" s="542" t="str">
        <f t="shared" si="125"/>
        <v/>
      </c>
      <c r="AM405" s="543"/>
      <c r="AN405" s="547" t="str">
        <f>IFERROR(VLOOKUP(K405,【参考】数式用!$A$2:$N$57,14,FALSE),"")</f>
        <v/>
      </c>
      <c r="AO405" s="547" t="str">
        <f t="shared" si="126"/>
        <v/>
      </c>
      <c r="AP405" s="546" t="str">
        <f t="shared" si="127"/>
        <v/>
      </c>
      <c r="AQ405" s="546" t="str">
        <f t="shared" si="128"/>
        <v>入力済</v>
      </c>
      <c r="AR405" s="547" t="str">
        <f t="shared" si="129"/>
        <v/>
      </c>
      <c r="AS405" s="546" t="str">
        <f t="shared" si="130"/>
        <v>入力済</v>
      </c>
      <c r="AT405" s="546" t="str">
        <f t="shared" si="131"/>
        <v/>
      </c>
      <c r="AU405" s="546" t="str">
        <f t="shared" si="132"/>
        <v/>
      </c>
      <c r="AV405" s="547" t="str">
        <f t="shared" si="133"/>
        <v/>
      </c>
      <c r="AW405" s="547" t="str">
        <f t="shared" si="140"/>
        <v>入力済</v>
      </c>
      <c r="AX405" s="546" t="str">
        <f>IFERROR(VLOOKUP(K405,【参考】数式用!$AR$3:$AS$49,2, FALSE), "")</f>
        <v/>
      </c>
      <c r="AY405" s="547" t="str">
        <f t="shared" si="134"/>
        <v/>
      </c>
      <c r="AZ405" s="547" t="str">
        <f t="shared" si="135"/>
        <v>入力済</v>
      </c>
      <c r="BA405" s="546" t="str">
        <f>IFERROR(VLOOKUP(K405,【参考】数式用!$AX$3:$AY$56, 2, FALSE), "")</f>
        <v/>
      </c>
      <c r="BB405" s="547" t="str">
        <f t="shared" si="136"/>
        <v/>
      </c>
      <c r="BC405" s="647" t="str">
        <f t="shared" si="137"/>
        <v>入力済</v>
      </c>
      <c r="BD405" s="547" t="str">
        <f t="shared" si="138"/>
        <v/>
      </c>
      <c r="BE405" s="547" t="str">
        <f t="shared" si="139"/>
        <v/>
      </c>
      <c r="BF405" s="514"/>
      <c r="BG405" s="514"/>
      <c r="BH405" s="633" t="e">
        <f>VLOOKUP(K405,【参考】数式用!$A$2:$O$57,15,FALSE)</f>
        <v>#N/A</v>
      </c>
      <c r="BI405" s="514"/>
      <c r="BJ405" s="514"/>
      <c r="BK405" s="514"/>
      <c r="BL405" s="514"/>
      <c r="BM405" s="514"/>
      <c r="BN405" s="514"/>
      <c r="BO405" s="515"/>
    </row>
    <row r="406" spans="1:67" s="516" customFormat="1" ht="109.95" customHeight="1" thickBot="1">
      <c r="A406" s="649">
        <v>395</v>
      </c>
      <c r="B406" s="983" t="str">
        <f>IF(基本情報入力シート!B434="","",基本情報入力シート!B434)</f>
        <v/>
      </c>
      <c r="C406" s="984"/>
      <c r="D406" s="984"/>
      <c r="E406" s="984"/>
      <c r="F406" s="985"/>
      <c r="G406" s="460" t="str">
        <f>IF(基本情報入力シート!L434="", "", 基本情報入力シート!L434)</f>
        <v/>
      </c>
      <c r="H406" s="460" t="str">
        <f>IF(基本情報入力シート!Q434="", "", 基本情報入力シート!Q434)</f>
        <v/>
      </c>
      <c r="I406" s="460" t="str">
        <f>IF(基本情報入力シート!V434="", "", 基本情報入力シート!V434)</f>
        <v/>
      </c>
      <c r="J406" s="460" t="str">
        <f>IF(基本情報入力シート!W434="", "", 基本情報入力シート!W434)</f>
        <v/>
      </c>
      <c r="K406" s="460" t="str">
        <f>IF(基本情報入力シート!Z434="", "", 基本情報入力シート!Z434)</f>
        <v/>
      </c>
      <c r="L406" s="162" t="str">
        <f>IF(基本情報入力シート!AF434=0, "",基本情報入力シート!AF434)</f>
        <v/>
      </c>
      <c r="M406" s="163" t="str">
        <f>IF(基本情報入力シート!AG434="","",基本情報入力シート!AG434)</f>
        <v/>
      </c>
      <c r="N406" s="164"/>
      <c r="O406" s="165" t="str">
        <f>IFERROR(VLOOKUP(K406,【参考】数式用!$A$2:$F$57,MATCH(N406,【参考】数式用!$C$3:$F$3,0)+2,0),"")</f>
        <v/>
      </c>
      <c r="P406" s="461" t="s">
        <v>180</v>
      </c>
      <c r="Q406" s="166"/>
      <c r="R406" s="462" t="s">
        <v>271</v>
      </c>
      <c r="S406" s="166"/>
      <c r="T406" s="462" t="s">
        <v>272</v>
      </c>
      <c r="U406" s="166"/>
      <c r="V406" s="462" t="s">
        <v>271</v>
      </c>
      <c r="W406" s="166"/>
      <c r="X406" s="462" t="s">
        <v>182</v>
      </c>
      <c r="Y406" s="462" t="s">
        <v>274</v>
      </c>
      <c r="Z406" s="462" t="str">
        <f t="shared" si="122"/>
        <v/>
      </c>
      <c r="AA406" s="463" t="s">
        <v>275</v>
      </c>
      <c r="AB406" s="464" t="str">
        <f t="shared" si="123"/>
        <v/>
      </c>
      <c r="AC406" s="465" t="str">
        <f>IFERROR(ROUNDDOWN(ROUNDDOWN(ROUND(L406*VLOOKUP(K406,【参考】数式用!$A$4:$F$57,MATCH("処遇改善加算Ⅳ",【参考】数式用!$C$3:$F$3,0)+2,0),0)*M406,0)*Z406*0.5,0), "")</f>
        <v/>
      </c>
      <c r="AD406" s="616"/>
      <c r="AE406" s="582"/>
      <c r="AF406" s="582"/>
      <c r="AG406" s="583"/>
      <c r="AH406" s="234"/>
      <c r="AI406" s="161"/>
      <c r="AJ406" s="167"/>
      <c r="AK406" s="541" t="str">
        <f t="shared" si="124"/>
        <v/>
      </c>
      <c r="AL406" s="542" t="str">
        <f t="shared" si="125"/>
        <v/>
      </c>
      <c r="AM406" s="543"/>
      <c r="AN406" s="547" t="str">
        <f>IFERROR(VLOOKUP(K406,【参考】数式用!$A$2:$N$57,14,FALSE),"")</f>
        <v/>
      </c>
      <c r="AO406" s="547" t="str">
        <f t="shared" si="126"/>
        <v/>
      </c>
      <c r="AP406" s="546" t="str">
        <f t="shared" si="127"/>
        <v/>
      </c>
      <c r="AQ406" s="546" t="str">
        <f t="shared" si="128"/>
        <v>入力済</v>
      </c>
      <c r="AR406" s="547" t="str">
        <f t="shared" si="129"/>
        <v/>
      </c>
      <c r="AS406" s="546" t="str">
        <f t="shared" si="130"/>
        <v>入力済</v>
      </c>
      <c r="AT406" s="546" t="str">
        <f t="shared" si="131"/>
        <v/>
      </c>
      <c r="AU406" s="546" t="str">
        <f t="shared" si="132"/>
        <v/>
      </c>
      <c r="AV406" s="547" t="str">
        <f t="shared" si="133"/>
        <v/>
      </c>
      <c r="AW406" s="547" t="str">
        <f t="shared" si="140"/>
        <v>入力済</v>
      </c>
      <c r="AX406" s="546" t="str">
        <f>IFERROR(VLOOKUP(K406,【参考】数式用!$AR$3:$AS$49,2, FALSE), "")</f>
        <v/>
      </c>
      <c r="AY406" s="547" t="str">
        <f t="shared" si="134"/>
        <v/>
      </c>
      <c r="AZ406" s="547" t="str">
        <f t="shared" si="135"/>
        <v>入力済</v>
      </c>
      <c r="BA406" s="546" t="str">
        <f>IFERROR(VLOOKUP(K406,【参考】数式用!$AX$3:$AY$56, 2, FALSE), "")</f>
        <v/>
      </c>
      <c r="BB406" s="547" t="str">
        <f t="shared" si="136"/>
        <v/>
      </c>
      <c r="BC406" s="647" t="str">
        <f t="shared" si="137"/>
        <v>入力済</v>
      </c>
      <c r="BD406" s="547" t="str">
        <f t="shared" si="138"/>
        <v/>
      </c>
      <c r="BE406" s="547" t="str">
        <f t="shared" si="139"/>
        <v/>
      </c>
      <c r="BF406" s="514"/>
      <c r="BG406" s="514"/>
      <c r="BH406" s="633" t="e">
        <f>VLOOKUP(K406,【参考】数式用!$A$2:$O$57,15,FALSE)</f>
        <v>#N/A</v>
      </c>
      <c r="BI406" s="514"/>
      <c r="BJ406" s="514"/>
      <c r="BK406" s="514"/>
      <c r="BL406" s="514"/>
      <c r="BM406" s="514"/>
      <c r="BN406" s="514"/>
      <c r="BO406" s="515"/>
    </row>
    <row r="407" spans="1:67" s="516" customFormat="1" ht="109.95" customHeight="1" thickBot="1">
      <c r="A407" s="649">
        <v>396</v>
      </c>
      <c r="B407" s="983" t="str">
        <f>IF(基本情報入力シート!B435="","",基本情報入力シート!B435)</f>
        <v/>
      </c>
      <c r="C407" s="984"/>
      <c r="D407" s="984"/>
      <c r="E407" s="984"/>
      <c r="F407" s="985"/>
      <c r="G407" s="460" t="str">
        <f>IF(基本情報入力シート!L435="", "", 基本情報入力シート!L435)</f>
        <v/>
      </c>
      <c r="H407" s="460" t="str">
        <f>IF(基本情報入力シート!Q435="", "", 基本情報入力シート!Q435)</f>
        <v/>
      </c>
      <c r="I407" s="460" t="str">
        <f>IF(基本情報入力シート!V435="", "", 基本情報入力シート!V435)</f>
        <v/>
      </c>
      <c r="J407" s="460" t="str">
        <f>IF(基本情報入力シート!W435="", "", 基本情報入力シート!W435)</f>
        <v/>
      </c>
      <c r="K407" s="460" t="str">
        <f>IF(基本情報入力シート!Z435="", "", 基本情報入力シート!Z435)</f>
        <v/>
      </c>
      <c r="L407" s="162" t="str">
        <f>IF(基本情報入力シート!AF435=0, "",基本情報入力シート!AF435)</f>
        <v/>
      </c>
      <c r="M407" s="163" t="str">
        <f>IF(基本情報入力シート!AG435="","",基本情報入力シート!AG435)</f>
        <v/>
      </c>
      <c r="N407" s="164"/>
      <c r="O407" s="165" t="str">
        <f>IFERROR(VLOOKUP(K407,【参考】数式用!$A$2:$F$57,MATCH(N407,【参考】数式用!$C$3:$F$3,0)+2,0),"")</f>
        <v/>
      </c>
      <c r="P407" s="461" t="s">
        <v>180</v>
      </c>
      <c r="Q407" s="166"/>
      <c r="R407" s="462" t="s">
        <v>271</v>
      </c>
      <c r="S407" s="166"/>
      <c r="T407" s="462" t="s">
        <v>272</v>
      </c>
      <c r="U407" s="166"/>
      <c r="V407" s="462" t="s">
        <v>271</v>
      </c>
      <c r="W407" s="166"/>
      <c r="X407" s="462" t="s">
        <v>182</v>
      </c>
      <c r="Y407" s="462" t="s">
        <v>274</v>
      </c>
      <c r="Z407" s="462" t="str">
        <f t="shared" si="122"/>
        <v/>
      </c>
      <c r="AA407" s="463" t="s">
        <v>275</v>
      </c>
      <c r="AB407" s="464" t="str">
        <f t="shared" si="123"/>
        <v/>
      </c>
      <c r="AC407" s="465" t="str">
        <f>IFERROR(ROUNDDOWN(ROUNDDOWN(ROUND(L407*VLOOKUP(K407,【参考】数式用!$A$4:$F$57,MATCH("処遇改善加算Ⅳ",【参考】数式用!$C$3:$F$3,0)+2,0),0)*M407,0)*Z407*0.5,0), "")</f>
        <v/>
      </c>
      <c r="AD407" s="616"/>
      <c r="AE407" s="582"/>
      <c r="AF407" s="582"/>
      <c r="AG407" s="583"/>
      <c r="AH407" s="234"/>
      <c r="AI407" s="161"/>
      <c r="AJ407" s="167"/>
      <c r="AK407" s="541" t="str">
        <f t="shared" si="124"/>
        <v/>
      </c>
      <c r="AL407" s="542" t="str">
        <f t="shared" si="125"/>
        <v/>
      </c>
      <c r="AM407" s="543"/>
      <c r="AN407" s="547" t="str">
        <f>IFERROR(VLOOKUP(K407,【参考】数式用!$A$2:$N$57,14,FALSE),"")</f>
        <v/>
      </c>
      <c r="AO407" s="547" t="str">
        <f t="shared" si="126"/>
        <v/>
      </c>
      <c r="AP407" s="546" t="str">
        <f t="shared" si="127"/>
        <v/>
      </c>
      <c r="AQ407" s="546" t="str">
        <f t="shared" si="128"/>
        <v>入力済</v>
      </c>
      <c r="AR407" s="547" t="str">
        <f t="shared" si="129"/>
        <v/>
      </c>
      <c r="AS407" s="546" t="str">
        <f t="shared" si="130"/>
        <v>入力済</v>
      </c>
      <c r="AT407" s="546" t="str">
        <f t="shared" si="131"/>
        <v/>
      </c>
      <c r="AU407" s="546" t="str">
        <f t="shared" si="132"/>
        <v/>
      </c>
      <c r="AV407" s="547" t="str">
        <f t="shared" si="133"/>
        <v/>
      </c>
      <c r="AW407" s="547" t="str">
        <f t="shared" si="140"/>
        <v>入力済</v>
      </c>
      <c r="AX407" s="546" t="str">
        <f>IFERROR(VLOOKUP(K407,【参考】数式用!$AR$3:$AS$49,2, FALSE), "")</f>
        <v/>
      </c>
      <c r="AY407" s="547" t="str">
        <f t="shared" si="134"/>
        <v/>
      </c>
      <c r="AZ407" s="547" t="str">
        <f t="shared" si="135"/>
        <v>入力済</v>
      </c>
      <c r="BA407" s="546" t="str">
        <f>IFERROR(VLOOKUP(K407,【参考】数式用!$AX$3:$AY$56, 2, FALSE), "")</f>
        <v/>
      </c>
      <c r="BB407" s="547" t="str">
        <f t="shared" si="136"/>
        <v/>
      </c>
      <c r="BC407" s="647" t="str">
        <f t="shared" si="137"/>
        <v>入力済</v>
      </c>
      <c r="BD407" s="547" t="str">
        <f t="shared" si="138"/>
        <v/>
      </c>
      <c r="BE407" s="547" t="str">
        <f t="shared" si="139"/>
        <v/>
      </c>
      <c r="BF407" s="514"/>
      <c r="BG407" s="514"/>
      <c r="BH407" s="633" t="e">
        <f>VLOOKUP(K407,【参考】数式用!$A$2:$O$57,15,FALSE)</f>
        <v>#N/A</v>
      </c>
      <c r="BI407" s="514"/>
      <c r="BJ407" s="514"/>
      <c r="BK407" s="514"/>
      <c r="BL407" s="514"/>
      <c r="BM407" s="514"/>
      <c r="BN407" s="514"/>
      <c r="BO407" s="515"/>
    </row>
    <row r="408" spans="1:67" s="516" customFormat="1" ht="109.95" customHeight="1" thickBot="1">
      <c r="A408" s="649">
        <v>397</v>
      </c>
      <c r="B408" s="983" t="str">
        <f>IF(基本情報入力シート!B436="","",基本情報入力シート!B436)</f>
        <v/>
      </c>
      <c r="C408" s="984"/>
      <c r="D408" s="984"/>
      <c r="E408" s="984"/>
      <c r="F408" s="985"/>
      <c r="G408" s="460" t="str">
        <f>IF(基本情報入力シート!L436="", "", 基本情報入力シート!L436)</f>
        <v/>
      </c>
      <c r="H408" s="460" t="str">
        <f>IF(基本情報入力シート!Q436="", "", 基本情報入力シート!Q436)</f>
        <v/>
      </c>
      <c r="I408" s="460" t="str">
        <f>IF(基本情報入力シート!V436="", "", 基本情報入力シート!V436)</f>
        <v/>
      </c>
      <c r="J408" s="460" t="str">
        <f>IF(基本情報入力シート!W436="", "", 基本情報入力シート!W436)</f>
        <v/>
      </c>
      <c r="K408" s="460" t="str">
        <f>IF(基本情報入力シート!Z436="", "", 基本情報入力シート!Z436)</f>
        <v/>
      </c>
      <c r="L408" s="162" t="str">
        <f>IF(基本情報入力シート!AF436=0, "",基本情報入力シート!AF436)</f>
        <v/>
      </c>
      <c r="M408" s="163" t="str">
        <f>IF(基本情報入力シート!AG436="","",基本情報入力シート!AG436)</f>
        <v/>
      </c>
      <c r="N408" s="164"/>
      <c r="O408" s="165" t="str">
        <f>IFERROR(VLOOKUP(K408,【参考】数式用!$A$2:$F$57,MATCH(N408,【参考】数式用!$C$3:$F$3,0)+2,0),"")</f>
        <v/>
      </c>
      <c r="P408" s="461" t="s">
        <v>180</v>
      </c>
      <c r="Q408" s="166"/>
      <c r="R408" s="462" t="s">
        <v>271</v>
      </c>
      <c r="S408" s="166"/>
      <c r="T408" s="462" t="s">
        <v>272</v>
      </c>
      <c r="U408" s="166"/>
      <c r="V408" s="462" t="s">
        <v>271</v>
      </c>
      <c r="W408" s="166"/>
      <c r="X408" s="462" t="s">
        <v>182</v>
      </c>
      <c r="Y408" s="462" t="s">
        <v>274</v>
      </c>
      <c r="Z408" s="462" t="str">
        <f t="shared" si="122"/>
        <v/>
      </c>
      <c r="AA408" s="463" t="s">
        <v>275</v>
      </c>
      <c r="AB408" s="464" t="str">
        <f t="shared" si="123"/>
        <v/>
      </c>
      <c r="AC408" s="465" t="str">
        <f>IFERROR(ROUNDDOWN(ROUNDDOWN(ROUND(L408*VLOOKUP(K408,【参考】数式用!$A$4:$F$57,MATCH("処遇改善加算Ⅳ",【参考】数式用!$C$3:$F$3,0)+2,0),0)*M408,0)*Z408*0.5,0), "")</f>
        <v/>
      </c>
      <c r="AD408" s="616"/>
      <c r="AE408" s="582"/>
      <c r="AF408" s="582"/>
      <c r="AG408" s="583"/>
      <c r="AH408" s="234"/>
      <c r="AI408" s="161"/>
      <c r="AJ408" s="167"/>
      <c r="AK408" s="541" t="str">
        <f t="shared" si="124"/>
        <v/>
      </c>
      <c r="AL408" s="542" t="str">
        <f t="shared" si="125"/>
        <v/>
      </c>
      <c r="AM408" s="543"/>
      <c r="AN408" s="547" t="str">
        <f>IFERROR(VLOOKUP(K408,【参考】数式用!$A$2:$N$57,14,FALSE),"")</f>
        <v/>
      </c>
      <c r="AO408" s="547" t="str">
        <f t="shared" si="126"/>
        <v/>
      </c>
      <c r="AP408" s="546" t="str">
        <f t="shared" si="127"/>
        <v/>
      </c>
      <c r="AQ408" s="546" t="str">
        <f t="shared" si="128"/>
        <v>入力済</v>
      </c>
      <c r="AR408" s="547" t="str">
        <f t="shared" si="129"/>
        <v/>
      </c>
      <c r="AS408" s="546" t="str">
        <f t="shared" si="130"/>
        <v>入力済</v>
      </c>
      <c r="AT408" s="546" t="str">
        <f t="shared" si="131"/>
        <v/>
      </c>
      <c r="AU408" s="546" t="str">
        <f t="shared" si="132"/>
        <v/>
      </c>
      <c r="AV408" s="547" t="str">
        <f t="shared" si="133"/>
        <v/>
      </c>
      <c r="AW408" s="547" t="str">
        <f t="shared" si="140"/>
        <v>入力済</v>
      </c>
      <c r="AX408" s="546" t="str">
        <f>IFERROR(VLOOKUP(K408,【参考】数式用!$AR$3:$AS$49,2, FALSE), "")</f>
        <v/>
      </c>
      <c r="AY408" s="547" t="str">
        <f t="shared" si="134"/>
        <v/>
      </c>
      <c r="AZ408" s="547" t="str">
        <f t="shared" si="135"/>
        <v>入力済</v>
      </c>
      <c r="BA408" s="546" t="str">
        <f>IFERROR(VLOOKUP(K408,【参考】数式用!$AX$3:$AY$56, 2, FALSE), "")</f>
        <v/>
      </c>
      <c r="BB408" s="547" t="str">
        <f t="shared" si="136"/>
        <v/>
      </c>
      <c r="BC408" s="647" t="str">
        <f t="shared" si="137"/>
        <v>入力済</v>
      </c>
      <c r="BD408" s="547" t="str">
        <f t="shared" si="138"/>
        <v/>
      </c>
      <c r="BE408" s="547" t="str">
        <f t="shared" si="139"/>
        <v/>
      </c>
      <c r="BF408" s="514"/>
      <c r="BG408" s="514"/>
      <c r="BH408" s="633" t="e">
        <f>VLOOKUP(K408,【参考】数式用!$A$2:$O$57,15,FALSE)</f>
        <v>#N/A</v>
      </c>
      <c r="BI408" s="514"/>
      <c r="BJ408" s="514"/>
      <c r="BK408" s="514"/>
      <c r="BL408" s="514"/>
      <c r="BM408" s="514"/>
      <c r="BN408" s="514"/>
      <c r="BO408" s="515"/>
    </row>
    <row r="409" spans="1:67" s="516" customFormat="1" ht="109.95" customHeight="1" thickBot="1">
      <c r="A409" s="649">
        <v>398</v>
      </c>
      <c r="B409" s="983" t="str">
        <f>IF(基本情報入力シート!B437="","",基本情報入力シート!B437)</f>
        <v/>
      </c>
      <c r="C409" s="984"/>
      <c r="D409" s="984"/>
      <c r="E409" s="984"/>
      <c r="F409" s="985"/>
      <c r="G409" s="460" t="str">
        <f>IF(基本情報入力シート!L437="", "", 基本情報入力シート!L437)</f>
        <v/>
      </c>
      <c r="H409" s="460" t="str">
        <f>IF(基本情報入力シート!Q437="", "", 基本情報入力シート!Q437)</f>
        <v/>
      </c>
      <c r="I409" s="460" t="str">
        <f>IF(基本情報入力シート!V437="", "", 基本情報入力シート!V437)</f>
        <v/>
      </c>
      <c r="J409" s="460" t="str">
        <f>IF(基本情報入力シート!W437="", "", 基本情報入力シート!W437)</f>
        <v/>
      </c>
      <c r="K409" s="460" t="str">
        <f>IF(基本情報入力シート!Z437="", "", 基本情報入力シート!Z437)</f>
        <v/>
      </c>
      <c r="L409" s="162" t="str">
        <f>IF(基本情報入力シート!AF437=0, "",基本情報入力シート!AF437)</f>
        <v/>
      </c>
      <c r="M409" s="163" t="str">
        <f>IF(基本情報入力シート!AG437="","",基本情報入力シート!AG437)</f>
        <v/>
      </c>
      <c r="N409" s="164"/>
      <c r="O409" s="165" t="str">
        <f>IFERROR(VLOOKUP(K409,【参考】数式用!$A$2:$F$57,MATCH(N409,【参考】数式用!$C$3:$F$3,0)+2,0),"")</f>
        <v/>
      </c>
      <c r="P409" s="461" t="s">
        <v>180</v>
      </c>
      <c r="Q409" s="166"/>
      <c r="R409" s="462" t="s">
        <v>271</v>
      </c>
      <c r="S409" s="166"/>
      <c r="T409" s="462" t="s">
        <v>272</v>
      </c>
      <c r="U409" s="166"/>
      <c r="V409" s="462" t="s">
        <v>271</v>
      </c>
      <c r="W409" s="166"/>
      <c r="X409" s="462" t="s">
        <v>182</v>
      </c>
      <c r="Y409" s="462" t="s">
        <v>274</v>
      </c>
      <c r="Z409" s="462" t="str">
        <f t="shared" si="122"/>
        <v/>
      </c>
      <c r="AA409" s="463" t="s">
        <v>275</v>
      </c>
      <c r="AB409" s="464" t="str">
        <f t="shared" si="123"/>
        <v/>
      </c>
      <c r="AC409" s="465" t="str">
        <f>IFERROR(ROUNDDOWN(ROUNDDOWN(ROUND(L409*VLOOKUP(K409,【参考】数式用!$A$4:$F$57,MATCH("処遇改善加算Ⅳ",【参考】数式用!$C$3:$F$3,0)+2,0),0)*M409,0)*Z409*0.5,0), "")</f>
        <v/>
      </c>
      <c r="AD409" s="616"/>
      <c r="AE409" s="582"/>
      <c r="AF409" s="582"/>
      <c r="AG409" s="583"/>
      <c r="AH409" s="234"/>
      <c r="AI409" s="161"/>
      <c r="AJ409" s="167"/>
      <c r="AK409" s="541" t="str">
        <f t="shared" si="124"/>
        <v/>
      </c>
      <c r="AL409" s="542" t="str">
        <f t="shared" si="125"/>
        <v/>
      </c>
      <c r="AM409" s="543"/>
      <c r="AN409" s="547" t="str">
        <f>IFERROR(VLOOKUP(K409,【参考】数式用!$A$2:$N$57,14,FALSE),"")</f>
        <v/>
      </c>
      <c r="AO409" s="547" t="str">
        <f t="shared" si="126"/>
        <v/>
      </c>
      <c r="AP409" s="546" t="str">
        <f t="shared" si="127"/>
        <v/>
      </c>
      <c r="AQ409" s="546" t="str">
        <f t="shared" si="128"/>
        <v>入力済</v>
      </c>
      <c r="AR409" s="547" t="str">
        <f t="shared" si="129"/>
        <v/>
      </c>
      <c r="AS409" s="546" t="str">
        <f t="shared" si="130"/>
        <v>入力済</v>
      </c>
      <c r="AT409" s="546" t="str">
        <f t="shared" si="131"/>
        <v/>
      </c>
      <c r="AU409" s="546" t="str">
        <f t="shared" si="132"/>
        <v/>
      </c>
      <c r="AV409" s="547" t="str">
        <f t="shared" si="133"/>
        <v/>
      </c>
      <c r="AW409" s="547" t="str">
        <f t="shared" si="140"/>
        <v>入力済</v>
      </c>
      <c r="AX409" s="546" t="str">
        <f>IFERROR(VLOOKUP(K409,【参考】数式用!$AR$3:$AS$49,2, FALSE), "")</f>
        <v/>
      </c>
      <c r="AY409" s="547" t="str">
        <f t="shared" si="134"/>
        <v/>
      </c>
      <c r="AZ409" s="547" t="str">
        <f t="shared" si="135"/>
        <v>入力済</v>
      </c>
      <c r="BA409" s="546" t="str">
        <f>IFERROR(VLOOKUP(K409,【参考】数式用!$AX$3:$AY$56, 2, FALSE), "")</f>
        <v/>
      </c>
      <c r="BB409" s="547" t="str">
        <f t="shared" si="136"/>
        <v/>
      </c>
      <c r="BC409" s="647" t="str">
        <f t="shared" si="137"/>
        <v>入力済</v>
      </c>
      <c r="BD409" s="547" t="str">
        <f t="shared" si="138"/>
        <v/>
      </c>
      <c r="BE409" s="547" t="str">
        <f t="shared" si="139"/>
        <v/>
      </c>
      <c r="BF409" s="514"/>
      <c r="BG409" s="514"/>
      <c r="BH409" s="633" t="e">
        <f>VLOOKUP(K409,【参考】数式用!$A$2:$O$57,15,FALSE)</f>
        <v>#N/A</v>
      </c>
      <c r="BI409" s="514"/>
      <c r="BJ409" s="514"/>
      <c r="BK409" s="514"/>
      <c r="BL409" s="514"/>
      <c r="BM409" s="514"/>
      <c r="BN409" s="514"/>
      <c r="BO409" s="515"/>
    </row>
    <row r="410" spans="1:67" s="516" customFormat="1" ht="109.95" customHeight="1" thickBot="1">
      <c r="A410" s="649">
        <v>399</v>
      </c>
      <c r="B410" s="983" t="str">
        <f>IF(基本情報入力シート!B438="","",基本情報入力シート!B438)</f>
        <v/>
      </c>
      <c r="C410" s="984"/>
      <c r="D410" s="984"/>
      <c r="E410" s="984"/>
      <c r="F410" s="985"/>
      <c r="G410" s="460" t="str">
        <f>IF(基本情報入力シート!L438="", "", 基本情報入力シート!L438)</f>
        <v/>
      </c>
      <c r="H410" s="460" t="str">
        <f>IF(基本情報入力シート!Q438="", "", 基本情報入力シート!Q438)</f>
        <v/>
      </c>
      <c r="I410" s="460" t="str">
        <f>IF(基本情報入力シート!V438="", "", 基本情報入力シート!V438)</f>
        <v/>
      </c>
      <c r="J410" s="460" t="str">
        <f>IF(基本情報入力シート!W438="", "", 基本情報入力シート!W438)</f>
        <v/>
      </c>
      <c r="K410" s="460" t="str">
        <f>IF(基本情報入力シート!Z438="", "", 基本情報入力シート!Z438)</f>
        <v/>
      </c>
      <c r="L410" s="162" t="str">
        <f>IF(基本情報入力シート!AF438=0, "",基本情報入力シート!AF438)</f>
        <v/>
      </c>
      <c r="M410" s="163" t="str">
        <f>IF(基本情報入力シート!AG438="","",基本情報入力シート!AG438)</f>
        <v/>
      </c>
      <c r="N410" s="164"/>
      <c r="O410" s="165" t="str">
        <f>IFERROR(VLOOKUP(K410,【参考】数式用!$A$2:$F$57,MATCH(N410,【参考】数式用!$C$3:$F$3,0)+2,0),"")</f>
        <v/>
      </c>
      <c r="P410" s="461" t="s">
        <v>180</v>
      </c>
      <c r="Q410" s="166"/>
      <c r="R410" s="462" t="s">
        <v>271</v>
      </c>
      <c r="S410" s="166"/>
      <c r="T410" s="462" t="s">
        <v>272</v>
      </c>
      <c r="U410" s="166"/>
      <c r="V410" s="462" t="s">
        <v>271</v>
      </c>
      <c r="W410" s="166"/>
      <c r="X410" s="462" t="s">
        <v>182</v>
      </c>
      <c r="Y410" s="462" t="s">
        <v>274</v>
      </c>
      <c r="Z410" s="462" t="str">
        <f t="shared" si="122"/>
        <v/>
      </c>
      <c r="AA410" s="463" t="s">
        <v>275</v>
      </c>
      <c r="AB410" s="464" t="str">
        <f t="shared" si="123"/>
        <v/>
      </c>
      <c r="AC410" s="465" t="str">
        <f>IFERROR(ROUNDDOWN(ROUNDDOWN(ROUND(L410*VLOOKUP(K410,【参考】数式用!$A$4:$F$57,MATCH("処遇改善加算Ⅳ",【参考】数式用!$C$3:$F$3,0)+2,0),0)*M410,0)*Z410*0.5,0), "")</f>
        <v/>
      </c>
      <c r="AD410" s="616"/>
      <c r="AE410" s="582"/>
      <c r="AF410" s="582"/>
      <c r="AG410" s="583"/>
      <c r="AH410" s="234"/>
      <c r="AI410" s="161"/>
      <c r="AJ410" s="167"/>
      <c r="AK410" s="541" t="str">
        <f t="shared" si="124"/>
        <v/>
      </c>
      <c r="AL410" s="542" t="str">
        <f t="shared" si="125"/>
        <v/>
      </c>
      <c r="AM410" s="543"/>
      <c r="AN410" s="547" t="str">
        <f>IFERROR(VLOOKUP(K410,【参考】数式用!$A$2:$N$57,14,FALSE),"")</f>
        <v/>
      </c>
      <c r="AO410" s="547" t="str">
        <f t="shared" si="126"/>
        <v/>
      </c>
      <c r="AP410" s="546" t="str">
        <f t="shared" si="127"/>
        <v/>
      </c>
      <c r="AQ410" s="546" t="str">
        <f t="shared" si="128"/>
        <v>入力済</v>
      </c>
      <c r="AR410" s="547" t="str">
        <f t="shared" si="129"/>
        <v/>
      </c>
      <c r="AS410" s="546" t="str">
        <f t="shared" si="130"/>
        <v>入力済</v>
      </c>
      <c r="AT410" s="546" t="str">
        <f t="shared" si="131"/>
        <v/>
      </c>
      <c r="AU410" s="546" t="str">
        <f t="shared" si="132"/>
        <v/>
      </c>
      <c r="AV410" s="547" t="str">
        <f t="shared" si="133"/>
        <v/>
      </c>
      <c r="AW410" s="547" t="str">
        <f t="shared" si="140"/>
        <v>入力済</v>
      </c>
      <c r="AX410" s="546" t="str">
        <f>IFERROR(VLOOKUP(K410,【参考】数式用!$AR$3:$AS$49,2, FALSE), "")</f>
        <v/>
      </c>
      <c r="AY410" s="547" t="str">
        <f t="shared" si="134"/>
        <v/>
      </c>
      <c r="AZ410" s="547" t="str">
        <f t="shared" si="135"/>
        <v>入力済</v>
      </c>
      <c r="BA410" s="546" t="str">
        <f>IFERROR(VLOOKUP(K410,【参考】数式用!$AX$3:$AY$56, 2, FALSE), "")</f>
        <v/>
      </c>
      <c r="BB410" s="547" t="str">
        <f t="shared" si="136"/>
        <v/>
      </c>
      <c r="BC410" s="647" t="str">
        <f t="shared" si="137"/>
        <v>入力済</v>
      </c>
      <c r="BD410" s="547" t="str">
        <f t="shared" si="138"/>
        <v/>
      </c>
      <c r="BE410" s="547" t="str">
        <f t="shared" si="139"/>
        <v/>
      </c>
      <c r="BF410" s="514"/>
      <c r="BG410" s="514"/>
      <c r="BH410" s="633" t="e">
        <f>VLOOKUP(K410,【参考】数式用!$A$2:$O$57,15,FALSE)</f>
        <v>#N/A</v>
      </c>
      <c r="BI410" s="514"/>
      <c r="BJ410" s="514"/>
      <c r="BK410" s="514"/>
      <c r="BL410" s="514"/>
      <c r="BM410" s="514"/>
      <c r="BN410" s="514"/>
      <c r="BO410" s="515"/>
    </row>
    <row r="411" spans="1:67" s="516" customFormat="1" ht="109.95" customHeight="1" thickBot="1">
      <c r="A411" s="649">
        <v>400</v>
      </c>
      <c r="B411" s="983" t="str">
        <f>IF(基本情報入力シート!B439="","",基本情報入力シート!B439)</f>
        <v/>
      </c>
      <c r="C411" s="984"/>
      <c r="D411" s="984"/>
      <c r="E411" s="984"/>
      <c r="F411" s="985"/>
      <c r="G411" s="460" t="str">
        <f>IF(基本情報入力シート!L439="", "", 基本情報入力シート!L439)</f>
        <v/>
      </c>
      <c r="H411" s="460" t="str">
        <f>IF(基本情報入力シート!Q439="", "", 基本情報入力シート!Q439)</f>
        <v/>
      </c>
      <c r="I411" s="460" t="str">
        <f>IF(基本情報入力シート!V439="", "", 基本情報入力シート!V439)</f>
        <v/>
      </c>
      <c r="J411" s="460" t="str">
        <f>IF(基本情報入力シート!W439="", "", 基本情報入力シート!W439)</f>
        <v/>
      </c>
      <c r="K411" s="460" t="str">
        <f>IF(基本情報入力シート!Z439="", "", 基本情報入力シート!Z439)</f>
        <v/>
      </c>
      <c r="L411" s="162" t="str">
        <f>IF(基本情報入力シート!AF439=0, "",基本情報入力シート!AF439)</f>
        <v/>
      </c>
      <c r="M411" s="163" t="str">
        <f>IF(基本情報入力シート!AG439="","",基本情報入力シート!AG439)</f>
        <v/>
      </c>
      <c r="N411" s="164"/>
      <c r="O411" s="165" t="str">
        <f>IFERROR(VLOOKUP(K411,【参考】数式用!$A$2:$F$57,MATCH(N411,【参考】数式用!$C$3:$F$3,0)+2,0),"")</f>
        <v/>
      </c>
      <c r="P411" s="461" t="s">
        <v>180</v>
      </c>
      <c r="Q411" s="166"/>
      <c r="R411" s="462" t="s">
        <v>271</v>
      </c>
      <c r="S411" s="166"/>
      <c r="T411" s="462" t="s">
        <v>272</v>
      </c>
      <c r="U411" s="166"/>
      <c r="V411" s="462" t="s">
        <v>271</v>
      </c>
      <c r="W411" s="166"/>
      <c r="X411" s="462" t="s">
        <v>182</v>
      </c>
      <c r="Y411" s="462" t="s">
        <v>274</v>
      </c>
      <c r="Z411" s="462" t="str">
        <f t="shared" si="122"/>
        <v/>
      </c>
      <c r="AA411" s="463" t="s">
        <v>275</v>
      </c>
      <c r="AB411" s="464" t="str">
        <f t="shared" si="123"/>
        <v/>
      </c>
      <c r="AC411" s="465" t="str">
        <f>IFERROR(ROUNDDOWN(ROUNDDOWN(ROUND(L411*VLOOKUP(K411,【参考】数式用!$A$4:$F$57,MATCH("処遇改善加算Ⅳ",【参考】数式用!$C$3:$F$3,0)+2,0),0)*M411,0)*Z411*0.5,0), "")</f>
        <v/>
      </c>
      <c r="AD411" s="616"/>
      <c r="AE411" s="582"/>
      <c r="AF411" s="582"/>
      <c r="AG411" s="583"/>
      <c r="AH411" s="234"/>
      <c r="AI411" s="161"/>
      <c r="AJ411" s="167"/>
      <c r="AK411" s="541" t="str">
        <f t="shared" si="124"/>
        <v/>
      </c>
      <c r="AL411" s="542" t="str">
        <f t="shared" si="125"/>
        <v/>
      </c>
      <c r="AM411" s="543"/>
      <c r="AN411" s="547" t="str">
        <f>IFERROR(VLOOKUP(K411,【参考】数式用!$A$2:$N$57,14,FALSE),"")</f>
        <v/>
      </c>
      <c r="AO411" s="547" t="str">
        <f t="shared" si="126"/>
        <v/>
      </c>
      <c r="AP411" s="546" t="str">
        <f t="shared" si="127"/>
        <v/>
      </c>
      <c r="AQ411" s="546" t="str">
        <f t="shared" si="128"/>
        <v>入力済</v>
      </c>
      <c r="AR411" s="547" t="str">
        <f t="shared" si="129"/>
        <v/>
      </c>
      <c r="AS411" s="546" t="str">
        <f t="shared" si="130"/>
        <v>入力済</v>
      </c>
      <c r="AT411" s="546" t="str">
        <f t="shared" si="131"/>
        <v/>
      </c>
      <c r="AU411" s="546" t="str">
        <f t="shared" si="132"/>
        <v/>
      </c>
      <c r="AV411" s="547" t="str">
        <f t="shared" si="133"/>
        <v/>
      </c>
      <c r="AW411" s="547" t="str">
        <f t="shared" si="140"/>
        <v>入力済</v>
      </c>
      <c r="AX411" s="546" t="str">
        <f>IFERROR(VLOOKUP(K411,【参考】数式用!$AR$3:$AS$49,2, FALSE), "")</f>
        <v/>
      </c>
      <c r="AY411" s="547" t="str">
        <f t="shared" si="134"/>
        <v/>
      </c>
      <c r="AZ411" s="547" t="str">
        <f t="shared" si="135"/>
        <v>入力済</v>
      </c>
      <c r="BA411" s="546" t="str">
        <f>IFERROR(VLOOKUP(K411,【参考】数式用!$AX$3:$AY$56, 2, FALSE), "")</f>
        <v/>
      </c>
      <c r="BB411" s="547" t="str">
        <f t="shared" si="136"/>
        <v/>
      </c>
      <c r="BC411" s="647" t="str">
        <f t="shared" si="137"/>
        <v>入力済</v>
      </c>
      <c r="BD411" s="547" t="str">
        <f t="shared" si="138"/>
        <v/>
      </c>
      <c r="BE411" s="547" t="str">
        <f t="shared" si="139"/>
        <v/>
      </c>
      <c r="BF411" s="514"/>
      <c r="BG411" s="514"/>
      <c r="BH411" s="633" t="e">
        <f>VLOOKUP(K411,【参考】数式用!$A$2:$O$57,15,FALSE)</f>
        <v>#N/A</v>
      </c>
      <c r="BI411" s="514"/>
      <c r="BJ411" s="514"/>
      <c r="BK411" s="514"/>
      <c r="BL411" s="514"/>
      <c r="BM411" s="514"/>
      <c r="BN411" s="514"/>
      <c r="BO411" s="515"/>
    </row>
    <row r="412" spans="1:67" s="516" customFormat="1" ht="109.95" customHeight="1" thickBot="1">
      <c r="A412" s="649">
        <v>401</v>
      </c>
      <c r="B412" s="983" t="str">
        <f>IF(基本情報入力シート!B440="","",基本情報入力シート!B440)</f>
        <v/>
      </c>
      <c r="C412" s="984"/>
      <c r="D412" s="984"/>
      <c r="E412" s="984"/>
      <c r="F412" s="985"/>
      <c r="G412" s="460" t="str">
        <f>IF(基本情報入力シート!L440="", "", 基本情報入力シート!L440)</f>
        <v/>
      </c>
      <c r="H412" s="460" t="str">
        <f>IF(基本情報入力シート!Q440="", "", 基本情報入力シート!Q440)</f>
        <v/>
      </c>
      <c r="I412" s="460" t="str">
        <f>IF(基本情報入力シート!V440="", "", 基本情報入力シート!V440)</f>
        <v/>
      </c>
      <c r="J412" s="460" t="str">
        <f>IF(基本情報入力シート!W440="", "", 基本情報入力シート!W440)</f>
        <v/>
      </c>
      <c r="K412" s="460" t="str">
        <f>IF(基本情報入力シート!Z440="", "", 基本情報入力シート!Z440)</f>
        <v/>
      </c>
      <c r="L412" s="162" t="str">
        <f>IF(基本情報入力シート!AF440=0, "",基本情報入力シート!AF440)</f>
        <v/>
      </c>
      <c r="M412" s="163" t="str">
        <f>IF(基本情報入力シート!AG440="","",基本情報入力シート!AG440)</f>
        <v/>
      </c>
      <c r="N412" s="164"/>
      <c r="O412" s="165" t="str">
        <f>IFERROR(VLOOKUP(K412,【参考】数式用!$A$2:$F$57,MATCH(N412,【参考】数式用!$C$3:$F$3,0)+2,0),"")</f>
        <v/>
      </c>
      <c r="P412" s="461" t="s">
        <v>180</v>
      </c>
      <c r="Q412" s="166"/>
      <c r="R412" s="462" t="s">
        <v>271</v>
      </c>
      <c r="S412" s="166"/>
      <c r="T412" s="462" t="s">
        <v>272</v>
      </c>
      <c r="U412" s="166"/>
      <c r="V412" s="462" t="s">
        <v>271</v>
      </c>
      <c r="W412" s="166"/>
      <c r="X412" s="462" t="s">
        <v>182</v>
      </c>
      <c r="Y412" s="462" t="s">
        <v>274</v>
      </c>
      <c r="Z412" s="462" t="str">
        <f t="shared" si="122"/>
        <v/>
      </c>
      <c r="AA412" s="463" t="s">
        <v>275</v>
      </c>
      <c r="AB412" s="464" t="str">
        <f t="shared" si="123"/>
        <v/>
      </c>
      <c r="AC412" s="465" t="str">
        <f>IFERROR(ROUNDDOWN(ROUNDDOWN(ROUND(L412*VLOOKUP(K412,【参考】数式用!$A$4:$F$57,MATCH("処遇改善加算Ⅳ",【参考】数式用!$C$3:$F$3,0)+2,0),0)*M412,0)*Z412*0.5,0), "")</f>
        <v/>
      </c>
      <c r="AD412" s="616"/>
      <c r="AE412" s="582"/>
      <c r="AF412" s="582"/>
      <c r="AG412" s="583"/>
      <c r="AH412" s="234"/>
      <c r="AI412" s="161"/>
      <c r="AJ412" s="167"/>
      <c r="AK412" s="541" t="str">
        <f t="shared" si="124"/>
        <v/>
      </c>
      <c r="AL412" s="542" t="str">
        <f t="shared" si="125"/>
        <v/>
      </c>
      <c r="AM412" s="543"/>
      <c r="AN412" s="547" t="str">
        <f>IFERROR(VLOOKUP(K412,【参考】数式用!$A$2:$N$57,14,FALSE),"")</f>
        <v/>
      </c>
      <c r="AO412" s="547" t="str">
        <f t="shared" si="126"/>
        <v/>
      </c>
      <c r="AP412" s="546" t="str">
        <f t="shared" si="127"/>
        <v/>
      </c>
      <c r="AQ412" s="546" t="str">
        <f t="shared" si="128"/>
        <v>入力済</v>
      </c>
      <c r="AR412" s="547" t="str">
        <f t="shared" si="129"/>
        <v/>
      </c>
      <c r="AS412" s="546" t="str">
        <f t="shared" si="130"/>
        <v>入力済</v>
      </c>
      <c r="AT412" s="546" t="str">
        <f t="shared" si="131"/>
        <v/>
      </c>
      <c r="AU412" s="546" t="str">
        <f t="shared" si="132"/>
        <v/>
      </c>
      <c r="AV412" s="547" t="str">
        <f t="shared" si="133"/>
        <v/>
      </c>
      <c r="AW412" s="547" t="str">
        <f t="shared" si="140"/>
        <v>入力済</v>
      </c>
      <c r="AX412" s="546" t="str">
        <f>IFERROR(VLOOKUP(K412,【参考】数式用!$AR$3:$AS$49,2, FALSE), "")</f>
        <v/>
      </c>
      <c r="AY412" s="547" t="str">
        <f t="shared" si="134"/>
        <v/>
      </c>
      <c r="AZ412" s="547" t="str">
        <f t="shared" si="135"/>
        <v>入力済</v>
      </c>
      <c r="BA412" s="546" t="str">
        <f>IFERROR(VLOOKUP(K412,【参考】数式用!$AX$3:$AY$56, 2, FALSE), "")</f>
        <v/>
      </c>
      <c r="BB412" s="547" t="str">
        <f t="shared" si="136"/>
        <v/>
      </c>
      <c r="BC412" s="647" t="str">
        <f t="shared" si="137"/>
        <v>入力済</v>
      </c>
      <c r="BD412" s="547" t="str">
        <f t="shared" si="138"/>
        <v/>
      </c>
      <c r="BE412" s="547" t="str">
        <f t="shared" si="139"/>
        <v/>
      </c>
      <c r="BF412" s="514"/>
      <c r="BG412" s="514"/>
      <c r="BH412" s="633" t="e">
        <f>VLOOKUP(K412,【参考】数式用!$A$2:$O$57,15,FALSE)</f>
        <v>#N/A</v>
      </c>
      <c r="BI412" s="514"/>
      <c r="BJ412" s="514"/>
      <c r="BK412" s="514"/>
      <c r="BL412" s="514"/>
      <c r="BM412" s="514"/>
      <c r="BN412" s="514"/>
      <c r="BO412" s="515"/>
    </row>
    <row r="413" spans="1:67" s="516" customFormat="1" ht="109.95" customHeight="1" thickBot="1">
      <c r="A413" s="649">
        <v>402</v>
      </c>
      <c r="B413" s="983" t="str">
        <f>IF(基本情報入力シート!B441="","",基本情報入力シート!B441)</f>
        <v/>
      </c>
      <c r="C413" s="984"/>
      <c r="D413" s="984"/>
      <c r="E413" s="984"/>
      <c r="F413" s="985"/>
      <c r="G413" s="460" t="str">
        <f>IF(基本情報入力シート!L441="", "", 基本情報入力シート!L441)</f>
        <v/>
      </c>
      <c r="H413" s="460" t="str">
        <f>IF(基本情報入力シート!Q441="", "", 基本情報入力シート!Q441)</f>
        <v/>
      </c>
      <c r="I413" s="460" t="str">
        <f>IF(基本情報入力シート!V441="", "", 基本情報入力シート!V441)</f>
        <v/>
      </c>
      <c r="J413" s="460" t="str">
        <f>IF(基本情報入力シート!W441="", "", 基本情報入力シート!W441)</f>
        <v/>
      </c>
      <c r="K413" s="460" t="str">
        <f>IF(基本情報入力シート!Z441="", "", 基本情報入力シート!Z441)</f>
        <v/>
      </c>
      <c r="L413" s="162" t="str">
        <f>IF(基本情報入力シート!AF441=0, "",基本情報入力シート!AF441)</f>
        <v/>
      </c>
      <c r="M413" s="163" t="str">
        <f>IF(基本情報入力シート!AG441="","",基本情報入力シート!AG441)</f>
        <v/>
      </c>
      <c r="N413" s="164"/>
      <c r="O413" s="165" t="str">
        <f>IFERROR(VLOOKUP(K413,【参考】数式用!$A$2:$F$57,MATCH(N413,【参考】数式用!$C$3:$F$3,0)+2,0),"")</f>
        <v/>
      </c>
      <c r="P413" s="461" t="s">
        <v>180</v>
      </c>
      <c r="Q413" s="166"/>
      <c r="R413" s="462" t="s">
        <v>271</v>
      </c>
      <c r="S413" s="166"/>
      <c r="T413" s="462" t="s">
        <v>272</v>
      </c>
      <c r="U413" s="166"/>
      <c r="V413" s="462" t="s">
        <v>271</v>
      </c>
      <c r="W413" s="166"/>
      <c r="X413" s="462" t="s">
        <v>182</v>
      </c>
      <c r="Y413" s="462" t="s">
        <v>274</v>
      </c>
      <c r="Z413" s="462" t="str">
        <f t="shared" si="122"/>
        <v/>
      </c>
      <c r="AA413" s="463" t="s">
        <v>275</v>
      </c>
      <c r="AB413" s="464" t="str">
        <f t="shared" si="123"/>
        <v/>
      </c>
      <c r="AC413" s="465" t="str">
        <f>IFERROR(ROUNDDOWN(ROUNDDOWN(ROUND(L413*VLOOKUP(K413,【参考】数式用!$A$4:$F$57,MATCH("処遇改善加算Ⅳ",【参考】数式用!$C$3:$F$3,0)+2,0),0)*M413,0)*Z413*0.5,0), "")</f>
        <v/>
      </c>
      <c r="AD413" s="616"/>
      <c r="AE413" s="582"/>
      <c r="AF413" s="582"/>
      <c r="AG413" s="583"/>
      <c r="AH413" s="234"/>
      <c r="AI413" s="161"/>
      <c r="AJ413" s="167"/>
      <c r="AK413" s="541" t="str">
        <f t="shared" si="124"/>
        <v/>
      </c>
      <c r="AL413" s="542" t="str">
        <f t="shared" si="125"/>
        <v/>
      </c>
      <c r="AM413" s="543"/>
      <c r="AN413" s="547" t="str">
        <f>IFERROR(VLOOKUP(K413,【参考】数式用!$A$2:$N$57,14,FALSE),"")</f>
        <v/>
      </c>
      <c r="AO413" s="547" t="str">
        <f t="shared" si="126"/>
        <v/>
      </c>
      <c r="AP413" s="546" t="str">
        <f t="shared" si="127"/>
        <v/>
      </c>
      <c r="AQ413" s="546" t="str">
        <f t="shared" si="128"/>
        <v>入力済</v>
      </c>
      <c r="AR413" s="547" t="str">
        <f t="shared" si="129"/>
        <v/>
      </c>
      <c r="AS413" s="546" t="str">
        <f t="shared" si="130"/>
        <v>入力済</v>
      </c>
      <c r="AT413" s="546" t="str">
        <f t="shared" si="131"/>
        <v/>
      </c>
      <c r="AU413" s="546" t="str">
        <f t="shared" si="132"/>
        <v/>
      </c>
      <c r="AV413" s="547" t="str">
        <f t="shared" si="133"/>
        <v/>
      </c>
      <c r="AW413" s="547" t="str">
        <f t="shared" si="140"/>
        <v>入力済</v>
      </c>
      <c r="AX413" s="546" t="str">
        <f>IFERROR(VLOOKUP(K413,【参考】数式用!$AR$3:$AS$49,2, FALSE), "")</f>
        <v/>
      </c>
      <c r="AY413" s="547" t="str">
        <f t="shared" si="134"/>
        <v/>
      </c>
      <c r="AZ413" s="547" t="str">
        <f t="shared" si="135"/>
        <v>入力済</v>
      </c>
      <c r="BA413" s="546" t="str">
        <f>IFERROR(VLOOKUP(K413,【参考】数式用!$AX$3:$AY$56, 2, FALSE), "")</f>
        <v/>
      </c>
      <c r="BB413" s="547" t="str">
        <f t="shared" si="136"/>
        <v/>
      </c>
      <c r="BC413" s="647" t="str">
        <f t="shared" si="137"/>
        <v>入力済</v>
      </c>
      <c r="BD413" s="547" t="str">
        <f t="shared" si="138"/>
        <v/>
      </c>
      <c r="BE413" s="547" t="str">
        <f t="shared" si="139"/>
        <v/>
      </c>
      <c r="BF413" s="514"/>
      <c r="BG413" s="514"/>
      <c r="BH413" s="633" t="e">
        <f>VLOOKUP(K413,【参考】数式用!$A$2:$O$57,15,FALSE)</f>
        <v>#N/A</v>
      </c>
      <c r="BI413" s="514"/>
      <c r="BJ413" s="514"/>
      <c r="BK413" s="514"/>
      <c r="BL413" s="514"/>
      <c r="BM413" s="514"/>
      <c r="BN413" s="514"/>
      <c r="BO413" s="515"/>
    </row>
    <row r="414" spans="1:67" s="516" customFormat="1" ht="109.95" customHeight="1" thickBot="1">
      <c r="A414" s="649">
        <v>403</v>
      </c>
      <c r="B414" s="983" t="str">
        <f>IF(基本情報入力シート!B442="","",基本情報入力シート!B442)</f>
        <v/>
      </c>
      <c r="C414" s="984"/>
      <c r="D414" s="984"/>
      <c r="E414" s="984"/>
      <c r="F414" s="985"/>
      <c r="G414" s="460" t="str">
        <f>IF(基本情報入力シート!L442="", "", 基本情報入力シート!L442)</f>
        <v/>
      </c>
      <c r="H414" s="460" t="str">
        <f>IF(基本情報入力シート!Q442="", "", 基本情報入力シート!Q442)</f>
        <v/>
      </c>
      <c r="I414" s="460" t="str">
        <f>IF(基本情報入力シート!V442="", "", 基本情報入力シート!V442)</f>
        <v/>
      </c>
      <c r="J414" s="460" t="str">
        <f>IF(基本情報入力シート!W442="", "", 基本情報入力シート!W442)</f>
        <v/>
      </c>
      <c r="K414" s="460" t="str">
        <f>IF(基本情報入力シート!Z442="", "", 基本情報入力シート!Z442)</f>
        <v/>
      </c>
      <c r="L414" s="162" t="str">
        <f>IF(基本情報入力シート!AF442=0, "",基本情報入力シート!AF442)</f>
        <v/>
      </c>
      <c r="M414" s="163" t="str">
        <f>IF(基本情報入力シート!AG442="","",基本情報入力シート!AG442)</f>
        <v/>
      </c>
      <c r="N414" s="164"/>
      <c r="O414" s="165" t="str">
        <f>IFERROR(VLOOKUP(K414,【参考】数式用!$A$2:$F$57,MATCH(N414,【参考】数式用!$C$3:$F$3,0)+2,0),"")</f>
        <v/>
      </c>
      <c r="P414" s="461" t="s">
        <v>180</v>
      </c>
      <c r="Q414" s="166"/>
      <c r="R414" s="462" t="s">
        <v>271</v>
      </c>
      <c r="S414" s="166"/>
      <c r="T414" s="462" t="s">
        <v>272</v>
      </c>
      <c r="U414" s="166"/>
      <c r="V414" s="462" t="s">
        <v>271</v>
      </c>
      <c r="W414" s="166"/>
      <c r="X414" s="462" t="s">
        <v>182</v>
      </c>
      <c r="Y414" s="462" t="s">
        <v>274</v>
      </c>
      <c r="Z414" s="462" t="str">
        <f t="shared" si="122"/>
        <v/>
      </c>
      <c r="AA414" s="463" t="s">
        <v>275</v>
      </c>
      <c r="AB414" s="464" t="str">
        <f t="shared" si="123"/>
        <v/>
      </c>
      <c r="AC414" s="465" t="str">
        <f>IFERROR(ROUNDDOWN(ROUNDDOWN(ROUND(L414*VLOOKUP(K414,【参考】数式用!$A$4:$F$57,MATCH("処遇改善加算Ⅳ",【参考】数式用!$C$3:$F$3,0)+2,0),0)*M414,0)*Z414*0.5,0), "")</f>
        <v/>
      </c>
      <c r="AD414" s="616"/>
      <c r="AE414" s="582"/>
      <c r="AF414" s="582"/>
      <c r="AG414" s="583"/>
      <c r="AH414" s="234"/>
      <c r="AI414" s="161"/>
      <c r="AJ414" s="167"/>
      <c r="AK414" s="541" t="str">
        <f t="shared" si="124"/>
        <v/>
      </c>
      <c r="AL414" s="542" t="str">
        <f t="shared" si="125"/>
        <v/>
      </c>
      <c r="AM414" s="543"/>
      <c r="AN414" s="547" t="str">
        <f>IFERROR(VLOOKUP(K414,【参考】数式用!$A$2:$N$57,14,FALSE),"")</f>
        <v/>
      </c>
      <c r="AO414" s="547" t="str">
        <f t="shared" si="126"/>
        <v/>
      </c>
      <c r="AP414" s="546" t="str">
        <f t="shared" si="127"/>
        <v/>
      </c>
      <c r="AQ414" s="546" t="str">
        <f t="shared" si="128"/>
        <v>入力済</v>
      </c>
      <c r="AR414" s="547" t="str">
        <f t="shared" si="129"/>
        <v/>
      </c>
      <c r="AS414" s="546" t="str">
        <f t="shared" si="130"/>
        <v>入力済</v>
      </c>
      <c r="AT414" s="546" t="str">
        <f t="shared" si="131"/>
        <v/>
      </c>
      <c r="AU414" s="546" t="str">
        <f t="shared" si="132"/>
        <v/>
      </c>
      <c r="AV414" s="547" t="str">
        <f t="shared" si="133"/>
        <v/>
      </c>
      <c r="AW414" s="547" t="str">
        <f t="shared" si="140"/>
        <v>入力済</v>
      </c>
      <c r="AX414" s="546" t="str">
        <f>IFERROR(VLOOKUP(K414,【参考】数式用!$AR$3:$AS$49,2, FALSE), "")</f>
        <v/>
      </c>
      <c r="AY414" s="547" t="str">
        <f t="shared" si="134"/>
        <v/>
      </c>
      <c r="AZ414" s="547" t="str">
        <f t="shared" si="135"/>
        <v>入力済</v>
      </c>
      <c r="BA414" s="546" t="str">
        <f>IFERROR(VLOOKUP(K414,【参考】数式用!$AX$3:$AY$56, 2, FALSE), "")</f>
        <v/>
      </c>
      <c r="BB414" s="547" t="str">
        <f t="shared" si="136"/>
        <v/>
      </c>
      <c r="BC414" s="647" t="str">
        <f t="shared" si="137"/>
        <v>入力済</v>
      </c>
      <c r="BD414" s="547" t="str">
        <f t="shared" si="138"/>
        <v/>
      </c>
      <c r="BE414" s="547" t="str">
        <f t="shared" si="139"/>
        <v/>
      </c>
      <c r="BF414" s="514"/>
      <c r="BG414" s="514"/>
      <c r="BH414" s="633" t="e">
        <f>VLOOKUP(K414,【参考】数式用!$A$2:$O$57,15,FALSE)</f>
        <v>#N/A</v>
      </c>
      <c r="BI414" s="514"/>
      <c r="BJ414" s="514"/>
      <c r="BK414" s="514"/>
      <c r="BL414" s="514"/>
      <c r="BM414" s="514"/>
      <c r="BN414" s="514"/>
      <c r="BO414" s="515"/>
    </row>
    <row r="415" spans="1:67" s="516" customFormat="1" ht="109.95" customHeight="1" thickBot="1">
      <c r="A415" s="649">
        <v>404</v>
      </c>
      <c r="B415" s="983" t="str">
        <f>IF(基本情報入力シート!B443="","",基本情報入力シート!B443)</f>
        <v/>
      </c>
      <c r="C415" s="984"/>
      <c r="D415" s="984"/>
      <c r="E415" s="984"/>
      <c r="F415" s="985"/>
      <c r="G415" s="460" t="str">
        <f>IF(基本情報入力シート!L443="", "", 基本情報入力シート!L443)</f>
        <v/>
      </c>
      <c r="H415" s="460" t="str">
        <f>IF(基本情報入力シート!Q443="", "", 基本情報入力シート!Q443)</f>
        <v/>
      </c>
      <c r="I415" s="460" t="str">
        <f>IF(基本情報入力シート!V443="", "", 基本情報入力シート!V443)</f>
        <v/>
      </c>
      <c r="J415" s="460" t="str">
        <f>IF(基本情報入力シート!W443="", "", 基本情報入力シート!W443)</f>
        <v/>
      </c>
      <c r="K415" s="460" t="str">
        <f>IF(基本情報入力シート!Z443="", "", 基本情報入力シート!Z443)</f>
        <v/>
      </c>
      <c r="L415" s="162" t="str">
        <f>IF(基本情報入力シート!AF443=0, "",基本情報入力シート!AF443)</f>
        <v/>
      </c>
      <c r="M415" s="163" t="str">
        <f>IF(基本情報入力シート!AG443="","",基本情報入力シート!AG443)</f>
        <v/>
      </c>
      <c r="N415" s="164"/>
      <c r="O415" s="165" t="str">
        <f>IFERROR(VLOOKUP(K415,【参考】数式用!$A$2:$F$57,MATCH(N415,【参考】数式用!$C$3:$F$3,0)+2,0),"")</f>
        <v/>
      </c>
      <c r="P415" s="461" t="s">
        <v>180</v>
      </c>
      <c r="Q415" s="166"/>
      <c r="R415" s="462" t="s">
        <v>271</v>
      </c>
      <c r="S415" s="166"/>
      <c r="T415" s="462" t="s">
        <v>272</v>
      </c>
      <c r="U415" s="166"/>
      <c r="V415" s="462" t="s">
        <v>271</v>
      </c>
      <c r="W415" s="166"/>
      <c r="X415" s="462" t="s">
        <v>182</v>
      </c>
      <c r="Y415" s="462" t="s">
        <v>274</v>
      </c>
      <c r="Z415" s="462" t="str">
        <f t="shared" si="122"/>
        <v/>
      </c>
      <c r="AA415" s="463" t="s">
        <v>275</v>
      </c>
      <c r="AB415" s="464" t="str">
        <f t="shared" si="123"/>
        <v/>
      </c>
      <c r="AC415" s="465" t="str">
        <f>IFERROR(ROUNDDOWN(ROUNDDOWN(ROUND(L415*VLOOKUP(K415,【参考】数式用!$A$4:$F$57,MATCH("処遇改善加算Ⅳ",【参考】数式用!$C$3:$F$3,0)+2,0),0)*M415,0)*Z415*0.5,0), "")</f>
        <v/>
      </c>
      <c r="AD415" s="616"/>
      <c r="AE415" s="582"/>
      <c r="AF415" s="582"/>
      <c r="AG415" s="583"/>
      <c r="AH415" s="234"/>
      <c r="AI415" s="161"/>
      <c r="AJ415" s="167"/>
      <c r="AK415" s="541" t="str">
        <f t="shared" si="124"/>
        <v/>
      </c>
      <c r="AL415" s="542" t="str">
        <f t="shared" si="125"/>
        <v/>
      </c>
      <c r="AM415" s="543"/>
      <c r="AN415" s="547" t="str">
        <f>IFERROR(VLOOKUP(K415,【参考】数式用!$A$2:$N$57,14,FALSE),"")</f>
        <v/>
      </c>
      <c r="AO415" s="547" t="str">
        <f t="shared" si="126"/>
        <v/>
      </c>
      <c r="AP415" s="546" t="str">
        <f t="shared" si="127"/>
        <v/>
      </c>
      <c r="AQ415" s="546" t="str">
        <f t="shared" si="128"/>
        <v>入力済</v>
      </c>
      <c r="AR415" s="547" t="str">
        <f t="shared" si="129"/>
        <v/>
      </c>
      <c r="AS415" s="546" t="str">
        <f t="shared" si="130"/>
        <v>入力済</v>
      </c>
      <c r="AT415" s="546" t="str">
        <f t="shared" si="131"/>
        <v/>
      </c>
      <c r="AU415" s="546" t="str">
        <f t="shared" si="132"/>
        <v/>
      </c>
      <c r="AV415" s="547" t="str">
        <f t="shared" si="133"/>
        <v/>
      </c>
      <c r="AW415" s="547" t="str">
        <f t="shared" si="140"/>
        <v>入力済</v>
      </c>
      <c r="AX415" s="546" t="str">
        <f>IFERROR(VLOOKUP(K415,【参考】数式用!$AR$3:$AS$49,2, FALSE), "")</f>
        <v/>
      </c>
      <c r="AY415" s="547" t="str">
        <f t="shared" si="134"/>
        <v/>
      </c>
      <c r="AZ415" s="547" t="str">
        <f t="shared" si="135"/>
        <v>入力済</v>
      </c>
      <c r="BA415" s="546" t="str">
        <f>IFERROR(VLOOKUP(K415,【参考】数式用!$AX$3:$AY$56, 2, FALSE), "")</f>
        <v/>
      </c>
      <c r="BB415" s="547" t="str">
        <f t="shared" si="136"/>
        <v/>
      </c>
      <c r="BC415" s="647" t="str">
        <f t="shared" si="137"/>
        <v>入力済</v>
      </c>
      <c r="BD415" s="547" t="str">
        <f t="shared" si="138"/>
        <v/>
      </c>
      <c r="BE415" s="547" t="str">
        <f t="shared" si="139"/>
        <v/>
      </c>
      <c r="BF415" s="514"/>
      <c r="BG415" s="514"/>
      <c r="BH415" s="633" t="e">
        <f>VLOOKUP(K415,【参考】数式用!$A$2:$O$57,15,FALSE)</f>
        <v>#N/A</v>
      </c>
      <c r="BI415" s="514"/>
      <c r="BJ415" s="514"/>
      <c r="BK415" s="514"/>
      <c r="BL415" s="514"/>
      <c r="BM415" s="514"/>
      <c r="BN415" s="514"/>
      <c r="BO415" s="515"/>
    </row>
    <row r="416" spans="1:67" s="516" customFormat="1" ht="109.95" customHeight="1" thickBot="1">
      <c r="A416" s="649">
        <v>405</v>
      </c>
      <c r="B416" s="983" t="str">
        <f>IF(基本情報入力シート!B444="","",基本情報入力シート!B444)</f>
        <v/>
      </c>
      <c r="C416" s="984"/>
      <c r="D416" s="984"/>
      <c r="E416" s="984"/>
      <c r="F416" s="985"/>
      <c r="G416" s="460" t="str">
        <f>IF(基本情報入力シート!L444="", "", 基本情報入力シート!L444)</f>
        <v/>
      </c>
      <c r="H416" s="460" t="str">
        <f>IF(基本情報入力シート!Q444="", "", 基本情報入力シート!Q444)</f>
        <v/>
      </c>
      <c r="I416" s="460" t="str">
        <f>IF(基本情報入力シート!V444="", "", 基本情報入力シート!V444)</f>
        <v/>
      </c>
      <c r="J416" s="460" t="str">
        <f>IF(基本情報入力シート!W444="", "", 基本情報入力シート!W444)</f>
        <v/>
      </c>
      <c r="K416" s="460" t="str">
        <f>IF(基本情報入力シート!Z444="", "", 基本情報入力シート!Z444)</f>
        <v/>
      </c>
      <c r="L416" s="162" t="str">
        <f>IF(基本情報入力シート!AF444=0, "",基本情報入力シート!AF444)</f>
        <v/>
      </c>
      <c r="M416" s="163" t="str">
        <f>IF(基本情報入力シート!AG444="","",基本情報入力シート!AG444)</f>
        <v/>
      </c>
      <c r="N416" s="164"/>
      <c r="O416" s="165" t="str">
        <f>IFERROR(VLOOKUP(K416,【参考】数式用!$A$2:$F$57,MATCH(N416,【参考】数式用!$C$3:$F$3,0)+2,0),"")</f>
        <v/>
      </c>
      <c r="P416" s="461" t="s">
        <v>180</v>
      </c>
      <c r="Q416" s="166"/>
      <c r="R416" s="462" t="s">
        <v>271</v>
      </c>
      <c r="S416" s="166"/>
      <c r="T416" s="462" t="s">
        <v>272</v>
      </c>
      <c r="U416" s="166"/>
      <c r="V416" s="462" t="s">
        <v>271</v>
      </c>
      <c r="W416" s="166"/>
      <c r="X416" s="462" t="s">
        <v>182</v>
      </c>
      <c r="Y416" s="462" t="s">
        <v>274</v>
      </c>
      <c r="Z416" s="462" t="str">
        <f t="shared" si="122"/>
        <v/>
      </c>
      <c r="AA416" s="463" t="s">
        <v>275</v>
      </c>
      <c r="AB416" s="464" t="str">
        <f t="shared" si="123"/>
        <v/>
      </c>
      <c r="AC416" s="465" t="str">
        <f>IFERROR(ROUNDDOWN(ROUNDDOWN(ROUND(L416*VLOOKUP(K416,【参考】数式用!$A$4:$F$57,MATCH("処遇改善加算Ⅳ",【参考】数式用!$C$3:$F$3,0)+2,0),0)*M416,0)*Z416*0.5,0), "")</f>
        <v/>
      </c>
      <c r="AD416" s="616"/>
      <c r="AE416" s="582"/>
      <c r="AF416" s="582"/>
      <c r="AG416" s="583"/>
      <c r="AH416" s="234"/>
      <c r="AI416" s="161"/>
      <c r="AJ416" s="167"/>
      <c r="AK416" s="541" t="str">
        <f t="shared" si="124"/>
        <v/>
      </c>
      <c r="AL416" s="542" t="str">
        <f t="shared" si="125"/>
        <v/>
      </c>
      <c r="AM416" s="543"/>
      <c r="AN416" s="547" t="str">
        <f>IFERROR(VLOOKUP(K416,【参考】数式用!$A$2:$N$57,14,FALSE),"")</f>
        <v/>
      </c>
      <c r="AO416" s="547" t="str">
        <f t="shared" si="126"/>
        <v/>
      </c>
      <c r="AP416" s="546" t="str">
        <f t="shared" si="127"/>
        <v/>
      </c>
      <c r="AQ416" s="546" t="str">
        <f t="shared" si="128"/>
        <v>入力済</v>
      </c>
      <c r="AR416" s="547" t="str">
        <f t="shared" si="129"/>
        <v/>
      </c>
      <c r="AS416" s="546" t="str">
        <f t="shared" si="130"/>
        <v>入力済</v>
      </c>
      <c r="AT416" s="546" t="str">
        <f t="shared" si="131"/>
        <v/>
      </c>
      <c r="AU416" s="546" t="str">
        <f t="shared" si="132"/>
        <v/>
      </c>
      <c r="AV416" s="547" t="str">
        <f t="shared" si="133"/>
        <v/>
      </c>
      <c r="AW416" s="547" t="str">
        <f t="shared" si="140"/>
        <v>入力済</v>
      </c>
      <c r="AX416" s="546" t="str">
        <f>IFERROR(VLOOKUP(K416,【参考】数式用!$AR$3:$AS$49,2, FALSE), "")</f>
        <v/>
      </c>
      <c r="AY416" s="547" t="str">
        <f t="shared" si="134"/>
        <v/>
      </c>
      <c r="AZ416" s="547" t="str">
        <f t="shared" si="135"/>
        <v>入力済</v>
      </c>
      <c r="BA416" s="546" t="str">
        <f>IFERROR(VLOOKUP(K416,【参考】数式用!$AX$3:$AY$56, 2, FALSE), "")</f>
        <v/>
      </c>
      <c r="BB416" s="547" t="str">
        <f t="shared" si="136"/>
        <v/>
      </c>
      <c r="BC416" s="647" t="str">
        <f t="shared" si="137"/>
        <v>入力済</v>
      </c>
      <c r="BD416" s="547" t="str">
        <f t="shared" si="138"/>
        <v/>
      </c>
      <c r="BE416" s="547" t="str">
        <f t="shared" si="139"/>
        <v/>
      </c>
      <c r="BF416" s="514"/>
      <c r="BG416" s="514"/>
      <c r="BH416" s="633" t="e">
        <f>VLOOKUP(K416,【参考】数式用!$A$2:$O$57,15,FALSE)</f>
        <v>#N/A</v>
      </c>
      <c r="BI416" s="514"/>
      <c r="BJ416" s="514"/>
      <c r="BK416" s="514"/>
      <c r="BL416" s="514"/>
      <c r="BM416" s="514"/>
      <c r="BN416" s="514"/>
      <c r="BO416" s="515"/>
    </row>
    <row r="417" spans="1:67" s="516" customFormat="1" ht="109.95" customHeight="1" thickBot="1">
      <c r="A417" s="649">
        <v>406</v>
      </c>
      <c r="B417" s="983" t="str">
        <f>IF(基本情報入力シート!B445="","",基本情報入力シート!B445)</f>
        <v/>
      </c>
      <c r="C417" s="984"/>
      <c r="D417" s="984"/>
      <c r="E417" s="984"/>
      <c r="F417" s="985"/>
      <c r="G417" s="460" t="str">
        <f>IF(基本情報入力シート!L445="", "", 基本情報入力シート!L445)</f>
        <v/>
      </c>
      <c r="H417" s="460" t="str">
        <f>IF(基本情報入力シート!Q445="", "", 基本情報入力シート!Q445)</f>
        <v/>
      </c>
      <c r="I417" s="460" t="str">
        <f>IF(基本情報入力シート!V445="", "", 基本情報入力シート!V445)</f>
        <v/>
      </c>
      <c r="J417" s="460" t="str">
        <f>IF(基本情報入力シート!W445="", "", 基本情報入力シート!W445)</f>
        <v/>
      </c>
      <c r="K417" s="460" t="str">
        <f>IF(基本情報入力シート!Z445="", "", 基本情報入力シート!Z445)</f>
        <v/>
      </c>
      <c r="L417" s="162" t="str">
        <f>IF(基本情報入力シート!AF445=0, "",基本情報入力シート!AF445)</f>
        <v/>
      </c>
      <c r="M417" s="163" t="str">
        <f>IF(基本情報入力シート!AG445="","",基本情報入力シート!AG445)</f>
        <v/>
      </c>
      <c r="N417" s="164"/>
      <c r="O417" s="165" t="str">
        <f>IFERROR(VLOOKUP(K417,【参考】数式用!$A$2:$F$57,MATCH(N417,【参考】数式用!$C$3:$F$3,0)+2,0),"")</f>
        <v/>
      </c>
      <c r="P417" s="461" t="s">
        <v>180</v>
      </c>
      <c r="Q417" s="166"/>
      <c r="R417" s="462" t="s">
        <v>271</v>
      </c>
      <c r="S417" s="166"/>
      <c r="T417" s="462" t="s">
        <v>272</v>
      </c>
      <c r="U417" s="166"/>
      <c r="V417" s="462" t="s">
        <v>271</v>
      </c>
      <c r="W417" s="166"/>
      <c r="X417" s="462" t="s">
        <v>182</v>
      </c>
      <c r="Y417" s="462" t="s">
        <v>274</v>
      </c>
      <c r="Z417" s="462" t="str">
        <f t="shared" si="122"/>
        <v/>
      </c>
      <c r="AA417" s="463" t="s">
        <v>275</v>
      </c>
      <c r="AB417" s="464" t="str">
        <f t="shared" si="123"/>
        <v/>
      </c>
      <c r="AC417" s="465" t="str">
        <f>IFERROR(ROUNDDOWN(ROUNDDOWN(ROUND(L417*VLOOKUP(K417,【参考】数式用!$A$4:$F$57,MATCH("処遇改善加算Ⅳ",【参考】数式用!$C$3:$F$3,0)+2,0),0)*M417,0)*Z417*0.5,0), "")</f>
        <v/>
      </c>
      <c r="AD417" s="616"/>
      <c r="AE417" s="582"/>
      <c r="AF417" s="582"/>
      <c r="AG417" s="583"/>
      <c r="AH417" s="234"/>
      <c r="AI417" s="161"/>
      <c r="AJ417" s="167"/>
      <c r="AK417" s="541" t="str">
        <f t="shared" si="124"/>
        <v/>
      </c>
      <c r="AL417" s="542" t="str">
        <f t="shared" si="125"/>
        <v/>
      </c>
      <c r="AM417" s="543"/>
      <c r="AN417" s="547" t="str">
        <f>IFERROR(VLOOKUP(K417,【参考】数式用!$A$2:$N$57,14,FALSE),"")</f>
        <v/>
      </c>
      <c r="AO417" s="547" t="str">
        <f t="shared" si="126"/>
        <v/>
      </c>
      <c r="AP417" s="546" t="str">
        <f t="shared" si="127"/>
        <v/>
      </c>
      <c r="AQ417" s="546" t="str">
        <f t="shared" si="128"/>
        <v>入力済</v>
      </c>
      <c r="AR417" s="547" t="str">
        <f t="shared" si="129"/>
        <v/>
      </c>
      <c r="AS417" s="546" t="str">
        <f t="shared" si="130"/>
        <v>入力済</v>
      </c>
      <c r="AT417" s="546" t="str">
        <f t="shared" si="131"/>
        <v/>
      </c>
      <c r="AU417" s="546" t="str">
        <f t="shared" si="132"/>
        <v/>
      </c>
      <c r="AV417" s="547" t="str">
        <f t="shared" si="133"/>
        <v/>
      </c>
      <c r="AW417" s="547" t="str">
        <f t="shared" si="140"/>
        <v>入力済</v>
      </c>
      <c r="AX417" s="546" t="str">
        <f>IFERROR(VLOOKUP(K417,【参考】数式用!$AR$3:$AS$49,2, FALSE), "")</f>
        <v/>
      </c>
      <c r="AY417" s="547" t="str">
        <f t="shared" si="134"/>
        <v/>
      </c>
      <c r="AZ417" s="547" t="str">
        <f t="shared" si="135"/>
        <v>入力済</v>
      </c>
      <c r="BA417" s="546" t="str">
        <f>IFERROR(VLOOKUP(K417,【参考】数式用!$AX$3:$AY$56, 2, FALSE), "")</f>
        <v/>
      </c>
      <c r="BB417" s="547" t="str">
        <f t="shared" si="136"/>
        <v/>
      </c>
      <c r="BC417" s="647" t="str">
        <f t="shared" si="137"/>
        <v>入力済</v>
      </c>
      <c r="BD417" s="547" t="str">
        <f t="shared" si="138"/>
        <v/>
      </c>
      <c r="BE417" s="547" t="str">
        <f t="shared" si="139"/>
        <v/>
      </c>
      <c r="BF417" s="514"/>
      <c r="BG417" s="514"/>
      <c r="BH417" s="633" t="e">
        <f>VLOOKUP(K417,【参考】数式用!$A$2:$O$57,15,FALSE)</f>
        <v>#N/A</v>
      </c>
      <c r="BI417" s="514"/>
      <c r="BJ417" s="514"/>
      <c r="BK417" s="514"/>
      <c r="BL417" s="514"/>
      <c r="BM417" s="514"/>
      <c r="BN417" s="514"/>
      <c r="BO417" s="515"/>
    </row>
    <row r="418" spans="1:67" s="516" customFormat="1" ht="109.95" customHeight="1" thickBot="1">
      <c r="A418" s="649">
        <v>407</v>
      </c>
      <c r="B418" s="983" t="str">
        <f>IF(基本情報入力シート!B446="","",基本情報入力シート!B446)</f>
        <v/>
      </c>
      <c r="C418" s="984"/>
      <c r="D418" s="984"/>
      <c r="E418" s="984"/>
      <c r="F418" s="985"/>
      <c r="G418" s="460" t="str">
        <f>IF(基本情報入力シート!L446="", "", 基本情報入力シート!L446)</f>
        <v/>
      </c>
      <c r="H418" s="460" t="str">
        <f>IF(基本情報入力シート!Q446="", "", 基本情報入力シート!Q446)</f>
        <v/>
      </c>
      <c r="I418" s="460" t="str">
        <f>IF(基本情報入力シート!V446="", "", 基本情報入力シート!V446)</f>
        <v/>
      </c>
      <c r="J418" s="460" t="str">
        <f>IF(基本情報入力シート!W446="", "", 基本情報入力シート!W446)</f>
        <v/>
      </c>
      <c r="K418" s="460" t="str">
        <f>IF(基本情報入力シート!Z446="", "", 基本情報入力シート!Z446)</f>
        <v/>
      </c>
      <c r="L418" s="162" t="str">
        <f>IF(基本情報入力シート!AF446=0, "",基本情報入力シート!AF446)</f>
        <v/>
      </c>
      <c r="M418" s="163" t="str">
        <f>IF(基本情報入力シート!AG446="","",基本情報入力シート!AG446)</f>
        <v/>
      </c>
      <c r="N418" s="164"/>
      <c r="O418" s="165" t="str">
        <f>IFERROR(VLOOKUP(K418,【参考】数式用!$A$2:$F$57,MATCH(N418,【参考】数式用!$C$3:$F$3,0)+2,0),"")</f>
        <v/>
      </c>
      <c r="P418" s="461" t="s">
        <v>180</v>
      </c>
      <c r="Q418" s="166"/>
      <c r="R418" s="462" t="s">
        <v>271</v>
      </c>
      <c r="S418" s="166"/>
      <c r="T418" s="462" t="s">
        <v>272</v>
      </c>
      <c r="U418" s="166"/>
      <c r="V418" s="462" t="s">
        <v>271</v>
      </c>
      <c r="W418" s="166"/>
      <c r="X418" s="462" t="s">
        <v>182</v>
      </c>
      <c r="Y418" s="462" t="s">
        <v>274</v>
      </c>
      <c r="Z418" s="462" t="str">
        <f t="shared" si="122"/>
        <v/>
      </c>
      <c r="AA418" s="463" t="s">
        <v>275</v>
      </c>
      <c r="AB418" s="464" t="str">
        <f t="shared" si="123"/>
        <v/>
      </c>
      <c r="AC418" s="465" t="str">
        <f>IFERROR(ROUNDDOWN(ROUNDDOWN(ROUND(L418*VLOOKUP(K418,【参考】数式用!$A$4:$F$57,MATCH("処遇改善加算Ⅳ",【参考】数式用!$C$3:$F$3,0)+2,0),0)*M418,0)*Z418*0.5,0), "")</f>
        <v/>
      </c>
      <c r="AD418" s="616"/>
      <c r="AE418" s="582"/>
      <c r="AF418" s="582"/>
      <c r="AG418" s="583"/>
      <c r="AH418" s="234"/>
      <c r="AI418" s="161"/>
      <c r="AJ418" s="167"/>
      <c r="AK418" s="541" t="str">
        <f t="shared" si="124"/>
        <v/>
      </c>
      <c r="AL418" s="542" t="str">
        <f t="shared" si="125"/>
        <v/>
      </c>
      <c r="AM418" s="543"/>
      <c r="AN418" s="547" t="str">
        <f>IFERROR(VLOOKUP(K418,【参考】数式用!$A$2:$N$57,14,FALSE),"")</f>
        <v/>
      </c>
      <c r="AO418" s="547" t="str">
        <f t="shared" si="126"/>
        <v/>
      </c>
      <c r="AP418" s="546" t="str">
        <f t="shared" si="127"/>
        <v/>
      </c>
      <c r="AQ418" s="546" t="str">
        <f t="shared" si="128"/>
        <v>入力済</v>
      </c>
      <c r="AR418" s="547" t="str">
        <f t="shared" si="129"/>
        <v/>
      </c>
      <c r="AS418" s="546" t="str">
        <f t="shared" si="130"/>
        <v>入力済</v>
      </c>
      <c r="AT418" s="546" t="str">
        <f t="shared" si="131"/>
        <v/>
      </c>
      <c r="AU418" s="546" t="str">
        <f t="shared" si="132"/>
        <v/>
      </c>
      <c r="AV418" s="547" t="str">
        <f t="shared" si="133"/>
        <v/>
      </c>
      <c r="AW418" s="547" t="str">
        <f t="shared" si="140"/>
        <v>入力済</v>
      </c>
      <c r="AX418" s="546" t="str">
        <f>IFERROR(VLOOKUP(K418,【参考】数式用!$AR$3:$AS$49,2, FALSE), "")</f>
        <v/>
      </c>
      <c r="AY418" s="547" t="str">
        <f t="shared" si="134"/>
        <v/>
      </c>
      <c r="AZ418" s="547" t="str">
        <f t="shared" si="135"/>
        <v>入力済</v>
      </c>
      <c r="BA418" s="546" t="str">
        <f>IFERROR(VLOOKUP(K418,【参考】数式用!$AX$3:$AY$56, 2, FALSE), "")</f>
        <v/>
      </c>
      <c r="BB418" s="547" t="str">
        <f t="shared" si="136"/>
        <v/>
      </c>
      <c r="BC418" s="647" t="str">
        <f t="shared" si="137"/>
        <v>入力済</v>
      </c>
      <c r="BD418" s="547" t="str">
        <f t="shared" si="138"/>
        <v/>
      </c>
      <c r="BE418" s="547" t="str">
        <f t="shared" si="139"/>
        <v/>
      </c>
      <c r="BF418" s="514"/>
      <c r="BG418" s="514"/>
      <c r="BH418" s="633" t="e">
        <f>VLOOKUP(K418,【参考】数式用!$A$2:$O$57,15,FALSE)</f>
        <v>#N/A</v>
      </c>
      <c r="BI418" s="514"/>
      <c r="BJ418" s="514"/>
      <c r="BK418" s="514"/>
      <c r="BL418" s="514"/>
      <c r="BM418" s="514"/>
      <c r="BN418" s="514"/>
      <c r="BO418" s="515"/>
    </row>
    <row r="419" spans="1:67" s="516" customFormat="1" ht="109.95" customHeight="1" thickBot="1">
      <c r="A419" s="649">
        <v>408</v>
      </c>
      <c r="B419" s="983" t="str">
        <f>IF(基本情報入力シート!B447="","",基本情報入力シート!B447)</f>
        <v/>
      </c>
      <c r="C419" s="984"/>
      <c r="D419" s="984"/>
      <c r="E419" s="984"/>
      <c r="F419" s="985"/>
      <c r="G419" s="460" t="str">
        <f>IF(基本情報入力シート!L447="", "", 基本情報入力シート!L447)</f>
        <v/>
      </c>
      <c r="H419" s="460" t="str">
        <f>IF(基本情報入力シート!Q447="", "", 基本情報入力シート!Q447)</f>
        <v/>
      </c>
      <c r="I419" s="460" t="str">
        <f>IF(基本情報入力シート!V447="", "", 基本情報入力シート!V447)</f>
        <v/>
      </c>
      <c r="J419" s="460" t="str">
        <f>IF(基本情報入力シート!W447="", "", 基本情報入力シート!W447)</f>
        <v/>
      </c>
      <c r="K419" s="460" t="str">
        <f>IF(基本情報入力シート!Z447="", "", 基本情報入力シート!Z447)</f>
        <v/>
      </c>
      <c r="L419" s="162" t="str">
        <f>IF(基本情報入力シート!AF447=0, "",基本情報入力シート!AF447)</f>
        <v/>
      </c>
      <c r="M419" s="163" t="str">
        <f>IF(基本情報入力シート!AG447="","",基本情報入力シート!AG447)</f>
        <v/>
      </c>
      <c r="N419" s="164"/>
      <c r="O419" s="165" t="str">
        <f>IFERROR(VLOOKUP(K419,【参考】数式用!$A$2:$F$57,MATCH(N419,【参考】数式用!$C$3:$F$3,0)+2,0),"")</f>
        <v/>
      </c>
      <c r="P419" s="461" t="s">
        <v>180</v>
      </c>
      <c r="Q419" s="166"/>
      <c r="R419" s="462" t="s">
        <v>271</v>
      </c>
      <c r="S419" s="166"/>
      <c r="T419" s="462" t="s">
        <v>272</v>
      </c>
      <c r="U419" s="166"/>
      <c r="V419" s="462" t="s">
        <v>271</v>
      </c>
      <c r="W419" s="166"/>
      <c r="X419" s="462" t="s">
        <v>182</v>
      </c>
      <c r="Y419" s="462" t="s">
        <v>274</v>
      </c>
      <c r="Z419" s="462" t="str">
        <f t="shared" si="122"/>
        <v/>
      </c>
      <c r="AA419" s="463" t="s">
        <v>275</v>
      </c>
      <c r="AB419" s="464" t="str">
        <f t="shared" si="123"/>
        <v/>
      </c>
      <c r="AC419" s="465" t="str">
        <f>IFERROR(ROUNDDOWN(ROUNDDOWN(ROUND(L419*VLOOKUP(K419,【参考】数式用!$A$4:$F$57,MATCH("処遇改善加算Ⅳ",【参考】数式用!$C$3:$F$3,0)+2,0),0)*M419,0)*Z419*0.5,0), "")</f>
        <v/>
      </c>
      <c r="AD419" s="616"/>
      <c r="AE419" s="582"/>
      <c r="AF419" s="582"/>
      <c r="AG419" s="583"/>
      <c r="AH419" s="234"/>
      <c r="AI419" s="161"/>
      <c r="AJ419" s="167"/>
      <c r="AK419" s="541" t="str">
        <f t="shared" si="124"/>
        <v/>
      </c>
      <c r="AL419" s="542" t="str">
        <f t="shared" si="125"/>
        <v/>
      </c>
      <c r="AM419" s="543"/>
      <c r="AN419" s="547" t="str">
        <f>IFERROR(VLOOKUP(K419,【参考】数式用!$A$2:$N$57,14,FALSE),"")</f>
        <v/>
      </c>
      <c r="AO419" s="547" t="str">
        <f t="shared" si="126"/>
        <v/>
      </c>
      <c r="AP419" s="546" t="str">
        <f t="shared" si="127"/>
        <v/>
      </c>
      <c r="AQ419" s="546" t="str">
        <f t="shared" si="128"/>
        <v>入力済</v>
      </c>
      <c r="AR419" s="547" t="str">
        <f t="shared" si="129"/>
        <v/>
      </c>
      <c r="AS419" s="546" t="str">
        <f t="shared" si="130"/>
        <v>入力済</v>
      </c>
      <c r="AT419" s="546" t="str">
        <f t="shared" si="131"/>
        <v/>
      </c>
      <c r="AU419" s="546" t="str">
        <f t="shared" si="132"/>
        <v/>
      </c>
      <c r="AV419" s="547" t="str">
        <f t="shared" si="133"/>
        <v/>
      </c>
      <c r="AW419" s="547" t="str">
        <f t="shared" si="140"/>
        <v>入力済</v>
      </c>
      <c r="AX419" s="546" t="str">
        <f>IFERROR(VLOOKUP(K419,【参考】数式用!$AR$3:$AS$49,2, FALSE), "")</f>
        <v/>
      </c>
      <c r="AY419" s="547" t="str">
        <f t="shared" si="134"/>
        <v/>
      </c>
      <c r="AZ419" s="547" t="str">
        <f t="shared" si="135"/>
        <v>入力済</v>
      </c>
      <c r="BA419" s="546" t="str">
        <f>IFERROR(VLOOKUP(K419,【参考】数式用!$AX$3:$AY$56, 2, FALSE), "")</f>
        <v/>
      </c>
      <c r="BB419" s="547" t="str">
        <f t="shared" si="136"/>
        <v/>
      </c>
      <c r="BC419" s="647" t="str">
        <f t="shared" si="137"/>
        <v>入力済</v>
      </c>
      <c r="BD419" s="547" t="str">
        <f t="shared" si="138"/>
        <v/>
      </c>
      <c r="BE419" s="547" t="str">
        <f t="shared" si="139"/>
        <v/>
      </c>
      <c r="BF419" s="514"/>
      <c r="BG419" s="514"/>
      <c r="BH419" s="633" t="e">
        <f>VLOOKUP(K419,【参考】数式用!$A$2:$O$57,15,FALSE)</f>
        <v>#N/A</v>
      </c>
      <c r="BI419" s="514"/>
      <c r="BJ419" s="514"/>
      <c r="BK419" s="514"/>
      <c r="BL419" s="514"/>
      <c r="BM419" s="514"/>
      <c r="BN419" s="514"/>
      <c r="BO419" s="515"/>
    </row>
    <row r="420" spans="1:67" s="516" customFormat="1" ht="109.95" customHeight="1" thickBot="1">
      <c r="A420" s="649">
        <v>409</v>
      </c>
      <c r="B420" s="983" t="str">
        <f>IF(基本情報入力シート!B448="","",基本情報入力シート!B448)</f>
        <v/>
      </c>
      <c r="C420" s="984"/>
      <c r="D420" s="984"/>
      <c r="E420" s="984"/>
      <c r="F420" s="985"/>
      <c r="G420" s="460" t="str">
        <f>IF(基本情報入力シート!L448="", "", 基本情報入力シート!L448)</f>
        <v/>
      </c>
      <c r="H420" s="460" t="str">
        <f>IF(基本情報入力シート!Q448="", "", 基本情報入力シート!Q448)</f>
        <v/>
      </c>
      <c r="I420" s="460" t="str">
        <f>IF(基本情報入力シート!V448="", "", 基本情報入力シート!V448)</f>
        <v/>
      </c>
      <c r="J420" s="460" t="str">
        <f>IF(基本情報入力シート!W448="", "", 基本情報入力シート!W448)</f>
        <v/>
      </c>
      <c r="K420" s="460" t="str">
        <f>IF(基本情報入力シート!Z448="", "", 基本情報入力シート!Z448)</f>
        <v/>
      </c>
      <c r="L420" s="162" t="str">
        <f>IF(基本情報入力シート!AF448=0, "",基本情報入力シート!AF448)</f>
        <v/>
      </c>
      <c r="M420" s="163" t="str">
        <f>IF(基本情報入力シート!AG448="","",基本情報入力シート!AG448)</f>
        <v/>
      </c>
      <c r="N420" s="164"/>
      <c r="O420" s="165" t="str">
        <f>IFERROR(VLOOKUP(K420,【参考】数式用!$A$2:$F$57,MATCH(N420,【参考】数式用!$C$3:$F$3,0)+2,0),"")</f>
        <v/>
      </c>
      <c r="P420" s="461" t="s">
        <v>180</v>
      </c>
      <c r="Q420" s="166"/>
      <c r="R420" s="462" t="s">
        <v>271</v>
      </c>
      <c r="S420" s="166"/>
      <c r="T420" s="462" t="s">
        <v>272</v>
      </c>
      <c r="U420" s="166"/>
      <c r="V420" s="462" t="s">
        <v>271</v>
      </c>
      <c r="W420" s="166"/>
      <c r="X420" s="462" t="s">
        <v>182</v>
      </c>
      <c r="Y420" s="462" t="s">
        <v>274</v>
      </c>
      <c r="Z420" s="462" t="str">
        <f t="shared" si="122"/>
        <v/>
      </c>
      <c r="AA420" s="463" t="s">
        <v>275</v>
      </c>
      <c r="AB420" s="464" t="str">
        <f t="shared" si="123"/>
        <v/>
      </c>
      <c r="AC420" s="465" t="str">
        <f>IFERROR(ROUNDDOWN(ROUNDDOWN(ROUND(L420*VLOOKUP(K420,【参考】数式用!$A$4:$F$57,MATCH("処遇改善加算Ⅳ",【参考】数式用!$C$3:$F$3,0)+2,0),0)*M420,0)*Z420*0.5,0), "")</f>
        <v/>
      </c>
      <c r="AD420" s="616"/>
      <c r="AE420" s="582"/>
      <c r="AF420" s="582"/>
      <c r="AG420" s="583"/>
      <c r="AH420" s="234"/>
      <c r="AI420" s="161"/>
      <c r="AJ420" s="167"/>
      <c r="AK420" s="541" t="str">
        <f t="shared" si="124"/>
        <v/>
      </c>
      <c r="AL420" s="542" t="str">
        <f t="shared" si="125"/>
        <v/>
      </c>
      <c r="AM420" s="543"/>
      <c r="AN420" s="547" t="str">
        <f>IFERROR(VLOOKUP(K420,【参考】数式用!$A$2:$N$57,14,FALSE),"")</f>
        <v/>
      </c>
      <c r="AO420" s="547" t="str">
        <f t="shared" si="126"/>
        <v/>
      </c>
      <c r="AP420" s="546" t="str">
        <f t="shared" si="127"/>
        <v/>
      </c>
      <c r="AQ420" s="546" t="str">
        <f t="shared" si="128"/>
        <v>入力済</v>
      </c>
      <c r="AR420" s="547" t="str">
        <f t="shared" si="129"/>
        <v/>
      </c>
      <c r="AS420" s="546" t="str">
        <f t="shared" si="130"/>
        <v>入力済</v>
      </c>
      <c r="AT420" s="546" t="str">
        <f t="shared" si="131"/>
        <v/>
      </c>
      <c r="AU420" s="546" t="str">
        <f t="shared" si="132"/>
        <v/>
      </c>
      <c r="AV420" s="547" t="str">
        <f t="shared" si="133"/>
        <v/>
      </c>
      <c r="AW420" s="547" t="str">
        <f t="shared" si="140"/>
        <v>入力済</v>
      </c>
      <c r="AX420" s="546" t="str">
        <f>IFERROR(VLOOKUP(K420,【参考】数式用!$AR$3:$AS$49,2, FALSE), "")</f>
        <v/>
      </c>
      <c r="AY420" s="547" t="str">
        <f t="shared" si="134"/>
        <v/>
      </c>
      <c r="AZ420" s="547" t="str">
        <f t="shared" si="135"/>
        <v>入力済</v>
      </c>
      <c r="BA420" s="546" t="str">
        <f>IFERROR(VLOOKUP(K420,【参考】数式用!$AX$3:$AY$56, 2, FALSE), "")</f>
        <v/>
      </c>
      <c r="BB420" s="547" t="str">
        <f t="shared" si="136"/>
        <v/>
      </c>
      <c r="BC420" s="647" t="str">
        <f t="shared" si="137"/>
        <v>入力済</v>
      </c>
      <c r="BD420" s="547" t="str">
        <f t="shared" si="138"/>
        <v/>
      </c>
      <c r="BE420" s="547" t="str">
        <f t="shared" si="139"/>
        <v/>
      </c>
      <c r="BF420" s="514"/>
      <c r="BG420" s="514"/>
      <c r="BH420" s="633" t="e">
        <f>VLOOKUP(K420,【参考】数式用!$A$2:$O$57,15,FALSE)</f>
        <v>#N/A</v>
      </c>
      <c r="BI420" s="514"/>
      <c r="BJ420" s="514"/>
      <c r="BK420" s="514"/>
      <c r="BL420" s="514"/>
      <c r="BM420" s="514"/>
      <c r="BN420" s="514"/>
      <c r="BO420" s="515"/>
    </row>
    <row r="421" spans="1:67" s="516" customFormat="1" ht="109.95" customHeight="1" thickBot="1">
      <c r="A421" s="649">
        <v>410</v>
      </c>
      <c r="B421" s="983" t="str">
        <f>IF(基本情報入力シート!B449="","",基本情報入力シート!B449)</f>
        <v/>
      </c>
      <c r="C421" s="984"/>
      <c r="D421" s="984"/>
      <c r="E421" s="984"/>
      <c r="F421" s="985"/>
      <c r="G421" s="460" t="str">
        <f>IF(基本情報入力シート!L449="", "", 基本情報入力シート!L449)</f>
        <v/>
      </c>
      <c r="H421" s="460" t="str">
        <f>IF(基本情報入力シート!Q449="", "", 基本情報入力シート!Q449)</f>
        <v/>
      </c>
      <c r="I421" s="460" t="str">
        <f>IF(基本情報入力シート!V449="", "", 基本情報入力シート!V449)</f>
        <v/>
      </c>
      <c r="J421" s="460" t="str">
        <f>IF(基本情報入力シート!W449="", "", 基本情報入力シート!W449)</f>
        <v/>
      </c>
      <c r="K421" s="460" t="str">
        <f>IF(基本情報入力シート!Z449="", "", 基本情報入力シート!Z449)</f>
        <v/>
      </c>
      <c r="L421" s="162" t="str">
        <f>IF(基本情報入力シート!AF449=0, "",基本情報入力シート!AF449)</f>
        <v/>
      </c>
      <c r="M421" s="163" t="str">
        <f>IF(基本情報入力シート!AG449="","",基本情報入力シート!AG449)</f>
        <v/>
      </c>
      <c r="N421" s="164"/>
      <c r="O421" s="165" t="str">
        <f>IFERROR(VLOOKUP(K421,【参考】数式用!$A$2:$F$57,MATCH(N421,【参考】数式用!$C$3:$F$3,0)+2,0),"")</f>
        <v/>
      </c>
      <c r="P421" s="461" t="s">
        <v>180</v>
      </c>
      <c r="Q421" s="166"/>
      <c r="R421" s="462" t="s">
        <v>271</v>
      </c>
      <c r="S421" s="166"/>
      <c r="T421" s="462" t="s">
        <v>272</v>
      </c>
      <c r="U421" s="166"/>
      <c r="V421" s="462" t="s">
        <v>271</v>
      </c>
      <c r="W421" s="166"/>
      <c r="X421" s="462" t="s">
        <v>182</v>
      </c>
      <c r="Y421" s="462" t="s">
        <v>274</v>
      </c>
      <c r="Z421" s="462" t="str">
        <f t="shared" si="122"/>
        <v/>
      </c>
      <c r="AA421" s="463" t="s">
        <v>275</v>
      </c>
      <c r="AB421" s="464" t="str">
        <f t="shared" si="123"/>
        <v/>
      </c>
      <c r="AC421" s="465" t="str">
        <f>IFERROR(ROUNDDOWN(ROUNDDOWN(ROUND(L421*VLOOKUP(K421,【参考】数式用!$A$4:$F$57,MATCH("処遇改善加算Ⅳ",【参考】数式用!$C$3:$F$3,0)+2,0),0)*M421,0)*Z421*0.5,0), "")</f>
        <v/>
      </c>
      <c r="AD421" s="616"/>
      <c r="AE421" s="582"/>
      <c r="AF421" s="582"/>
      <c r="AG421" s="583"/>
      <c r="AH421" s="234"/>
      <c r="AI421" s="161"/>
      <c r="AJ421" s="167"/>
      <c r="AK421" s="541" t="str">
        <f t="shared" si="124"/>
        <v/>
      </c>
      <c r="AL421" s="542" t="str">
        <f t="shared" si="125"/>
        <v/>
      </c>
      <c r="AM421" s="543"/>
      <c r="AN421" s="547" t="str">
        <f>IFERROR(VLOOKUP(K421,【参考】数式用!$A$2:$N$57,14,FALSE),"")</f>
        <v/>
      </c>
      <c r="AO421" s="547" t="str">
        <f t="shared" si="126"/>
        <v/>
      </c>
      <c r="AP421" s="546" t="str">
        <f t="shared" si="127"/>
        <v/>
      </c>
      <c r="AQ421" s="546" t="str">
        <f t="shared" si="128"/>
        <v>入力済</v>
      </c>
      <c r="AR421" s="547" t="str">
        <f t="shared" si="129"/>
        <v/>
      </c>
      <c r="AS421" s="546" t="str">
        <f t="shared" si="130"/>
        <v>入力済</v>
      </c>
      <c r="AT421" s="546" t="str">
        <f t="shared" si="131"/>
        <v/>
      </c>
      <c r="AU421" s="546" t="str">
        <f t="shared" si="132"/>
        <v/>
      </c>
      <c r="AV421" s="547" t="str">
        <f t="shared" si="133"/>
        <v/>
      </c>
      <c r="AW421" s="547" t="str">
        <f t="shared" si="140"/>
        <v>入力済</v>
      </c>
      <c r="AX421" s="546" t="str">
        <f>IFERROR(VLOOKUP(K421,【参考】数式用!$AR$3:$AS$49,2, FALSE), "")</f>
        <v/>
      </c>
      <c r="AY421" s="547" t="str">
        <f t="shared" si="134"/>
        <v/>
      </c>
      <c r="AZ421" s="547" t="str">
        <f t="shared" si="135"/>
        <v>入力済</v>
      </c>
      <c r="BA421" s="546" t="str">
        <f>IFERROR(VLOOKUP(K421,【参考】数式用!$AX$3:$AY$56, 2, FALSE), "")</f>
        <v/>
      </c>
      <c r="BB421" s="547" t="str">
        <f t="shared" si="136"/>
        <v/>
      </c>
      <c r="BC421" s="647" t="str">
        <f t="shared" si="137"/>
        <v>入力済</v>
      </c>
      <c r="BD421" s="547" t="str">
        <f t="shared" si="138"/>
        <v/>
      </c>
      <c r="BE421" s="547" t="str">
        <f t="shared" si="139"/>
        <v/>
      </c>
      <c r="BF421" s="514"/>
      <c r="BG421" s="514"/>
      <c r="BH421" s="633" t="e">
        <f>VLOOKUP(K421,【参考】数式用!$A$2:$O$57,15,FALSE)</f>
        <v>#N/A</v>
      </c>
      <c r="BI421" s="514"/>
      <c r="BJ421" s="514"/>
      <c r="BK421" s="514"/>
      <c r="BL421" s="514"/>
      <c r="BM421" s="514"/>
      <c r="BN421" s="514"/>
      <c r="BO421" s="515"/>
    </row>
    <row r="422" spans="1:67" s="516" customFormat="1" ht="109.95" customHeight="1" thickBot="1">
      <c r="A422" s="649">
        <v>411</v>
      </c>
      <c r="B422" s="983" t="str">
        <f>IF(基本情報入力シート!B450="","",基本情報入力シート!B450)</f>
        <v/>
      </c>
      <c r="C422" s="984"/>
      <c r="D422" s="984"/>
      <c r="E422" s="984"/>
      <c r="F422" s="985"/>
      <c r="G422" s="460" t="str">
        <f>IF(基本情報入力シート!L450="", "", 基本情報入力シート!L450)</f>
        <v/>
      </c>
      <c r="H422" s="460" t="str">
        <f>IF(基本情報入力シート!Q450="", "", 基本情報入力シート!Q450)</f>
        <v/>
      </c>
      <c r="I422" s="460" t="str">
        <f>IF(基本情報入力シート!V450="", "", 基本情報入力シート!V450)</f>
        <v/>
      </c>
      <c r="J422" s="460" t="str">
        <f>IF(基本情報入力シート!W450="", "", 基本情報入力シート!W450)</f>
        <v/>
      </c>
      <c r="K422" s="460" t="str">
        <f>IF(基本情報入力シート!Z450="", "", 基本情報入力シート!Z450)</f>
        <v/>
      </c>
      <c r="L422" s="162" t="str">
        <f>IF(基本情報入力シート!AF450=0, "",基本情報入力シート!AF450)</f>
        <v/>
      </c>
      <c r="M422" s="163" t="str">
        <f>IF(基本情報入力シート!AG450="","",基本情報入力シート!AG450)</f>
        <v/>
      </c>
      <c r="N422" s="164"/>
      <c r="O422" s="165" t="str">
        <f>IFERROR(VLOOKUP(K422,【参考】数式用!$A$2:$F$57,MATCH(N422,【参考】数式用!$C$3:$F$3,0)+2,0),"")</f>
        <v/>
      </c>
      <c r="P422" s="461" t="s">
        <v>180</v>
      </c>
      <c r="Q422" s="166"/>
      <c r="R422" s="462" t="s">
        <v>271</v>
      </c>
      <c r="S422" s="166"/>
      <c r="T422" s="462" t="s">
        <v>272</v>
      </c>
      <c r="U422" s="166"/>
      <c r="V422" s="462" t="s">
        <v>271</v>
      </c>
      <c r="W422" s="166"/>
      <c r="X422" s="462" t="s">
        <v>182</v>
      </c>
      <c r="Y422" s="462" t="s">
        <v>274</v>
      </c>
      <c r="Z422" s="462" t="str">
        <f t="shared" si="122"/>
        <v/>
      </c>
      <c r="AA422" s="463" t="s">
        <v>275</v>
      </c>
      <c r="AB422" s="464" t="str">
        <f t="shared" si="123"/>
        <v/>
      </c>
      <c r="AC422" s="465" t="str">
        <f>IFERROR(ROUNDDOWN(ROUNDDOWN(ROUND(L422*VLOOKUP(K422,【参考】数式用!$A$4:$F$57,MATCH("処遇改善加算Ⅳ",【参考】数式用!$C$3:$F$3,0)+2,0),0)*M422,0)*Z422*0.5,0), "")</f>
        <v/>
      </c>
      <c r="AD422" s="616"/>
      <c r="AE422" s="582"/>
      <c r="AF422" s="582"/>
      <c r="AG422" s="583"/>
      <c r="AH422" s="234"/>
      <c r="AI422" s="161"/>
      <c r="AJ422" s="167"/>
      <c r="AK422" s="541" t="str">
        <f t="shared" si="124"/>
        <v/>
      </c>
      <c r="AL422" s="542" t="str">
        <f t="shared" si="125"/>
        <v/>
      </c>
      <c r="AM422" s="543"/>
      <c r="AN422" s="547" t="str">
        <f>IFERROR(VLOOKUP(K422,【参考】数式用!$A$2:$N$57,14,FALSE),"")</f>
        <v/>
      </c>
      <c r="AO422" s="547" t="str">
        <f t="shared" si="126"/>
        <v/>
      </c>
      <c r="AP422" s="546" t="str">
        <f t="shared" si="127"/>
        <v/>
      </c>
      <c r="AQ422" s="546" t="str">
        <f t="shared" si="128"/>
        <v>入力済</v>
      </c>
      <c r="AR422" s="547" t="str">
        <f t="shared" si="129"/>
        <v/>
      </c>
      <c r="AS422" s="546" t="str">
        <f t="shared" si="130"/>
        <v>入力済</v>
      </c>
      <c r="AT422" s="546" t="str">
        <f t="shared" si="131"/>
        <v/>
      </c>
      <c r="AU422" s="546" t="str">
        <f t="shared" si="132"/>
        <v/>
      </c>
      <c r="AV422" s="547" t="str">
        <f t="shared" si="133"/>
        <v/>
      </c>
      <c r="AW422" s="547" t="str">
        <f t="shared" si="140"/>
        <v>入力済</v>
      </c>
      <c r="AX422" s="546" t="str">
        <f>IFERROR(VLOOKUP(K422,【参考】数式用!$AR$3:$AS$49,2, FALSE), "")</f>
        <v/>
      </c>
      <c r="AY422" s="547" t="str">
        <f t="shared" si="134"/>
        <v/>
      </c>
      <c r="AZ422" s="547" t="str">
        <f t="shared" si="135"/>
        <v>入力済</v>
      </c>
      <c r="BA422" s="546" t="str">
        <f>IFERROR(VLOOKUP(K422,【参考】数式用!$AX$3:$AY$56, 2, FALSE), "")</f>
        <v/>
      </c>
      <c r="BB422" s="547" t="str">
        <f t="shared" si="136"/>
        <v/>
      </c>
      <c r="BC422" s="647" t="str">
        <f t="shared" si="137"/>
        <v>入力済</v>
      </c>
      <c r="BD422" s="547" t="str">
        <f t="shared" si="138"/>
        <v/>
      </c>
      <c r="BE422" s="547" t="str">
        <f t="shared" si="139"/>
        <v/>
      </c>
      <c r="BF422" s="514"/>
      <c r="BG422" s="514"/>
      <c r="BH422" s="633" t="e">
        <f>VLOOKUP(K422,【参考】数式用!$A$2:$O$57,15,FALSE)</f>
        <v>#N/A</v>
      </c>
      <c r="BI422" s="514"/>
      <c r="BJ422" s="514"/>
      <c r="BK422" s="514"/>
      <c r="BL422" s="514"/>
      <c r="BM422" s="514"/>
      <c r="BN422" s="514"/>
      <c r="BO422" s="515"/>
    </row>
    <row r="423" spans="1:67" s="516" customFormat="1" ht="109.95" customHeight="1" thickBot="1">
      <c r="A423" s="649">
        <v>412</v>
      </c>
      <c r="B423" s="983" t="str">
        <f>IF(基本情報入力シート!B451="","",基本情報入力シート!B451)</f>
        <v/>
      </c>
      <c r="C423" s="984"/>
      <c r="D423" s="984"/>
      <c r="E423" s="984"/>
      <c r="F423" s="985"/>
      <c r="G423" s="460" t="str">
        <f>IF(基本情報入力シート!L451="", "", 基本情報入力シート!L451)</f>
        <v/>
      </c>
      <c r="H423" s="460" t="str">
        <f>IF(基本情報入力シート!Q451="", "", 基本情報入力シート!Q451)</f>
        <v/>
      </c>
      <c r="I423" s="460" t="str">
        <f>IF(基本情報入力シート!V451="", "", 基本情報入力シート!V451)</f>
        <v/>
      </c>
      <c r="J423" s="460" t="str">
        <f>IF(基本情報入力シート!W451="", "", 基本情報入力シート!W451)</f>
        <v/>
      </c>
      <c r="K423" s="460" t="str">
        <f>IF(基本情報入力シート!Z451="", "", 基本情報入力シート!Z451)</f>
        <v/>
      </c>
      <c r="L423" s="162" t="str">
        <f>IF(基本情報入力シート!AF451=0, "",基本情報入力シート!AF451)</f>
        <v/>
      </c>
      <c r="M423" s="163" t="str">
        <f>IF(基本情報入力シート!AG451="","",基本情報入力シート!AG451)</f>
        <v/>
      </c>
      <c r="N423" s="164"/>
      <c r="O423" s="165" t="str">
        <f>IFERROR(VLOOKUP(K423,【参考】数式用!$A$2:$F$57,MATCH(N423,【参考】数式用!$C$3:$F$3,0)+2,0),"")</f>
        <v/>
      </c>
      <c r="P423" s="461" t="s">
        <v>180</v>
      </c>
      <c r="Q423" s="166"/>
      <c r="R423" s="462" t="s">
        <v>271</v>
      </c>
      <c r="S423" s="166"/>
      <c r="T423" s="462" t="s">
        <v>272</v>
      </c>
      <c r="U423" s="166"/>
      <c r="V423" s="462" t="s">
        <v>271</v>
      </c>
      <c r="W423" s="166"/>
      <c r="X423" s="462" t="s">
        <v>182</v>
      </c>
      <c r="Y423" s="462" t="s">
        <v>274</v>
      </c>
      <c r="Z423" s="462" t="str">
        <f t="shared" si="122"/>
        <v/>
      </c>
      <c r="AA423" s="463" t="s">
        <v>275</v>
      </c>
      <c r="AB423" s="464" t="str">
        <f t="shared" si="123"/>
        <v/>
      </c>
      <c r="AC423" s="465" t="str">
        <f>IFERROR(ROUNDDOWN(ROUNDDOWN(ROUND(L423*VLOOKUP(K423,【参考】数式用!$A$4:$F$57,MATCH("処遇改善加算Ⅳ",【参考】数式用!$C$3:$F$3,0)+2,0),0)*M423,0)*Z423*0.5,0), "")</f>
        <v/>
      </c>
      <c r="AD423" s="616"/>
      <c r="AE423" s="582"/>
      <c r="AF423" s="582"/>
      <c r="AG423" s="583"/>
      <c r="AH423" s="234"/>
      <c r="AI423" s="161"/>
      <c r="AJ423" s="167"/>
      <c r="AK423" s="541" t="str">
        <f t="shared" si="124"/>
        <v/>
      </c>
      <c r="AL423" s="542" t="str">
        <f t="shared" si="125"/>
        <v/>
      </c>
      <c r="AM423" s="543"/>
      <c r="AN423" s="547" t="str">
        <f>IFERROR(VLOOKUP(K423,【参考】数式用!$A$2:$N$57,14,FALSE),"")</f>
        <v/>
      </c>
      <c r="AO423" s="547" t="str">
        <f t="shared" si="126"/>
        <v/>
      </c>
      <c r="AP423" s="546" t="str">
        <f t="shared" si="127"/>
        <v/>
      </c>
      <c r="AQ423" s="546" t="str">
        <f t="shared" si="128"/>
        <v>入力済</v>
      </c>
      <c r="AR423" s="547" t="str">
        <f t="shared" si="129"/>
        <v/>
      </c>
      <c r="AS423" s="546" t="str">
        <f t="shared" si="130"/>
        <v>入力済</v>
      </c>
      <c r="AT423" s="546" t="str">
        <f t="shared" si="131"/>
        <v/>
      </c>
      <c r="AU423" s="546" t="str">
        <f t="shared" si="132"/>
        <v/>
      </c>
      <c r="AV423" s="547" t="str">
        <f t="shared" si="133"/>
        <v/>
      </c>
      <c r="AW423" s="547" t="str">
        <f t="shared" si="140"/>
        <v>入力済</v>
      </c>
      <c r="AX423" s="546" t="str">
        <f>IFERROR(VLOOKUP(K423,【参考】数式用!$AR$3:$AS$49,2, FALSE), "")</f>
        <v/>
      </c>
      <c r="AY423" s="547" t="str">
        <f t="shared" si="134"/>
        <v/>
      </c>
      <c r="AZ423" s="547" t="str">
        <f t="shared" si="135"/>
        <v>入力済</v>
      </c>
      <c r="BA423" s="546" t="str">
        <f>IFERROR(VLOOKUP(K423,【参考】数式用!$AX$3:$AY$56, 2, FALSE), "")</f>
        <v/>
      </c>
      <c r="BB423" s="547" t="str">
        <f t="shared" si="136"/>
        <v/>
      </c>
      <c r="BC423" s="647" t="str">
        <f t="shared" si="137"/>
        <v>入力済</v>
      </c>
      <c r="BD423" s="547" t="str">
        <f t="shared" si="138"/>
        <v/>
      </c>
      <c r="BE423" s="547" t="str">
        <f t="shared" si="139"/>
        <v/>
      </c>
      <c r="BF423" s="514"/>
      <c r="BG423" s="514"/>
      <c r="BH423" s="633" t="e">
        <f>VLOOKUP(K423,【参考】数式用!$A$2:$O$57,15,FALSE)</f>
        <v>#N/A</v>
      </c>
      <c r="BI423" s="514"/>
      <c r="BJ423" s="514"/>
      <c r="BK423" s="514"/>
      <c r="BL423" s="514"/>
      <c r="BM423" s="514"/>
      <c r="BN423" s="514"/>
      <c r="BO423" s="515"/>
    </row>
    <row r="424" spans="1:67" s="516" customFormat="1" ht="109.95" customHeight="1" thickBot="1">
      <c r="A424" s="649">
        <v>413</v>
      </c>
      <c r="B424" s="983" t="str">
        <f>IF(基本情報入力シート!B452="","",基本情報入力シート!B452)</f>
        <v/>
      </c>
      <c r="C424" s="984"/>
      <c r="D424" s="984"/>
      <c r="E424" s="984"/>
      <c r="F424" s="985"/>
      <c r="G424" s="460" t="str">
        <f>IF(基本情報入力シート!L452="", "", 基本情報入力シート!L452)</f>
        <v/>
      </c>
      <c r="H424" s="460" t="str">
        <f>IF(基本情報入力シート!Q452="", "", 基本情報入力シート!Q452)</f>
        <v/>
      </c>
      <c r="I424" s="460" t="str">
        <f>IF(基本情報入力シート!V452="", "", 基本情報入力シート!V452)</f>
        <v/>
      </c>
      <c r="J424" s="460" t="str">
        <f>IF(基本情報入力シート!W452="", "", 基本情報入力シート!W452)</f>
        <v/>
      </c>
      <c r="K424" s="460" t="str">
        <f>IF(基本情報入力シート!Z452="", "", 基本情報入力シート!Z452)</f>
        <v/>
      </c>
      <c r="L424" s="162" t="str">
        <f>IF(基本情報入力シート!AF452=0, "",基本情報入力シート!AF452)</f>
        <v/>
      </c>
      <c r="M424" s="163" t="str">
        <f>IF(基本情報入力シート!AG452="","",基本情報入力シート!AG452)</f>
        <v/>
      </c>
      <c r="N424" s="164"/>
      <c r="O424" s="165" t="str">
        <f>IFERROR(VLOOKUP(K424,【参考】数式用!$A$2:$F$57,MATCH(N424,【参考】数式用!$C$3:$F$3,0)+2,0),"")</f>
        <v/>
      </c>
      <c r="P424" s="461" t="s">
        <v>180</v>
      </c>
      <c r="Q424" s="166"/>
      <c r="R424" s="462" t="s">
        <v>271</v>
      </c>
      <c r="S424" s="166"/>
      <c r="T424" s="462" t="s">
        <v>272</v>
      </c>
      <c r="U424" s="166"/>
      <c r="V424" s="462" t="s">
        <v>271</v>
      </c>
      <c r="W424" s="166"/>
      <c r="X424" s="462" t="s">
        <v>182</v>
      </c>
      <c r="Y424" s="462" t="s">
        <v>274</v>
      </c>
      <c r="Z424" s="462" t="str">
        <f t="shared" si="122"/>
        <v/>
      </c>
      <c r="AA424" s="463" t="s">
        <v>275</v>
      </c>
      <c r="AB424" s="464" t="str">
        <f t="shared" si="123"/>
        <v/>
      </c>
      <c r="AC424" s="465" t="str">
        <f>IFERROR(ROUNDDOWN(ROUNDDOWN(ROUND(L424*VLOOKUP(K424,【参考】数式用!$A$4:$F$57,MATCH("処遇改善加算Ⅳ",【参考】数式用!$C$3:$F$3,0)+2,0),0)*M424,0)*Z424*0.5,0), "")</f>
        <v/>
      </c>
      <c r="AD424" s="616"/>
      <c r="AE424" s="582"/>
      <c r="AF424" s="582"/>
      <c r="AG424" s="583"/>
      <c r="AH424" s="234"/>
      <c r="AI424" s="161"/>
      <c r="AJ424" s="167"/>
      <c r="AK424" s="541" t="str">
        <f t="shared" si="124"/>
        <v/>
      </c>
      <c r="AL424" s="542" t="str">
        <f t="shared" si="125"/>
        <v/>
      </c>
      <c r="AM424" s="543"/>
      <c r="AN424" s="547" t="str">
        <f>IFERROR(VLOOKUP(K424,【参考】数式用!$A$2:$N$57,14,FALSE),"")</f>
        <v/>
      </c>
      <c r="AO424" s="547" t="str">
        <f t="shared" si="126"/>
        <v/>
      </c>
      <c r="AP424" s="546" t="str">
        <f t="shared" si="127"/>
        <v/>
      </c>
      <c r="AQ424" s="546" t="str">
        <f t="shared" si="128"/>
        <v>入力済</v>
      </c>
      <c r="AR424" s="547" t="str">
        <f t="shared" si="129"/>
        <v/>
      </c>
      <c r="AS424" s="546" t="str">
        <f t="shared" si="130"/>
        <v>入力済</v>
      </c>
      <c r="AT424" s="546" t="str">
        <f t="shared" si="131"/>
        <v/>
      </c>
      <c r="AU424" s="546" t="str">
        <f t="shared" si="132"/>
        <v/>
      </c>
      <c r="AV424" s="547" t="str">
        <f t="shared" si="133"/>
        <v/>
      </c>
      <c r="AW424" s="547" t="str">
        <f t="shared" si="140"/>
        <v>入力済</v>
      </c>
      <c r="AX424" s="546" t="str">
        <f>IFERROR(VLOOKUP(K424,【参考】数式用!$AR$3:$AS$49,2, FALSE), "")</f>
        <v/>
      </c>
      <c r="AY424" s="547" t="str">
        <f t="shared" si="134"/>
        <v/>
      </c>
      <c r="AZ424" s="547" t="str">
        <f t="shared" si="135"/>
        <v>入力済</v>
      </c>
      <c r="BA424" s="546" t="str">
        <f>IFERROR(VLOOKUP(K424,【参考】数式用!$AX$3:$AY$56, 2, FALSE), "")</f>
        <v/>
      </c>
      <c r="BB424" s="547" t="str">
        <f t="shared" si="136"/>
        <v/>
      </c>
      <c r="BC424" s="647" t="str">
        <f t="shared" si="137"/>
        <v>入力済</v>
      </c>
      <c r="BD424" s="547" t="str">
        <f t="shared" si="138"/>
        <v/>
      </c>
      <c r="BE424" s="547" t="str">
        <f t="shared" si="139"/>
        <v/>
      </c>
      <c r="BF424" s="514"/>
      <c r="BG424" s="514"/>
      <c r="BH424" s="633" t="e">
        <f>VLOOKUP(K424,【参考】数式用!$A$2:$O$57,15,FALSE)</f>
        <v>#N/A</v>
      </c>
      <c r="BI424" s="514"/>
      <c r="BJ424" s="514"/>
      <c r="BK424" s="514"/>
      <c r="BL424" s="514"/>
      <c r="BM424" s="514"/>
      <c r="BN424" s="514"/>
      <c r="BO424" s="515"/>
    </row>
    <row r="425" spans="1:67" s="516" customFormat="1" ht="109.95" customHeight="1" thickBot="1">
      <c r="A425" s="649">
        <v>414</v>
      </c>
      <c r="B425" s="983" t="str">
        <f>IF(基本情報入力シート!B453="","",基本情報入力シート!B453)</f>
        <v/>
      </c>
      <c r="C425" s="984"/>
      <c r="D425" s="984"/>
      <c r="E425" s="984"/>
      <c r="F425" s="985"/>
      <c r="G425" s="460" t="str">
        <f>IF(基本情報入力シート!L453="", "", 基本情報入力シート!L453)</f>
        <v/>
      </c>
      <c r="H425" s="460" t="str">
        <f>IF(基本情報入力シート!Q453="", "", 基本情報入力シート!Q453)</f>
        <v/>
      </c>
      <c r="I425" s="460" t="str">
        <f>IF(基本情報入力シート!V453="", "", 基本情報入力シート!V453)</f>
        <v/>
      </c>
      <c r="J425" s="460" t="str">
        <f>IF(基本情報入力シート!W453="", "", 基本情報入力シート!W453)</f>
        <v/>
      </c>
      <c r="K425" s="460" t="str">
        <f>IF(基本情報入力シート!Z453="", "", 基本情報入力シート!Z453)</f>
        <v/>
      </c>
      <c r="L425" s="162" t="str">
        <f>IF(基本情報入力シート!AF453=0, "",基本情報入力シート!AF453)</f>
        <v/>
      </c>
      <c r="M425" s="163" t="str">
        <f>IF(基本情報入力シート!AG453="","",基本情報入力シート!AG453)</f>
        <v/>
      </c>
      <c r="N425" s="164"/>
      <c r="O425" s="165" t="str">
        <f>IFERROR(VLOOKUP(K425,【参考】数式用!$A$2:$F$57,MATCH(N425,【参考】数式用!$C$3:$F$3,0)+2,0),"")</f>
        <v/>
      </c>
      <c r="P425" s="461" t="s">
        <v>180</v>
      </c>
      <c r="Q425" s="166"/>
      <c r="R425" s="462" t="s">
        <v>271</v>
      </c>
      <c r="S425" s="166"/>
      <c r="T425" s="462" t="s">
        <v>272</v>
      </c>
      <c r="U425" s="166"/>
      <c r="V425" s="462" t="s">
        <v>271</v>
      </c>
      <c r="W425" s="166"/>
      <c r="X425" s="462" t="s">
        <v>182</v>
      </c>
      <c r="Y425" s="462" t="s">
        <v>274</v>
      </c>
      <c r="Z425" s="462" t="str">
        <f t="shared" si="122"/>
        <v/>
      </c>
      <c r="AA425" s="463" t="s">
        <v>275</v>
      </c>
      <c r="AB425" s="464" t="str">
        <f t="shared" si="123"/>
        <v/>
      </c>
      <c r="AC425" s="465" t="str">
        <f>IFERROR(ROUNDDOWN(ROUNDDOWN(ROUND(L425*VLOOKUP(K425,【参考】数式用!$A$4:$F$57,MATCH("処遇改善加算Ⅳ",【参考】数式用!$C$3:$F$3,0)+2,0),0)*M425,0)*Z425*0.5,0), "")</f>
        <v/>
      </c>
      <c r="AD425" s="616"/>
      <c r="AE425" s="582"/>
      <c r="AF425" s="582"/>
      <c r="AG425" s="583"/>
      <c r="AH425" s="234"/>
      <c r="AI425" s="161"/>
      <c r="AJ425" s="167"/>
      <c r="AK425" s="541" t="str">
        <f t="shared" si="124"/>
        <v/>
      </c>
      <c r="AL425" s="542" t="str">
        <f t="shared" si="125"/>
        <v/>
      </c>
      <c r="AM425" s="543"/>
      <c r="AN425" s="547" t="str">
        <f>IFERROR(VLOOKUP(K425,【参考】数式用!$A$2:$N$57,14,FALSE),"")</f>
        <v/>
      </c>
      <c r="AO425" s="547" t="str">
        <f t="shared" si="126"/>
        <v/>
      </c>
      <c r="AP425" s="546" t="str">
        <f t="shared" si="127"/>
        <v/>
      </c>
      <c r="AQ425" s="546" t="str">
        <f t="shared" si="128"/>
        <v>入力済</v>
      </c>
      <c r="AR425" s="547" t="str">
        <f t="shared" si="129"/>
        <v/>
      </c>
      <c r="AS425" s="546" t="str">
        <f t="shared" si="130"/>
        <v>入力済</v>
      </c>
      <c r="AT425" s="546" t="str">
        <f t="shared" si="131"/>
        <v/>
      </c>
      <c r="AU425" s="546" t="str">
        <f t="shared" si="132"/>
        <v/>
      </c>
      <c r="AV425" s="547" t="str">
        <f t="shared" si="133"/>
        <v/>
      </c>
      <c r="AW425" s="547" t="str">
        <f t="shared" si="140"/>
        <v>入力済</v>
      </c>
      <c r="AX425" s="546" t="str">
        <f>IFERROR(VLOOKUP(K425,【参考】数式用!$AR$3:$AS$49,2, FALSE), "")</f>
        <v/>
      </c>
      <c r="AY425" s="547" t="str">
        <f t="shared" si="134"/>
        <v/>
      </c>
      <c r="AZ425" s="547" t="str">
        <f t="shared" si="135"/>
        <v>入力済</v>
      </c>
      <c r="BA425" s="546" t="str">
        <f>IFERROR(VLOOKUP(K425,【参考】数式用!$AX$3:$AY$56, 2, FALSE), "")</f>
        <v/>
      </c>
      <c r="BB425" s="547" t="str">
        <f t="shared" si="136"/>
        <v/>
      </c>
      <c r="BC425" s="647" t="str">
        <f t="shared" si="137"/>
        <v>入力済</v>
      </c>
      <c r="BD425" s="547" t="str">
        <f t="shared" si="138"/>
        <v/>
      </c>
      <c r="BE425" s="547" t="str">
        <f t="shared" si="139"/>
        <v/>
      </c>
      <c r="BF425" s="514"/>
      <c r="BG425" s="514"/>
      <c r="BH425" s="633" t="e">
        <f>VLOOKUP(K425,【参考】数式用!$A$2:$O$57,15,FALSE)</f>
        <v>#N/A</v>
      </c>
      <c r="BI425" s="514"/>
      <c r="BJ425" s="514"/>
      <c r="BK425" s="514"/>
      <c r="BL425" s="514"/>
      <c r="BM425" s="514"/>
      <c r="BN425" s="514"/>
      <c r="BO425" s="515"/>
    </row>
    <row r="426" spans="1:67" s="516" customFormat="1" ht="109.95" customHeight="1" thickBot="1">
      <c r="A426" s="649">
        <v>415</v>
      </c>
      <c r="B426" s="983" t="str">
        <f>IF(基本情報入力シート!B454="","",基本情報入力シート!B454)</f>
        <v/>
      </c>
      <c r="C426" s="984"/>
      <c r="D426" s="984"/>
      <c r="E426" s="984"/>
      <c r="F426" s="985"/>
      <c r="G426" s="460" t="str">
        <f>IF(基本情報入力シート!L454="", "", 基本情報入力シート!L454)</f>
        <v/>
      </c>
      <c r="H426" s="460" t="str">
        <f>IF(基本情報入力シート!Q454="", "", 基本情報入力シート!Q454)</f>
        <v/>
      </c>
      <c r="I426" s="460" t="str">
        <f>IF(基本情報入力シート!V454="", "", 基本情報入力シート!V454)</f>
        <v/>
      </c>
      <c r="J426" s="460" t="str">
        <f>IF(基本情報入力シート!W454="", "", 基本情報入力シート!W454)</f>
        <v/>
      </c>
      <c r="K426" s="460" t="str">
        <f>IF(基本情報入力シート!Z454="", "", 基本情報入力シート!Z454)</f>
        <v/>
      </c>
      <c r="L426" s="162" t="str">
        <f>IF(基本情報入力シート!AF454=0, "",基本情報入力シート!AF454)</f>
        <v/>
      </c>
      <c r="M426" s="163" t="str">
        <f>IF(基本情報入力シート!AG454="","",基本情報入力シート!AG454)</f>
        <v/>
      </c>
      <c r="N426" s="164"/>
      <c r="O426" s="165" t="str">
        <f>IFERROR(VLOOKUP(K426,【参考】数式用!$A$2:$F$57,MATCH(N426,【参考】数式用!$C$3:$F$3,0)+2,0),"")</f>
        <v/>
      </c>
      <c r="P426" s="461" t="s">
        <v>180</v>
      </c>
      <c r="Q426" s="166"/>
      <c r="R426" s="462" t="s">
        <v>271</v>
      </c>
      <c r="S426" s="166"/>
      <c r="T426" s="462" t="s">
        <v>272</v>
      </c>
      <c r="U426" s="166"/>
      <c r="V426" s="462" t="s">
        <v>271</v>
      </c>
      <c r="W426" s="166"/>
      <c r="X426" s="462" t="s">
        <v>182</v>
      </c>
      <c r="Y426" s="462" t="s">
        <v>274</v>
      </c>
      <c r="Z426" s="462" t="str">
        <f t="shared" si="122"/>
        <v/>
      </c>
      <c r="AA426" s="463" t="s">
        <v>275</v>
      </c>
      <c r="AB426" s="464" t="str">
        <f t="shared" si="123"/>
        <v/>
      </c>
      <c r="AC426" s="465" t="str">
        <f>IFERROR(ROUNDDOWN(ROUNDDOWN(ROUND(L426*VLOOKUP(K426,【参考】数式用!$A$4:$F$57,MATCH("処遇改善加算Ⅳ",【参考】数式用!$C$3:$F$3,0)+2,0),0)*M426,0)*Z426*0.5,0), "")</f>
        <v/>
      </c>
      <c r="AD426" s="616"/>
      <c r="AE426" s="582"/>
      <c r="AF426" s="582"/>
      <c r="AG426" s="583"/>
      <c r="AH426" s="234"/>
      <c r="AI426" s="161"/>
      <c r="AJ426" s="167"/>
      <c r="AK426" s="541" t="str">
        <f t="shared" si="124"/>
        <v/>
      </c>
      <c r="AL426" s="542" t="str">
        <f t="shared" si="125"/>
        <v/>
      </c>
      <c r="AM426" s="543"/>
      <c r="AN426" s="547" t="str">
        <f>IFERROR(VLOOKUP(K426,【参考】数式用!$A$2:$N$57,14,FALSE),"")</f>
        <v/>
      </c>
      <c r="AO426" s="547" t="str">
        <f t="shared" si="126"/>
        <v/>
      </c>
      <c r="AP426" s="546" t="str">
        <f t="shared" si="127"/>
        <v/>
      </c>
      <c r="AQ426" s="546" t="str">
        <f t="shared" si="128"/>
        <v>入力済</v>
      </c>
      <c r="AR426" s="547" t="str">
        <f t="shared" si="129"/>
        <v/>
      </c>
      <c r="AS426" s="546" t="str">
        <f t="shared" si="130"/>
        <v>入力済</v>
      </c>
      <c r="AT426" s="546" t="str">
        <f t="shared" si="131"/>
        <v/>
      </c>
      <c r="AU426" s="546" t="str">
        <f t="shared" si="132"/>
        <v/>
      </c>
      <c r="AV426" s="547" t="str">
        <f t="shared" si="133"/>
        <v/>
      </c>
      <c r="AW426" s="547" t="str">
        <f t="shared" si="140"/>
        <v>入力済</v>
      </c>
      <c r="AX426" s="546" t="str">
        <f>IFERROR(VLOOKUP(K426,【参考】数式用!$AR$3:$AS$49,2, FALSE), "")</f>
        <v/>
      </c>
      <c r="AY426" s="547" t="str">
        <f t="shared" si="134"/>
        <v/>
      </c>
      <c r="AZ426" s="547" t="str">
        <f t="shared" si="135"/>
        <v>入力済</v>
      </c>
      <c r="BA426" s="546" t="str">
        <f>IFERROR(VLOOKUP(K426,【参考】数式用!$AX$3:$AY$56, 2, FALSE), "")</f>
        <v/>
      </c>
      <c r="BB426" s="547" t="str">
        <f t="shared" si="136"/>
        <v/>
      </c>
      <c r="BC426" s="647" t="str">
        <f t="shared" si="137"/>
        <v>入力済</v>
      </c>
      <c r="BD426" s="547" t="str">
        <f t="shared" si="138"/>
        <v/>
      </c>
      <c r="BE426" s="547" t="str">
        <f t="shared" si="139"/>
        <v/>
      </c>
      <c r="BF426" s="514"/>
      <c r="BG426" s="514"/>
      <c r="BH426" s="633" t="e">
        <f>VLOOKUP(K426,【参考】数式用!$A$2:$O$57,15,FALSE)</f>
        <v>#N/A</v>
      </c>
      <c r="BI426" s="514"/>
      <c r="BJ426" s="514"/>
      <c r="BK426" s="514"/>
      <c r="BL426" s="514"/>
      <c r="BM426" s="514"/>
      <c r="BN426" s="514"/>
      <c r="BO426" s="515"/>
    </row>
    <row r="427" spans="1:67" s="516" customFormat="1" ht="109.95" customHeight="1" thickBot="1">
      <c r="A427" s="649">
        <v>416</v>
      </c>
      <c r="B427" s="983" t="str">
        <f>IF(基本情報入力シート!B455="","",基本情報入力シート!B455)</f>
        <v/>
      </c>
      <c r="C427" s="984"/>
      <c r="D427" s="984"/>
      <c r="E427" s="984"/>
      <c r="F427" s="985"/>
      <c r="G427" s="460" t="str">
        <f>IF(基本情報入力シート!L455="", "", 基本情報入力シート!L455)</f>
        <v/>
      </c>
      <c r="H427" s="460" t="str">
        <f>IF(基本情報入力シート!Q455="", "", 基本情報入力シート!Q455)</f>
        <v/>
      </c>
      <c r="I427" s="460" t="str">
        <f>IF(基本情報入力シート!V455="", "", 基本情報入力シート!V455)</f>
        <v/>
      </c>
      <c r="J427" s="460" t="str">
        <f>IF(基本情報入力シート!W455="", "", 基本情報入力シート!W455)</f>
        <v/>
      </c>
      <c r="K427" s="460" t="str">
        <f>IF(基本情報入力シート!Z455="", "", 基本情報入力シート!Z455)</f>
        <v/>
      </c>
      <c r="L427" s="162" t="str">
        <f>IF(基本情報入力シート!AF455=0, "",基本情報入力シート!AF455)</f>
        <v/>
      </c>
      <c r="M427" s="163" t="str">
        <f>IF(基本情報入力シート!AG455="","",基本情報入力シート!AG455)</f>
        <v/>
      </c>
      <c r="N427" s="164"/>
      <c r="O427" s="165" t="str">
        <f>IFERROR(VLOOKUP(K427,【参考】数式用!$A$2:$F$57,MATCH(N427,【参考】数式用!$C$3:$F$3,0)+2,0),"")</f>
        <v/>
      </c>
      <c r="P427" s="461" t="s">
        <v>180</v>
      </c>
      <c r="Q427" s="166"/>
      <c r="R427" s="462" t="s">
        <v>271</v>
      </c>
      <c r="S427" s="166"/>
      <c r="T427" s="462" t="s">
        <v>272</v>
      </c>
      <c r="U427" s="166"/>
      <c r="V427" s="462" t="s">
        <v>271</v>
      </c>
      <c r="W427" s="166"/>
      <c r="X427" s="462" t="s">
        <v>182</v>
      </c>
      <c r="Y427" s="462" t="s">
        <v>274</v>
      </c>
      <c r="Z427" s="462" t="str">
        <f t="shared" si="122"/>
        <v/>
      </c>
      <c r="AA427" s="463" t="s">
        <v>275</v>
      </c>
      <c r="AB427" s="464" t="str">
        <f t="shared" si="123"/>
        <v/>
      </c>
      <c r="AC427" s="465" t="str">
        <f>IFERROR(ROUNDDOWN(ROUNDDOWN(ROUND(L427*VLOOKUP(K427,【参考】数式用!$A$4:$F$57,MATCH("処遇改善加算Ⅳ",【参考】数式用!$C$3:$F$3,0)+2,0),0)*M427,0)*Z427*0.5,0), "")</f>
        <v/>
      </c>
      <c r="AD427" s="616"/>
      <c r="AE427" s="582"/>
      <c r="AF427" s="582"/>
      <c r="AG427" s="583"/>
      <c r="AH427" s="234"/>
      <c r="AI427" s="161"/>
      <c r="AJ427" s="167"/>
      <c r="AK427" s="541" t="str">
        <f t="shared" si="124"/>
        <v/>
      </c>
      <c r="AL427" s="542" t="str">
        <f t="shared" si="125"/>
        <v/>
      </c>
      <c r="AM427" s="543"/>
      <c r="AN427" s="547" t="str">
        <f>IFERROR(VLOOKUP(K427,【参考】数式用!$A$2:$N$57,14,FALSE),"")</f>
        <v/>
      </c>
      <c r="AO427" s="547" t="str">
        <f t="shared" si="126"/>
        <v/>
      </c>
      <c r="AP427" s="546" t="str">
        <f t="shared" si="127"/>
        <v/>
      </c>
      <c r="AQ427" s="546" t="str">
        <f t="shared" si="128"/>
        <v>入力済</v>
      </c>
      <c r="AR427" s="547" t="str">
        <f t="shared" si="129"/>
        <v/>
      </c>
      <c r="AS427" s="546" t="str">
        <f t="shared" si="130"/>
        <v>入力済</v>
      </c>
      <c r="AT427" s="546" t="str">
        <f t="shared" si="131"/>
        <v/>
      </c>
      <c r="AU427" s="546" t="str">
        <f t="shared" si="132"/>
        <v/>
      </c>
      <c r="AV427" s="547" t="str">
        <f t="shared" si="133"/>
        <v/>
      </c>
      <c r="AW427" s="547" t="str">
        <f t="shared" si="140"/>
        <v>入力済</v>
      </c>
      <c r="AX427" s="546" t="str">
        <f>IFERROR(VLOOKUP(K427,【参考】数式用!$AR$3:$AS$49,2, FALSE), "")</f>
        <v/>
      </c>
      <c r="AY427" s="547" t="str">
        <f t="shared" si="134"/>
        <v/>
      </c>
      <c r="AZ427" s="547" t="str">
        <f t="shared" si="135"/>
        <v>入力済</v>
      </c>
      <c r="BA427" s="546" t="str">
        <f>IFERROR(VLOOKUP(K427,【参考】数式用!$AX$3:$AY$56, 2, FALSE), "")</f>
        <v/>
      </c>
      <c r="BB427" s="547" t="str">
        <f t="shared" si="136"/>
        <v/>
      </c>
      <c r="BC427" s="647" t="str">
        <f t="shared" si="137"/>
        <v>入力済</v>
      </c>
      <c r="BD427" s="547" t="str">
        <f t="shared" si="138"/>
        <v/>
      </c>
      <c r="BE427" s="547" t="str">
        <f t="shared" si="139"/>
        <v/>
      </c>
      <c r="BF427" s="514"/>
      <c r="BG427" s="514"/>
      <c r="BH427" s="633" t="e">
        <f>VLOOKUP(K427,【参考】数式用!$A$2:$O$57,15,FALSE)</f>
        <v>#N/A</v>
      </c>
      <c r="BI427" s="514"/>
      <c r="BJ427" s="514"/>
      <c r="BK427" s="514"/>
      <c r="BL427" s="514"/>
      <c r="BM427" s="514"/>
      <c r="BN427" s="514"/>
      <c r="BO427" s="515"/>
    </row>
    <row r="428" spans="1:67" s="516" customFormat="1" ht="109.95" customHeight="1" thickBot="1">
      <c r="A428" s="649">
        <v>417</v>
      </c>
      <c r="B428" s="983" t="str">
        <f>IF(基本情報入力シート!B456="","",基本情報入力シート!B456)</f>
        <v/>
      </c>
      <c r="C428" s="984"/>
      <c r="D428" s="984"/>
      <c r="E428" s="984"/>
      <c r="F428" s="985"/>
      <c r="G428" s="460" t="str">
        <f>IF(基本情報入力シート!L456="", "", 基本情報入力シート!L456)</f>
        <v/>
      </c>
      <c r="H428" s="460" t="str">
        <f>IF(基本情報入力シート!Q456="", "", 基本情報入力シート!Q456)</f>
        <v/>
      </c>
      <c r="I428" s="460" t="str">
        <f>IF(基本情報入力シート!V456="", "", 基本情報入力シート!V456)</f>
        <v/>
      </c>
      <c r="J428" s="460" t="str">
        <f>IF(基本情報入力シート!W456="", "", 基本情報入力シート!W456)</f>
        <v/>
      </c>
      <c r="K428" s="460" t="str">
        <f>IF(基本情報入力シート!Z456="", "", 基本情報入力シート!Z456)</f>
        <v/>
      </c>
      <c r="L428" s="162" t="str">
        <f>IF(基本情報入力シート!AF456=0, "",基本情報入力シート!AF456)</f>
        <v/>
      </c>
      <c r="M428" s="163" t="str">
        <f>IF(基本情報入力シート!AG456="","",基本情報入力シート!AG456)</f>
        <v/>
      </c>
      <c r="N428" s="164"/>
      <c r="O428" s="165" t="str">
        <f>IFERROR(VLOOKUP(K428,【参考】数式用!$A$2:$F$57,MATCH(N428,【参考】数式用!$C$3:$F$3,0)+2,0),"")</f>
        <v/>
      </c>
      <c r="P428" s="461" t="s">
        <v>180</v>
      </c>
      <c r="Q428" s="166"/>
      <c r="R428" s="462" t="s">
        <v>271</v>
      </c>
      <c r="S428" s="166"/>
      <c r="T428" s="462" t="s">
        <v>272</v>
      </c>
      <c r="U428" s="166"/>
      <c r="V428" s="462" t="s">
        <v>271</v>
      </c>
      <c r="W428" s="166"/>
      <c r="X428" s="462" t="s">
        <v>182</v>
      </c>
      <c r="Y428" s="462" t="s">
        <v>274</v>
      </c>
      <c r="Z428" s="462" t="str">
        <f t="shared" si="122"/>
        <v/>
      </c>
      <c r="AA428" s="463" t="s">
        <v>275</v>
      </c>
      <c r="AB428" s="464" t="str">
        <f t="shared" si="123"/>
        <v/>
      </c>
      <c r="AC428" s="465" t="str">
        <f>IFERROR(ROUNDDOWN(ROUNDDOWN(ROUND(L428*VLOOKUP(K428,【参考】数式用!$A$4:$F$57,MATCH("処遇改善加算Ⅳ",【参考】数式用!$C$3:$F$3,0)+2,0),0)*M428,0)*Z428*0.5,0), "")</f>
        <v/>
      </c>
      <c r="AD428" s="616"/>
      <c r="AE428" s="582"/>
      <c r="AF428" s="582"/>
      <c r="AG428" s="583"/>
      <c r="AH428" s="234"/>
      <c r="AI428" s="161"/>
      <c r="AJ428" s="167"/>
      <c r="AK428" s="541" t="str">
        <f t="shared" si="124"/>
        <v/>
      </c>
      <c r="AL428" s="542" t="str">
        <f t="shared" si="125"/>
        <v/>
      </c>
      <c r="AM428" s="543"/>
      <c r="AN428" s="547" t="str">
        <f>IFERROR(VLOOKUP(K428,【参考】数式用!$A$2:$N$57,14,FALSE),"")</f>
        <v/>
      </c>
      <c r="AO428" s="547" t="str">
        <f t="shared" si="126"/>
        <v/>
      </c>
      <c r="AP428" s="546" t="str">
        <f t="shared" si="127"/>
        <v/>
      </c>
      <c r="AQ428" s="546" t="str">
        <f t="shared" si="128"/>
        <v>入力済</v>
      </c>
      <c r="AR428" s="547" t="str">
        <f t="shared" si="129"/>
        <v/>
      </c>
      <c r="AS428" s="546" t="str">
        <f t="shared" si="130"/>
        <v>入力済</v>
      </c>
      <c r="AT428" s="546" t="str">
        <f t="shared" si="131"/>
        <v/>
      </c>
      <c r="AU428" s="546" t="str">
        <f t="shared" si="132"/>
        <v/>
      </c>
      <c r="AV428" s="547" t="str">
        <f t="shared" si="133"/>
        <v/>
      </c>
      <c r="AW428" s="547" t="str">
        <f t="shared" si="140"/>
        <v>入力済</v>
      </c>
      <c r="AX428" s="546" t="str">
        <f>IFERROR(VLOOKUP(K428,【参考】数式用!$AR$3:$AS$49,2, FALSE), "")</f>
        <v/>
      </c>
      <c r="AY428" s="547" t="str">
        <f t="shared" si="134"/>
        <v/>
      </c>
      <c r="AZ428" s="547" t="str">
        <f t="shared" si="135"/>
        <v>入力済</v>
      </c>
      <c r="BA428" s="546" t="str">
        <f>IFERROR(VLOOKUP(K428,【参考】数式用!$AX$3:$AY$56, 2, FALSE), "")</f>
        <v/>
      </c>
      <c r="BB428" s="547" t="str">
        <f t="shared" si="136"/>
        <v/>
      </c>
      <c r="BC428" s="647" t="str">
        <f t="shared" si="137"/>
        <v>入力済</v>
      </c>
      <c r="BD428" s="547" t="str">
        <f t="shared" si="138"/>
        <v/>
      </c>
      <c r="BE428" s="547" t="str">
        <f t="shared" si="139"/>
        <v/>
      </c>
      <c r="BF428" s="514"/>
      <c r="BG428" s="514"/>
      <c r="BH428" s="633" t="e">
        <f>VLOOKUP(K428,【参考】数式用!$A$2:$O$57,15,FALSE)</f>
        <v>#N/A</v>
      </c>
      <c r="BI428" s="514"/>
      <c r="BJ428" s="514"/>
      <c r="BK428" s="514"/>
      <c r="BL428" s="514"/>
      <c r="BM428" s="514"/>
      <c r="BN428" s="514"/>
      <c r="BO428" s="515"/>
    </row>
    <row r="429" spans="1:67" s="516" customFormat="1" ht="109.95" customHeight="1" thickBot="1">
      <c r="A429" s="649">
        <v>418</v>
      </c>
      <c r="B429" s="983" t="str">
        <f>IF(基本情報入力シート!B457="","",基本情報入力シート!B457)</f>
        <v/>
      </c>
      <c r="C429" s="984"/>
      <c r="D429" s="984"/>
      <c r="E429" s="984"/>
      <c r="F429" s="985"/>
      <c r="G429" s="460" t="str">
        <f>IF(基本情報入力シート!L457="", "", 基本情報入力シート!L457)</f>
        <v/>
      </c>
      <c r="H429" s="460" t="str">
        <f>IF(基本情報入力シート!Q457="", "", 基本情報入力シート!Q457)</f>
        <v/>
      </c>
      <c r="I429" s="460" t="str">
        <f>IF(基本情報入力シート!V457="", "", 基本情報入力シート!V457)</f>
        <v/>
      </c>
      <c r="J429" s="460" t="str">
        <f>IF(基本情報入力シート!W457="", "", 基本情報入力シート!W457)</f>
        <v/>
      </c>
      <c r="K429" s="460" t="str">
        <f>IF(基本情報入力シート!Z457="", "", 基本情報入力シート!Z457)</f>
        <v/>
      </c>
      <c r="L429" s="162" t="str">
        <f>IF(基本情報入力シート!AF457=0, "",基本情報入力シート!AF457)</f>
        <v/>
      </c>
      <c r="M429" s="163" t="str">
        <f>IF(基本情報入力シート!AG457="","",基本情報入力シート!AG457)</f>
        <v/>
      </c>
      <c r="N429" s="164"/>
      <c r="O429" s="165" t="str">
        <f>IFERROR(VLOOKUP(K429,【参考】数式用!$A$2:$F$57,MATCH(N429,【参考】数式用!$C$3:$F$3,0)+2,0),"")</f>
        <v/>
      </c>
      <c r="P429" s="461" t="s">
        <v>180</v>
      </c>
      <c r="Q429" s="166"/>
      <c r="R429" s="462" t="s">
        <v>271</v>
      </c>
      <c r="S429" s="166"/>
      <c r="T429" s="462" t="s">
        <v>272</v>
      </c>
      <c r="U429" s="166"/>
      <c r="V429" s="462" t="s">
        <v>271</v>
      </c>
      <c r="W429" s="166"/>
      <c r="X429" s="462" t="s">
        <v>182</v>
      </c>
      <c r="Y429" s="462" t="s">
        <v>274</v>
      </c>
      <c r="Z429" s="462" t="str">
        <f t="shared" si="122"/>
        <v/>
      </c>
      <c r="AA429" s="463" t="s">
        <v>275</v>
      </c>
      <c r="AB429" s="464" t="str">
        <f t="shared" si="123"/>
        <v/>
      </c>
      <c r="AC429" s="465" t="str">
        <f>IFERROR(ROUNDDOWN(ROUNDDOWN(ROUND(L429*VLOOKUP(K429,【参考】数式用!$A$4:$F$57,MATCH("処遇改善加算Ⅳ",【参考】数式用!$C$3:$F$3,0)+2,0),0)*M429,0)*Z429*0.5,0), "")</f>
        <v/>
      </c>
      <c r="AD429" s="616"/>
      <c r="AE429" s="582"/>
      <c r="AF429" s="582"/>
      <c r="AG429" s="583"/>
      <c r="AH429" s="234"/>
      <c r="AI429" s="161"/>
      <c r="AJ429" s="167"/>
      <c r="AK429" s="541" t="str">
        <f t="shared" si="124"/>
        <v/>
      </c>
      <c r="AL429" s="542" t="str">
        <f t="shared" si="125"/>
        <v/>
      </c>
      <c r="AM429" s="543"/>
      <c r="AN429" s="547" t="str">
        <f>IFERROR(VLOOKUP(K429,【参考】数式用!$A$2:$N$57,14,FALSE),"")</f>
        <v/>
      </c>
      <c r="AO429" s="547" t="str">
        <f t="shared" si="126"/>
        <v/>
      </c>
      <c r="AP429" s="546" t="str">
        <f t="shared" si="127"/>
        <v/>
      </c>
      <c r="AQ429" s="546" t="str">
        <f t="shared" si="128"/>
        <v>入力済</v>
      </c>
      <c r="AR429" s="547" t="str">
        <f t="shared" si="129"/>
        <v/>
      </c>
      <c r="AS429" s="546" t="str">
        <f t="shared" si="130"/>
        <v>入力済</v>
      </c>
      <c r="AT429" s="546" t="str">
        <f t="shared" si="131"/>
        <v/>
      </c>
      <c r="AU429" s="546" t="str">
        <f t="shared" si="132"/>
        <v/>
      </c>
      <c r="AV429" s="547" t="str">
        <f t="shared" si="133"/>
        <v/>
      </c>
      <c r="AW429" s="547" t="str">
        <f t="shared" si="140"/>
        <v>入力済</v>
      </c>
      <c r="AX429" s="546" t="str">
        <f>IFERROR(VLOOKUP(K429,【参考】数式用!$AR$3:$AS$49,2, FALSE), "")</f>
        <v/>
      </c>
      <c r="AY429" s="547" t="str">
        <f t="shared" si="134"/>
        <v/>
      </c>
      <c r="AZ429" s="547" t="str">
        <f t="shared" si="135"/>
        <v>入力済</v>
      </c>
      <c r="BA429" s="546" t="str">
        <f>IFERROR(VLOOKUP(K429,【参考】数式用!$AX$3:$AY$56, 2, FALSE), "")</f>
        <v/>
      </c>
      <c r="BB429" s="547" t="str">
        <f t="shared" si="136"/>
        <v/>
      </c>
      <c r="BC429" s="647" t="str">
        <f t="shared" si="137"/>
        <v>入力済</v>
      </c>
      <c r="BD429" s="547" t="str">
        <f t="shared" si="138"/>
        <v/>
      </c>
      <c r="BE429" s="547" t="str">
        <f t="shared" si="139"/>
        <v/>
      </c>
      <c r="BF429" s="514"/>
      <c r="BG429" s="514"/>
      <c r="BH429" s="633" t="e">
        <f>VLOOKUP(K429,【参考】数式用!$A$2:$O$57,15,FALSE)</f>
        <v>#N/A</v>
      </c>
      <c r="BI429" s="514"/>
      <c r="BJ429" s="514"/>
      <c r="BK429" s="514"/>
      <c r="BL429" s="514"/>
      <c r="BM429" s="514"/>
      <c r="BN429" s="514"/>
      <c r="BO429" s="515"/>
    </row>
    <row r="430" spans="1:67" s="516" customFormat="1" ht="109.95" customHeight="1" thickBot="1">
      <c r="A430" s="649">
        <v>419</v>
      </c>
      <c r="B430" s="983" t="str">
        <f>IF(基本情報入力シート!B458="","",基本情報入力シート!B458)</f>
        <v/>
      </c>
      <c r="C430" s="984"/>
      <c r="D430" s="984"/>
      <c r="E430" s="984"/>
      <c r="F430" s="985"/>
      <c r="G430" s="460" t="str">
        <f>IF(基本情報入力シート!L458="", "", 基本情報入力シート!L458)</f>
        <v/>
      </c>
      <c r="H430" s="460" t="str">
        <f>IF(基本情報入力シート!Q458="", "", 基本情報入力シート!Q458)</f>
        <v/>
      </c>
      <c r="I430" s="460" t="str">
        <f>IF(基本情報入力シート!V458="", "", 基本情報入力シート!V458)</f>
        <v/>
      </c>
      <c r="J430" s="460" t="str">
        <f>IF(基本情報入力シート!W458="", "", 基本情報入力シート!W458)</f>
        <v/>
      </c>
      <c r="K430" s="460" t="str">
        <f>IF(基本情報入力シート!Z458="", "", 基本情報入力シート!Z458)</f>
        <v/>
      </c>
      <c r="L430" s="162" t="str">
        <f>IF(基本情報入力シート!AF458=0, "",基本情報入力シート!AF458)</f>
        <v/>
      </c>
      <c r="M430" s="163" t="str">
        <f>IF(基本情報入力シート!AG458="","",基本情報入力シート!AG458)</f>
        <v/>
      </c>
      <c r="N430" s="164"/>
      <c r="O430" s="165" t="str">
        <f>IFERROR(VLOOKUP(K430,【参考】数式用!$A$2:$F$57,MATCH(N430,【参考】数式用!$C$3:$F$3,0)+2,0),"")</f>
        <v/>
      </c>
      <c r="P430" s="461" t="s">
        <v>180</v>
      </c>
      <c r="Q430" s="166"/>
      <c r="R430" s="462" t="s">
        <v>271</v>
      </c>
      <c r="S430" s="166"/>
      <c r="T430" s="462" t="s">
        <v>272</v>
      </c>
      <c r="U430" s="166"/>
      <c r="V430" s="462" t="s">
        <v>271</v>
      </c>
      <c r="W430" s="166"/>
      <c r="X430" s="462" t="s">
        <v>182</v>
      </c>
      <c r="Y430" s="462" t="s">
        <v>274</v>
      </c>
      <c r="Z430" s="462" t="str">
        <f t="shared" si="122"/>
        <v/>
      </c>
      <c r="AA430" s="463" t="s">
        <v>275</v>
      </c>
      <c r="AB430" s="464" t="str">
        <f t="shared" si="123"/>
        <v/>
      </c>
      <c r="AC430" s="465" t="str">
        <f>IFERROR(ROUNDDOWN(ROUNDDOWN(ROUND(L430*VLOOKUP(K430,【参考】数式用!$A$4:$F$57,MATCH("処遇改善加算Ⅳ",【参考】数式用!$C$3:$F$3,0)+2,0),0)*M430,0)*Z430*0.5,0), "")</f>
        <v/>
      </c>
      <c r="AD430" s="616"/>
      <c r="AE430" s="582"/>
      <c r="AF430" s="582"/>
      <c r="AG430" s="583"/>
      <c r="AH430" s="234"/>
      <c r="AI430" s="161"/>
      <c r="AJ430" s="167"/>
      <c r="AK430" s="541" t="str">
        <f t="shared" si="124"/>
        <v/>
      </c>
      <c r="AL430" s="542" t="str">
        <f t="shared" si="125"/>
        <v/>
      </c>
      <c r="AM430" s="543"/>
      <c r="AN430" s="547" t="str">
        <f>IFERROR(VLOOKUP(K430,【参考】数式用!$A$2:$N$57,14,FALSE),"")</f>
        <v/>
      </c>
      <c r="AO430" s="547" t="str">
        <f t="shared" si="126"/>
        <v/>
      </c>
      <c r="AP430" s="546" t="str">
        <f t="shared" si="127"/>
        <v/>
      </c>
      <c r="AQ430" s="546" t="str">
        <f t="shared" si="128"/>
        <v>入力済</v>
      </c>
      <c r="AR430" s="547" t="str">
        <f t="shared" si="129"/>
        <v/>
      </c>
      <c r="AS430" s="546" t="str">
        <f t="shared" si="130"/>
        <v>入力済</v>
      </c>
      <c r="AT430" s="546" t="str">
        <f t="shared" si="131"/>
        <v/>
      </c>
      <c r="AU430" s="546" t="str">
        <f t="shared" si="132"/>
        <v/>
      </c>
      <c r="AV430" s="547" t="str">
        <f t="shared" si="133"/>
        <v/>
      </c>
      <c r="AW430" s="547" t="str">
        <f t="shared" si="140"/>
        <v>入力済</v>
      </c>
      <c r="AX430" s="546" t="str">
        <f>IFERROR(VLOOKUP(K430,【参考】数式用!$AR$3:$AS$49,2, FALSE), "")</f>
        <v/>
      </c>
      <c r="AY430" s="547" t="str">
        <f t="shared" si="134"/>
        <v/>
      </c>
      <c r="AZ430" s="547" t="str">
        <f t="shared" si="135"/>
        <v>入力済</v>
      </c>
      <c r="BA430" s="546" t="str">
        <f>IFERROR(VLOOKUP(K430,【参考】数式用!$AX$3:$AY$56, 2, FALSE), "")</f>
        <v/>
      </c>
      <c r="BB430" s="547" t="str">
        <f t="shared" si="136"/>
        <v/>
      </c>
      <c r="BC430" s="647" t="str">
        <f t="shared" si="137"/>
        <v>入力済</v>
      </c>
      <c r="BD430" s="547" t="str">
        <f t="shared" si="138"/>
        <v/>
      </c>
      <c r="BE430" s="547" t="str">
        <f t="shared" si="139"/>
        <v/>
      </c>
      <c r="BF430" s="514"/>
      <c r="BG430" s="514"/>
      <c r="BH430" s="633" t="e">
        <f>VLOOKUP(K430,【参考】数式用!$A$2:$O$57,15,FALSE)</f>
        <v>#N/A</v>
      </c>
      <c r="BI430" s="514"/>
      <c r="BJ430" s="514"/>
      <c r="BK430" s="514"/>
      <c r="BL430" s="514"/>
      <c r="BM430" s="514"/>
      <c r="BN430" s="514"/>
      <c r="BO430" s="515"/>
    </row>
    <row r="431" spans="1:67" s="516" customFormat="1" ht="109.95" customHeight="1" thickBot="1">
      <c r="A431" s="649">
        <v>420</v>
      </c>
      <c r="B431" s="983" t="str">
        <f>IF(基本情報入力シート!B459="","",基本情報入力シート!B459)</f>
        <v/>
      </c>
      <c r="C431" s="984"/>
      <c r="D431" s="984"/>
      <c r="E431" s="984"/>
      <c r="F431" s="985"/>
      <c r="G431" s="460" t="str">
        <f>IF(基本情報入力シート!L459="", "", 基本情報入力シート!L459)</f>
        <v/>
      </c>
      <c r="H431" s="460" t="str">
        <f>IF(基本情報入力シート!Q459="", "", 基本情報入力シート!Q459)</f>
        <v/>
      </c>
      <c r="I431" s="460" t="str">
        <f>IF(基本情報入力シート!V459="", "", 基本情報入力シート!V459)</f>
        <v/>
      </c>
      <c r="J431" s="460" t="str">
        <f>IF(基本情報入力シート!W459="", "", 基本情報入力シート!W459)</f>
        <v/>
      </c>
      <c r="K431" s="460" t="str">
        <f>IF(基本情報入力シート!Z459="", "", 基本情報入力シート!Z459)</f>
        <v/>
      </c>
      <c r="L431" s="162" t="str">
        <f>IF(基本情報入力シート!AF459=0, "",基本情報入力シート!AF459)</f>
        <v/>
      </c>
      <c r="M431" s="163" t="str">
        <f>IF(基本情報入力シート!AG459="","",基本情報入力シート!AG459)</f>
        <v/>
      </c>
      <c r="N431" s="164"/>
      <c r="O431" s="165" t="str">
        <f>IFERROR(VLOOKUP(K431,【参考】数式用!$A$2:$F$57,MATCH(N431,【参考】数式用!$C$3:$F$3,0)+2,0),"")</f>
        <v/>
      </c>
      <c r="P431" s="461" t="s">
        <v>180</v>
      </c>
      <c r="Q431" s="166"/>
      <c r="R431" s="462" t="s">
        <v>271</v>
      </c>
      <c r="S431" s="166"/>
      <c r="T431" s="462" t="s">
        <v>272</v>
      </c>
      <c r="U431" s="166"/>
      <c r="V431" s="462" t="s">
        <v>271</v>
      </c>
      <c r="W431" s="166"/>
      <c r="X431" s="462" t="s">
        <v>182</v>
      </c>
      <c r="Y431" s="462" t="s">
        <v>274</v>
      </c>
      <c r="Z431" s="462" t="str">
        <f t="shared" si="122"/>
        <v/>
      </c>
      <c r="AA431" s="463" t="s">
        <v>275</v>
      </c>
      <c r="AB431" s="464" t="str">
        <f t="shared" si="123"/>
        <v/>
      </c>
      <c r="AC431" s="465" t="str">
        <f>IFERROR(ROUNDDOWN(ROUNDDOWN(ROUND(L431*VLOOKUP(K431,【参考】数式用!$A$4:$F$57,MATCH("処遇改善加算Ⅳ",【参考】数式用!$C$3:$F$3,0)+2,0),0)*M431,0)*Z431*0.5,0), "")</f>
        <v/>
      </c>
      <c r="AD431" s="616"/>
      <c r="AE431" s="582"/>
      <c r="AF431" s="582"/>
      <c r="AG431" s="583"/>
      <c r="AH431" s="234"/>
      <c r="AI431" s="161"/>
      <c r="AJ431" s="167"/>
      <c r="AK431" s="541" t="str">
        <f t="shared" si="124"/>
        <v/>
      </c>
      <c r="AL431" s="542" t="str">
        <f t="shared" si="125"/>
        <v/>
      </c>
      <c r="AM431" s="543"/>
      <c r="AN431" s="547" t="str">
        <f>IFERROR(VLOOKUP(K431,【参考】数式用!$A$2:$N$57,14,FALSE),"")</f>
        <v/>
      </c>
      <c r="AO431" s="547" t="str">
        <f t="shared" si="126"/>
        <v/>
      </c>
      <c r="AP431" s="546" t="str">
        <f t="shared" si="127"/>
        <v/>
      </c>
      <c r="AQ431" s="546" t="str">
        <f t="shared" si="128"/>
        <v>入力済</v>
      </c>
      <c r="AR431" s="547" t="str">
        <f t="shared" si="129"/>
        <v/>
      </c>
      <c r="AS431" s="546" t="str">
        <f t="shared" si="130"/>
        <v>入力済</v>
      </c>
      <c r="AT431" s="546" t="str">
        <f t="shared" si="131"/>
        <v/>
      </c>
      <c r="AU431" s="546" t="str">
        <f t="shared" si="132"/>
        <v/>
      </c>
      <c r="AV431" s="547" t="str">
        <f t="shared" si="133"/>
        <v/>
      </c>
      <c r="AW431" s="547" t="str">
        <f t="shared" si="140"/>
        <v>入力済</v>
      </c>
      <c r="AX431" s="546" t="str">
        <f>IFERROR(VLOOKUP(K431,【参考】数式用!$AR$3:$AS$49,2, FALSE), "")</f>
        <v/>
      </c>
      <c r="AY431" s="547" t="str">
        <f t="shared" si="134"/>
        <v/>
      </c>
      <c r="AZ431" s="547" t="str">
        <f t="shared" si="135"/>
        <v>入力済</v>
      </c>
      <c r="BA431" s="546" t="str">
        <f>IFERROR(VLOOKUP(K431,【参考】数式用!$AX$3:$AY$56, 2, FALSE), "")</f>
        <v/>
      </c>
      <c r="BB431" s="547" t="str">
        <f t="shared" si="136"/>
        <v/>
      </c>
      <c r="BC431" s="647" t="str">
        <f t="shared" si="137"/>
        <v>入力済</v>
      </c>
      <c r="BD431" s="547" t="str">
        <f t="shared" si="138"/>
        <v/>
      </c>
      <c r="BE431" s="547" t="str">
        <f t="shared" si="139"/>
        <v/>
      </c>
      <c r="BF431" s="514"/>
      <c r="BG431" s="514"/>
      <c r="BH431" s="633" t="e">
        <f>VLOOKUP(K431,【参考】数式用!$A$2:$O$57,15,FALSE)</f>
        <v>#N/A</v>
      </c>
      <c r="BI431" s="514"/>
      <c r="BJ431" s="514"/>
      <c r="BK431" s="514"/>
      <c r="BL431" s="514"/>
      <c r="BM431" s="514"/>
      <c r="BN431" s="514"/>
      <c r="BO431" s="515"/>
    </row>
    <row r="432" spans="1:67" s="516" customFormat="1" ht="109.95" customHeight="1" thickBot="1">
      <c r="A432" s="649">
        <v>421</v>
      </c>
      <c r="B432" s="983" t="str">
        <f>IF(基本情報入力シート!B460="","",基本情報入力シート!B460)</f>
        <v/>
      </c>
      <c r="C432" s="984"/>
      <c r="D432" s="984"/>
      <c r="E432" s="984"/>
      <c r="F432" s="985"/>
      <c r="G432" s="460" t="str">
        <f>IF(基本情報入力シート!L460="", "", 基本情報入力シート!L460)</f>
        <v/>
      </c>
      <c r="H432" s="460" t="str">
        <f>IF(基本情報入力シート!Q460="", "", 基本情報入力シート!Q460)</f>
        <v/>
      </c>
      <c r="I432" s="460" t="str">
        <f>IF(基本情報入力シート!V460="", "", 基本情報入力シート!V460)</f>
        <v/>
      </c>
      <c r="J432" s="460" t="str">
        <f>IF(基本情報入力シート!W460="", "", 基本情報入力シート!W460)</f>
        <v/>
      </c>
      <c r="K432" s="460" t="str">
        <f>IF(基本情報入力シート!Z460="", "", 基本情報入力シート!Z460)</f>
        <v/>
      </c>
      <c r="L432" s="162" t="str">
        <f>IF(基本情報入力シート!AF460=0, "",基本情報入力シート!AF460)</f>
        <v/>
      </c>
      <c r="M432" s="163" t="str">
        <f>IF(基本情報入力シート!AG460="","",基本情報入力シート!AG460)</f>
        <v/>
      </c>
      <c r="N432" s="164"/>
      <c r="O432" s="165" t="str">
        <f>IFERROR(VLOOKUP(K432,【参考】数式用!$A$2:$F$57,MATCH(N432,【参考】数式用!$C$3:$F$3,0)+2,0),"")</f>
        <v/>
      </c>
      <c r="P432" s="461" t="s">
        <v>180</v>
      </c>
      <c r="Q432" s="166"/>
      <c r="R432" s="462" t="s">
        <v>271</v>
      </c>
      <c r="S432" s="166"/>
      <c r="T432" s="462" t="s">
        <v>272</v>
      </c>
      <c r="U432" s="166"/>
      <c r="V432" s="462" t="s">
        <v>271</v>
      </c>
      <c r="W432" s="166"/>
      <c r="X432" s="462" t="s">
        <v>182</v>
      </c>
      <c r="Y432" s="462" t="s">
        <v>274</v>
      </c>
      <c r="Z432" s="462" t="str">
        <f t="shared" ref="Z432:Z495" si="141">IF(Q432&gt;=1,(U432*12+W432)-(Q432*12+S432)+1,"")</f>
        <v/>
      </c>
      <c r="AA432" s="463" t="s">
        <v>275</v>
      </c>
      <c r="AB432" s="464" t="str">
        <f t="shared" ref="AB432:AB495" si="142">IFERROR(ROUNDDOWN(ROUND(L432*O432,0)*M432,0)*Z432,"")</f>
        <v/>
      </c>
      <c r="AC432" s="465" t="str">
        <f>IFERROR(ROUNDDOWN(ROUNDDOWN(ROUND(L432*VLOOKUP(K432,【参考】数式用!$A$4:$F$57,MATCH("処遇改善加算Ⅳ",【参考】数式用!$C$3:$F$3,0)+2,0),0)*M432,0)*Z432*0.5,0), "")</f>
        <v/>
      </c>
      <c r="AD432" s="616"/>
      <c r="AE432" s="582"/>
      <c r="AF432" s="582"/>
      <c r="AG432" s="583"/>
      <c r="AH432" s="234"/>
      <c r="AI432" s="161"/>
      <c r="AJ432" s="167"/>
      <c r="AK432" s="541" t="str">
        <f t="shared" ref="AK432:AK495" si="143">IF(AND(N432&lt;&gt;"", OR(U432&lt;&gt;8,W432&lt;&gt;5)),"！算定期間の終わりが令和８年５月になっていません。令和８年６月以降については別シートに記載してください。",
 IF(AND(AN432="加算対象外",N432&lt;&gt;""),"このサービスは、令和８年４月・５月は処遇改善加算の対象ではありません。記入しないでください。",""))</f>
        <v/>
      </c>
      <c r="AL432" s="542" t="str">
        <f t="shared" ref="AL432:AL495" si="144">IF(OR(N432="",AN432="加算対象外"),"",IF(OR(AND(COUNTIF(AP432,"未入力")&gt;0,AD432=""),AND(COUNTIF(AQ432,"未入力")&gt;0,AE432=""),AND(COUNTIF(AN432:BE432,"AF列に色付け")&gt;0,AF432=""),AND(COUNTIF(AN432:BE432,"AG列に色付け")&gt;0,OR(AG432="",AG432=0)),AND(COUNTIF(AN432:BE432,"AH列に色付け")&gt;0,AH432=""),AND(COUNTIF(AN432:BE432,"AI列に色付け")&gt;0,AI432=""),AND(COUNTIF(AN432:BE432,"AJ列に色付け")&gt;0,AJ432="")),"！記入が必要な欄（オレンジ色のセル）に空欄があります。空欄を埋めてください。",""))</f>
        <v/>
      </c>
      <c r="AM432" s="543"/>
      <c r="AN432" s="547" t="str">
        <f>IFERROR(VLOOKUP(K432,【参考】数式用!$A$2:$N$57,14,FALSE),"")</f>
        <v/>
      </c>
      <c r="AO432" s="547" t="str">
        <f t="shared" ref="AO432:AO495" si="145">IF(AND(K432&lt;&gt;"",AN432="加算対象"),"N列に色付け","")</f>
        <v/>
      </c>
      <c r="AP432" s="546" t="str">
        <f t="shared" ref="AP432:AP495" si="146">IF(AND(AC432&lt;&gt;0,AC432&lt;&gt;"",AN432="加算対象"),IF(AD432="○","入力済","未入力"),"")</f>
        <v/>
      </c>
      <c r="AQ432" s="546" t="str">
        <f t="shared" ref="AQ432:AQ495" si="147">IF(AND(N432&lt;&gt;"", AE432="",AN432="加算対象"), "未入力", "入力済")</f>
        <v>入力済</v>
      </c>
      <c r="AR432" s="547" t="str">
        <f t="shared" ref="AR432:AR495" si="148">IF(AND(N432&lt;&gt;"", N432&lt;&gt;"処遇改善加算Ⅳ",AN432="加算対象"),"AF列に色付け","")</f>
        <v/>
      </c>
      <c r="AS432" s="546" t="str">
        <f t="shared" ref="AS432:AS495" si="149">IF(AND(N432&lt;&gt;"", N432&lt;&gt;"処遇改善加算Ⅳ", AF432=""), "未入力", "入力済")</f>
        <v>入力済</v>
      </c>
      <c r="AT432" s="546" t="str">
        <f t="shared" ref="AT432:AT495" si="150">IF(OR(N432="処遇改善加算Ⅰ",N432="処遇改善加算Ⅱ"),"対象","")</f>
        <v/>
      </c>
      <c r="AU432" s="546" t="str">
        <f t="shared" ref="AU432:AU495" si="151">IF(AND(AN432="加算対象",N432&lt;&gt;"処遇改善加算Ⅲ",N432&lt;&gt;"処遇改善加算Ⅳ", N432&lt;&gt;"", AT432&lt;&gt;"対象外"), 1,"")</f>
        <v/>
      </c>
      <c r="AV432" s="547" t="str">
        <f t="shared" ref="AV432:AV495" si="152">IF(AND(AU432=1, OR(AG432=0,AG432=""),AN432="加算対象"),"AH列に色付け","")</f>
        <v/>
      </c>
      <c r="AW432" s="547" t="str">
        <f t="shared" si="140"/>
        <v>入力済</v>
      </c>
      <c r="AX432" s="546" t="str">
        <f>IFERROR(VLOOKUP(K432,【参考】数式用!$AR$3:$AS$49,2, FALSE), "")</f>
        <v/>
      </c>
      <c r="AY432" s="547" t="str">
        <f t="shared" ref="AY432:AY495" si="153">IF(AND(AN432="加算対象",N432="処遇改善加算Ⅰ"),"AI列に色付け","")</f>
        <v/>
      </c>
      <c r="AZ432" s="547" t="str">
        <f t="shared" ref="AZ432:AZ495" si="154">IF(AND(N432="処遇改善加算Ⅰ", AI432=""), "未入力","入力済")</f>
        <v>入力済</v>
      </c>
      <c r="BA432" s="546" t="str">
        <f>IFERROR(VLOOKUP(K432,【参考】数式用!$AX$3:$AY$56, 2, FALSE), "")</f>
        <v/>
      </c>
      <c r="BB432" s="547" t="str">
        <f t="shared" ref="BB432:BB495" si="155">IF(COUNTIF(AE432:AH432,"*令和８年度特例要件を*")&gt;0,"AJ列に色付け","")</f>
        <v/>
      </c>
      <c r="BC432" s="647" t="str">
        <f t="shared" ref="BC432:BC495" si="156">IF(AND(COUNTIF(AE432:AH432,"*令和８年度特例要件を*")&gt;0,AJ432=""), "未入力","入力済")</f>
        <v>入力済</v>
      </c>
      <c r="BD432" s="547" t="str">
        <f t="shared" ref="BD432:BD495" si="157">IF(BB432="AJ列に色付け","入力必要","")</f>
        <v/>
      </c>
      <c r="BE432" s="547" t="str">
        <f t="shared" ref="BE432:BE495" si="158">G432</f>
        <v/>
      </c>
      <c r="BF432" s="514"/>
      <c r="BG432" s="514"/>
      <c r="BH432" s="633" t="e">
        <f>VLOOKUP(K432,【参考】数式用!$A$2:$O$57,15,FALSE)</f>
        <v>#N/A</v>
      </c>
      <c r="BI432" s="514"/>
      <c r="BJ432" s="514"/>
      <c r="BK432" s="514"/>
      <c r="BL432" s="514"/>
      <c r="BM432" s="514"/>
      <c r="BN432" s="514"/>
      <c r="BO432" s="515"/>
    </row>
    <row r="433" spans="1:67" s="516" customFormat="1" ht="109.95" customHeight="1" thickBot="1">
      <c r="A433" s="649">
        <v>422</v>
      </c>
      <c r="B433" s="983" t="str">
        <f>IF(基本情報入力シート!B461="","",基本情報入力シート!B461)</f>
        <v/>
      </c>
      <c r="C433" s="984"/>
      <c r="D433" s="984"/>
      <c r="E433" s="984"/>
      <c r="F433" s="985"/>
      <c r="G433" s="460" t="str">
        <f>IF(基本情報入力シート!L461="", "", 基本情報入力シート!L461)</f>
        <v/>
      </c>
      <c r="H433" s="460" t="str">
        <f>IF(基本情報入力シート!Q461="", "", 基本情報入力シート!Q461)</f>
        <v/>
      </c>
      <c r="I433" s="460" t="str">
        <f>IF(基本情報入力シート!V461="", "", 基本情報入力シート!V461)</f>
        <v/>
      </c>
      <c r="J433" s="460" t="str">
        <f>IF(基本情報入力シート!W461="", "", 基本情報入力シート!W461)</f>
        <v/>
      </c>
      <c r="K433" s="460" t="str">
        <f>IF(基本情報入力シート!Z461="", "", 基本情報入力シート!Z461)</f>
        <v/>
      </c>
      <c r="L433" s="162" t="str">
        <f>IF(基本情報入力シート!AF461=0, "",基本情報入力シート!AF461)</f>
        <v/>
      </c>
      <c r="M433" s="163" t="str">
        <f>IF(基本情報入力シート!AG461="","",基本情報入力シート!AG461)</f>
        <v/>
      </c>
      <c r="N433" s="164"/>
      <c r="O433" s="165" t="str">
        <f>IFERROR(VLOOKUP(K433,【参考】数式用!$A$2:$F$57,MATCH(N433,【参考】数式用!$C$3:$F$3,0)+2,0),"")</f>
        <v/>
      </c>
      <c r="P433" s="461" t="s">
        <v>180</v>
      </c>
      <c r="Q433" s="166"/>
      <c r="R433" s="462" t="s">
        <v>271</v>
      </c>
      <c r="S433" s="166"/>
      <c r="T433" s="462" t="s">
        <v>272</v>
      </c>
      <c r="U433" s="166"/>
      <c r="V433" s="462" t="s">
        <v>271</v>
      </c>
      <c r="W433" s="166"/>
      <c r="X433" s="462" t="s">
        <v>182</v>
      </c>
      <c r="Y433" s="462" t="s">
        <v>274</v>
      </c>
      <c r="Z433" s="462" t="str">
        <f t="shared" si="141"/>
        <v/>
      </c>
      <c r="AA433" s="463" t="s">
        <v>275</v>
      </c>
      <c r="AB433" s="464" t="str">
        <f t="shared" si="142"/>
        <v/>
      </c>
      <c r="AC433" s="465" t="str">
        <f>IFERROR(ROUNDDOWN(ROUNDDOWN(ROUND(L433*VLOOKUP(K433,【参考】数式用!$A$4:$F$57,MATCH("処遇改善加算Ⅳ",【参考】数式用!$C$3:$F$3,0)+2,0),0)*M433,0)*Z433*0.5,0), "")</f>
        <v/>
      </c>
      <c r="AD433" s="616"/>
      <c r="AE433" s="582"/>
      <c r="AF433" s="582"/>
      <c r="AG433" s="583"/>
      <c r="AH433" s="234"/>
      <c r="AI433" s="161"/>
      <c r="AJ433" s="167"/>
      <c r="AK433" s="541" t="str">
        <f t="shared" si="143"/>
        <v/>
      </c>
      <c r="AL433" s="542" t="str">
        <f t="shared" si="144"/>
        <v/>
      </c>
      <c r="AM433" s="543"/>
      <c r="AN433" s="547" t="str">
        <f>IFERROR(VLOOKUP(K433,【参考】数式用!$A$2:$N$57,14,FALSE),"")</f>
        <v/>
      </c>
      <c r="AO433" s="547" t="str">
        <f t="shared" si="145"/>
        <v/>
      </c>
      <c r="AP433" s="546" t="str">
        <f t="shared" si="146"/>
        <v/>
      </c>
      <c r="AQ433" s="546" t="str">
        <f t="shared" si="147"/>
        <v>入力済</v>
      </c>
      <c r="AR433" s="547" t="str">
        <f t="shared" si="148"/>
        <v/>
      </c>
      <c r="AS433" s="546" t="str">
        <f t="shared" si="149"/>
        <v>入力済</v>
      </c>
      <c r="AT433" s="546" t="str">
        <f t="shared" si="150"/>
        <v/>
      </c>
      <c r="AU433" s="546" t="str">
        <f t="shared" si="151"/>
        <v/>
      </c>
      <c r="AV433" s="547" t="str">
        <f t="shared" si="152"/>
        <v/>
      </c>
      <c r="AW433" s="547" t="str">
        <f t="shared" si="140"/>
        <v>入力済</v>
      </c>
      <c r="AX433" s="546" t="str">
        <f>IFERROR(VLOOKUP(K433,【参考】数式用!$AR$3:$AS$49,2, FALSE), "")</f>
        <v/>
      </c>
      <c r="AY433" s="547" t="str">
        <f t="shared" si="153"/>
        <v/>
      </c>
      <c r="AZ433" s="547" t="str">
        <f t="shared" si="154"/>
        <v>入力済</v>
      </c>
      <c r="BA433" s="546" t="str">
        <f>IFERROR(VLOOKUP(K433,【参考】数式用!$AX$3:$AY$56, 2, FALSE), "")</f>
        <v/>
      </c>
      <c r="BB433" s="547" t="str">
        <f t="shared" si="155"/>
        <v/>
      </c>
      <c r="BC433" s="647" t="str">
        <f t="shared" si="156"/>
        <v>入力済</v>
      </c>
      <c r="BD433" s="547" t="str">
        <f t="shared" si="157"/>
        <v/>
      </c>
      <c r="BE433" s="547" t="str">
        <f t="shared" si="158"/>
        <v/>
      </c>
      <c r="BF433" s="514"/>
      <c r="BG433" s="514"/>
      <c r="BH433" s="633" t="e">
        <f>VLOOKUP(K433,【参考】数式用!$A$2:$O$57,15,FALSE)</f>
        <v>#N/A</v>
      </c>
      <c r="BI433" s="514"/>
      <c r="BJ433" s="514"/>
      <c r="BK433" s="514"/>
      <c r="BL433" s="514"/>
      <c r="BM433" s="514"/>
      <c r="BN433" s="514"/>
      <c r="BO433" s="515"/>
    </row>
    <row r="434" spans="1:67" s="516" customFormat="1" ht="109.95" customHeight="1" thickBot="1">
      <c r="A434" s="649">
        <v>423</v>
      </c>
      <c r="B434" s="983" t="str">
        <f>IF(基本情報入力シート!B462="","",基本情報入力シート!B462)</f>
        <v/>
      </c>
      <c r="C434" s="984"/>
      <c r="D434" s="984"/>
      <c r="E434" s="984"/>
      <c r="F434" s="985"/>
      <c r="G434" s="460" t="str">
        <f>IF(基本情報入力シート!L462="", "", 基本情報入力シート!L462)</f>
        <v/>
      </c>
      <c r="H434" s="460" t="str">
        <f>IF(基本情報入力シート!Q462="", "", 基本情報入力シート!Q462)</f>
        <v/>
      </c>
      <c r="I434" s="460" t="str">
        <f>IF(基本情報入力シート!V462="", "", 基本情報入力シート!V462)</f>
        <v/>
      </c>
      <c r="J434" s="460" t="str">
        <f>IF(基本情報入力シート!W462="", "", 基本情報入力シート!W462)</f>
        <v/>
      </c>
      <c r="K434" s="460" t="str">
        <f>IF(基本情報入力シート!Z462="", "", 基本情報入力シート!Z462)</f>
        <v/>
      </c>
      <c r="L434" s="162" t="str">
        <f>IF(基本情報入力シート!AF462=0, "",基本情報入力シート!AF462)</f>
        <v/>
      </c>
      <c r="M434" s="163" t="str">
        <f>IF(基本情報入力シート!AG462="","",基本情報入力シート!AG462)</f>
        <v/>
      </c>
      <c r="N434" s="164"/>
      <c r="O434" s="165" t="str">
        <f>IFERROR(VLOOKUP(K434,【参考】数式用!$A$2:$F$57,MATCH(N434,【参考】数式用!$C$3:$F$3,0)+2,0),"")</f>
        <v/>
      </c>
      <c r="P434" s="461" t="s">
        <v>180</v>
      </c>
      <c r="Q434" s="166"/>
      <c r="R434" s="462" t="s">
        <v>271</v>
      </c>
      <c r="S434" s="166"/>
      <c r="T434" s="462" t="s">
        <v>272</v>
      </c>
      <c r="U434" s="166"/>
      <c r="V434" s="462" t="s">
        <v>271</v>
      </c>
      <c r="W434" s="166"/>
      <c r="X434" s="462" t="s">
        <v>182</v>
      </c>
      <c r="Y434" s="462" t="s">
        <v>274</v>
      </c>
      <c r="Z434" s="462" t="str">
        <f t="shared" si="141"/>
        <v/>
      </c>
      <c r="AA434" s="463" t="s">
        <v>275</v>
      </c>
      <c r="AB434" s="464" t="str">
        <f t="shared" si="142"/>
        <v/>
      </c>
      <c r="AC434" s="465" t="str">
        <f>IFERROR(ROUNDDOWN(ROUNDDOWN(ROUND(L434*VLOOKUP(K434,【参考】数式用!$A$4:$F$57,MATCH("処遇改善加算Ⅳ",【参考】数式用!$C$3:$F$3,0)+2,0),0)*M434,0)*Z434*0.5,0), "")</f>
        <v/>
      </c>
      <c r="AD434" s="616"/>
      <c r="AE434" s="582"/>
      <c r="AF434" s="582"/>
      <c r="AG434" s="583"/>
      <c r="AH434" s="234"/>
      <c r="AI434" s="161"/>
      <c r="AJ434" s="167"/>
      <c r="AK434" s="541" t="str">
        <f t="shared" si="143"/>
        <v/>
      </c>
      <c r="AL434" s="542" t="str">
        <f t="shared" si="144"/>
        <v/>
      </c>
      <c r="AM434" s="543"/>
      <c r="AN434" s="547" t="str">
        <f>IFERROR(VLOOKUP(K434,【参考】数式用!$A$2:$N$57,14,FALSE),"")</f>
        <v/>
      </c>
      <c r="AO434" s="547" t="str">
        <f t="shared" si="145"/>
        <v/>
      </c>
      <c r="AP434" s="546" t="str">
        <f t="shared" si="146"/>
        <v/>
      </c>
      <c r="AQ434" s="546" t="str">
        <f t="shared" si="147"/>
        <v>入力済</v>
      </c>
      <c r="AR434" s="547" t="str">
        <f t="shared" si="148"/>
        <v/>
      </c>
      <c r="AS434" s="546" t="str">
        <f t="shared" si="149"/>
        <v>入力済</v>
      </c>
      <c r="AT434" s="546" t="str">
        <f t="shared" si="150"/>
        <v/>
      </c>
      <c r="AU434" s="546" t="str">
        <f t="shared" si="151"/>
        <v/>
      </c>
      <c r="AV434" s="547" t="str">
        <f t="shared" si="152"/>
        <v/>
      </c>
      <c r="AW434" s="547" t="str">
        <f t="shared" si="140"/>
        <v>入力済</v>
      </c>
      <c r="AX434" s="546" t="str">
        <f>IFERROR(VLOOKUP(K434,【参考】数式用!$AR$3:$AS$49,2, FALSE), "")</f>
        <v/>
      </c>
      <c r="AY434" s="547" t="str">
        <f t="shared" si="153"/>
        <v/>
      </c>
      <c r="AZ434" s="547" t="str">
        <f t="shared" si="154"/>
        <v>入力済</v>
      </c>
      <c r="BA434" s="546" t="str">
        <f>IFERROR(VLOOKUP(K434,【参考】数式用!$AX$3:$AY$56, 2, FALSE), "")</f>
        <v/>
      </c>
      <c r="BB434" s="547" t="str">
        <f t="shared" si="155"/>
        <v/>
      </c>
      <c r="BC434" s="647" t="str">
        <f t="shared" si="156"/>
        <v>入力済</v>
      </c>
      <c r="BD434" s="547" t="str">
        <f t="shared" si="157"/>
        <v/>
      </c>
      <c r="BE434" s="547" t="str">
        <f t="shared" si="158"/>
        <v/>
      </c>
      <c r="BF434" s="514"/>
      <c r="BG434" s="514"/>
      <c r="BH434" s="633" t="e">
        <f>VLOOKUP(K434,【参考】数式用!$A$2:$O$57,15,FALSE)</f>
        <v>#N/A</v>
      </c>
      <c r="BI434" s="514"/>
      <c r="BJ434" s="514"/>
      <c r="BK434" s="514"/>
      <c r="BL434" s="514"/>
      <c r="BM434" s="514"/>
      <c r="BN434" s="514"/>
      <c r="BO434" s="515"/>
    </row>
    <row r="435" spans="1:67" s="516" customFormat="1" ht="109.95" customHeight="1" thickBot="1">
      <c r="A435" s="649">
        <v>424</v>
      </c>
      <c r="B435" s="983" t="str">
        <f>IF(基本情報入力シート!B463="","",基本情報入力シート!B463)</f>
        <v/>
      </c>
      <c r="C435" s="984"/>
      <c r="D435" s="984"/>
      <c r="E435" s="984"/>
      <c r="F435" s="985"/>
      <c r="G435" s="460" t="str">
        <f>IF(基本情報入力シート!L463="", "", 基本情報入力シート!L463)</f>
        <v/>
      </c>
      <c r="H435" s="460" t="str">
        <f>IF(基本情報入力シート!Q463="", "", 基本情報入力シート!Q463)</f>
        <v/>
      </c>
      <c r="I435" s="460" t="str">
        <f>IF(基本情報入力シート!V463="", "", 基本情報入力シート!V463)</f>
        <v/>
      </c>
      <c r="J435" s="460" t="str">
        <f>IF(基本情報入力シート!W463="", "", 基本情報入力シート!W463)</f>
        <v/>
      </c>
      <c r="K435" s="460" t="str">
        <f>IF(基本情報入力シート!Z463="", "", 基本情報入力シート!Z463)</f>
        <v/>
      </c>
      <c r="L435" s="162" t="str">
        <f>IF(基本情報入力シート!AF463=0, "",基本情報入力シート!AF463)</f>
        <v/>
      </c>
      <c r="M435" s="163" t="str">
        <f>IF(基本情報入力シート!AG463="","",基本情報入力シート!AG463)</f>
        <v/>
      </c>
      <c r="N435" s="164"/>
      <c r="O435" s="165" t="str">
        <f>IFERROR(VLOOKUP(K435,【参考】数式用!$A$2:$F$57,MATCH(N435,【参考】数式用!$C$3:$F$3,0)+2,0),"")</f>
        <v/>
      </c>
      <c r="P435" s="461" t="s">
        <v>180</v>
      </c>
      <c r="Q435" s="166"/>
      <c r="R435" s="462" t="s">
        <v>271</v>
      </c>
      <c r="S435" s="166"/>
      <c r="T435" s="462" t="s">
        <v>272</v>
      </c>
      <c r="U435" s="166"/>
      <c r="V435" s="462" t="s">
        <v>271</v>
      </c>
      <c r="W435" s="166"/>
      <c r="X435" s="462" t="s">
        <v>182</v>
      </c>
      <c r="Y435" s="462" t="s">
        <v>274</v>
      </c>
      <c r="Z435" s="462" t="str">
        <f t="shared" si="141"/>
        <v/>
      </c>
      <c r="AA435" s="463" t="s">
        <v>275</v>
      </c>
      <c r="AB435" s="464" t="str">
        <f t="shared" si="142"/>
        <v/>
      </c>
      <c r="AC435" s="465" t="str">
        <f>IFERROR(ROUNDDOWN(ROUNDDOWN(ROUND(L435*VLOOKUP(K435,【参考】数式用!$A$4:$F$57,MATCH("処遇改善加算Ⅳ",【参考】数式用!$C$3:$F$3,0)+2,0),0)*M435,0)*Z435*0.5,0), "")</f>
        <v/>
      </c>
      <c r="AD435" s="616"/>
      <c r="AE435" s="582"/>
      <c r="AF435" s="582"/>
      <c r="AG435" s="583"/>
      <c r="AH435" s="234"/>
      <c r="AI435" s="161"/>
      <c r="AJ435" s="167"/>
      <c r="AK435" s="541" t="str">
        <f t="shared" si="143"/>
        <v/>
      </c>
      <c r="AL435" s="542" t="str">
        <f t="shared" si="144"/>
        <v/>
      </c>
      <c r="AM435" s="543"/>
      <c r="AN435" s="547" t="str">
        <f>IFERROR(VLOOKUP(K435,【参考】数式用!$A$2:$N$57,14,FALSE),"")</f>
        <v/>
      </c>
      <c r="AO435" s="547" t="str">
        <f t="shared" si="145"/>
        <v/>
      </c>
      <c r="AP435" s="546" t="str">
        <f t="shared" si="146"/>
        <v/>
      </c>
      <c r="AQ435" s="546" t="str">
        <f t="shared" si="147"/>
        <v>入力済</v>
      </c>
      <c r="AR435" s="547" t="str">
        <f t="shared" si="148"/>
        <v/>
      </c>
      <c r="AS435" s="546" t="str">
        <f t="shared" si="149"/>
        <v>入力済</v>
      </c>
      <c r="AT435" s="546" t="str">
        <f t="shared" si="150"/>
        <v/>
      </c>
      <c r="AU435" s="546" t="str">
        <f t="shared" si="151"/>
        <v/>
      </c>
      <c r="AV435" s="547" t="str">
        <f t="shared" si="152"/>
        <v/>
      </c>
      <c r="AW435" s="547" t="str">
        <f t="shared" si="140"/>
        <v>入力済</v>
      </c>
      <c r="AX435" s="546" t="str">
        <f>IFERROR(VLOOKUP(K435,【参考】数式用!$AR$3:$AS$49,2, FALSE), "")</f>
        <v/>
      </c>
      <c r="AY435" s="547" t="str">
        <f t="shared" si="153"/>
        <v/>
      </c>
      <c r="AZ435" s="547" t="str">
        <f t="shared" si="154"/>
        <v>入力済</v>
      </c>
      <c r="BA435" s="546" t="str">
        <f>IFERROR(VLOOKUP(K435,【参考】数式用!$AX$3:$AY$56, 2, FALSE), "")</f>
        <v/>
      </c>
      <c r="BB435" s="547" t="str">
        <f t="shared" si="155"/>
        <v/>
      </c>
      <c r="BC435" s="647" t="str">
        <f t="shared" si="156"/>
        <v>入力済</v>
      </c>
      <c r="BD435" s="547" t="str">
        <f t="shared" si="157"/>
        <v/>
      </c>
      <c r="BE435" s="547" t="str">
        <f t="shared" si="158"/>
        <v/>
      </c>
      <c r="BF435" s="514"/>
      <c r="BG435" s="514"/>
      <c r="BH435" s="633" t="e">
        <f>VLOOKUP(K435,【参考】数式用!$A$2:$O$57,15,FALSE)</f>
        <v>#N/A</v>
      </c>
      <c r="BI435" s="514"/>
      <c r="BJ435" s="514"/>
      <c r="BK435" s="514"/>
      <c r="BL435" s="514"/>
      <c r="BM435" s="514"/>
      <c r="BN435" s="514"/>
      <c r="BO435" s="515"/>
    </row>
    <row r="436" spans="1:67" s="516" customFormat="1" ht="109.95" customHeight="1" thickBot="1">
      <c r="A436" s="649">
        <v>425</v>
      </c>
      <c r="B436" s="983" t="str">
        <f>IF(基本情報入力シート!B464="","",基本情報入力シート!B464)</f>
        <v/>
      </c>
      <c r="C436" s="984"/>
      <c r="D436" s="984"/>
      <c r="E436" s="984"/>
      <c r="F436" s="985"/>
      <c r="G436" s="460" t="str">
        <f>IF(基本情報入力シート!L464="", "", 基本情報入力シート!L464)</f>
        <v/>
      </c>
      <c r="H436" s="460" t="str">
        <f>IF(基本情報入力シート!Q464="", "", 基本情報入力シート!Q464)</f>
        <v/>
      </c>
      <c r="I436" s="460" t="str">
        <f>IF(基本情報入力シート!V464="", "", 基本情報入力シート!V464)</f>
        <v/>
      </c>
      <c r="J436" s="460" t="str">
        <f>IF(基本情報入力シート!W464="", "", 基本情報入力シート!W464)</f>
        <v/>
      </c>
      <c r="K436" s="460" t="str">
        <f>IF(基本情報入力シート!Z464="", "", 基本情報入力シート!Z464)</f>
        <v/>
      </c>
      <c r="L436" s="162" t="str">
        <f>IF(基本情報入力シート!AF464=0, "",基本情報入力シート!AF464)</f>
        <v/>
      </c>
      <c r="M436" s="163" t="str">
        <f>IF(基本情報入力シート!AG464="","",基本情報入力シート!AG464)</f>
        <v/>
      </c>
      <c r="N436" s="164"/>
      <c r="O436" s="165" t="str">
        <f>IFERROR(VLOOKUP(K436,【参考】数式用!$A$2:$F$57,MATCH(N436,【参考】数式用!$C$3:$F$3,0)+2,0),"")</f>
        <v/>
      </c>
      <c r="P436" s="461" t="s">
        <v>180</v>
      </c>
      <c r="Q436" s="166"/>
      <c r="R436" s="462" t="s">
        <v>271</v>
      </c>
      <c r="S436" s="166"/>
      <c r="T436" s="462" t="s">
        <v>272</v>
      </c>
      <c r="U436" s="166"/>
      <c r="V436" s="462" t="s">
        <v>271</v>
      </c>
      <c r="W436" s="166"/>
      <c r="X436" s="462" t="s">
        <v>182</v>
      </c>
      <c r="Y436" s="462" t="s">
        <v>274</v>
      </c>
      <c r="Z436" s="462" t="str">
        <f t="shared" si="141"/>
        <v/>
      </c>
      <c r="AA436" s="463" t="s">
        <v>275</v>
      </c>
      <c r="AB436" s="464" t="str">
        <f t="shared" si="142"/>
        <v/>
      </c>
      <c r="AC436" s="465" t="str">
        <f>IFERROR(ROUNDDOWN(ROUNDDOWN(ROUND(L436*VLOOKUP(K436,【参考】数式用!$A$4:$F$57,MATCH("処遇改善加算Ⅳ",【参考】数式用!$C$3:$F$3,0)+2,0),0)*M436,0)*Z436*0.5,0), "")</f>
        <v/>
      </c>
      <c r="AD436" s="616"/>
      <c r="AE436" s="582"/>
      <c r="AF436" s="582"/>
      <c r="AG436" s="583"/>
      <c r="AH436" s="234"/>
      <c r="AI436" s="161"/>
      <c r="AJ436" s="167"/>
      <c r="AK436" s="541" t="str">
        <f t="shared" si="143"/>
        <v/>
      </c>
      <c r="AL436" s="542" t="str">
        <f t="shared" si="144"/>
        <v/>
      </c>
      <c r="AM436" s="543"/>
      <c r="AN436" s="547" t="str">
        <f>IFERROR(VLOOKUP(K436,【参考】数式用!$A$2:$N$57,14,FALSE),"")</f>
        <v/>
      </c>
      <c r="AO436" s="547" t="str">
        <f t="shared" si="145"/>
        <v/>
      </c>
      <c r="AP436" s="546" t="str">
        <f t="shared" si="146"/>
        <v/>
      </c>
      <c r="AQ436" s="546" t="str">
        <f t="shared" si="147"/>
        <v>入力済</v>
      </c>
      <c r="AR436" s="547" t="str">
        <f t="shared" si="148"/>
        <v/>
      </c>
      <c r="AS436" s="546" t="str">
        <f t="shared" si="149"/>
        <v>入力済</v>
      </c>
      <c r="AT436" s="546" t="str">
        <f t="shared" si="150"/>
        <v/>
      </c>
      <c r="AU436" s="546" t="str">
        <f t="shared" si="151"/>
        <v/>
      </c>
      <c r="AV436" s="547" t="str">
        <f t="shared" si="152"/>
        <v/>
      </c>
      <c r="AW436" s="547" t="str">
        <f t="shared" si="140"/>
        <v>入力済</v>
      </c>
      <c r="AX436" s="546" t="str">
        <f>IFERROR(VLOOKUP(K436,【参考】数式用!$AR$3:$AS$49,2, FALSE), "")</f>
        <v/>
      </c>
      <c r="AY436" s="547" t="str">
        <f t="shared" si="153"/>
        <v/>
      </c>
      <c r="AZ436" s="547" t="str">
        <f t="shared" si="154"/>
        <v>入力済</v>
      </c>
      <c r="BA436" s="546" t="str">
        <f>IFERROR(VLOOKUP(K436,【参考】数式用!$AX$3:$AY$56, 2, FALSE), "")</f>
        <v/>
      </c>
      <c r="BB436" s="547" t="str">
        <f t="shared" si="155"/>
        <v/>
      </c>
      <c r="BC436" s="647" t="str">
        <f t="shared" si="156"/>
        <v>入力済</v>
      </c>
      <c r="BD436" s="547" t="str">
        <f t="shared" si="157"/>
        <v/>
      </c>
      <c r="BE436" s="547" t="str">
        <f t="shared" si="158"/>
        <v/>
      </c>
      <c r="BF436" s="514"/>
      <c r="BG436" s="514"/>
      <c r="BH436" s="633" t="e">
        <f>VLOOKUP(K436,【参考】数式用!$A$2:$O$57,15,FALSE)</f>
        <v>#N/A</v>
      </c>
      <c r="BI436" s="514"/>
      <c r="BJ436" s="514"/>
      <c r="BK436" s="514"/>
      <c r="BL436" s="514"/>
      <c r="BM436" s="514"/>
      <c r="BN436" s="514"/>
      <c r="BO436" s="515"/>
    </row>
    <row r="437" spans="1:67" s="516" customFormat="1" ht="109.95" customHeight="1" thickBot="1">
      <c r="A437" s="649">
        <v>426</v>
      </c>
      <c r="B437" s="983" t="str">
        <f>IF(基本情報入力シート!B465="","",基本情報入力シート!B465)</f>
        <v/>
      </c>
      <c r="C437" s="984"/>
      <c r="D437" s="984"/>
      <c r="E437" s="984"/>
      <c r="F437" s="985"/>
      <c r="G437" s="460" t="str">
        <f>IF(基本情報入力シート!L465="", "", 基本情報入力シート!L465)</f>
        <v/>
      </c>
      <c r="H437" s="460" t="str">
        <f>IF(基本情報入力シート!Q465="", "", 基本情報入力シート!Q465)</f>
        <v/>
      </c>
      <c r="I437" s="460" t="str">
        <f>IF(基本情報入力シート!V465="", "", 基本情報入力シート!V465)</f>
        <v/>
      </c>
      <c r="J437" s="460" t="str">
        <f>IF(基本情報入力シート!W465="", "", 基本情報入力シート!W465)</f>
        <v/>
      </c>
      <c r="K437" s="460" t="str">
        <f>IF(基本情報入力シート!Z465="", "", 基本情報入力シート!Z465)</f>
        <v/>
      </c>
      <c r="L437" s="162" t="str">
        <f>IF(基本情報入力シート!AF465=0, "",基本情報入力シート!AF465)</f>
        <v/>
      </c>
      <c r="M437" s="163" t="str">
        <f>IF(基本情報入力シート!AG465="","",基本情報入力シート!AG465)</f>
        <v/>
      </c>
      <c r="N437" s="164"/>
      <c r="O437" s="165" t="str">
        <f>IFERROR(VLOOKUP(K437,【参考】数式用!$A$2:$F$57,MATCH(N437,【参考】数式用!$C$3:$F$3,0)+2,0),"")</f>
        <v/>
      </c>
      <c r="P437" s="461" t="s">
        <v>180</v>
      </c>
      <c r="Q437" s="166"/>
      <c r="R437" s="462" t="s">
        <v>271</v>
      </c>
      <c r="S437" s="166"/>
      <c r="T437" s="462" t="s">
        <v>272</v>
      </c>
      <c r="U437" s="166"/>
      <c r="V437" s="462" t="s">
        <v>271</v>
      </c>
      <c r="W437" s="166"/>
      <c r="X437" s="462" t="s">
        <v>182</v>
      </c>
      <c r="Y437" s="462" t="s">
        <v>274</v>
      </c>
      <c r="Z437" s="462" t="str">
        <f t="shared" si="141"/>
        <v/>
      </c>
      <c r="AA437" s="463" t="s">
        <v>275</v>
      </c>
      <c r="AB437" s="464" t="str">
        <f t="shared" si="142"/>
        <v/>
      </c>
      <c r="AC437" s="465" t="str">
        <f>IFERROR(ROUNDDOWN(ROUNDDOWN(ROUND(L437*VLOOKUP(K437,【参考】数式用!$A$4:$F$57,MATCH("処遇改善加算Ⅳ",【参考】数式用!$C$3:$F$3,0)+2,0),0)*M437,0)*Z437*0.5,0), "")</f>
        <v/>
      </c>
      <c r="AD437" s="616"/>
      <c r="AE437" s="582"/>
      <c r="AF437" s="582"/>
      <c r="AG437" s="583"/>
      <c r="AH437" s="234"/>
      <c r="AI437" s="161"/>
      <c r="AJ437" s="167"/>
      <c r="AK437" s="541" t="str">
        <f t="shared" si="143"/>
        <v/>
      </c>
      <c r="AL437" s="542" t="str">
        <f t="shared" si="144"/>
        <v/>
      </c>
      <c r="AM437" s="543"/>
      <c r="AN437" s="547" t="str">
        <f>IFERROR(VLOOKUP(K437,【参考】数式用!$A$2:$N$57,14,FALSE),"")</f>
        <v/>
      </c>
      <c r="AO437" s="547" t="str">
        <f t="shared" si="145"/>
        <v/>
      </c>
      <c r="AP437" s="546" t="str">
        <f t="shared" si="146"/>
        <v/>
      </c>
      <c r="AQ437" s="546" t="str">
        <f t="shared" si="147"/>
        <v>入力済</v>
      </c>
      <c r="AR437" s="547" t="str">
        <f t="shared" si="148"/>
        <v/>
      </c>
      <c r="AS437" s="546" t="str">
        <f t="shared" si="149"/>
        <v>入力済</v>
      </c>
      <c r="AT437" s="546" t="str">
        <f t="shared" si="150"/>
        <v/>
      </c>
      <c r="AU437" s="546" t="str">
        <f t="shared" si="151"/>
        <v/>
      </c>
      <c r="AV437" s="547" t="str">
        <f t="shared" si="152"/>
        <v/>
      </c>
      <c r="AW437" s="547" t="str">
        <f t="shared" si="140"/>
        <v>入力済</v>
      </c>
      <c r="AX437" s="546" t="str">
        <f>IFERROR(VLOOKUP(K437,【参考】数式用!$AR$3:$AS$49,2, FALSE), "")</f>
        <v/>
      </c>
      <c r="AY437" s="547" t="str">
        <f t="shared" si="153"/>
        <v/>
      </c>
      <c r="AZ437" s="547" t="str">
        <f t="shared" si="154"/>
        <v>入力済</v>
      </c>
      <c r="BA437" s="546" t="str">
        <f>IFERROR(VLOOKUP(K437,【参考】数式用!$AX$3:$AY$56, 2, FALSE), "")</f>
        <v/>
      </c>
      <c r="BB437" s="547" t="str">
        <f t="shared" si="155"/>
        <v/>
      </c>
      <c r="BC437" s="647" t="str">
        <f t="shared" si="156"/>
        <v>入力済</v>
      </c>
      <c r="BD437" s="547" t="str">
        <f t="shared" si="157"/>
        <v/>
      </c>
      <c r="BE437" s="547" t="str">
        <f t="shared" si="158"/>
        <v/>
      </c>
      <c r="BF437" s="514"/>
      <c r="BG437" s="514"/>
      <c r="BH437" s="633" t="e">
        <f>VLOOKUP(K437,【参考】数式用!$A$2:$O$57,15,FALSE)</f>
        <v>#N/A</v>
      </c>
      <c r="BI437" s="514"/>
      <c r="BJ437" s="514"/>
      <c r="BK437" s="514"/>
      <c r="BL437" s="514"/>
      <c r="BM437" s="514"/>
      <c r="BN437" s="514"/>
      <c r="BO437" s="515"/>
    </row>
    <row r="438" spans="1:67" s="516" customFormat="1" ht="109.95" customHeight="1" thickBot="1">
      <c r="A438" s="649">
        <v>427</v>
      </c>
      <c r="B438" s="983" t="str">
        <f>IF(基本情報入力シート!B466="","",基本情報入力シート!B466)</f>
        <v/>
      </c>
      <c r="C438" s="984"/>
      <c r="D438" s="984"/>
      <c r="E438" s="984"/>
      <c r="F438" s="985"/>
      <c r="G438" s="460" t="str">
        <f>IF(基本情報入力シート!L466="", "", 基本情報入力シート!L466)</f>
        <v/>
      </c>
      <c r="H438" s="460" t="str">
        <f>IF(基本情報入力シート!Q466="", "", 基本情報入力シート!Q466)</f>
        <v/>
      </c>
      <c r="I438" s="460" t="str">
        <f>IF(基本情報入力シート!V466="", "", 基本情報入力シート!V466)</f>
        <v/>
      </c>
      <c r="J438" s="460" t="str">
        <f>IF(基本情報入力シート!W466="", "", 基本情報入力シート!W466)</f>
        <v/>
      </c>
      <c r="K438" s="460" t="str">
        <f>IF(基本情報入力シート!Z466="", "", 基本情報入力シート!Z466)</f>
        <v/>
      </c>
      <c r="L438" s="162" t="str">
        <f>IF(基本情報入力シート!AF466=0, "",基本情報入力シート!AF466)</f>
        <v/>
      </c>
      <c r="M438" s="163" t="str">
        <f>IF(基本情報入力シート!AG466="","",基本情報入力シート!AG466)</f>
        <v/>
      </c>
      <c r="N438" s="164"/>
      <c r="O438" s="165" t="str">
        <f>IFERROR(VLOOKUP(K438,【参考】数式用!$A$2:$F$57,MATCH(N438,【参考】数式用!$C$3:$F$3,0)+2,0),"")</f>
        <v/>
      </c>
      <c r="P438" s="461" t="s">
        <v>180</v>
      </c>
      <c r="Q438" s="166"/>
      <c r="R438" s="462" t="s">
        <v>271</v>
      </c>
      <c r="S438" s="166"/>
      <c r="T438" s="462" t="s">
        <v>272</v>
      </c>
      <c r="U438" s="166"/>
      <c r="V438" s="462" t="s">
        <v>271</v>
      </c>
      <c r="W438" s="166"/>
      <c r="X438" s="462" t="s">
        <v>182</v>
      </c>
      <c r="Y438" s="462" t="s">
        <v>274</v>
      </c>
      <c r="Z438" s="462" t="str">
        <f t="shared" si="141"/>
        <v/>
      </c>
      <c r="AA438" s="463" t="s">
        <v>275</v>
      </c>
      <c r="AB438" s="464" t="str">
        <f t="shared" si="142"/>
        <v/>
      </c>
      <c r="AC438" s="465" t="str">
        <f>IFERROR(ROUNDDOWN(ROUNDDOWN(ROUND(L438*VLOOKUP(K438,【参考】数式用!$A$4:$F$57,MATCH("処遇改善加算Ⅳ",【参考】数式用!$C$3:$F$3,0)+2,0),0)*M438,0)*Z438*0.5,0), "")</f>
        <v/>
      </c>
      <c r="AD438" s="616"/>
      <c r="AE438" s="582"/>
      <c r="AF438" s="582"/>
      <c r="AG438" s="583"/>
      <c r="AH438" s="234"/>
      <c r="AI438" s="161"/>
      <c r="AJ438" s="167"/>
      <c r="AK438" s="541" t="str">
        <f t="shared" si="143"/>
        <v/>
      </c>
      <c r="AL438" s="542" t="str">
        <f t="shared" si="144"/>
        <v/>
      </c>
      <c r="AM438" s="543"/>
      <c r="AN438" s="547" t="str">
        <f>IFERROR(VLOOKUP(K438,【参考】数式用!$A$2:$N$57,14,FALSE),"")</f>
        <v/>
      </c>
      <c r="AO438" s="547" t="str">
        <f t="shared" si="145"/>
        <v/>
      </c>
      <c r="AP438" s="546" t="str">
        <f t="shared" si="146"/>
        <v/>
      </c>
      <c r="AQ438" s="546" t="str">
        <f t="shared" si="147"/>
        <v>入力済</v>
      </c>
      <c r="AR438" s="547" t="str">
        <f t="shared" si="148"/>
        <v/>
      </c>
      <c r="AS438" s="546" t="str">
        <f t="shared" si="149"/>
        <v>入力済</v>
      </c>
      <c r="AT438" s="546" t="str">
        <f t="shared" si="150"/>
        <v/>
      </c>
      <c r="AU438" s="546" t="str">
        <f t="shared" si="151"/>
        <v/>
      </c>
      <c r="AV438" s="547" t="str">
        <f t="shared" si="152"/>
        <v/>
      </c>
      <c r="AW438" s="547" t="str">
        <f t="shared" si="140"/>
        <v>入力済</v>
      </c>
      <c r="AX438" s="546" t="str">
        <f>IFERROR(VLOOKUP(K438,【参考】数式用!$AR$3:$AS$49,2, FALSE), "")</f>
        <v/>
      </c>
      <c r="AY438" s="547" t="str">
        <f t="shared" si="153"/>
        <v/>
      </c>
      <c r="AZ438" s="547" t="str">
        <f t="shared" si="154"/>
        <v>入力済</v>
      </c>
      <c r="BA438" s="546" t="str">
        <f>IFERROR(VLOOKUP(K438,【参考】数式用!$AX$3:$AY$56, 2, FALSE), "")</f>
        <v/>
      </c>
      <c r="BB438" s="547" t="str">
        <f t="shared" si="155"/>
        <v/>
      </c>
      <c r="BC438" s="647" t="str">
        <f t="shared" si="156"/>
        <v>入力済</v>
      </c>
      <c r="BD438" s="547" t="str">
        <f t="shared" si="157"/>
        <v/>
      </c>
      <c r="BE438" s="547" t="str">
        <f t="shared" si="158"/>
        <v/>
      </c>
      <c r="BF438" s="514"/>
      <c r="BG438" s="514"/>
      <c r="BH438" s="633" t="e">
        <f>VLOOKUP(K438,【参考】数式用!$A$2:$O$57,15,FALSE)</f>
        <v>#N/A</v>
      </c>
      <c r="BI438" s="514"/>
      <c r="BJ438" s="514"/>
      <c r="BK438" s="514"/>
      <c r="BL438" s="514"/>
      <c r="BM438" s="514"/>
      <c r="BN438" s="514"/>
      <c r="BO438" s="515"/>
    </row>
    <row r="439" spans="1:67" s="516" customFormat="1" ht="109.95" customHeight="1" thickBot="1">
      <c r="A439" s="649">
        <v>428</v>
      </c>
      <c r="B439" s="983" t="str">
        <f>IF(基本情報入力シート!B467="","",基本情報入力シート!B467)</f>
        <v/>
      </c>
      <c r="C439" s="984"/>
      <c r="D439" s="984"/>
      <c r="E439" s="984"/>
      <c r="F439" s="985"/>
      <c r="G439" s="460" t="str">
        <f>IF(基本情報入力シート!L467="", "", 基本情報入力シート!L467)</f>
        <v/>
      </c>
      <c r="H439" s="460" t="str">
        <f>IF(基本情報入力シート!Q467="", "", 基本情報入力シート!Q467)</f>
        <v/>
      </c>
      <c r="I439" s="460" t="str">
        <f>IF(基本情報入力シート!V467="", "", 基本情報入力シート!V467)</f>
        <v/>
      </c>
      <c r="J439" s="460" t="str">
        <f>IF(基本情報入力シート!W467="", "", 基本情報入力シート!W467)</f>
        <v/>
      </c>
      <c r="K439" s="460" t="str">
        <f>IF(基本情報入力シート!Z467="", "", 基本情報入力シート!Z467)</f>
        <v/>
      </c>
      <c r="L439" s="162" t="str">
        <f>IF(基本情報入力シート!AF467=0, "",基本情報入力シート!AF467)</f>
        <v/>
      </c>
      <c r="M439" s="163" t="str">
        <f>IF(基本情報入力シート!AG467="","",基本情報入力シート!AG467)</f>
        <v/>
      </c>
      <c r="N439" s="164"/>
      <c r="O439" s="165" t="str">
        <f>IFERROR(VLOOKUP(K439,【参考】数式用!$A$2:$F$57,MATCH(N439,【参考】数式用!$C$3:$F$3,0)+2,0),"")</f>
        <v/>
      </c>
      <c r="P439" s="461" t="s">
        <v>180</v>
      </c>
      <c r="Q439" s="166"/>
      <c r="R439" s="462" t="s">
        <v>271</v>
      </c>
      <c r="S439" s="166"/>
      <c r="T439" s="462" t="s">
        <v>272</v>
      </c>
      <c r="U439" s="166"/>
      <c r="V439" s="462" t="s">
        <v>271</v>
      </c>
      <c r="W439" s="166"/>
      <c r="X439" s="462" t="s">
        <v>182</v>
      </c>
      <c r="Y439" s="462" t="s">
        <v>274</v>
      </c>
      <c r="Z439" s="462" t="str">
        <f t="shared" si="141"/>
        <v/>
      </c>
      <c r="AA439" s="463" t="s">
        <v>275</v>
      </c>
      <c r="AB439" s="464" t="str">
        <f t="shared" si="142"/>
        <v/>
      </c>
      <c r="AC439" s="465" t="str">
        <f>IFERROR(ROUNDDOWN(ROUNDDOWN(ROUND(L439*VLOOKUP(K439,【参考】数式用!$A$4:$F$57,MATCH("処遇改善加算Ⅳ",【参考】数式用!$C$3:$F$3,0)+2,0),0)*M439,0)*Z439*0.5,0), "")</f>
        <v/>
      </c>
      <c r="AD439" s="616"/>
      <c r="AE439" s="582"/>
      <c r="AF439" s="582"/>
      <c r="AG439" s="583"/>
      <c r="AH439" s="234"/>
      <c r="AI439" s="161"/>
      <c r="AJ439" s="167"/>
      <c r="AK439" s="541" t="str">
        <f t="shared" si="143"/>
        <v/>
      </c>
      <c r="AL439" s="542" t="str">
        <f t="shared" si="144"/>
        <v/>
      </c>
      <c r="AM439" s="543"/>
      <c r="AN439" s="547" t="str">
        <f>IFERROR(VLOOKUP(K439,【参考】数式用!$A$2:$N$57,14,FALSE),"")</f>
        <v/>
      </c>
      <c r="AO439" s="547" t="str">
        <f t="shared" si="145"/>
        <v/>
      </c>
      <c r="AP439" s="546" t="str">
        <f t="shared" si="146"/>
        <v/>
      </c>
      <c r="AQ439" s="546" t="str">
        <f t="shared" si="147"/>
        <v>入力済</v>
      </c>
      <c r="AR439" s="547" t="str">
        <f t="shared" si="148"/>
        <v/>
      </c>
      <c r="AS439" s="546" t="str">
        <f t="shared" si="149"/>
        <v>入力済</v>
      </c>
      <c r="AT439" s="546" t="str">
        <f t="shared" si="150"/>
        <v/>
      </c>
      <c r="AU439" s="546" t="str">
        <f t="shared" si="151"/>
        <v/>
      </c>
      <c r="AV439" s="547" t="str">
        <f t="shared" si="152"/>
        <v/>
      </c>
      <c r="AW439" s="547" t="str">
        <f t="shared" si="140"/>
        <v>入力済</v>
      </c>
      <c r="AX439" s="546" t="str">
        <f>IFERROR(VLOOKUP(K439,【参考】数式用!$AR$3:$AS$49,2, FALSE), "")</f>
        <v/>
      </c>
      <c r="AY439" s="547" t="str">
        <f t="shared" si="153"/>
        <v/>
      </c>
      <c r="AZ439" s="547" t="str">
        <f t="shared" si="154"/>
        <v>入力済</v>
      </c>
      <c r="BA439" s="546" t="str">
        <f>IFERROR(VLOOKUP(K439,【参考】数式用!$AX$3:$AY$56, 2, FALSE), "")</f>
        <v/>
      </c>
      <c r="BB439" s="547" t="str">
        <f t="shared" si="155"/>
        <v/>
      </c>
      <c r="BC439" s="647" t="str">
        <f t="shared" si="156"/>
        <v>入力済</v>
      </c>
      <c r="BD439" s="547" t="str">
        <f t="shared" si="157"/>
        <v/>
      </c>
      <c r="BE439" s="547" t="str">
        <f t="shared" si="158"/>
        <v/>
      </c>
      <c r="BF439" s="514"/>
      <c r="BG439" s="514"/>
      <c r="BH439" s="633" t="e">
        <f>VLOOKUP(K439,【参考】数式用!$A$2:$O$57,15,FALSE)</f>
        <v>#N/A</v>
      </c>
      <c r="BI439" s="514"/>
      <c r="BJ439" s="514"/>
      <c r="BK439" s="514"/>
      <c r="BL439" s="514"/>
      <c r="BM439" s="514"/>
      <c r="BN439" s="514"/>
      <c r="BO439" s="515"/>
    </row>
    <row r="440" spans="1:67" s="516" customFormat="1" ht="109.95" customHeight="1" thickBot="1">
      <c r="A440" s="649">
        <v>429</v>
      </c>
      <c r="B440" s="983" t="str">
        <f>IF(基本情報入力シート!B468="","",基本情報入力シート!B468)</f>
        <v/>
      </c>
      <c r="C440" s="984"/>
      <c r="D440" s="984"/>
      <c r="E440" s="984"/>
      <c r="F440" s="985"/>
      <c r="G440" s="460" t="str">
        <f>IF(基本情報入力シート!L468="", "", 基本情報入力シート!L468)</f>
        <v/>
      </c>
      <c r="H440" s="460" t="str">
        <f>IF(基本情報入力シート!Q468="", "", 基本情報入力シート!Q468)</f>
        <v/>
      </c>
      <c r="I440" s="460" t="str">
        <f>IF(基本情報入力シート!V468="", "", 基本情報入力シート!V468)</f>
        <v/>
      </c>
      <c r="J440" s="460" t="str">
        <f>IF(基本情報入力シート!W468="", "", 基本情報入力シート!W468)</f>
        <v/>
      </c>
      <c r="K440" s="460" t="str">
        <f>IF(基本情報入力シート!Z468="", "", 基本情報入力シート!Z468)</f>
        <v/>
      </c>
      <c r="L440" s="162" t="str">
        <f>IF(基本情報入力シート!AF468=0, "",基本情報入力シート!AF468)</f>
        <v/>
      </c>
      <c r="M440" s="163" t="str">
        <f>IF(基本情報入力シート!AG468="","",基本情報入力シート!AG468)</f>
        <v/>
      </c>
      <c r="N440" s="164"/>
      <c r="O440" s="165" t="str">
        <f>IFERROR(VLOOKUP(K440,【参考】数式用!$A$2:$F$57,MATCH(N440,【参考】数式用!$C$3:$F$3,0)+2,0),"")</f>
        <v/>
      </c>
      <c r="P440" s="461" t="s">
        <v>180</v>
      </c>
      <c r="Q440" s="166"/>
      <c r="R440" s="462" t="s">
        <v>271</v>
      </c>
      <c r="S440" s="166"/>
      <c r="T440" s="462" t="s">
        <v>272</v>
      </c>
      <c r="U440" s="166"/>
      <c r="V440" s="462" t="s">
        <v>271</v>
      </c>
      <c r="W440" s="166"/>
      <c r="X440" s="462" t="s">
        <v>182</v>
      </c>
      <c r="Y440" s="462" t="s">
        <v>274</v>
      </c>
      <c r="Z440" s="462" t="str">
        <f t="shared" si="141"/>
        <v/>
      </c>
      <c r="AA440" s="463" t="s">
        <v>275</v>
      </c>
      <c r="AB440" s="464" t="str">
        <f t="shared" si="142"/>
        <v/>
      </c>
      <c r="AC440" s="465" t="str">
        <f>IFERROR(ROUNDDOWN(ROUNDDOWN(ROUND(L440*VLOOKUP(K440,【参考】数式用!$A$4:$F$57,MATCH("処遇改善加算Ⅳ",【参考】数式用!$C$3:$F$3,0)+2,0),0)*M440,0)*Z440*0.5,0), "")</f>
        <v/>
      </c>
      <c r="AD440" s="616"/>
      <c r="AE440" s="582"/>
      <c r="AF440" s="582"/>
      <c r="AG440" s="583"/>
      <c r="AH440" s="234"/>
      <c r="AI440" s="161"/>
      <c r="AJ440" s="167"/>
      <c r="AK440" s="541" t="str">
        <f t="shared" si="143"/>
        <v/>
      </c>
      <c r="AL440" s="542" t="str">
        <f t="shared" si="144"/>
        <v/>
      </c>
      <c r="AM440" s="543"/>
      <c r="AN440" s="547" t="str">
        <f>IFERROR(VLOOKUP(K440,【参考】数式用!$A$2:$N$57,14,FALSE),"")</f>
        <v/>
      </c>
      <c r="AO440" s="547" t="str">
        <f t="shared" si="145"/>
        <v/>
      </c>
      <c r="AP440" s="546" t="str">
        <f t="shared" si="146"/>
        <v/>
      </c>
      <c r="AQ440" s="546" t="str">
        <f t="shared" si="147"/>
        <v>入力済</v>
      </c>
      <c r="AR440" s="547" t="str">
        <f t="shared" si="148"/>
        <v/>
      </c>
      <c r="AS440" s="546" t="str">
        <f t="shared" si="149"/>
        <v>入力済</v>
      </c>
      <c r="AT440" s="546" t="str">
        <f t="shared" si="150"/>
        <v/>
      </c>
      <c r="AU440" s="546" t="str">
        <f t="shared" si="151"/>
        <v/>
      </c>
      <c r="AV440" s="547" t="str">
        <f t="shared" si="152"/>
        <v/>
      </c>
      <c r="AW440" s="547" t="str">
        <f t="shared" si="140"/>
        <v>入力済</v>
      </c>
      <c r="AX440" s="546" t="str">
        <f>IFERROR(VLOOKUP(K440,【参考】数式用!$AR$3:$AS$49,2, FALSE), "")</f>
        <v/>
      </c>
      <c r="AY440" s="547" t="str">
        <f t="shared" si="153"/>
        <v/>
      </c>
      <c r="AZ440" s="547" t="str">
        <f t="shared" si="154"/>
        <v>入力済</v>
      </c>
      <c r="BA440" s="546" t="str">
        <f>IFERROR(VLOOKUP(K440,【参考】数式用!$AX$3:$AY$56, 2, FALSE), "")</f>
        <v/>
      </c>
      <c r="BB440" s="547" t="str">
        <f t="shared" si="155"/>
        <v/>
      </c>
      <c r="BC440" s="647" t="str">
        <f t="shared" si="156"/>
        <v>入力済</v>
      </c>
      <c r="BD440" s="547" t="str">
        <f t="shared" si="157"/>
        <v/>
      </c>
      <c r="BE440" s="547" t="str">
        <f t="shared" si="158"/>
        <v/>
      </c>
      <c r="BF440" s="514"/>
      <c r="BG440" s="514"/>
      <c r="BH440" s="633" t="e">
        <f>VLOOKUP(K440,【参考】数式用!$A$2:$O$57,15,FALSE)</f>
        <v>#N/A</v>
      </c>
      <c r="BI440" s="514"/>
      <c r="BJ440" s="514"/>
      <c r="BK440" s="514"/>
      <c r="BL440" s="514"/>
      <c r="BM440" s="514"/>
      <c r="BN440" s="514"/>
      <c r="BO440" s="515"/>
    </row>
    <row r="441" spans="1:67" s="516" customFormat="1" ht="109.95" customHeight="1" thickBot="1">
      <c r="A441" s="649">
        <v>430</v>
      </c>
      <c r="B441" s="983" t="str">
        <f>IF(基本情報入力シート!B469="","",基本情報入力シート!B469)</f>
        <v/>
      </c>
      <c r="C441" s="984"/>
      <c r="D441" s="984"/>
      <c r="E441" s="984"/>
      <c r="F441" s="985"/>
      <c r="G441" s="460" t="str">
        <f>IF(基本情報入力シート!L469="", "", 基本情報入力シート!L469)</f>
        <v/>
      </c>
      <c r="H441" s="460" t="str">
        <f>IF(基本情報入力シート!Q469="", "", 基本情報入力シート!Q469)</f>
        <v/>
      </c>
      <c r="I441" s="460" t="str">
        <f>IF(基本情報入力シート!V469="", "", 基本情報入力シート!V469)</f>
        <v/>
      </c>
      <c r="J441" s="460" t="str">
        <f>IF(基本情報入力シート!W469="", "", 基本情報入力シート!W469)</f>
        <v/>
      </c>
      <c r="K441" s="460" t="str">
        <f>IF(基本情報入力シート!Z469="", "", 基本情報入力シート!Z469)</f>
        <v/>
      </c>
      <c r="L441" s="162" t="str">
        <f>IF(基本情報入力シート!AF469=0, "",基本情報入力シート!AF469)</f>
        <v/>
      </c>
      <c r="M441" s="163" t="str">
        <f>IF(基本情報入力シート!AG469="","",基本情報入力シート!AG469)</f>
        <v/>
      </c>
      <c r="N441" s="164"/>
      <c r="O441" s="165" t="str">
        <f>IFERROR(VLOOKUP(K441,【参考】数式用!$A$2:$F$57,MATCH(N441,【参考】数式用!$C$3:$F$3,0)+2,0),"")</f>
        <v/>
      </c>
      <c r="P441" s="461" t="s">
        <v>180</v>
      </c>
      <c r="Q441" s="166"/>
      <c r="R441" s="462" t="s">
        <v>271</v>
      </c>
      <c r="S441" s="166"/>
      <c r="T441" s="462" t="s">
        <v>272</v>
      </c>
      <c r="U441" s="166"/>
      <c r="V441" s="462" t="s">
        <v>271</v>
      </c>
      <c r="W441" s="166"/>
      <c r="X441" s="462" t="s">
        <v>182</v>
      </c>
      <c r="Y441" s="462" t="s">
        <v>274</v>
      </c>
      <c r="Z441" s="462" t="str">
        <f t="shared" si="141"/>
        <v/>
      </c>
      <c r="AA441" s="463" t="s">
        <v>275</v>
      </c>
      <c r="AB441" s="464" t="str">
        <f t="shared" si="142"/>
        <v/>
      </c>
      <c r="AC441" s="465" t="str">
        <f>IFERROR(ROUNDDOWN(ROUNDDOWN(ROUND(L441*VLOOKUP(K441,【参考】数式用!$A$4:$F$57,MATCH("処遇改善加算Ⅳ",【参考】数式用!$C$3:$F$3,0)+2,0),0)*M441,0)*Z441*0.5,0), "")</f>
        <v/>
      </c>
      <c r="AD441" s="616"/>
      <c r="AE441" s="582"/>
      <c r="AF441" s="582"/>
      <c r="AG441" s="583"/>
      <c r="AH441" s="234"/>
      <c r="AI441" s="161"/>
      <c r="AJ441" s="167"/>
      <c r="AK441" s="541" t="str">
        <f t="shared" si="143"/>
        <v/>
      </c>
      <c r="AL441" s="542" t="str">
        <f t="shared" si="144"/>
        <v/>
      </c>
      <c r="AM441" s="543"/>
      <c r="AN441" s="547" t="str">
        <f>IFERROR(VLOOKUP(K441,【参考】数式用!$A$2:$N$57,14,FALSE),"")</f>
        <v/>
      </c>
      <c r="AO441" s="547" t="str">
        <f t="shared" si="145"/>
        <v/>
      </c>
      <c r="AP441" s="546" t="str">
        <f t="shared" si="146"/>
        <v/>
      </c>
      <c r="AQ441" s="546" t="str">
        <f t="shared" si="147"/>
        <v>入力済</v>
      </c>
      <c r="AR441" s="547" t="str">
        <f t="shared" si="148"/>
        <v/>
      </c>
      <c r="AS441" s="546" t="str">
        <f t="shared" si="149"/>
        <v>入力済</v>
      </c>
      <c r="AT441" s="546" t="str">
        <f t="shared" si="150"/>
        <v/>
      </c>
      <c r="AU441" s="546" t="str">
        <f t="shared" si="151"/>
        <v/>
      </c>
      <c r="AV441" s="547" t="str">
        <f t="shared" si="152"/>
        <v/>
      </c>
      <c r="AW441" s="547" t="str">
        <f t="shared" si="140"/>
        <v>入力済</v>
      </c>
      <c r="AX441" s="546" t="str">
        <f>IFERROR(VLOOKUP(K441,【参考】数式用!$AR$3:$AS$49,2, FALSE), "")</f>
        <v/>
      </c>
      <c r="AY441" s="547" t="str">
        <f t="shared" si="153"/>
        <v/>
      </c>
      <c r="AZ441" s="547" t="str">
        <f t="shared" si="154"/>
        <v>入力済</v>
      </c>
      <c r="BA441" s="546" t="str">
        <f>IFERROR(VLOOKUP(K441,【参考】数式用!$AX$3:$AY$56, 2, FALSE), "")</f>
        <v/>
      </c>
      <c r="BB441" s="547" t="str">
        <f t="shared" si="155"/>
        <v/>
      </c>
      <c r="BC441" s="647" t="str">
        <f t="shared" si="156"/>
        <v>入力済</v>
      </c>
      <c r="BD441" s="547" t="str">
        <f t="shared" si="157"/>
        <v/>
      </c>
      <c r="BE441" s="547" t="str">
        <f t="shared" si="158"/>
        <v/>
      </c>
      <c r="BF441" s="514"/>
      <c r="BG441" s="514"/>
      <c r="BH441" s="633" t="e">
        <f>VLOOKUP(K441,【参考】数式用!$A$2:$O$57,15,FALSE)</f>
        <v>#N/A</v>
      </c>
      <c r="BI441" s="514"/>
      <c r="BJ441" s="514"/>
      <c r="BK441" s="514"/>
      <c r="BL441" s="514"/>
      <c r="BM441" s="514"/>
      <c r="BN441" s="514"/>
      <c r="BO441" s="515"/>
    </row>
    <row r="442" spans="1:67" s="516" customFormat="1" ht="109.95" customHeight="1" thickBot="1">
      <c r="A442" s="649">
        <v>431</v>
      </c>
      <c r="B442" s="983" t="str">
        <f>IF(基本情報入力シート!B470="","",基本情報入力シート!B470)</f>
        <v/>
      </c>
      <c r="C442" s="984"/>
      <c r="D442" s="984"/>
      <c r="E442" s="984"/>
      <c r="F442" s="985"/>
      <c r="G442" s="460" t="str">
        <f>IF(基本情報入力シート!L470="", "", 基本情報入力シート!L470)</f>
        <v/>
      </c>
      <c r="H442" s="460" t="str">
        <f>IF(基本情報入力シート!Q470="", "", 基本情報入力シート!Q470)</f>
        <v/>
      </c>
      <c r="I442" s="460" t="str">
        <f>IF(基本情報入力シート!V470="", "", 基本情報入力シート!V470)</f>
        <v/>
      </c>
      <c r="J442" s="460" t="str">
        <f>IF(基本情報入力シート!W470="", "", 基本情報入力シート!W470)</f>
        <v/>
      </c>
      <c r="K442" s="460" t="str">
        <f>IF(基本情報入力シート!Z470="", "", 基本情報入力シート!Z470)</f>
        <v/>
      </c>
      <c r="L442" s="162" t="str">
        <f>IF(基本情報入力シート!AF470=0, "",基本情報入力シート!AF470)</f>
        <v/>
      </c>
      <c r="M442" s="163" t="str">
        <f>IF(基本情報入力シート!AG470="","",基本情報入力シート!AG470)</f>
        <v/>
      </c>
      <c r="N442" s="164"/>
      <c r="O442" s="165" t="str">
        <f>IFERROR(VLOOKUP(K442,【参考】数式用!$A$2:$F$57,MATCH(N442,【参考】数式用!$C$3:$F$3,0)+2,0),"")</f>
        <v/>
      </c>
      <c r="P442" s="461" t="s">
        <v>180</v>
      </c>
      <c r="Q442" s="166"/>
      <c r="R442" s="462" t="s">
        <v>271</v>
      </c>
      <c r="S442" s="166"/>
      <c r="T442" s="462" t="s">
        <v>272</v>
      </c>
      <c r="U442" s="166"/>
      <c r="V442" s="462" t="s">
        <v>271</v>
      </c>
      <c r="W442" s="166"/>
      <c r="X442" s="462" t="s">
        <v>182</v>
      </c>
      <c r="Y442" s="462" t="s">
        <v>274</v>
      </c>
      <c r="Z442" s="462" t="str">
        <f t="shared" si="141"/>
        <v/>
      </c>
      <c r="AA442" s="463" t="s">
        <v>275</v>
      </c>
      <c r="AB442" s="464" t="str">
        <f t="shared" si="142"/>
        <v/>
      </c>
      <c r="AC442" s="465" t="str">
        <f>IFERROR(ROUNDDOWN(ROUNDDOWN(ROUND(L442*VLOOKUP(K442,【参考】数式用!$A$4:$F$57,MATCH("処遇改善加算Ⅳ",【参考】数式用!$C$3:$F$3,0)+2,0),0)*M442,0)*Z442*0.5,0), "")</f>
        <v/>
      </c>
      <c r="AD442" s="616"/>
      <c r="AE442" s="582"/>
      <c r="AF442" s="582"/>
      <c r="AG442" s="583"/>
      <c r="AH442" s="234"/>
      <c r="AI442" s="161"/>
      <c r="AJ442" s="167"/>
      <c r="AK442" s="541" t="str">
        <f t="shared" si="143"/>
        <v/>
      </c>
      <c r="AL442" s="542" t="str">
        <f t="shared" si="144"/>
        <v/>
      </c>
      <c r="AM442" s="543"/>
      <c r="AN442" s="547" t="str">
        <f>IFERROR(VLOOKUP(K442,【参考】数式用!$A$2:$N$57,14,FALSE),"")</f>
        <v/>
      </c>
      <c r="AO442" s="547" t="str">
        <f t="shared" si="145"/>
        <v/>
      </c>
      <c r="AP442" s="546" t="str">
        <f t="shared" si="146"/>
        <v/>
      </c>
      <c r="AQ442" s="546" t="str">
        <f t="shared" si="147"/>
        <v>入力済</v>
      </c>
      <c r="AR442" s="547" t="str">
        <f t="shared" si="148"/>
        <v/>
      </c>
      <c r="AS442" s="546" t="str">
        <f t="shared" si="149"/>
        <v>入力済</v>
      </c>
      <c r="AT442" s="546" t="str">
        <f t="shared" si="150"/>
        <v/>
      </c>
      <c r="AU442" s="546" t="str">
        <f t="shared" si="151"/>
        <v/>
      </c>
      <c r="AV442" s="547" t="str">
        <f t="shared" si="152"/>
        <v/>
      </c>
      <c r="AW442" s="547" t="str">
        <f t="shared" si="140"/>
        <v>入力済</v>
      </c>
      <c r="AX442" s="546" t="str">
        <f>IFERROR(VLOOKUP(K442,【参考】数式用!$AR$3:$AS$49,2, FALSE), "")</f>
        <v/>
      </c>
      <c r="AY442" s="547" t="str">
        <f t="shared" si="153"/>
        <v/>
      </c>
      <c r="AZ442" s="547" t="str">
        <f t="shared" si="154"/>
        <v>入力済</v>
      </c>
      <c r="BA442" s="546" t="str">
        <f>IFERROR(VLOOKUP(K442,【参考】数式用!$AX$3:$AY$56, 2, FALSE), "")</f>
        <v/>
      </c>
      <c r="BB442" s="547" t="str">
        <f t="shared" si="155"/>
        <v/>
      </c>
      <c r="BC442" s="647" t="str">
        <f t="shared" si="156"/>
        <v>入力済</v>
      </c>
      <c r="BD442" s="547" t="str">
        <f t="shared" si="157"/>
        <v/>
      </c>
      <c r="BE442" s="547" t="str">
        <f t="shared" si="158"/>
        <v/>
      </c>
      <c r="BF442" s="514"/>
      <c r="BG442" s="514"/>
      <c r="BH442" s="633" t="e">
        <f>VLOOKUP(K442,【参考】数式用!$A$2:$O$57,15,FALSE)</f>
        <v>#N/A</v>
      </c>
      <c r="BI442" s="514"/>
      <c r="BJ442" s="514"/>
      <c r="BK442" s="514"/>
      <c r="BL442" s="514"/>
      <c r="BM442" s="514"/>
      <c r="BN442" s="514"/>
      <c r="BO442" s="515"/>
    </row>
    <row r="443" spans="1:67" s="516" customFormat="1" ht="109.95" customHeight="1" thickBot="1">
      <c r="A443" s="649">
        <v>432</v>
      </c>
      <c r="B443" s="983" t="str">
        <f>IF(基本情報入力シート!B471="","",基本情報入力シート!B471)</f>
        <v/>
      </c>
      <c r="C443" s="984"/>
      <c r="D443" s="984"/>
      <c r="E443" s="984"/>
      <c r="F443" s="985"/>
      <c r="G443" s="460" t="str">
        <f>IF(基本情報入力シート!L471="", "", 基本情報入力シート!L471)</f>
        <v/>
      </c>
      <c r="H443" s="460" t="str">
        <f>IF(基本情報入力シート!Q471="", "", 基本情報入力シート!Q471)</f>
        <v/>
      </c>
      <c r="I443" s="460" t="str">
        <f>IF(基本情報入力シート!V471="", "", 基本情報入力シート!V471)</f>
        <v/>
      </c>
      <c r="J443" s="460" t="str">
        <f>IF(基本情報入力シート!W471="", "", 基本情報入力シート!W471)</f>
        <v/>
      </c>
      <c r="K443" s="460" t="str">
        <f>IF(基本情報入力シート!Z471="", "", 基本情報入力シート!Z471)</f>
        <v/>
      </c>
      <c r="L443" s="162" t="str">
        <f>IF(基本情報入力シート!AF471=0, "",基本情報入力シート!AF471)</f>
        <v/>
      </c>
      <c r="M443" s="163" t="str">
        <f>IF(基本情報入力シート!AG471="","",基本情報入力シート!AG471)</f>
        <v/>
      </c>
      <c r="N443" s="164"/>
      <c r="O443" s="165" t="str">
        <f>IFERROR(VLOOKUP(K443,【参考】数式用!$A$2:$F$57,MATCH(N443,【参考】数式用!$C$3:$F$3,0)+2,0),"")</f>
        <v/>
      </c>
      <c r="P443" s="461" t="s">
        <v>180</v>
      </c>
      <c r="Q443" s="166"/>
      <c r="R443" s="462" t="s">
        <v>271</v>
      </c>
      <c r="S443" s="166"/>
      <c r="T443" s="462" t="s">
        <v>272</v>
      </c>
      <c r="U443" s="166"/>
      <c r="V443" s="462" t="s">
        <v>271</v>
      </c>
      <c r="W443" s="166"/>
      <c r="X443" s="462" t="s">
        <v>182</v>
      </c>
      <c r="Y443" s="462" t="s">
        <v>274</v>
      </c>
      <c r="Z443" s="462" t="str">
        <f t="shared" si="141"/>
        <v/>
      </c>
      <c r="AA443" s="463" t="s">
        <v>275</v>
      </c>
      <c r="AB443" s="464" t="str">
        <f t="shared" si="142"/>
        <v/>
      </c>
      <c r="AC443" s="465" t="str">
        <f>IFERROR(ROUNDDOWN(ROUNDDOWN(ROUND(L443*VLOOKUP(K443,【参考】数式用!$A$4:$F$57,MATCH("処遇改善加算Ⅳ",【参考】数式用!$C$3:$F$3,0)+2,0),0)*M443,0)*Z443*0.5,0), "")</f>
        <v/>
      </c>
      <c r="AD443" s="616"/>
      <c r="AE443" s="582"/>
      <c r="AF443" s="582"/>
      <c r="AG443" s="583"/>
      <c r="AH443" s="234"/>
      <c r="AI443" s="161"/>
      <c r="AJ443" s="167"/>
      <c r="AK443" s="541" t="str">
        <f t="shared" si="143"/>
        <v/>
      </c>
      <c r="AL443" s="542" t="str">
        <f t="shared" si="144"/>
        <v/>
      </c>
      <c r="AM443" s="543"/>
      <c r="AN443" s="547" t="str">
        <f>IFERROR(VLOOKUP(K443,【参考】数式用!$A$2:$N$57,14,FALSE),"")</f>
        <v/>
      </c>
      <c r="AO443" s="547" t="str">
        <f t="shared" si="145"/>
        <v/>
      </c>
      <c r="AP443" s="546" t="str">
        <f t="shared" si="146"/>
        <v/>
      </c>
      <c r="AQ443" s="546" t="str">
        <f t="shared" si="147"/>
        <v>入力済</v>
      </c>
      <c r="AR443" s="547" t="str">
        <f t="shared" si="148"/>
        <v/>
      </c>
      <c r="AS443" s="546" t="str">
        <f t="shared" si="149"/>
        <v>入力済</v>
      </c>
      <c r="AT443" s="546" t="str">
        <f t="shared" si="150"/>
        <v/>
      </c>
      <c r="AU443" s="546" t="str">
        <f t="shared" si="151"/>
        <v/>
      </c>
      <c r="AV443" s="547" t="str">
        <f t="shared" si="152"/>
        <v/>
      </c>
      <c r="AW443" s="547" t="str">
        <f t="shared" si="140"/>
        <v>入力済</v>
      </c>
      <c r="AX443" s="546" t="str">
        <f>IFERROR(VLOOKUP(K443,【参考】数式用!$AR$3:$AS$49,2, FALSE), "")</f>
        <v/>
      </c>
      <c r="AY443" s="547" t="str">
        <f t="shared" si="153"/>
        <v/>
      </c>
      <c r="AZ443" s="547" t="str">
        <f t="shared" si="154"/>
        <v>入力済</v>
      </c>
      <c r="BA443" s="546" t="str">
        <f>IFERROR(VLOOKUP(K443,【参考】数式用!$AX$3:$AY$56, 2, FALSE), "")</f>
        <v/>
      </c>
      <c r="BB443" s="547" t="str">
        <f t="shared" si="155"/>
        <v/>
      </c>
      <c r="BC443" s="647" t="str">
        <f t="shared" si="156"/>
        <v>入力済</v>
      </c>
      <c r="BD443" s="547" t="str">
        <f t="shared" si="157"/>
        <v/>
      </c>
      <c r="BE443" s="547" t="str">
        <f t="shared" si="158"/>
        <v/>
      </c>
      <c r="BF443" s="514"/>
      <c r="BG443" s="514"/>
      <c r="BH443" s="633" t="e">
        <f>VLOOKUP(K443,【参考】数式用!$A$2:$O$57,15,FALSE)</f>
        <v>#N/A</v>
      </c>
      <c r="BI443" s="514"/>
      <c r="BJ443" s="514"/>
      <c r="BK443" s="514"/>
      <c r="BL443" s="514"/>
      <c r="BM443" s="514"/>
      <c r="BN443" s="514"/>
      <c r="BO443" s="515"/>
    </row>
    <row r="444" spans="1:67" s="516" customFormat="1" ht="109.95" customHeight="1" thickBot="1">
      <c r="A444" s="649">
        <v>433</v>
      </c>
      <c r="B444" s="983" t="str">
        <f>IF(基本情報入力シート!B472="","",基本情報入力シート!B472)</f>
        <v/>
      </c>
      <c r="C444" s="984"/>
      <c r="D444" s="984"/>
      <c r="E444" s="984"/>
      <c r="F444" s="985"/>
      <c r="G444" s="460" t="str">
        <f>IF(基本情報入力シート!L472="", "", 基本情報入力シート!L472)</f>
        <v/>
      </c>
      <c r="H444" s="460" t="str">
        <f>IF(基本情報入力シート!Q472="", "", 基本情報入力シート!Q472)</f>
        <v/>
      </c>
      <c r="I444" s="460" t="str">
        <f>IF(基本情報入力シート!V472="", "", 基本情報入力シート!V472)</f>
        <v/>
      </c>
      <c r="J444" s="460" t="str">
        <f>IF(基本情報入力シート!W472="", "", 基本情報入力シート!W472)</f>
        <v/>
      </c>
      <c r="K444" s="460" t="str">
        <f>IF(基本情報入力シート!Z472="", "", 基本情報入力シート!Z472)</f>
        <v/>
      </c>
      <c r="L444" s="162" t="str">
        <f>IF(基本情報入力シート!AF472=0, "",基本情報入力シート!AF472)</f>
        <v/>
      </c>
      <c r="M444" s="163" t="str">
        <f>IF(基本情報入力シート!AG472="","",基本情報入力シート!AG472)</f>
        <v/>
      </c>
      <c r="N444" s="164"/>
      <c r="O444" s="165" t="str">
        <f>IFERROR(VLOOKUP(K444,【参考】数式用!$A$2:$F$57,MATCH(N444,【参考】数式用!$C$3:$F$3,0)+2,0),"")</f>
        <v/>
      </c>
      <c r="P444" s="461" t="s">
        <v>180</v>
      </c>
      <c r="Q444" s="166"/>
      <c r="R444" s="462" t="s">
        <v>271</v>
      </c>
      <c r="S444" s="166"/>
      <c r="T444" s="462" t="s">
        <v>272</v>
      </c>
      <c r="U444" s="166"/>
      <c r="V444" s="462" t="s">
        <v>271</v>
      </c>
      <c r="W444" s="166"/>
      <c r="X444" s="462" t="s">
        <v>182</v>
      </c>
      <c r="Y444" s="462" t="s">
        <v>274</v>
      </c>
      <c r="Z444" s="462" t="str">
        <f t="shared" si="141"/>
        <v/>
      </c>
      <c r="AA444" s="463" t="s">
        <v>275</v>
      </c>
      <c r="AB444" s="464" t="str">
        <f t="shared" si="142"/>
        <v/>
      </c>
      <c r="AC444" s="465" t="str">
        <f>IFERROR(ROUNDDOWN(ROUNDDOWN(ROUND(L444*VLOOKUP(K444,【参考】数式用!$A$4:$F$57,MATCH("処遇改善加算Ⅳ",【参考】数式用!$C$3:$F$3,0)+2,0),0)*M444,0)*Z444*0.5,0), "")</f>
        <v/>
      </c>
      <c r="AD444" s="616"/>
      <c r="AE444" s="582"/>
      <c r="AF444" s="582"/>
      <c r="AG444" s="583"/>
      <c r="AH444" s="234"/>
      <c r="AI444" s="161"/>
      <c r="AJ444" s="167"/>
      <c r="AK444" s="541" t="str">
        <f t="shared" si="143"/>
        <v/>
      </c>
      <c r="AL444" s="542" t="str">
        <f t="shared" si="144"/>
        <v/>
      </c>
      <c r="AM444" s="543"/>
      <c r="AN444" s="547" t="str">
        <f>IFERROR(VLOOKUP(K444,【参考】数式用!$A$2:$N$57,14,FALSE),"")</f>
        <v/>
      </c>
      <c r="AO444" s="547" t="str">
        <f t="shared" si="145"/>
        <v/>
      </c>
      <c r="AP444" s="546" t="str">
        <f t="shared" si="146"/>
        <v/>
      </c>
      <c r="AQ444" s="546" t="str">
        <f t="shared" si="147"/>
        <v>入力済</v>
      </c>
      <c r="AR444" s="547" t="str">
        <f t="shared" si="148"/>
        <v/>
      </c>
      <c r="AS444" s="546" t="str">
        <f t="shared" si="149"/>
        <v>入力済</v>
      </c>
      <c r="AT444" s="546" t="str">
        <f t="shared" si="150"/>
        <v/>
      </c>
      <c r="AU444" s="546" t="str">
        <f t="shared" si="151"/>
        <v/>
      </c>
      <c r="AV444" s="547" t="str">
        <f t="shared" si="152"/>
        <v/>
      </c>
      <c r="AW444" s="547" t="str">
        <f t="shared" si="140"/>
        <v>入力済</v>
      </c>
      <c r="AX444" s="546" t="str">
        <f>IFERROR(VLOOKUP(K444,【参考】数式用!$AR$3:$AS$49,2, FALSE), "")</f>
        <v/>
      </c>
      <c r="AY444" s="547" t="str">
        <f t="shared" si="153"/>
        <v/>
      </c>
      <c r="AZ444" s="547" t="str">
        <f t="shared" si="154"/>
        <v>入力済</v>
      </c>
      <c r="BA444" s="546" t="str">
        <f>IFERROR(VLOOKUP(K444,【参考】数式用!$AX$3:$AY$56, 2, FALSE), "")</f>
        <v/>
      </c>
      <c r="BB444" s="547" t="str">
        <f t="shared" si="155"/>
        <v/>
      </c>
      <c r="BC444" s="647" t="str">
        <f t="shared" si="156"/>
        <v>入力済</v>
      </c>
      <c r="BD444" s="547" t="str">
        <f t="shared" si="157"/>
        <v/>
      </c>
      <c r="BE444" s="547" t="str">
        <f t="shared" si="158"/>
        <v/>
      </c>
      <c r="BF444" s="514"/>
      <c r="BG444" s="514"/>
      <c r="BH444" s="633" t="e">
        <f>VLOOKUP(K444,【参考】数式用!$A$2:$O$57,15,FALSE)</f>
        <v>#N/A</v>
      </c>
      <c r="BI444" s="514"/>
      <c r="BJ444" s="514"/>
      <c r="BK444" s="514"/>
      <c r="BL444" s="514"/>
      <c r="BM444" s="514"/>
      <c r="BN444" s="514"/>
      <c r="BO444" s="515"/>
    </row>
    <row r="445" spans="1:67" s="516" customFormat="1" ht="109.95" customHeight="1" thickBot="1">
      <c r="A445" s="649">
        <v>434</v>
      </c>
      <c r="B445" s="983" t="str">
        <f>IF(基本情報入力シート!B473="","",基本情報入力シート!B473)</f>
        <v/>
      </c>
      <c r="C445" s="984"/>
      <c r="D445" s="984"/>
      <c r="E445" s="984"/>
      <c r="F445" s="985"/>
      <c r="G445" s="460" t="str">
        <f>IF(基本情報入力シート!L473="", "", 基本情報入力シート!L473)</f>
        <v/>
      </c>
      <c r="H445" s="460" t="str">
        <f>IF(基本情報入力シート!Q473="", "", 基本情報入力シート!Q473)</f>
        <v/>
      </c>
      <c r="I445" s="460" t="str">
        <f>IF(基本情報入力シート!V473="", "", 基本情報入力シート!V473)</f>
        <v/>
      </c>
      <c r="J445" s="460" t="str">
        <f>IF(基本情報入力シート!W473="", "", 基本情報入力シート!W473)</f>
        <v/>
      </c>
      <c r="K445" s="460" t="str">
        <f>IF(基本情報入力シート!Z473="", "", 基本情報入力シート!Z473)</f>
        <v/>
      </c>
      <c r="L445" s="162" t="str">
        <f>IF(基本情報入力シート!AF473=0, "",基本情報入力シート!AF473)</f>
        <v/>
      </c>
      <c r="M445" s="163" t="str">
        <f>IF(基本情報入力シート!AG473="","",基本情報入力シート!AG473)</f>
        <v/>
      </c>
      <c r="N445" s="164"/>
      <c r="O445" s="165" t="str">
        <f>IFERROR(VLOOKUP(K445,【参考】数式用!$A$2:$F$57,MATCH(N445,【参考】数式用!$C$3:$F$3,0)+2,0),"")</f>
        <v/>
      </c>
      <c r="P445" s="461" t="s">
        <v>180</v>
      </c>
      <c r="Q445" s="166"/>
      <c r="R445" s="462" t="s">
        <v>271</v>
      </c>
      <c r="S445" s="166"/>
      <c r="T445" s="462" t="s">
        <v>272</v>
      </c>
      <c r="U445" s="166"/>
      <c r="V445" s="462" t="s">
        <v>271</v>
      </c>
      <c r="W445" s="166"/>
      <c r="X445" s="462" t="s">
        <v>182</v>
      </c>
      <c r="Y445" s="462" t="s">
        <v>274</v>
      </c>
      <c r="Z445" s="462" t="str">
        <f t="shared" si="141"/>
        <v/>
      </c>
      <c r="AA445" s="463" t="s">
        <v>275</v>
      </c>
      <c r="AB445" s="464" t="str">
        <f t="shared" si="142"/>
        <v/>
      </c>
      <c r="AC445" s="465" t="str">
        <f>IFERROR(ROUNDDOWN(ROUNDDOWN(ROUND(L445*VLOOKUP(K445,【参考】数式用!$A$4:$F$57,MATCH("処遇改善加算Ⅳ",【参考】数式用!$C$3:$F$3,0)+2,0),0)*M445,0)*Z445*0.5,0), "")</f>
        <v/>
      </c>
      <c r="AD445" s="616"/>
      <c r="AE445" s="582"/>
      <c r="AF445" s="582"/>
      <c r="AG445" s="583"/>
      <c r="AH445" s="234"/>
      <c r="AI445" s="161"/>
      <c r="AJ445" s="167"/>
      <c r="AK445" s="541" t="str">
        <f t="shared" si="143"/>
        <v/>
      </c>
      <c r="AL445" s="542" t="str">
        <f t="shared" si="144"/>
        <v/>
      </c>
      <c r="AM445" s="543"/>
      <c r="AN445" s="547" t="str">
        <f>IFERROR(VLOOKUP(K445,【参考】数式用!$A$2:$N$57,14,FALSE),"")</f>
        <v/>
      </c>
      <c r="AO445" s="547" t="str">
        <f t="shared" si="145"/>
        <v/>
      </c>
      <c r="AP445" s="546" t="str">
        <f t="shared" si="146"/>
        <v/>
      </c>
      <c r="AQ445" s="546" t="str">
        <f t="shared" si="147"/>
        <v>入力済</v>
      </c>
      <c r="AR445" s="547" t="str">
        <f t="shared" si="148"/>
        <v/>
      </c>
      <c r="AS445" s="546" t="str">
        <f t="shared" si="149"/>
        <v>入力済</v>
      </c>
      <c r="AT445" s="546" t="str">
        <f t="shared" si="150"/>
        <v/>
      </c>
      <c r="AU445" s="546" t="str">
        <f t="shared" si="151"/>
        <v/>
      </c>
      <c r="AV445" s="547" t="str">
        <f t="shared" si="152"/>
        <v/>
      </c>
      <c r="AW445" s="547" t="str">
        <f t="shared" si="140"/>
        <v>入力済</v>
      </c>
      <c r="AX445" s="546" t="str">
        <f>IFERROR(VLOOKUP(K445,【参考】数式用!$AR$3:$AS$49,2, FALSE), "")</f>
        <v/>
      </c>
      <c r="AY445" s="547" t="str">
        <f t="shared" si="153"/>
        <v/>
      </c>
      <c r="AZ445" s="547" t="str">
        <f t="shared" si="154"/>
        <v>入力済</v>
      </c>
      <c r="BA445" s="546" t="str">
        <f>IFERROR(VLOOKUP(K445,【参考】数式用!$AX$3:$AY$56, 2, FALSE), "")</f>
        <v/>
      </c>
      <c r="BB445" s="547" t="str">
        <f t="shared" si="155"/>
        <v/>
      </c>
      <c r="BC445" s="647" t="str">
        <f t="shared" si="156"/>
        <v>入力済</v>
      </c>
      <c r="BD445" s="547" t="str">
        <f t="shared" si="157"/>
        <v/>
      </c>
      <c r="BE445" s="547" t="str">
        <f t="shared" si="158"/>
        <v/>
      </c>
      <c r="BF445" s="514"/>
      <c r="BG445" s="514"/>
      <c r="BH445" s="633" t="e">
        <f>VLOOKUP(K445,【参考】数式用!$A$2:$O$57,15,FALSE)</f>
        <v>#N/A</v>
      </c>
      <c r="BI445" s="514"/>
      <c r="BJ445" s="514"/>
      <c r="BK445" s="514"/>
      <c r="BL445" s="514"/>
      <c r="BM445" s="514"/>
      <c r="BN445" s="514"/>
      <c r="BO445" s="515"/>
    </row>
    <row r="446" spans="1:67" s="516" customFormat="1" ht="109.95" customHeight="1" thickBot="1">
      <c r="A446" s="649">
        <v>435</v>
      </c>
      <c r="B446" s="983" t="str">
        <f>IF(基本情報入力シート!B474="","",基本情報入力シート!B474)</f>
        <v/>
      </c>
      <c r="C446" s="984"/>
      <c r="D446" s="984"/>
      <c r="E446" s="984"/>
      <c r="F446" s="985"/>
      <c r="G446" s="460" t="str">
        <f>IF(基本情報入力シート!L474="", "", 基本情報入力シート!L474)</f>
        <v/>
      </c>
      <c r="H446" s="460" t="str">
        <f>IF(基本情報入力シート!Q474="", "", 基本情報入力シート!Q474)</f>
        <v/>
      </c>
      <c r="I446" s="460" t="str">
        <f>IF(基本情報入力シート!V474="", "", 基本情報入力シート!V474)</f>
        <v/>
      </c>
      <c r="J446" s="460" t="str">
        <f>IF(基本情報入力シート!W474="", "", 基本情報入力シート!W474)</f>
        <v/>
      </c>
      <c r="K446" s="460" t="str">
        <f>IF(基本情報入力シート!Z474="", "", 基本情報入力シート!Z474)</f>
        <v/>
      </c>
      <c r="L446" s="162" t="str">
        <f>IF(基本情報入力シート!AF474=0, "",基本情報入力シート!AF474)</f>
        <v/>
      </c>
      <c r="M446" s="163" t="str">
        <f>IF(基本情報入力シート!AG474="","",基本情報入力シート!AG474)</f>
        <v/>
      </c>
      <c r="N446" s="164"/>
      <c r="O446" s="165" t="str">
        <f>IFERROR(VLOOKUP(K446,【参考】数式用!$A$2:$F$57,MATCH(N446,【参考】数式用!$C$3:$F$3,0)+2,0),"")</f>
        <v/>
      </c>
      <c r="P446" s="461" t="s">
        <v>180</v>
      </c>
      <c r="Q446" s="166"/>
      <c r="R446" s="462" t="s">
        <v>271</v>
      </c>
      <c r="S446" s="166"/>
      <c r="T446" s="462" t="s">
        <v>272</v>
      </c>
      <c r="U446" s="166"/>
      <c r="V446" s="462" t="s">
        <v>271</v>
      </c>
      <c r="W446" s="166"/>
      <c r="X446" s="462" t="s">
        <v>182</v>
      </c>
      <c r="Y446" s="462" t="s">
        <v>274</v>
      </c>
      <c r="Z446" s="462" t="str">
        <f t="shared" si="141"/>
        <v/>
      </c>
      <c r="AA446" s="463" t="s">
        <v>275</v>
      </c>
      <c r="AB446" s="464" t="str">
        <f t="shared" si="142"/>
        <v/>
      </c>
      <c r="AC446" s="465" t="str">
        <f>IFERROR(ROUNDDOWN(ROUNDDOWN(ROUND(L446*VLOOKUP(K446,【参考】数式用!$A$4:$F$57,MATCH("処遇改善加算Ⅳ",【参考】数式用!$C$3:$F$3,0)+2,0),0)*M446,0)*Z446*0.5,0), "")</f>
        <v/>
      </c>
      <c r="AD446" s="616"/>
      <c r="AE446" s="582"/>
      <c r="AF446" s="582"/>
      <c r="AG446" s="583"/>
      <c r="AH446" s="234"/>
      <c r="AI446" s="161"/>
      <c r="AJ446" s="167"/>
      <c r="AK446" s="541" t="str">
        <f t="shared" si="143"/>
        <v/>
      </c>
      <c r="AL446" s="542" t="str">
        <f t="shared" si="144"/>
        <v/>
      </c>
      <c r="AM446" s="543"/>
      <c r="AN446" s="547" t="str">
        <f>IFERROR(VLOOKUP(K446,【参考】数式用!$A$2:$N$57,14,FALSE),"")</f>
        <v/>
      </c>
      <c r="AO446" s="547" t="str">
        <f t="shared" si="145"/>
        <v/>
      </c>
      <c r="AP446" s="546" t="str">
        <f t="shared" si="146"/>
        <v/>
      </c>
      <c r="AQ446" s="546" t="str">
        <f t="shared" si="147"/>
        <v>入力済</v>
      </c>
      <c r="AR446" s="547" t="str">
        <f t="shared" si="148"/>
        <v/>
      </c>
      <c r="AS446" s="546" t="str">
        <f t="shared" si="149"/>
        <v>入力済</v>
      </c>
      <c r="AT446" s="546" t="str">
        <f t="shared" si="150"/>
        <v/>
      </c>
      <c r="AU446" s="546" t="str">
        <f t="shared" si="151"/>
        <v/>
      </c>
      <c r="AV446" s="547" t="str">
        <f t="shared" si="152"/>
        <v/>
      </c>
      <c r="AW446" s="547" t="str">
        <f t="shared" si="140"/>
        <v>入力済</v>
      </c>
      <c r="AX446" s="546" t="str">
        <f>IFERROR(VLOOKUP(K446,【参考】数式用!$AR$3:$AS$49,2, FALSE), "")</f>
        <v/>
      </c>
      <c r="AY446" s="547" t="str">
        <f t="shared" si="153"/>
        <v/>
      </c>
      <c r="AZ446" s="547" t="str">
        <f t="shared" si="154"/>
        <v>入力済</v>
      </c>
      <c r="BA446" s="546" t="str">
        <f>IFERROR(VLOOKUP(K446,【参考】数式用!$AX$3:$AY$56, 2, FALSE), "")</f>
        <v/>
      </c>
      <c r="BB446" s="547" t="str">
        <f t="shared" si="155"/>
        <v/>
      </c>
      <c r="BC446" s="647" t="str">
        <f t="shared" si="156"/>
        <v>入力済</v>
      </c>
      <c r="BD446" s="547" t="str">
        <f t="shared" si="157"/>
        <v/>
      </c>
      <c r="BE446" s="547" t="str">
        <f t="shared" si="158"/>
        <v/>
      </c>
      <c r="BF446" s="514"/>
      <c r="BG446" s="514"/>
      <c r="BH446" s="633" t="e">
        <f>VLOOKUP(K446,【参考】数式用!$A$2:$O$57,15,FALSE)</f>
        <v>#N/A</v>
      </c>
      <c r="BI446" s="514"/>
      <c r="BJ446" s="514"/>
      <c r="BK446" s="514"/>
      <c r="BL446" s="514"/>
      <c r="BM446" s="514"/>
      <c r="BN446" s="514"/>
      <c r="BO446" s="515"/>
    </row>
    <row r="447" spans="1:67" s="516" customFormat="1" ht="109.95" customHeight="1" thickBot="1">
      <c r="A447" s="649">
        <v>436</v>
      </c>
      <c r="B447" s="983" t="str">
        <f>IF(基本情報入力シート!B475="","",基本情報入力シート!B475)</f>
        <v/>
      </c>
      <c r="C447" s="984"/>
      <c r="D447" s="984"/>
      <c r="E447" s="984"/>
      <c r="F447" s="985"/>
      <c r="G447" s="460" t="str">
        <f>IF(基本情報入力シート!L475="", "", 基本情報入力シート!L475)</f>
        <v/>
      </c>
      <c r="H447" s="460" t="str">
        <f>IF(基本情報入力シート!Q475="", "", 基本情報入力シート!Q475)</f>
        <v/>
      </c>
      <c r="I447" s="460" t="str">
        <f>IF(基本情報入力シート!V475="", "", 基本情報入力シート!V475)</f>
        <v/>
      </c>
      <c r="J447" s="460" t="str">
        <f>IF(基本情報入力シート!W475="", "", 基本情報入力シート!W475)</f>
        <v/>
      </c>
      <c r="K447" s="460" t="str">
        <f>IF(基本情報入力シート!Z475="", "", 基本情報入力シート!Z475)</f>
        <v/>
      </c>
      <c r="L447" s="162" t="str">
        <f>IF(基本情報入力シート!AF475=0, "",基本情報入力シート!AF475)</f>
        <v/>
      </c>
      <c r="M447" s="163" t="str">
        <f>IF(基本情報入力シート!AG475="","",基本情報入力シート!AG475)</f>
        <v/>
      </c>
      <c r="N447" s="164"/>
      <c r="O447" s="165" t="str">
        <f>IFERROR(VLOOKUP(K447,【参考】数式用!$A$2:$F$57,MATCH(N447,【参考】数式用!$C$3:$F$3,0)+2,0),"")</f>
        <v/>
      </c>
      <c r="P447" s="461" t="s">
        <v>180</v>
      </c>
      <c r="Q447" s="166"/>
      <c r="R447" s="462" t="s">
        <v>271</v>
      </c>
      <c r="S447" s="166"/>
      <c r="T447" s="462" t="s">
        <v>272</v>
      </c>
      <c r="U447" s="166"/>
      <c r="V447" s="462" t="s">
        <v>271</v>
      </c>
      <c r="W447" s="166"/>
      <c r="X447" s="462" t="s">
        <v>182</v>
      </c>
      <c r="Y447" s="462" t="s">
        <v>274</v>
      </c>
      <c r="Z447" s="462" t="str">
        <f t="shared" si="141"/>
        <v/>
      </c>
      <c r="AA447" s="463" t="s">
        <v>275</v>
      </c>
      <c r="AB447" s="464" t="str">
        <f t="shared" si="142"/>
        <v/>
      </c>
      <c r="AC447" s="465" t="str">
        <f>IFERROR(ROUNDDOWN(ROUNDDOWN(ROUND(L447*VLOOKUP(K447,【参考】数式用!$A$4:$F$57,MATCH("処遇改善加算Ⅳ",【参考】数式用!$C$3:$F$3,0)+2,0),0)*M447,0)*Z447*0.5,0), "")</f>
        <v/>
      </c>
      <c r="AD447" s="616"/>
      <c r="AE447" s="582"/>
      <c r="AF447" s="582"/>
      <c r="AG447" s="583"/>
      <c r="AH447" s="234"/>
      <c r="AI447" s="161"/>
      <c r="AJ447" s="167"/>
      <c r="AK447" s="541" t="str">
        <f t="shared" si="143"/>
        <v/>
      </c>
      <c r="AL447" s="542" t="str">
        <f t="shared" si="144"/>
        <v/>
      </c>
      <c r="AM447" s="543"/>
      <c r="AN447" s="547" t="str">
        <f>IFERROR(VLOOKUP(K447,【参考】数式用!$A$2:$N$57,14,FALSE),"")</f>
        <v/>
      </c>
      <c r="AO447" s="547" t="str">
        <f t="shared" si="145"/>
        <v/>
      </c>
      <c r="AP447" s="546" t="str">
        <f t="shared" si="146"/>
        <v/>
      </c>
      <c r="AQ447" s="546" t="str">
        <f t="shared" si="147"/>
        <v>入力済</v>
      </c>
      <c r="AR447" s="547" t="str">
        <f t="shared" si="148"/>
        <v/>
      </c>
      <c r="AS447" s="546" t="str">
        <f t="shared" si="149"/>
        <v>入力済</v>
      </c>
      <c r="AT447" s="546" t="str">
        <f t="shared" si="150"/>
        <v/>
      </c>
      <c r="AU447" s="546" t="str">
        <f t="shared" si="151"/>
        <v/>
      </c>
      <c r="AV447" s="547" t="str">
        <f t="shared" si="152"/>
        <v/>
      </c>
      <c r="AW447" s="547" t="str">
        <f t="shared" si="140"/>
        <v>入力済</v>
      </c>
      <c r="AX447" s="546" t="str">
        <f>IFERROR(VLOOKUP(K447,【参考】数式用!$AR$3:$AS$49,2, FALSE), "")</f>
        <v/>
      </c>
      <c r="AY447" s="547" t="str">
        <f t="shared" si="153"/>
        <v/>
      </c>
      <c r="AZ447" s="547" t="str">
        <f t="shared" si="154"/>
        <v>入力済</v>
      </c>
      <c r="BA447" s="546" t="str">
        <f>IFERROR(VLOOKUP(K447,【参考】数式用!$AX$3:$AY$56, 2, FALSE), "")</f>
        <v/>
      </c>
      <c r="BB447" s="547" t="str">
        <f t="shared" si="155"/>
        <v/>
      </c>
      <c r="BC447" s="647" t="str">
        <f t="shared" si="156"/>
        <v>入力済</v>
      </c>
      <c r="BD447" s="547" t="str">
        <f t="shared" si="157"/>
        <v/>
      </c>
      <c r="BE447" s="547" t="str">
        <f t="shared" si="158"/>
        <v/>
      </c>
      <c r="BF447" s="514"/>
      <c r="BG447" s="514"/>
      <c r="BH447" s="633" t="e">
        <f>VLOOKUP(K447,【参考】数式用!$A$2:$O$57,15,FALSE)</f>
        <v>#N/A</v>
      </c>
      <c r="BI447" s="514"/>
      <c r="BJ447" s="514"/>
      <c r="BK447" s="514"/>
      <c r="BL447" s="514"/>
      <c r="BM447" s="514"/>
      <c r="BN447" s="514"/>
      <c r="BO447" s="515"/>
    </row>
    <row r="448" spans="1:67" s="516" customFormat="1" ht="109.95" customHeight="1" thickBot="1">
      <c r="A448" s="649">
        <v>437</v>
      </c>
      <c r="B448" s="983" t="str">
        <f>IF(基本情報入力シート!B476="","",基本情報入力シート!B476)</f>
        <v/>
      </c>
      <c r="C448" s="984"/>
      <c r="D448" s="984"/>
      <c r="E448" s="984"/>
      <c r="F448" s="985"/>
      <c r="G448" s="460" t="str">
        <f>IF(基本情報入力シート!L476="", "", 基本情報入力シート!L476)</f>
        <v/>
      </c>
      <c r="H448" s="460" t="str">
        <f>IF(基本情報入力シート!Q476="", "", 基本情報入力シート!Q476)</f>
        <v/>
      </c>
      <c r="I448" s="460" t="str">
        <f>IF(基本情報入力シート!V476="", "", 基本情報入力シート!V476)</f>
        <v/>
      </c>
      <c r="J448" s="460" t="str">
        <f>IF(基本情報入力シート!W476="", "", 基本情報入力シート!W476)</f>
        <v/>
      </c>
      <c r="K448" s="460" t="str">
        <f>IF(基本情報入力シート!Z476="", "", 基本情報入力シート!Z476)</f>
        <v/>
      </c>
      <c r="L448" s="162" t="str">
        <f>IF(基本情報入力シート!AF476=0, "",基本情報入力シート!AF476)</f>
        <v/>
      </c>
      <c r="M448" s="163" t="str">
        <f>IF(基本情報入力シート!AG476="","",基本情報入力シート!AG476)</f>
        <v/>
      </c>
      <c r="N448" s="164"/>
      <c r="O448" s="165" t="str">
        <f>IFERROR(VLOOKUP(K448,【参考】数式用!$A$2:$F$57,MATCH(N448,【参考】数式用!$C$3:$F$3,0)+2,0),"")</f>
        <v/>
      </c>
      <c r="P448" s="461" t="s">
        <v>180</v>
      </c>
      <c r="Q448" s="166"/>
      <c r="R448" s="462" t="s">
        <v>271</v>
      </c>
      <c r="S448" s="166"/>
      <c r="T448" s="462" t="s">
        <v>272</v>
      </c>
      <c r="U448" s="166"/>
      <c r="V448" s="462" t="s">
        <v>271</v>
      </c>
      <c r="W448" s="166"/>
      <c r="X448" s="462" t="s">
        <v>182</v>
      </c>
      <c r="Y448" s="462" t="s">
        <v>274</v>
      </c>
      <c r="Z448" s="462" t="str">
        <f t="shared" si="141"/>
        <v/>
      </c>
      <c r="AA448" s="463" t="s">
        <v>275</v>
      </c>
      <c r="AB448" s="464" t="str">
        <f t="shared" si="142"/>
        <v/>
      </c>
      <c r="AC448" s="465" t="str">
        <f>IFERROR(ROUNDDOWN(ROUNDDOWN(ROUND(L448*VLOOKUP(K448,【参考】数式用!$A$4:$F$57,MATCH("処遇改善加算Ⅳ",【参考】数式用!$C$3:$F$3,0)+2,0),0)*M448,0)*Z448*0.5,0), "")</f>
        <v/>
      </c>
      <c r="AD448" s="616"/>
      <c r="AE448" s="582"/>
      <c r="AF448" s="582"/>
      <c r="AG448" s="583"/>
      <c r="AH448" s="234"/>
      <c r="AI448" s="161"/>
      <c r="AJ448" s="167"/>
      <c r="AK448" s="541" t="str">
        <f t="shared" si="143"/>
        <v/>
      </c>
      <c r="AL448" s="542" t="str">
        <f t="shared" si="144"/>
        <v/>
      </c>
      <c r="AM448" s="543"/>
      <c r="AN448" s="547" t="str">
        <f>IFERROR(VLOOKUP(K448,【参考】数式用!$A$2:$N$57,14,FALSE),"")</f>
        <v/>
      </c>
      <c r="AO448" s="547" t="str">
        <f t="shared" si="145"/>
        <v/>
      </c>
      <c r="AP448" s="546" t="str">
        <f t="shared" si="146"/>
        <v/>
      </c>
      <c r="AQ448" s="546" t="str">
        <f t="shared" si="147"/>
        <v>入力済</v>
      </c>
      <c r="AR448" s="547" t="str">
        <f t="shared" si="148"/>
        <v/>
      </c>
      <c r="AS448" s="546" t="str">
        <f t="shared" si="149"/>
        <v>入力済</v>
      </c>
      <c r="AT448" s="546" t="str">
        <f t="shared" si="150"/>
        <v/>
      </c>
      <c r="AU448" s="546" t="str">
        <f t="shared" si="151"/>
        <v/>
      </c>
      <c r="AV448" s="547" t="str">
        <f t="shared" si="152"/>
        <v/>
      </c>
      <c r="AW448" s="547" t="str">
        <f t="shared" si="140"/>
        <v>入力済</v>
      </c>
      <c r="AX448" s="546" t="str">
        <f>IFERROR(VLOOKUP(K448,【参考】数式用!$AR$3:$AS$49,2, FALSE), "")</f>
        <v/>
      </c>
      <c r="AY448" s="547" t="str">
        <f t="shared" si="153"/>
        <v/>
      </c>
      <c r="AZ448" s="547" t="str">
        <f t="shared" si="154"/>
        <v>入力済</v>
      </c>
      <c r="BA448" s="546" t="str">
        <f>IFERROR(VLOOKUP(K448,【参考】数式用!$AX$3:$AY$56, 2, FALSE), "")</f>
        <v/>
      </c>
      <c r="BB448" s="547" t="str">
        <f t="shared" si="155"/>
        <v/>
      </c>
      <c r="BC448" s="647" t="str">
        <f t="shared" si="156"/>
        <v>入力済</v>
      </c>
      <c r="BD448" s="547" t="str">
        <f t="shared" si="157"/>
        <v/>
      </c>
      <c r="BE448" s="547" t="str">
        <f t="shared" si="158"/>
        <v/>
      </c>
      <c r="BF448" s="514"/>
      <c r="BG448" s="514"/>
      <c r="BH448" s="633" t="e">
        <f>VLOOKUP(K448,【参考】数式用!$A$2:$O$57,15,FALSE)</f>
        <v>#N/A</v>
      </c>
      <c r="BI448" s="514"/>
      <c r="BJ448" s="514"/>
      <c r="BK448" s="514"/>
      <c r="BL448" s="514"/>
      <c r="BM448" s="514"/>
      <c r="BN448" s="514"/>
      <c r="BO448" s="515"/>
    </row>
    <row r="449" spans="1:67" s="516" customFormat="1" ht="109.95" customHeight="1" thickBot="1">
      <c r="A449" s="649">
        <v>438</v>
      </c>
      <c r="B449" s="983" t="str">
        <f>IF(基本情報入力シート!B477="","",基本情報入力シート!B477)</f>
        <v/>
      </c>
      <c r="C449" s="984"/>
      <c r="D449" s="984"/>
      <c r="E449" s="984"/>
      <c r="F449" s="985"/>
      <c r="G449" s="460" t="str">
        <f>IF(基本情報入力シート!L477="", "", 基本情報入力シート!L477)</f>
        <v/>
      </c>
      <c r="H449" s="460" t="str">
        <f>IF(基本情報入力シート!Q477="", "", 基本情報入力シート!Q477)</f>
        <v/>
      </c>
      <c r="I449" s="460" t="str">
        <f>IF(基本情報入力シート!V477="", "", 基本情報入力シート!V477)</f>
        <v/>
      </c>
      <c r="J449" s="460" t="str">
        <f>IF(基本情報入力シート!W477="", "", 基本情報入力シート!W477)</f>
        <v/>
      </c>
      <c r="K449" s="460" t="str">
        <f>IF(基本情報入力シート!Z477="", "", 基本情報入力シート!Z477)</f>
        <v/>
      </c>
      <c r="L449" s="162" t="str">
        <f>IF(基本情報入力シート!AF477=0, "",基本情報入力シート!AF477)</f>
        <v/>
      </c>
      <c r="M449" s="163" t="str">
        <f>IF(基本情報入力シート!AG477="","",基本情報入力シート!AG477)</f>
        <v/>
      </c>
      <c r="N449" s="164"/>
      <c r="O449" s="165" t="str">
        <f>IFERROR(VLOOKUP(K449,【参考】数式用!$A$2:$F$57,MATCH(N449,【参考】数式用!$C$3:$F$3,0)+2,0),"")</f>
        <v/>
      </c>
      <c r="P449" s="461" t="s">
        <v>180</v>
      </c>
      <c r="Q449" s="166"/>
      <c r="R449" s="462" t="s">
        <v>271</v>
      </c>
      <c r="S449" s="166"/>
      <c r="T449" s="462" t="s">
        <v>272</v>
      </c>
      <c r="U449" s="166"/>
      <c r="V449" s="462" t="s">
        <v>271</v>
      </c>
      <c r="W449" s="166"/>
      <c r="X449" s="462" t="s">
        <v>182</v>
      </c>
      <c r="Y449" s="462" t="s">
        <v>274</v>
      </c>
      <c r="Z449" s="462" t="str">
        <f t="shared" si="141"/>
        <v/>
      </c>
      <c r="AA449" s="463" t="s">
        <v>275</v>
      </c>
      <c r="AB449" s="464" t="str">
        <f t="shared" si="142"/>
        <v/>
      </c>
      <c r="AC449" s="465" t="str">
        <f>IFERROR(ROUNDDOWN(ROUNDDOWN(ROUND(L449*VLOOKUP(K449,【参考】数式用!$A$4:$F$57,MATCH("処遇改善加算Ⅳ",【参考】数式用!$C$3:$F$3,0)+2,0),0)*M449,0)*Z449*0.5,0), "")</f>
        <v/>
      </c>
      <c r="AD449" s="616"/>
      <c r="AE449" s="582"/>
      <c r="AF449" s="582"/>
      <c r="AG449" s="583"/>
      <c r="AH449" s="234"/>
      <c r="AI449" s="161"/>
      <c r="AJ449" s="167"/>
      <c r="AK449" s="541" t="str">
        <f t="shared" si="143"/>
        <v/>
      </c>
      <c r="AL449" s="542" t="str">
        <f t="shared" si="144"/>
        <v/>
      </c>
      <c r="AM449" s="543"/>
      <c r="AN449" s="547" t="str">
        <f>IFERROR(VLOOKUP(K449,【参考】数式用!$A$2:$N$57,14,FALSE),"")</f>
        <v/>
      </c>
      <c r="AO449" s="547" t="str">
        <f t="shared" si="145"/>
        <v/>
      </c>
      <c r="AP449" s="546" t="str">
        <f t="shared" si="146"/>
        <v/>
      </c>
      <c r="AQ449" s="546" t="str">
        <f t="shared" si="147"/>
        <v>入力済</v>
      </c>
      <c r="AR449" s="547" t="str">
        <f t="shared" si="148"/>
        <v/>
      </c>
      <c r="AS449" s="546" t="str">
        <f t="shared" si="149"/>
        <v>入力済</v>
      </c>
      <c r="AT449" s="546" t="str">
        <f t="shared" si="150"/>
        <v/>
      </c>
      <c r="AU449" s="546" t="str">
        <f t="shared" si="151"/>
        <v/>
      </c>
      <c r="AV449" s="547" t="str">
        <f t="shared" si="152"/>
        <v/>
      </c>
      <c r="AW449" s="547" t="str">
        <f t="shared" si="140"/>
        <v>入力済</v>
      </c>
      <c r="AX449" s="546" t="str">
        <f>IFERROR(VLOOKUP(K449,【参考】数式用!$AR$3:$AS$49,2, FALSE), "")</f>
        <v/>
      </c>
      <c r="AY449" s="547" t="str">
        <f t="shared" si="153"/>
        <v/>
      </c>
      <c r="AZ449" s="547" t="str">
        <f t="shared" si="154"/>
        <v>入力済</v>
      </c>
      <c r="BA449" s="546" t="str">
        <f>IFERROR(VLOOKUP(K449,【参考】数式用!$AX$3:$AY$56, 2, FALSE), "")</f>
        <v/>
      </c>
      <c r="BB449" s="547" t="str">
        <f t="shared" si="155"/>
        <v/>
      </c>
      <c r="BC449" s="647" t="str">
        <f t="shared" si="156"/>
        <v>入力済</v>
      </c>
      <c r="BD449" s="547" t="str">
        <f t="shared" si="157"/>
        <v/>
      </c>
      <c r="BE449" s="547" t="str">
        <f t="shared" si="158"/>
        <v/>
      </c>
      <c r="BF449" s="514"/>
      <c r="BG449" s="514"/>
      <c r="BH449" s="633" t="e">
        <f>VLOOKUP(K449,【参考】数式用!$A$2:$O$57,15,FALSE)</f>
        <v>#N/A</v>
      </c>
      <c r="BI449" s="514"/>
      <c r="BJ449" s="514"/>
      <c r="BK449" s="514"/>
      <c r="BL449" s="514"/>
      <c r="BM449" s="514"/>
      <c r="BN449" s="514"/>
      <c r="BO449" s="515"/>
    </row>
    <row r="450" spans="1:67" s="516" customFormat="1" ht="109.95" customHeight="1" thickBot="1">
      <c r="A450" s="649">
        <v>439</v>
      </c>
      <c r="B450" s="983" t="str">
        <f>IF(基本情報入力シート!B478="","",基本情報入力シート!B478)</f>
        <v/>
      </c>
      <c r="C450" s="984"/>
      <c r="D450" s="984"/>
      <c r="E450" s="984"/>
      <c r="F450" s="985"/>
      <c r="G450" s="460" t="str">
        <f>IF(基本情報入力シート!L478="", "", 基本情報入力シート!L478)</f>
        <v/>
      </c>
      <c r="H450" s="460" t="str">
        <f>IF(基本情報入力シート!Q478="", "", 基本情報入力シート!Q478)</f>
        <v/>
      </c>
      <c r="I450" s="460" t="str">
        <f>IF(基本情報入力シート!V478="", "", 基本情報入力シート!V478)</f>
        <v/>
      </c>
      <c r="J450" s="460" t="str">
        <f>IF(基本情報入力シート!W478="", "", 基本情報入力シート!W478)</f>
        <v/>
      </c>
      <c r="K450" s="460" t="str">
        <f>IF(基本情報入力シート!Z478="", "", 基本情報入力シート!Z478)</f>
        <v/>
      </c>
      <c r="L450" s="162" t="str">
        <f>IF(基本情報入力シート!AF478=0, "",基本情報入力シート!AF478)</f>
        <v/>
      </c>
      <c r="M450" s="163" t="str">
        <f>IF(基本情報入力シート!AG478="","",基本情報入力シート!AG478)</f>
        <v/>
      </c>
      <c r="N450" s="164"/>
      <c r="O450" s="165" t="str">
        <f>IFERROR(VLOOKUP(K450,【参考】数式用!$A$2:$F$57,MATCH(N450,【参考】数式用!$C$3:$F$3,0)+2,0),"")</f>
        <v/>
      </c>
      <c r="P450" s="461" t="s">
        <v>180</v>
      </c>
      <c r="Q450" s="166"/>
      <c r="R450" s="462" t="s">
        <v>271</v>
      </c>
      <c r="S450" s="166"/>
      <c r="T450" s="462" t="s">
        <v>272</v>
      </c>
      <c r="U450" s="166"/>
      <c r="V450" s="462" t="s">
        <v>271</v>
      </c>
      <c r="W450" s="166"/>
      <c r="X450" s="462" t="s">
        <v>182</v>
      </c>
      <c r="Y450" s="462" t="s">
        <v>274</v>
      </c>
      <c r="Z450" s="462" t="str">
        <f t="shared" si="141"/>
        <v/>
      </c>
      <c r="AA450" s="463" t="s">
        <v>275</v>
      </c>
      <c r="AB450" s="464" t="str">
        <f t="shared" si="142"/>
        <v/>
      </c>
      <c r="AC450" s="465" t="str">
        <f>IFERROR(ROUNDDOWN(ROUNDDOWN(ROUND(L450*VLOOKUP(K450,【参考】数式用!$A$4:$F$57,MATCH("処遇改善加算Ⅳ",【参考】数式用!$C$3:$F$3,0)+2,0),0)*M450,0)*Z450*0.5,0), "")</f>
        <v/>
      </c>
      <c r="AD450" s="616"/>
      <c r="AE450" s="582"/>
      <c r="AF450" s="582"/>
      <c r="AG450" s="583"/>
      <c r="AH450" s="234"/>
      <c r="AI450" s="161"/>
      <c r="AJ450" s="167"/>
      <c r="AK450" s="541" t="str">
        <f t="shared" si="143"/>
        <v/>
      </c>
      <c r="AL450" s="542" t="str">
        <f t="shared" si="144"/>
        <v/>
      </c>
      <c r="AM450" s="543"/>
      <c r="AN450" s="547" t="str">
        <f>IFERROR(VLOOKUP(K450,【参考】数式用!$A$2:$N$57,14,FALSE),"")</f>
        <v/>
      </c>
      <c r="AO450" s="547" t="str">
        <f t="shared" si="145"/>
        <v/>
      </c>
      <c r="AP450" s="546" t="str">
        <f t="shared" si="146"/>
        <v/>
      </c>
      <c r="AQ450" s="546" t="str">
        <f t="shared" si="147"/>
        <v>入力済</v>
      </c>
      <c r="AR450" s="547" t="str">
        <f t="shared" si="148"/>
        <v/>
      </c>
      <c r="AS450" s="546" t="str">
        <f t="shared" si="149"/>
        <v>入力済</v>
      </c>
      <c r="AT450" s="546" t="str">
        <f t="shared" si="150"/>
        <v/>
      </c>
      <c r="AU450" s="546" t="str">
        <f t="shared" si="151"/>
        <v/>
      </c>
      <c r="AV450" s="547" t="str">
        <f t="shared" si="152"/>
        <v/>
      </c>
      <c r="AW450" s="547" t="str">
        <f t="shared" si="140"/>
        <v>入力済</v>
      </c>
      <c r="AX450" s="546" t="str">
        <f>IFERROR(VLOOKUP(K450,【参考】数式用!$AR$3:$AS$49,2, FALSE), "")</f>
        <v/>
      </c>
      <c r="AY450" s="547" t="str">
        <f t="shared" si="153"/>
        <v/>
      </c>
      <c r="AZ450" s="547" t="str">
        <f t="shared" si="154"/>
        <v>入力済</v>
      </c>
      <c r="BA450" s="546" t="str">
        <f>IFERROR(VLOOKUP(K450,【参考】数式用!$AX$3:$AY$56, 2, FALSE), "")</f>
        <v/>
      </c>
      <c r="BB450" s="547" t="str">
        <f t="shared" si="155"/>
        <v/>
      </c>
      <c r="BC450" s="647" t="str">
        <f t="shared" si="156"/>
        <v>入力済</v>
      </c>
      <c r="BD450" s="547" t="str">
        <f t="shared" si="157"/>
        <v/>
      </c>
      <c r="BE450" s="547" t="str">
        <f t="shared" si="158"/>
        <v/>
      </c>
      <c r="BF450" s="514"/>
      <c r="BG450" s="514"/>
      <c r="BH450" s="633" t="e">
        <f>VLOOKUP(K450,【参考】数式用!$A$2:$O$57,15,FALSE)</f>
        <v>#N/A</v>
      </c>
      <c r="BI450" s="514"/>
      <c r="BJ450" s="514"/>
      <c r="BK450" s="514"/>
      <c r="BL450" s="514"/>
      <c r="BM450" s="514"/>
      <c r="BN450" s="514"/>
      <c r="BO450" s="515"/>
    </row>
    <row r="451" spans="1:67" s="516" customFormat="1" ht="109.95" customHeight="1" thickBot="1">
      <c r="A451" s="649">
        <v>440</v>
      </c>
      <c r="B451" s="983" t="str">
        <f>IF(基本情報入力シート!B479="","",基本情報入力シート!B479)</f>
        <v/>
      </c>
      <c r="C451" s="984"/>
      <c r="D451" s="984"/>
      <c r="E451" s="984"/>
      <c r="F451" s="985"/>
      <c r="G451" s="460" t="str">
        <f>IF(基本情報入力シート!L479="", "", 基本情報入力シート!L479)</f>
        <v/>
      </c>
      <c r="H451" s="460" t="str">
        <f>IF(基本情報入力シート!Q479="", "", 基本情報入力シート!Q479)</f>
        <v/>
      </c>
      <c r="I451" s="460" t="str">
        <f>IF(基本情報入力シート!V479="", "", 基本情報入力シート!V479)</f>
        <v/>
      </c>
      <c r="J451" s="460" t="str">
        <f>IF(基本情報入力シート!W479="", "", 基本情報入力シート!W479)</f>
        <v/>
      </c>
      <c r="K451" s="460" t="str">
        <f>IF(基本情報入力シート!Z479="", "", 基本情報入力シート!Z479)</f>
        <v/>
      </c>
      <c r="L451" s="162" t="str">
        <f>IF(基本情報入力シート!AF479=0, "",基本情報入力シート!AF479)</f>
        <v/>
      </c>
      <c r="M451" s="163" t="str">
        <f>IF(基本情報入力シート!AG479="","",基本情報入力シート!AG479)</f>
        <v/>
      </c>
      <c r="N451" s="164"/>
      <c r="O451" s="165" t="str">
        <f>IFERROR(VLOOKUP(K451,【参考】数式用!$A$2:$F$57,MATCH(N451,【参考】数式用!$C$3:$F$3,0)+2,0),"")</f>
        <v/>
      </c>
      <c r="P451" s="461" t="s">
        <v>180</v>
      </c>
      <c r="Q451" s="166"/>
      <c r="R451" s="462" t="s">
        <v>271</v>
      </c>
      <c r="S451" s="166"/>
      <c r="T451" s="462" t="s">
        <v>272</v>
      </c>
      <c r="U451" s="166"/>
      <c r="V451" s="462" t="s">
        <v>271</v>
      </c>
      <c r="W451" s="166"/>
      <c r="X451" s="462" t="s">
        <v>182</v>
      </c>
      <c r="Y451" s="462" t="s">
        <v>274</v>
      </c>
      <c r="Z451" s="462" t="str">
        <f t="shared" si="141"/>
        <v/>
      </c>
      <c r="AA451" s="463" t="s">
        <v>275</v>
      </c>
      <c r="AB451" s="464" t="str">
        <f t="shared" si="142"/>
        <v/>
      </c>
      <c r="AC451" s="465" t="str">
        <f>IFERROR(ROUNDDOWN(ROUNDDOWN(ROUND(L451*VLOOKUP(K451,【参考】数式用!$A$4:$F$57,MATCH("処遇改善加算Ⅳ",【参考】数式用!$C$3:$F$3,0)+2,0),0)*M451,0)*Z451*0.5,0), "")</f>
        <v/>
      </c>
      <c r="AD451" s="616"/>
      <c r="AE451" s="582"/>
      <c r="AF451" s="582"/>
      <c r="AG451" s="583"/>
      <c r="AH451" s="234"/>
      <c r="AI451" s="161"/>
      <c r="AJ451" s="167"/>
      <c r="AK451" s="541" t="str">
        <f t="shared" si="143"/>
        <v/>
      </c>
      <c r="AL451" s="542" t="str">
        <f t="shared" si="144"/>
        <v/>
      </c>
      <c r="AM451" s="543"/>
      <c r="AN451" s="547" t="str">
        <f>IFERROR(VLOOKUP(K451,【参考】数式用!$A$2:$N$57,14,FALSE),"")</f>
        <v/>
      </c>
      <c r="AO451" s="547" t="str">
        <f t="shared" si="145"/>
        <v/>
      </c>
      <c r="AP451" s="546" t="str">
        <f t="shared" si="146"/>
        <v/>
      </c>
      <c r="AQ451" s="546" t="str">
        <f t="shared" si="147"/>
        <v>入力済</v>
      </c>
      <c r="AR451" s="547" t="str">
        <f t="shared" si="148"/>
        <v/>
      </c>
      <c r="AS451" s="546" t="str">
        <f t="shared" si="149"/>
        <v>入力済</v>
      </c>
      <c r="AT451" s="546" t="str">
        <f t="shared" si="150"/>
        <v/>
      </c>
      <c r="AU451" s="546" t="str">
        <f t="shared" si="151"/>
        <v/>
      </c>
      <c r="AV451" s="547" t="str">
        <f t="shared" si="152"/>
        <v/>
      </c>
      <c r="AW451" s="547" t="str">
        <f t="shared" si="140"/>
        <v>入力済</v>
      </c>
      <c r="AX451" s="546" t="str">
        <f>IFERROR(VLOOKUP(K451,【参考】数式用!$AR$3:$AS$49,2, FALSE), "")</f>
        <v/>
      </c>
      <c r="AY451" s="547" t="str">
        <f t="shared" si="153"/>
        <v/>
      </c>
      <c r="AZ451" s="547" t="str">
        <f t="shared" si="154"/>
        <v>入力済</v>
      </c>
      <c r="BA451" s="546" t="str">
        <f>IFERROR(VLOOKUP(K451,【参考】数式用!$AX$3:$AY$56, 2, FALSE), "")</f>
        <v/>
      </c>
      <c r="BB451" s="547" t="str">
        <f t="shared" si="155"/>
        <v/>
      </c>
      <c r="BC451" s="647" t="str">
        <f t="shared" si="156"/>
        <v>入力済</v>
      </c>
      <c r="BD451" s="547" t="str">
        <f t="shared" si="157"/>
        <v/>
      </c>
      <c r="BE451" s="547" t="str">
        <f t="shared" si="158"/>
        <v/>
      </c>
      <c r="BF451" s="514"/>
      <c r="BG451" s="514"/>
      <c r="BH451" s="633" t="e">
        <f>VLOOKUP(K451,【参考】数式用!$A$2:$O$57,15,FALSE)</f>
        <v>#N/A</v>
      </c>
      <c r="BI451" s="514"/>
      <c r="BJ451" s="514"/>
      <c r="BK451" s="514"/>
      <c r="BL451" s="514"/>
      <c r="BM451" s="514"/>
      <c r="BN451" s="514"/>
      <c r="BO451" s="515"/>
    </row>
    <row r="452" spans="1:67" s="516" customFormat="1" ht="109.95" customHeight="1" thickBot="1">
      <c r="A452" s="649">
        <v>441</v>
      </c>
      <c r="B452" s="983" t="str">
        <f>IF(基本情報入力シート!B480="","",基本情報入力シート!B480)</f>
        <v/>
      </c>
      <c r="C452" s="984"/>
      <c r="D452" s="984"/>
      <c r="E452" s="984"/>
      <c r="F452" s="985"/>
      <c r="G452" s="460" t="str">
        <f>IF(基本情報入力シート!L480="", "", 基本情報入力シート!L480)</f>
        <v/>
      </c>
      <c r="H452" s="460" t="str">
        <f>IF(基本情報入力シート!Q480="", "", 基本情報入力シート!Q480)</f>
        <v/>
      </c>
      <c r="I452" s="460" t="str">
        <f>IF(基本情報入力シート!V480="", "", 基本情報入力シート!V480)</f>
        <v/>
      </c>
      <c r="J452" s="460" t="str">
        <f>IF(基本情報入力シート!W480="", "", 基本情報入力シート!W480)</f>
        <v/>
      </c>
      <c r="K452" s="460" t="str">
        <f>IF(基本情報入力シート!Z480="", "", 基本情報入力シート!Z480)</f>
        <v/>
      </c>
      <c r="L452" s="162" t="str">
        <f>IF(基本情報入力シート!AF480=0, "",基本情報入力シート!AF480)</f>
        <v/>
      </c>
      <c r="M452" s="163" t="str">
        <f>IF(基本情報入力シート!AG480="","",基本情報入力シート!AG480)</f>
        <v/>
      </c>
      <c r="N452" s="164"/>
      <c r="O452" s="165" t="str">
        <f>IFERROR(VLOOKUP(K452,【参考】数式用!$A$2:$F$57,MATCH(N452,【参考】数式用!$C$3:$F$3,0)+2,0),"")</f>
        <v/>
      </c>
      <c r="P452" s="461" t="s">
        <v>180</v>
      </c>
      <c r="Q452" s="166"/>
      <c r="R452" s="462" t="s">
        <v>271</v>
      </c>
      <c r="S452" s="166"/>
      <c r="T452" s="462" t="s">
        <v>272</v>
      </c>
      <c r="U452" s="166"/>
      <c r="V452" s="462" t="s">
        <v>271</v>
      </c>
      <c r="W452" s="166"/>
      <c r="X452" s="462" t="s">
        <v>182</v>
      </c>
      <c r="Y452" s="462" t="s">
        <v>274</v>
      </c>
      <c r="Z452" s="462" t="str">
        <f t="shared" si="141"/>
        <v/>
      </c>
      <c r="AA452" s="463" t="s">
        <v>275</v>
      </c>
      <c r="AB452" s="464" t="str">
        <f t="shared" si="142"/>
        <v/>
      </c>
      <c r="AC452" s="465" t="str">
        <f>IFERROR(ROUNDDOWN(ROUNDDOWN(ROUND(L452*VLOOKUP(K452,【参考】数式用!$A$4:$F$57,MATCH("処遇改善加算Ⅳ",【参考】数式用!$C$3:$F$3,0)+2,0),0)*M452,0)*Z452*0.5,0), "")</f>
        <v/>
      </c>
      <c r="AD452" s="616"/>
      <c r="AE452" s="582"/>
      <c r="AF452" s="582"/>
      <c r="AG452" s="583"/>
      <c r="AH452" s="234"/>
      <c r="AI452" s="161"/>
      <c r="AJ452" s="167"/>
      <c r="AK452" s="541" t="str">
        <f t="shared" si="143"/>
        <v/>
      </c>
      <c r="AL452" s="542" t="str">
        <f t="shared" si="144"/>
        <v/>
      </c>
      <c r="AM452" s="543"/>
      <c r="AN452" s="547" t="str">
        <f>IFERROR(VLOOKUP(K452,【参考】数式用!$A$2:$N$57,14,FALSE),"")</f>
        <v/>
      </c>
      <c r="AO452" s="547" t="str">
        <f t="shared" si="145"/>
        <v/>
      </c>
      <c r="AP452" s="546" t="str">
        <f t="shared" si="146"/>
        <v/>
      </c>
      <c r="AQ452" s="546" t="str">
        <f t="shared" si="147"/>
        <v>入力済</v>
      </c>
      <c r="AR452" s="547" t="str">
        <f t="shared" si="148"/>
        <v/>
      </c>
      <c r="AS452" s="546" t="str">
        <f t="shared" si="149"/>
        <v>入力済</v>
      </c>
      <c r="AT452" s="546" t="str">
        <f t="shared" si="150"/>
        <v/>
      </c>
      <c r="AU452" s="546" t="str">
        <f t="shared" si="151"/>
        <v/>
      </c>
      <c r="AV452" s="547" t="str">
        <f t="shared" si="152"/>
        <v/>
      </c>
      <c r="AW452" s="547" t="str">
        <f t="shared" si="140"/>
        <v>入力済</v>
      </c>
      <c r="AX452" s="546" t="str">
        <f>IFERROR(VLOOKUP(K452,【参考】数式用!$AR$3:$AS$49,2, FALSE), "")</f>
        <v/>
      </c>
      <c r="AY452" s="547" t="str">
        <f t="shared" si="153"/>
        <v/>
      </c>
      <c r="AZ452" s="547" t="str">
        <f t="shared" si="154"/>
        <v>入力済</v>
      </c>
      <c r="BA452" s="546" t="str">
        <f>IFERROR(VLOOKUP(K452,【参考】数式用!$AX$3:$AY$56, 2, FALSE), "")</f>
        <v/>
      </c>
      <c r="BB452" s="547" t="str">
        <f t="shared" si="155"/>
        <v/>
      </c>
      <c r="BC452" s="647" t="str">
        <f t="shared" si="156"/>
        <v>入力済</v>
      </c>
      <c r="BD452" s="547" t="str">
        <f t="shared" si="157"/>
        <v/>
      </c>
      <c r="BE452" s="547" t="str">
        <f t="shared" si="158"/>
        <v/>
      </c>
      <c r="BF452" s="514"/>
      <c r="BG452" s="514"/>
      <c r="BH452" s="633" t="e">
        <f>VLOOKUP(K452,【参考】数式用!$A$2:$O$57,15,FALSE)</f>
        <v>#N/A</v>
      </c>
      <c r="BI452" s="514"/>
      <c r="BJ452" s="514"/>
      <c r="BK452" s="514"/>
      <c r="BL452" s="514"/>
      <c r="BM452" s="514"/>
      <c r="BN452" s="514"/>
      <c r="BO452" s="515"/>
    </row>
    <row r="453" spans="1:67" s="516" customFormat="1" ht="109.95" customHeight="1" thickBot="1">
      <c r="A453" s="649">
        <v>442</v>
      </c>
      <c r="B453" s="983" t="str">
        <f>IF(基本情報入力シート!B481="","",基本情報入力シート!B481)</f>
        <v/>
      </c>
      <c r="C453" s="984"/>
      <c r="D453" s="984"/>
      <c r="E453" s="984"/>
      <c r="F453" s="985"/>
      <c r="G453" s="460" t="str">
        <f>IF(基本情報入力シート!L481="", "", 基本情報入力シート!L481)</f>
        <v/>
      </c>
      <c r="H453" s="460" t="str">
        <f>IF(基本情報入力シート!Q481="", "", 基本情報入力シート!Q481)</f>
        <v/>
      </c>
      <c r="I453" s="460" t="str">
        <f>IF(基本情報入力シート!V481="", "", 基本情報入力シート!V481)</f>
        <v/>
      </c>
      <c r="J453" s="460" t="str">
        <f>IF(基本情報入力シート!W481="", "", 基本情報入力シート!W481)</f>
        <v/>
      </c>
      <c r="K453" s="460" t="str">
        <f>IF(基本情報入力シート!Z481="", "", 基本情報入力シート!Z481)</f>
        <v/>
      </c>
      <c r="L453" s="162" t="str">
        <f>IF(基本情報入力シート!AF481=0, "",基本情報入力シート!AF481)</f>
        <v/>
      </c>
      <c r="M453" s="163" t="str">
        <f>IF(基本情報入力シート!AG481="","",基本情報入力シート!AG481)</f>
        <v/>
      </c>
      <c r="N453" s="164"/>
      <c r="O453" s="165" t="str">
        <f>IFERROR(VLOOKUP(K453,【参考】数式用!$A$2:$F$57,MATCH(N453,【参考】数式用!$C$3:$F$3,0)+2,0),"")</f>
        <v/>
      </c>
      <c r="P453" s="461" t="s">
        <v>180</v>
      </c>
      <c r="Q453" s="166"/>
      <c r="R453" s="462" t="s">
        <v>271</v>
      </c>
      <c r="S453" s="166"/>
      <c r="T453" s="462" t="s">
        <v>272</v>
      </c>
      <c r="U453" s="166"/>
      <c r="V453" s="462" t="s">
        <v>271</v>
      </c>
      <c r="W453" s="166"/>
      <c r="X453" s="462" t="s">
        <v>182</v>
      </c>
      <c r="Y453" s="462" t="s">
        <v>274</v>
      </c>
      <c r="Z453" s="462" t="str">
        <f t="shared" si="141"/>
        <v/>
      </c>
      <c r="AA453" s="463" t="s">
        <v>275</v>
      </c>
      <c r="AB453" s="464" t="str">
        <f t="shared" si="142"/>
        <v/>
      </c>
      <c r="AC453" s="465" t="str">
        <f>IFERROR(ROUNDDOWN(ROUNDDOWN(ROUND(L453*VLOOKUP(K453,【参考】数式用!$A$4:$F$57,MATCH("処遇改善加算Ⅳ",【参考】数式用!$C$3:$F$3,0)+2,0),0)*M453,0)*Z453*0.5,0), "")</f>
        <v/>
      </c>
      <c r="AD453" s="616"/>
      <c r="AE453" s="582"/>
      <c r="AF453" s="582"/>
      <c r="AG453" s="583"/>
      <c r="AH453" s="234"/>
      <c r="AI453" s="161"/>
      <c r="AJ453" s="167"/>
      <c r="AK453" s="541" t="str">
        <f t="shared" si="143"/>
        <v/>
      </c>
      <c r="AL453" s="542" t="str">
        <f t="shared" si="144"/>
        <v/>
      </c>
      <c r="AM453" s="543"/>
      <c r="AN453" s="547" t="str">
        <f>IFERROR(VLOOKUP(K453,【参考】数式用!$A$2:$N$57,14,FALSE),"")</f>
        <v/>
      </c>
      <c r="AO453" s="547" t="str">
        <f t="shared" si="145"/>
        <v/>
      </c>
      <c r="AP453" s="546" t="str">
        <f t="shared" si="146"/>
        <v/>
      </c>
      <c r="AQ453" s="546" t="str">
        <f t="shared" si="147"/>
        <v>入力済</v>
      </c>
      <c r="AR453" s="547" t="str">
        <f t="shared" si="148"/>
        <v/>
      </c>
      <c r="AS453" s="546" t="str">
        <f t="shared" si="149"/>
        <v>入力済</v>
      </c>
      <c r="AT453" s="546" t="str">
        <f t="shared" si="150"/>
        <v/>
      </c>
      <c r="AU453" s="546" t="str">
        <f t="shared" si="151"/>
        <v/>
      </c>
      <c r="AV453" s="547" t="str">
        <f t="shared" si="152"/>
        <v/>
      </c>
      <c r="AW453" s="547" t="str">
        <f t="shared" si="140"/>
        <v>入力済</v>
      </c>
      <c r="AX453" s="546" t="str">
        <f>IFERROR(VLOOKUP(K453,【参考】数式用!$AR$3:$AS$49,2, FALSE), "")</f>
        <v/>
      </c>
      <c r="AY453" s="547" t="str">
        <f t="shared" si="153"/>
        <v/>
      </c>
      <c r="AZ453" s="547" t="str">
        <f t="shared" si="154"/>
        <v>入力済</v>
      </c>
      <c r="BA453" s="546" t="str">
        <f>IFERROR(VLOOKUP(K453,【参考】数式用!$AX$3:$AY$56, 2, FALSE), "")</f>
        <v/>
      </c>
      <c r="BB453" s="547" t="str">
        <f t="shared" si="155"/>
        <v/>
      </c>
      <c r="BC453" s="647" t="str">
        <f t="shared" si="156"/>
        <v>入力済</v>
      </c>
      <c r="BD453" s="547" t="str">
        <f t="shared" si="157"/>
        <v/>
      </c>
      <c r="BE453" s="547" t="str">
        <f t="shared" si="158"/>
        <v/>
      </c>
      <c r="BF453" s="514"/>
      <c r="BG453" s="514"/>
      <c r="BH453" s="633" t="e">
        <f>VLOOKUP(K453,【参考】数式用!$A$2:$O$57,15,FALSE)</f>
        <v>#N/A</v>
      </c>
      <c r="BI453" s="514"/>
      <c r="BJ453" s="514"/>
      <c r="BK453" s="514"/>
      <c r="BL453" s="514"/>
      <c r="BM453" s="514"/>
      <c r="BN453" s="514"/>
      <c r="BO453" s="515"/>
    </row>
    <row r="454" spans="1:67" s="516" customFormat="1" ht="109.95" customHeight="1" thickBot="1">
      <c r="A454" s="649">
        <v>443</v>
      </c>
      <c r="B454" s="983" t="str">
        <f>IF(基本情報入力シート!B482="","",基本情報入力シート!B482)</f>
        <v/>
      </c>
      <c r="C454" s="984"/>
      <c r="D454" s="984"/>
      <c r="E454" s="984"/>
      <c r="F454" s="985"/>
      <c r="G454" s="460" t="str">
        <f>IF(基本情報入力シート!L482="", "", 基本情報入力シート!L482)</f>
        <v/>
      </c>
      <c r="H454" s="460" t="str">
        <f>IF(基本情報入力シート!Q482="", "", 基本情報入力シート!Q482)</f>
        <v/>
      </c>
      <c r="I454" s="460" t="str">
        <f>IF(基本情報入力シート!V482="", "", 基本情報入力シート!V482)</f>
        <v/>
      </c>
      <c r="J454" s="460" t="str">
        <f>IF(基本情報入力シート!W482="", "", 基本情報入力シート!W482)</f>
        <v/>
      </c>
      <c r="K454" s="460" t="str">
        <f>IF(基本情報入力シート!Z482="", "", 基本情報入力シート!Z482)</f>
        <v/>
      </c>
      <c r="L454" s="162" t="str">
        <f>IF(基本情報入力シート!AF482=0, "",基本情報入力シート!AF482)</f>
        <v/>
      </c>
      <c r="M454" s="163" t="str">
        <f>IF(基本情報入力シート!AG482="","",基本情報入力シート!AG482)</f>
        <v/>
      </c>
      <c r="N454" s="164"/>
      <c r="O454" s="165" t="str">
        <f>IFERROR(VLOOKUP(K454,【参考】数式用!$A$2:$F$57,MATCH(N454,【参考】数式用!$C$3:$F$3,0)+2,0),"")</f>
        <v/>
      </c>
      <c r="P454" s="461" t="s">
        <v>180</v>
      </c>
      <c r="Q454" s="166"/>
      <c r="R454" s="462" t="s">
        <v>271</v>
      </c>
      <c r="S454" s="166"/>
      <c r="T454" s="462" t="s">
        <v>272</v>
      </c>
      <c r="U454" s="166"/>
      <c r="V454" s="462" t="s">
        <v>271</v>
      </c>
      <c r="W454" s="166"/>
      <c r="X454" s="462" t="s">
        <v>182</v>
      </c>
      <c r="Y454" s="462" t="s">
        <v>274</v>
      </c>
      <c r="Z454" s="462" t="str">
        <f t="shared" si="141"/>
        <v/>
      </c>
      <c r="AA454" s="463" t="s">
        <v>275</v>
      </c>
      <c r="AB454" s="464" t="str">
        <f t="shared" si="142"/>
        <v/>
      </c>
      <c r="AC454" s="465" t="str">
        <f>IFERROR(ROUNDDOWN(ROUNDDOWN(ROUND(L454*VLOOKUP(K454,【参考】数式用!$A$4:$F$57,MATCH("処遇改善加算Ⅳ",【参考】数式用!$C$3:$F$3,0)+2,0),0)*M454,0)*Z454*0.5,0), "")</f>
        <v/>
      </c>
      <c r="AD454" s="616"/>
      <c r="AE454" s="582"/>
      <c r="AF454" s="582"/>
      <c r="AG454" s="583"/>
      <c r="AH454" s="234"/>
      <c r="AI454" s="161"/>
      <c r="AJ454" s="167"/>
      <c r="AK454" s="541" t="str">
        <f t="shared" si="143"/>
        <v/>
      </c>
      <c r="AL454" s="542" t="str">
        <f t="shared" si="144"/>
        <v/>
      </c>
      <c r="AM454" s="543"/>
      <c r="AN454" s="547" t="str">
        <f>IFERROR(VLOOKUP(K454,【参考】数式用!$A$2:$N$57,14,FALSE),"")</f>
        <v/>
      </c>
      <c r="AO454" s="547" t="str">
        <f t="shared" si="145"/>
        <v/>
      </c>
      <c r="AP454" s="546" t="str">
        <f t="shared" si="146"/>
        <v/>
      </c>
      <c r="AQ454" s="546" t="str">
        <f t="shared" si="147"/>
        <v>入力済</v>
      </c>
      <c r="AR454" s="547" t="str">
        <f t="shared" si="148"/>
        <v/>
      </c>
      <c r="AS454" s="546" t="str">
        <f t="shared" si="149"/>
        <v>入力済</v>
      </c>
      <c r="AT454" s="546" t="str">
        <f t="shared" si="150"/>
        <v/>
      </c>
      <c r="AU454" s="546" t="str">
        <f t="shared" si="151"/>
        <v/>
      </c>
      <c r="AV454" s="547" t="str">
        <f t="shared" si="152"/>
        <v/>
      </c>
      <c r="AW454" s="547" t="str">
        <f t="shared" si="140"/>
        <v>入力済</v>
      </c>
      <c r="AX454" s="546" t="str">
        <f>IFERROR(VLOOKUP(K454,【参考】数式用!$AR$3:$AS$49,2, FALSE), "")</f>
        <v/>
      </c>
      <c r="AY454" s="547" t="str">
        <f t="shared" si="153"/>
        <v/>
      </c>
      <c r="AZ454" s="547" t="str">
        <f t="shared" si="154"/>
        <v>入力済</v>
      </c>
      <c r="BA454" s="546" t="str">
        <f>IFERROR(VLOOKUP(K454,【参考】数式用!$AX$3:$AY$56, 2, FALSE), "")</f>
        <v/>
      </c>
      <c r="BB454" s="547" t="str">
        <f t="shared" si="155"/>
        <v/>
      </c>
      <c r="BC454" s="647" t="str">
        <f t="shared" si="156"/>
        <v>入力済</v>
      </c>
      <c r="BD454" s="547" t="str">
        <f t="shared" si="157"/>
        <v/>
      </c>
      <c r="BE454" s="547" t="str">
        <f t="shared" si="158"/>
        <v/>
      </c>
      <c r="BF454" s="514"/>
      <c r="BG454" s="514"/>
      <c r="BH454" s="633" t="e">
        <f>VLOOKUP(K454,【参考】数式用!$A$2:$O$57,15,FALSE)</f>
        <v>#N/A</v>
      </c>
      <c r="BI454" s="514"/>
      <c r="BJ454" s="514"/>
      <c r="BK454" s="514"/>
      <c r="BL454" s="514"/>
      <c r="BM454" s="514"/>
      <c r="BN454" s="514"/>
      <c r="BO454" s="515"/>
    </row>
    <row r="455" spans="1:67" s="516" customFormat="1" ht="109.95" customHeight="1" thickBot="1">
      <c r="A455" s="649">
        <v>444</v>
      </c>
      <c r="B455" s="983" t="str">
        <f>IF(基本情報入力シート!B483="","",基本情報入力シート!B483)</f>
        <v/>
      </c>
      <c r="C455" s="984"/>
      <c r="D455" s="984"/>
      <c r="E455" s="984"/>
      <c r="F455" s="985"/>
      <c r="G455" s="460" t="str">
        <f>IF(基本情報入力シート!L483="", "", 基本情報入力シート!L483)</f>
        <v/>
      </c>
      <c r="H455" s="460" t="str">
        <f>IF(基本情報入力シート!Q483="", "", 基本情報入力シート!Q483)</f>
        <v/>
      </c>
      <c r="I455" s="460" t="str">
        <f>IF(基本情報入力シート!V483="", "", 基本情報入力シート!V483)</f>
        <v/>
      </c>
      <c r="J455" s="460" t="str">
        <f>IF(基本情報入力シート!W483="", "", 基本情報入力シート!W483)</f>
        <v/>
      </c>
      <c r="K455" s="460" t="str">
        <f>IF(基本情報入力シート!Z483="", "", 基本情報入力シート!Z483)</f>
        <v/>
      </c>
      <c r="L455" s="162" t="str">
        <f>IF(基本情報入力シート!AF483=0, "",基本情報入力シート!AF483)</f>
        <v/>
      </c>
      <c r="M455" s="163" t="str">
        <f>IF(基本情報入力シート!AG483="","",基本情報入力シート!AG483)</f>
        <v/>
      </c>
      <c r="N455" s="164"/>
      <c r="O455" s="165" t="str">
        <f>IFERROR(VLOOKUP(K455,【参考】数式用!$A$2:$F$57,MATCH(N455,【参考】数式用!$C$3:$F$3,0)+2,0),"")</f>
        <v/>
      </c>
      <c r="P455" s="461" t="s">
        <v>180</v>
      </c>
      <c r="Q455" s="166"/>
      <c r="R455" s="462" t="s">
        <v>271</v>
      </c>
      <c r="S455" s="166"/>
      <c r="T455" s="462" t="s">
        <v>272</v>
      </c>
      <c r="U455" s="166"/>
      <c r="V455" s="462" t="s">
        <v>271</v>
      </c>
      <c r="W455" s="166"/>
      <c r="X455" s="462" t="s">
        <v>182</v>
      </c>
      <c r="Y455" s="462" t="s">
        <v>274</v>
      </c>
      <c r="Z455" s="462" t="str">
        <f t="shared" si="141"/>
        <v/>
      </c>
      <c r="AA455" s="463" t="s">
        <v>275</v>
      </c>
      <c r="AB455" s="464" t="str">
        <f t="shared" si="142"/>
        <v/>
      </c>
      <c r="AC455" s="465" t="str">
        <f>IFERROR(ROUNDDOWN(ROUNDDOWN(ROUND(L455*VLOOKUP(K455,【参考】数式用!$A$4:$F$57,MATCH("処遇改善加算Ⅳ",【参考】数式用!$C$3:$F$3,0)+2,0),0)*M455,0)*Z455*0.5,0), "")</f>
        <v/>
      </c>
      <c r="AD455" s="616"/>
      <c r="AE455" s="582"/>
      <c r="AF455" s="582"/>
      <c r="AG455" s="583"/>
      <c r="AH455" s="234"/>
      <c r="AI455" s="161"/>
      <c r="AJ455" s="167"/>
      <c r="AK455" s="541" t="str">
        <f t="shared" si="143"/>
        <v/>
      </c>
      <c r="AL455" s="542" t="str">
        <f t="shared" si="144"/>
        <v/>
      </c>
      <c r="AM455" s="543"/>
      <c r="AN455" s="547" t="str">
        <f>IFERROR(VLOOKUP(K455,【参考】数式用!$A$2:$N$57,14,FALSE),"")</f>
        <v/>
      </c>
      <c r="AO455" s="547" t="str">
        <f t="shared" si="145"/>
        <v/>
      </c>
      <c r="AP455" s="546" t="str">
        <f t="shared" si="146"/>
        <v/>
      </c>
      <c r="AQ455" s="546" t="str">
        <f t="shared" si="147"/>
        <v>入力済</v>
      </c>
      <c r="AR455" s="547" t="str">
        <f t="shared" si="148"/>
        <v/>
      </c>
      <c r="AS455" s="546" t="str">
        <f t="shared" si="149"/>
        <v>入力済</v>
      </c>
      <c r="AT455" s="546" t="str">
        <f t="shared" si="150"/>
        <v/>
      </c>
      <c r="AU455" s="546" t="str">
        <f t="shared" si="151"/>
        <v/>
      </c>
      <c r="AV455" s="547" t="str">
        <f t="shared" si="152"/>
        <v/>
      </c>
      <c r="AW455" s="547" t="str">
        <f t="shared" si="140"/>
        <v>入力済</v>
      </c>
      <c r="AX455" s="546" t="str">
        <f>IFERROR(VLOOKUP(K455,【参考】数式用!$AR$3:$AS$49,2, FALSE), "")</f>
        <v/>
      </c>
      <c r="AY455" s="547" t="str">
        <f t="shared" si="153"/>
        <v/>
      </c>
      <c r="AZ455" s="547" t="str">
        <f t="shared" si="154"/>
        <v>入力済</v>
      </c>
      <c r="BA455" s="546" t="str">
        <f>IFERROR(VLOOKUP(K455,【参考】数式用!$AX$3:$AY$56, 2, FALSE), "")</f>
        <v/>
      </c>
      <c r="BB455" s="547" t="str">
        <f t="shared" si="155"/>
        <v/>
      </c>
      <c r="BC455" s="647" t="str">
        <f t="shared" si="156"/>
        <v>入力済</v>
      </c>
      <c r="BD455" s="547" t="str">
        <f t="shared" si="157"/>
        <v/>
      </c>
      <c r="BE455" s="547" t="str">
        <f t="shared" si="158"/>
        <v/>
      </c>
      <c r="BF455" s="514"/>
      <c r="BG455" s="514"/>
      <c r="BH455" s="633" t="e">
        <f>VLOOKUP(K455,【参考】数式用!$A$2:$O$57,15,FALSE)</f>
        <v>#N/A</v>
      </c>
      <c r="BI455" s="514"/>
      <c r="BJ455" s="514"/>
      <c r="BK455" s="514"/>
      <c r="BL455" s="514"/>
      <c r="BM455" s="514"/>
      <c r="BN455" s="514"/>
      <c r="BO455" s="515"/>
    </row>
    <row r="456" spans="1:67" s="516" customFormat="1" ht="109.95" customHeight="1" thickBot="1">
      <c r="A456" s="649">
        <v>445</v>
      </c>
      <c r="B456" s="983" t="str">
        <f>IF(基本情報入力シート!B484="","",基本情報入力シート!B484)</f>
        <v/>
      </c>
      <c r="C456" s="984"/>
      <c r="D456" s="984"/>
      <c r="E456" s="984"/>
      <c r="F456" s="985"/>
      <c r="G456" s="460" t="str">
        <f>IF(基本情報入力シート!L484="", "", 基本情報入力シート!L484)</f>
        <v/>
      </c>
      <c r="H456" s="460" t="str">
        <f>IF(基本情報入力シート!Q484="", "", 基本情報入力シート!Q484)</f>
        <v/>
      </c>
      <c r="I456" s="460" t="str">
        <f>IF(基本情報入力シート!V484="", "", 基本情報入力シート!V484)</f>
        <v/>
      </c>
      <c r="J456" s="460" t="str">
        <f>IF(基本情報入力シート!W484="", "", 基本情報入力シート!W484)</f>
        <v/>
      </c>
      <c r="K456" s="460" t="str">
        <f>IF(基本情報入力シート!Z484="", "", 基本情報入力シート!Z484)</f>
        <v/>
      </c>
      <c r="L456" s="162" t="str">
        <f>IF(基本情報入力シート!AF484=0, "",基本情報入力シート!AF484)</f>
        <v/>
      </c>
      <c r="M456" s="163" t="str">
        <f>IF(基本情報入力シート!AG484="","",基本情報入力シート!AG484)</f>
        <v/>
      </c>
      <c r="N456" s="164"/>
      <c r="O456" s="165" t="str">
        <f>IFERROR(VLOOKUP(K456,【参考】数式用!$A$2:$F$57,MATCH(N456,【参考】数式用!$C$3:$F$3,0)+2,0),"")</f>
        <v/>
      </c>
      <c r="P456" s="461" t="s">
        <v>180</v>
      </c>
      <c r="Q456" s="166"/>
      <c r="R456" s="462" t="s">
        <v>271</v>
      </c>
      <c r="S456" s="166"/>
      <c r="T456" s="462" t="s">
        <v>272</v>
      </c>
      <c r="U456" s="166"/>
      <c r="V456" s="462" t="s">
        <v>271</v>
      </c>
      <c r="W456" s="166"/>
      <c r="X456" s="462" t="s">
        <v>182</v>
      </c>
      <c r="Y456" s="462" t="s">
        <v>274</v>
      </c>
      <c r="Z456" s="462" t="str">
        <f t="shared" si="141"/>
        <v/>
      </c>
      <c r="AA456" s="463" t="s">
        <v>275</v>
      </c>
      <c r="AB456" s="464" t="str">
        <f t="shared" si="142"/>
        <v/>
      </c>
      <c r="AC456" s="465" t="str">
        <f>IFERROR(ROUNDDOWN(ROUNDDOWN(ROUND(L456*VLOOKUP(K456,【参考】数式用!$A$4:$F$57,MATCH("処遇改善加算Ⅳ",【参考】数式用!$C$3:$F$3,0)+2,0),0)*M456,0)*Z456*0.5,0), "")</f>
        <v/>
      </c>
      <c r="AD456" s="616"/>
      <c r="AE456" s="582"/>
      <c r="AF456" s="582"/>
      <c r="AG456" s="583"/>
      <c r="AH456" s="234"/>
      <c r="AI456" s="161"/>
      <c r="AJ456" s="167"/>
      <c r="AK456" s="541" t="str">
        <f t="shared" si="143"/>
        <v/>
      </c>
      <c r="AL456" s="542" t="str">
        <f t="shared" si="144"/>
        <v/>
      </c>
      <c r="AM456" s="543"/>
      <c r="AN456" s="547" t="str">
        <f>IFERROR(VLOOKUP(K456,【参考】数式用!$A$2:$N$57,14,FALSE),"")</f>
        <v/>
      </c>
      <c r="AO456" s="547" t="str">
        <f t="shared" si="145"/>
        <v/>
      </c>
      <c r="AP456" s="546" t="str">
        <f t="shared" si="146"/>
        <v/>
      </c>
      <c r="AQ456" s="546" t="str">
        <f t="shared" si="147"/>
        <v>入力済</v>
      </c>
      <c r="AR456" s="547" t="str">
        <f t="shared" si="148"/>
        <v/>
      </c>
      <c r="AS456" s="546" t="str">
        <f t="shared" si="149"/>
        <v>入力済</v>
      </c>
      <c r="AT456" s="546" t="str">
        <f t="shared" si="150"/>
        <v/>
      </c>
      <c r="AU456" s="546" t="str">
        <f t="shared" si="151"/>
        <v/>
      </c>
      <c r="AV456" s="547" t="str">
        <f t="shared" si="152"/>
        <v/>
      </c>
      <c r="AW456" s="547" t="str">
        <f t="shared" si="140"/>
        <v>入力済</v>
      </c>
      <c r="AX456" s="546" t="str">
        <f>IFERROR(VLOOKUP(K456,【参考】数式用!$AR$3:$AS$49,2, FALSE), "")</f>
        <v/>
      </c>
      <c r="AY456" s="547" t="str">
        <f t="shared" si="153"/>
        <v/>
      </c>
      <c r="AZ456" s="547" t="str">
        <f t="shared" si="154"/>
        <v>入力済</v>
      </c>
      <c r="BA456" s="546" t="str">
        <f>IFERROR(VLOOKUP(K456,【参考】数式用!$AX$3:$AY$56, 2, FALSE), "")</f>
        <v/>
      </c>
      <c r="BB456" s="547" t="str">
        <f t="shared" si="155"/>
        <v/>
      </c>
      <c r="BC456" s="647" t="str">
        <f t="shared" si="156"/>
        <v>入力済</v>
      </c>
      <c r="BD456" s="547" t="str">
        <f t="shared" si="157"/>
        <v/>
      </c>
      <c r="BE456" s="547" t="str">
        <f t="shared" si="158"/>
        <v/>
      </c>
      <c r="BF456" s="514"/>
      <c r="BG456" s="514"/>
      <c r="BH456" s="633" t="e">
        <f>VLOOKUP(K456,【参考】数式用!$A$2:$O$57,15,FALSE)</f>
        <v>#N/A</v>
      </c>
      <c r="BI456" s="514"/>
      <c r="BJ456" s="514"/>
      <c r="BK456" s="514"/>
      <c r="BL456" s="514"/>
      <c r="BM456" s="514"/>
      <c r="BN456" s="514"/>
      <c r="BO456" s="515"/>
    </row>
    <row r="457" spans="1:67" s="516" customFormat="1" ht="109.95" customHeight="1" thickBot="1">
      <c r="A457" s="649">
        <v>446</v>
      </c>
      <c r="B457" s="983" t="str">
        <f>IF(基本情報入力シート!B485="","",基本情報入力シート!B485)</f>
        <v/>
      </c>
      <c r="C457" s="984"/>
      <c r="D457" s="984"/>
      <c r="E457" s="984"/>
      <c r="F457" s="985"/>
      <c r="G457" s="460" t="str">
        <f>IF(基本情報入力シート!L485="", "", 基本情報入力シート!L485)</f>
        <v/>
      </c>
      <c r="H457" s="460" t="str">
        <f>IF(基本情報入力シート!Q485="", "", 基本情報入力シート!Q485)</f>
        <v/>
      </c>
      <c r="I457" s="460" t="str">
        <f>IF(基本情報入力シート!V485="", "", 基本情報入力シート!V485)</f>
        <v/>
      </c>
      <c r="J457" s="460" t="str">
        <f>IF(基本情報入力シート!W485="", "", 基本情報入力シート!W485)</f>
        <v/>
      </c>
      <c r="K457" s="460" t="str">
        <f>IF(基本情報入力シート!Z485="", "", 基本情報入力シート!Z485)</f>
        <v/>
      </c>
      <c r="L457" s="162" t="str">
        <f>IF(基本情報入力シート!AF485=0, "",基本情報入力シート!AF485)</f>
        <v/>
      </c>
      <c r="M457" s="163" t="str">
        <f>IF(基本情報入力シート!AG485="","",基本情報入力シート!AG485)</f>
        <v/>
      </c>
      <c r="N457" s="164"/>
      <c r="O457" s="165" t="str">
        <f>IFERROR(VLOOKUP(K457,【参考】数式用!$A$2:$F$57,MATCH(N457,【参考】数式用!$C$3:$F$3,0)+2,0),"")</f>
        <v/>
      </c>
      <c r="P457" s="461" t="s">
        <v>180</v>
      </c>
      <c r="Q457" s="166"/>
      <c r="R457" s="462" t="s">
        <v>271</v>
      </c>
      <c r="S457" s="166"/>
      <c r="T457" s="462" t="s">
        <v>272</v>
      </c>
      <c r="U457" s="166"/>
      <c r="V457" s="462" t="s">
        <v>271</v>
      </c>
      <c r="W457" s="166"/>
      <c r="X457" s="462" t="s">
        <v>182</v>
      </c>
      <c r="Y457" s="462" t="s">
        <v>274</v>
      </c>
      <c r="Z457" s="462" t="str">
        <f t="shared" si="141"/>
        <v/>
      </c>
      <c r="AA457" s="463" t="s">
        <v>275</v>
      </c>
      <c r="AB457" s="464" t="str">
        <f t="shared" si="142"/>
        <v/>
      </c>
      <c r="AC457" s="465" t="str">
        <f>IFERROR(ROUNDDOWN(ROUNDDOWN(ROUND(L457*VLOOKUP(K457,【参考】数式用!$A$4:$F$57,MATCH("処遇改善加算Ⅳ",【参考】数式用!$C$3:$F$3,0)+2,0),0)*M457,0)*Z457*0.5,0), "")</f>
        <v/>
      </c>
      <c r="AD457" s="616"/>
      <c r="AE457" s="582"/>
      <c r="AF457" s="582"/>
      <c r="AG457" s="583"/>
      <c r="AH457" s="234"/>
      <c r="AI457" s="161"/>
      <c r="AJ457" s="167"/>
      <c r="AK457" s="541" t="str">
        <f t="shared" si="143"/>
        <v/>
      </c>
      <c r="AL457" s="542" t="str">
        <f t="shared" si="144"/>
        <v/>
      </c>
      <c r="AM457" s="543"/>
      <c r="AN457" s="547" t="str">
        <f>IFERROR(VLOOKUP(K457,【参考】数式用!$A$2:$N$57,14,FALSE),"")</f>
        <v/>
      </c>
      <c r="AO457" s="547" t="str">
        <f t="shared" si="145"/>
        <v/>
      </c>
      <c r="AP457" s="546" t="str">
        <f t="shared" si="146"/>
        <v/>
      </c>
      <c r="AQ457" s="546" t="str">
        <f t="shared" si="147"/>
        <v>入力済</v>
      </c>
      <c r="AR457" s="547" t="str">
        <f t="shared" si="148"/>
        <v/>
      </c>
      <c r="AS457" s="546" t="str">
        <f t="shared" si="149"/>
        <v>入力済</v>
      </c>
      <c r="AT457" s="546" t="str">
        <f t="shared" si="150"/>
        <v/>
      </c>
      <c r="AU457" s="546" t="str">
        <f t="shared" si="151"/>
        <v/>
      </c>
      <c r="AV457" s="547" t="str">
        <f t="shared" si="152"/>
        <v/>
      </c>
      <c r="AW457" s="547" t="str">
        <f t="shared" si="140"/>
        <v>入力済</v>
      </c>
      <c r="AX457" s="546" t="str">
        <f>IFERROR(VLOOKUP(K457,【参考】数式用!$AR$3:$AS$49,2, FALSE), "")</f>
        <v/>
      </c>
      <c r="AY457" s="547" t="str">
        <f t="shared" si="153"/>
        <v/>
      </c>
      <c r="AZ457" s="547" t="str">
        <f t="shared" si="154"/>
        <v>入力済</v>
      </c>
      <c r="BA457" s="546" t="str">
        <f>IFERROR(VLOOKUP(K457,【参考】数式用!$AX$3:$AY$56, 2, FALSE), "")</f>
        <v/>
      </c>
      <c r="BB457" s="547" t="str">
        <f t="shared" si="155"/>
        <v/>
      </c>
      <c r="BC457" s="647" t="str">
        <f t="shared" si="156"/>
        <v>入力済</v>
      </c>
      <c r="BD457" s="547" t="str">
        <f t="shared" si="157"/>
        <v/>
      </c>
      <c r="BE457" s="547" t="str">
        <f t="shared" si="158"/>
        <v/>
      </c>
      <c r="BF457" s="514"/>
      <c r="BG457" s="514"/>
      <c r="BH457" s="633" t="e">
        <f>VLOOKUP(K457,【参考】数式用!$A$2:$O$57,15,FALSE)</f>
        <v>#N/A</v>
      </c>
      <c r="BI457" s="514"/>
      <c r="BJ457" s="514"/>
      <c r="BK457" s="514"/>
      <c r="BL457" s="514"/>
      <c r="BM457" s="514"/>
      <c r="BN457" s="514"/>
      <c r="BO457" s="515"/>
    </row>
    <row r="458" spans="1:67" s="516" customFormat="1" ht="109.95" customHeight="1" thickBot="1">
      <c r="A458" s="649">
        <v>447</v>
      </c>
      <c r="B458" s="983" t="str">
        <f>IF(基本情報入力シート!B486="","",基本情報入力シート!B486)</f>
        <v/>
      </c>
      <c r="C458" s="984"/>
      <c r="D458" s="984"/>
      <c r="E458" s="984"/>
      <c r="F458" s="985"/>
      <c r="G458" s="460" t="str">
        <f>IF(基本情報入力シート!L486="", "", 基本情報入力シート!L486)</f>
        <v/>
      </c>
      <c r="H458" s="460" t="str">
        <f>IF(基本情報入力シート!Q486="", "", 基本情報入力シート!Q486)</f>
        <v/>
      </c>
      <c r="I458" s="460" t="str">
        <f>IF(基本情報入力シート!V486="", "", 基本情報入力シート!V486)</f>
        <v/>
      </c>
      <c r="J458" s="460" t="str">
        <f>IF(基本情報入力シート!W486="", "", 基本情報入力シート!W486)</f>
        <v/>
      </c>
      <c r="K458" s="460" t="str">
        <f>IF(基本情報入力シート!Z486="", "", 基本情報入力シート!Z486)</f>
        <v/>
      </c>
      <c r="L458" s="162" t="str">
        <f>IF(基本情報入力シート!AF486=0, "",基本情報入力シート!AF486)</f>
        <v/>
      </c>
      <c r="M458" s="163" t="str">
        <f>IF(基本情報入力シート!AG486="","",基本情報入力シート!AG486)</f>
        <v/>
      </c>
      <c r="N458" s="164"/>
      <c r="O458" s="165" t="str">
        <f>IFERROR(VLOOKUP(K458,【参考】数式用!$A$2:$F$57,MATCH(N458,【参考】数式用!$C$3:$F$3,0)+2,0),"")</f>
        <v/>
      </c>
      <c r="P458" s="461" t="s">
        <v>180</v>
      </c>
      <c r="Q458" s="166"/>
      <c r="R458" s="462" t="s">
        <v>271</v>
      </c>
      <c r="S458" s="166"/>
      <c r="T458" s="462" t="s">
        <v>272</v>
      </c>
      <c r="U458" s="166"/>
      <c r="V458" s="462" t="s">
        <v>271</v>
      </c>
      <c r="W458" s="166"/>
      <c r="X458" s="462" t="s">
        <v>182</v>
      </c>
      <c r="Y458" s="462" t="s">
        <v>274</v>
      </c>
      <c r="Z458" s="462" t="str">
        <f t="shared" si="141"/>
        <v/>
      </c>
      <c r="AA458" s="463" t="s">
        <v>275</v>
      </c>
      <c r="AB458" s="464" t="str">
        <f t="shared" si="142"/>
        <v/>
      </c>
      <c r="AC458" s="465" t="str">
        <f>IFERROR(ROUNDDOWN(ROUNDDOWN(ROUND(L458*VLOOKUP(K458,【参考】数式用!$A$4:$F$57,MATCH("処遇改善加算Ⅳ",【参考】数式用!$C$3:$F$3,0)+2,0),0)*M458,0)*Z458*0.5,0), "")</f>
        <v/>
      </c>
      <c r="AD458" s="616"/>
      <c r="AE458" s="582"/>
      <c r="AF458" s="582"/>
      <c r="AG458" s="583"/>
      <c r="AH458" s="234"/>
      <c r="AI458" s="161"/>
      <c r="AJ458" s="167"/>
      <c r="AK458" s="541" t="str">
        <f t="shared" si="143"/>
        <v/>
      </c>
      <c r="AL458" s="542" t="str">
        <f t="shared" si="144"/>
        <v/>
      </c>
      <c r="AM458" s="543"/>
      <c r="AN458" s="547" t="str">
        <f>IFERROR(VLOOKUP(K458,【参考】数式用!$A$2:$N$57,14,FALSE),"")</f>
        <v/>
      </c>
      <c r="AO458" s="547" t="str">
        <f t="shared" si="145"/>
        <v/>
      </c>
      <c r="AP458" s="546" t="str">
        <f t="shared" si="146"/>
        <v/>
      </c>
      <c r="AQ458" s="546" t="str">
        <f t="shared" si="147"/>
        <v>入力済</v>
      </c>
      <c r="AR458" s="547" t="str">
        <f t="shared" si="148"/>
        <v/>
      </c>
      <c r="AS458" s="546" t="str">
        <f t="shared" si="149"/>
        <v>入力済</v>
      </c>
      <c r="AT458" s="546" t="str">
        <f t="shared" si="150"/>
        <v/>
      </c>
      <c r="AU458" s="546" t="str">
        <f t="shared" si="151"/>
        <v/>
      </c>
      <c r="AV458" s="547" t="str">
        <f t="shared" si="152"/>
        <v/>
      </c>
      <c r="AW458" s="547" t="str">
        <f t="shared" si="140"/>
        <v>入力済</v>
      </c>
      <c r="AX458" s="546" t="str">
        <f>IFERROR(VLOOKUP(K458,【参考】数式用!$AR$3:$AS$49,2, FALSE), "")</f>
        <v/>
      </c>
      <c r="AY458" s="547" t="str">
        <f t="shared" si="153"/>
        <v/>
      </c>
      <c r="AZ458" s="547" t="str">
        <f t="shared" si="154"/>
        <v>入力済</v>
      </c>
      <c r="BA458" s="546" t="str">
        <f>IFERROR(VLOOKUP(K458,【参考】数式用!$AX$3:$AY$56, 2, FALSE), "")</f>
        <v/>
      </c>
      <c r="BB458" s="547" t="str">
        <f t="shared" si="155"/>
        <v/>
      </c>
      <c r="BC458" s="647" t="str">
        <f t="shared" si="156"/>
        <v>入力済</v>
      </c>
      <c r="BD458" s="547" t="str">
        <f t="shared" si="157"/>
        <v/>
      </c>
      <c r="BE458" s="547" t="str">
        <f t="shared" si="158"/>
        <v/>
      </c>
      <c r="BF458" s="514"/>
      <c r="BG458" s="514"/>
      <c r="BH458" s="633" t="e">
        <f>VLOOKUP(K458,【参考】数式用!$A$2:$O$57,15,FALSE)</f>
        <v>#N/A</v>
      </c>
      <c r="BI458" s="514"/>
      <c r="BJ458" s="514"/>
      <c r="BK458" s="514"/>
      <c r="BL458" s="514"/>
      <c r="BM458" s="514"/>
      <c r="BN458" s="514"/>
      <c r="BO458" s="515"/>
    </row>
    <row r="459" spans="1:67" s="516" customFormat="1" ht="109.95" customHeight="1" thickBot="1">
      <c r="A459" s="649">
        <v>448</v>
      </c>
      <c r="B459" s="983" t="str">
        <f>IF(基本情報入力シート!B487="","",基本情報入力シート!B487)</f>
        <v/>
      </c>
      <c r="C459" s="984"/>
      <c r="D459" s="984"/>
      <c r="E459" s="984"/>
      <c r="F459" s="985"/>
      <c r="G459" s="460" t="str">
        <f>IF(基本情報入力シート!L487="", "", 基本情報入力シート!L487)</f>
        <v/>
      </c>
      <c r="H459" s="460" t="str">
        <f>IF(基本情報入力シート!Q487="", "", 基本情報入力シート!Q487)</f>
        <v/>
      </c>
      <c r="I459" s="460" t="str">
        <f>IF(基本情報入力シート!V487="", "", 基本情報入力シート!V487)</f>
        <v/>
      </c>
      <c r="J459" s="460" t="str">
        <f>IF(基本情報入力シート!W487="", "", 基本情報入力シート!W487)</f>
        <v/>
      </c>
      <c r="K459" s="460" t="str">
        <f>IF(基本情報入力シート!Z487="", "", 基本情報入力シート!Z487)</f>
        <v/>
      </c>
      <c r="L459" s="162" t="str">
        <f>IF(基本情報入力シート!AF487=0, "",基本情報入力シート!AF487)</f>
        <v/>
      </c>
      <c r="M459" s="163" t="str">
        <f>IF(基本情報入力シート!AG487="","",基本情報入力シート!AG487)</f>
        <v/>
      </c>
      <c r="N459" s="164"/>
      <c r="O459" s="165" t="str">
        <f>IFERROR(VLOOKUP(K459,【参考】数式用!$A$2:$F$57,MATCH(N459,【参考】数式用!$C$3:$F$3,0)+2,0),"")</f>
        <v/>
      </c>
      <c r="P459" s="461" t="s">
        <v>180</v>
      </c>
      <c r="Q459" s="166"/>
      <c r="R459" s="462" t="s">
        <v>271</v>
      </c>
      <c r="S459" s="166"/>
      <c r="T459" s="462" t="s">
        <v>272</v>
      </c>
      <c r="U459" s="166"/>
      <c r="V459" s="462" t="s">
        <v>271</v>
      </c>
      <c r="W459" s="166"/>
      <c r="X459" s="462" t="s">
        <v>182</v>
      </c>
      <c r="Y459" s="462" t="s">
        <v>274</v>
      </c>
      <c r="Z459" s="462" t="str">
        <f t="shared" si="141"/>
        <v/>
      </c>
      <c r="AA459" s="463" t="s">
        <v>275</v>
      </c>
      <c r="AB459" s="464" t="str">
        <f t="shared" si="142"/>
        <v/>
      </c>
      <c r="AC459" s="465" t="str">
        <f>IFERROR(ROUNDDOWN(ROUNDDOWN(ROUND(L459*VLOOKUP(K459,【参考】数式用!$A$4:$F$57,MATCH("処遇改善加算Ⅳ",【参考】数式用!$C$3:$F$3,0)+2,0),0)*M459,0)*Z459*0.5,0), "")</f>
        <v/>
      </c>
      <c r="AD459" s="616"/>
      <c r="AE459" s="582"/>
      <c r="AF459" s="582"/>
      <c r="AG459" s="583"/>
      <c r="AH459" s="234"/>
      <c r="AI459" s="161"/>
      <c r="AJ459" s="167"/>
      <c r="AK459" s="541" t="str">
        <f t="shared" si="143"/>
        <v/>
      </c>
      <c r="AL459" s="542" t="str">
        <f t="shared" si="144"/>
        <v/>
      </c>
      <c r="AM459" s="543"/>
      <c r="AN459" s="547" t="str">
        <f>IFERROR(VLOOKUP(K459,【参考】数式用!$A$2:$N$57,14,FALSE),"")</f>
        <v/>
      </c>
      <c r="AO459" s="547" t="str">
        <f t="shared" si="145"/>
        <v/>
      </c>
      <c r="AP459" s="546" t="str">
        <f t="shared" si="146"/>
        <v/>
      </c>
      <c r="AQ459" s="546" t="str">
        <f t="shared" si="147"/>
        <v>入力済</v>
      </c>
      <c r="AR459" s="547" t="str">
        <f t="shared" si="148"/>
        <v/>
      </c>
      <c r="AS459" s="546" t="str">
        <f t="shared" si="149"/>
        <v>入力済</v>
      </c>
      <c r="AT459" s="546" t="str">
        <f t="shared" si="150"/>
        <v/>
      </c>
      <c r="AU459" s="546" t="str">
        <f t="shared" si="151"/>
        <v/>
      </c>
      <c r="AV459" s="547" t="str">
        <f t="shared" si="152"/>
        <v/>
      </c>
      <c r="AW459" s="547" t="str">
        <f t="shared" si="140"/>
        <v>入力済</v>
      </c>
      <c r="AX459" s="546" t="str">
        <f>IFERROR(VLOOKUP(K459,【参考】数式用!$AR$3:$AS$49,2, FALSE), "")</f>
        <v/>
      </c>
      <c r="AY459" s="547" t="str">
        <f t="shared" si="153"/>
        <v/>
      </c>
      <c r="AZ459" s="547" t="str">
        <f t="shared" si="154"/>
        <v>入力済</v>
      </c>
      <c r="BA459" s="546" t="str">
        <f>IFERROR(VLOOKUP(K459,【参考】数式用!$AX$3:$AY$56, 2, FALSE), "")</f>
        <v/>
      </c>
      <c r="BB459" s="547" t="str">
        <f t="shared" si="155"/>
        <v/>
      </c>
      <c r="BC459" s="647" t="str">
        <f t="shared" si="156"/>
        <v>入力済</v>
      </c>
      <c r="BD459" s="547" t="str">
        <f t="shared" si="157"/>
        <v/>
      </c>
      <c r="BE459" s="547" t="str">
        <f t="shared" si="158"/>
        <v/>
      </c>
      <c r="BF459" s="514"/>
      <c r="BG459" s="514"/>
      <c r="BH459" s="633" t="e">
        <f>VLOOKUP(K459,【参考】数式用!$A$2:$O$57,15,FALSE)</f>
        <v>#N/A</v>
      </c>
      <c r="BI459" s="514"/>
      <c r="BJ459" s="514"/>
      <c r="BK459" s="514"/>
      <c r="BL459" s="514"/>
      <c r="BM459" s="514"/>
      <c r="BN459" s="514"/>
      <c r="BO459" s="515"/>
    </row>
    <row r="460" spans="1:67" s="516" customFormat="1" ht="109.95" customHeight="1" thickBot="1">
      <c r="A460" s="649">
        <v>449</v>
      </c>
      <c r="B460" s="983" t="str">
        <f>IF(基本情報入力シート!B488="","",基本情報入力シート!B488)</f>
        <v/>
      </c>
      <c r="C460" s="984"/>
      <c r="D460" s="984"/>
      <c r="E460" s="984"/>
      <c r="F460" s="985"/>
      <c r="G460" s="460" t="str">
        <f>IF(基本情報入力シート!L488="", "", 基本情報入力シート!L488)</f>
        <v/>
      </c>
      <c r="H460" s="460" t="str">
        <f>IF(基本情報入力シート!Q488="", "", 基本情報入力シート!Q488)</f>
        <v/>
      </c>
      <c r="I460" s="460" t="str">
        <f>IF(基本情報入力シート!V488="", "", 基本情報入力シート!V488)</f>
        <v/>
      </c>
      <c r="J460" s="460" t="str">
        <f>IF(基本情報入力シート!W488="", "", 基本情報入力シート!W488)</f>
        <v/>
      </c>
      <c r="K460" s="460" t="str">
        <f>IF(基本情報入力シート!Z488="", "", 基本情報入力シート!Z488)</f>
        <v/>
      </c>
      <c r="L460" s="162" t="str">
        <f>IF(基本情報入力シート!AF488=0, "",基本情報入力シート!AF488)</f>
        <v/>
      </c>
      <c r="M460" s="163" t="str">
        <f>IF(基本情報入力シート!AG488="","",基本情報入力シート!AG488)</f>
        <v/>
      </c>
      <c r="N460" s="164"/>
      <c r="O460" s="165" t="str">
        <f>IFERROR(VLOOKUP(K460,【参考】数式用!$A$2:$F$57,MATCH(N460,【参考】数式用!$C$3:$F$3,0)+2,0),"")</f>
        <v/>
      </c>
      <c r="P460" s="461" t="s">
        <v>180</v>
      </c>
      <c r="Q460" s="166"/>
      <c r="R460" s="462" t="s">
        <v>271</v>
      </c>
      <c r="S460" s="166"/>
      <c r="T460" s="462" t="s">
        <v>272</v>
      </c>
      <c r="U460" s="166"/>
      <c r="V460" s="462" t="s">
        <v>271</v>
      </c>
      <c r="W460" s="166"/>
      <c r="X460" s="462" t="s">
        <v>182</v>
      </c>
      <c r="Y460" s="462" t="s">
        <v>274</v>
      </c>
      <c r="Z460" s="462" t="str">
        <f t="shared" si="141"/>
        <v/>
      </c>
      <c r="AA460" s="463" t="s">
        <v>275</v>
      </c>
      <c r="AB460" s="464" t="str">
        <f t="shared" si="142"/>
        <v/>
      </c>
      <c r="AC460" s="465" t="str">
        <f>IFERROR(ROUNDDOWN(ROUNDDOWN(ROUND(L460*VLOOKUP(K460,【参考】数式用!$A$4:$F$57,MATCH("処遇改善加算Ⅳ",【参考】数式用!$C$3:$F$3,0)+2,0),0)*M460,0)*Z460*0.5,0), "")</f>
        <v/>
      </c>
      <c r="AD460" s="616"/>
      <c r="AE460" s="582"/>
      <c r="AF460" s="582"/>
      <c r="AG460" s="583"/>
      <c r="AH460" s="234"/>
      <c r="AI460" s="161"/>
      <c r="AJ460" s="167"/>
      <c r="AK460" s="541" t="str">
        <f t="shared" si="143"/>
        <v/>
      </c>
      <c r="AL460" s="542" t="str">
        <f t="shared" si="144"/>
        <v/>
      </c>
      <c r="AM460" s="543"/>
      <c r="AN460" s="547" t="str">
        <f>IFERROR(VLOOKUP(K460,【参考】数式用!$A$2:$N$57,14,FALSE),"")</f>
        <v/>
      </c>
      <c r="AO460" s="547" t="str">
        <f t="shared" si="145"/>
        <v/>
      </c>
      <c r="AP460" s="546" t="str">
        <f t="shared" si="146"/>
        <v/>
      </c>
      <c r="AQ460" s="546" t="str">
        <f t="shared" si="147"/>
        <v>入力済</v>
      </c>
      <c r="AR460" s="547" t="str">
        <f t="shared" si="148"/>
        <v/>
      </c>
      <c r="AS460" s="546" t="str">
        <f t="shared" si="149"/>
        <v>入力済</v>
      </c>
      <c r="AT460" s="546" t="str">
        <f t="shared" si="150"/>
        <v/>
      </c>
      <c r="AU460" s="546" t="str">
        <f t="shared" si="151"/>
        <v/>
      </c>
      <c r="AV460" s="547" t="str">
        <f t="shared" si="152"/>
        <v/>
      </c>
      <c r="AW460" s="547" t="str">
        <f t="shared" si="140"/>
        <v>入力済</v>
      </c>
      <c r="AX460" s="546" t="str">
        <f>IFERROR(VLOOKUP(K460,【参考】数式用!$AR$3:$AS$49,2, FALSE), "")</f>
        <v/>
      </c>
      <c r="AY460" s="547" t="str">
        <f t="shared" si="153"/>
        <v/>
      </c>
      <c r="AZ460" s="547" t="str">
        <f t="shared" si="154"/>
        <v>入力済</v>
      </c>
      <c r="BA460" s="546" t="str">
        <f>IFERROR(VLOOKUP(K460,【参考】数式用!$AX$3:$AY$56, 2, FALSE), "")</f>
        <v/>
      </c>
      <c r="BB460" s="547" t="str">
        <f t="shared" si="155"/>
        <v/>
      </c>
      <c r="BC460" s="647" t="str">
        <f t="shared" si="156"/>
        <v>入力済</v>
      </c>
      <c r="BD460" s="547" t="str">
        <f t="shared" si="157"/>
        <v/>
      </c>
      <c r="BE460" s="547" t="str">
        <f t="shared" si="158"/>
        <v/>
      </c>
      <c r="BF460" s="514"/>
      <c r="BG460" s="514"/>
      <c r="BH460" s="633" t="e">
        <f>VLOOKUP(K460,【参考】数式用!$A$2:$O$57,15,FALSE)</f>
        <v>#N/A</v>
      </c>
      <c r="BI460" s="514"/>
      <c r="BJ460" s="514"/>
      <c r="BK460" s="514"/>
      <c r="BL460" s="514"/>
      <c r="BM460" s="514"/>
      <c r="BN460" s="514"/>
      <c r="BO460" s="515"/>
    </row>
    <row r="461" spans="1:67" s="516" customFormat="1" ht="109.95" customHeight="1" thickBot="1">
      <c r="A461" s="649">
        <v>450</v>
      </c>
      <c r="B461" s="983" t="str">
        <f>IF(基本情報入力シート!B489="","",基本情報入力シート!B489)</f>
        <v/>
      </c>
      <c r="C461" s="984"/>
      <c r="D461" s="984"/>
      <c r="E461" s="984"/>
      <c r="F461" s="985"/>
      <c r="G461" s="460" t="str">
        <f>IF(基本情報入力シート!L489="", "", 基本情報入力シート!L489)</f>
        <v/>
      </c>
      <c r="H461" s="460" t="str">
        <f>IF(基本情報入力シート!Q489="", "", 基本情報入力シート!Q489)</f>
        <v/>
      </c>
      <c r="I461" s="460" t="str">
        <f>IF(基本情報入力シート!V489="", "", 基本情報入力シート!V489)</f>
        <v/>
      </c>
      <c r="J461" s="460" t="str">
        <f>IF(基本情報入力シート!W489="", "", 基本情報入力シート!W489)</f>
        <v/>
      </c>
      <c r="K461" s="460" t="str">
        <f>IF(基本情報入力シート!Z489="", "", 基本情報入力シート!Z489)</f>
        <v/>
      </c>
      <c r="L461" s="162" t="str">
        <f>IF(基本情報入力シート!AF489=0, "",基本情報入力シート!AF489)</f>
        <v/>
      </c>
      <c r="M461" s="163" t="str">
        <f>IF(基本情報入力シート!AG489="","",基本情報入力シート!AG489)</f>
        <v/>
      </c>
      <c r="N461" s="164"/>
      <c r="O461" s="165" t="str">
        <f>IFERROR(VLOOKUP(K461,【参考】数式用!$A$2:$F$57,MATCH(N461,【参考】数式用!$C$3:$F$3,0)+2,0),"")</f>
        <v/>
      </c>
      <c r="P461" s="461" t="s">
        <v>180</v>
      </c>
      <c r="Q461" s="166"/>
      <c r="R461" s="462" t="s">
        <v>271</v>
      </c>
      <c r="S461" s="166"/>
      <c r="T461" s="462" t="s">
        <v>272</v>
      </c>
      <c r="U461" s="166"/>
      <c r="V461" s="462" t="s">
        <v>271</v>
      </c>
      <c r="W461" s="166"/>
      <c r="X461" s="462" t="s">
        <v>182</v>
      </c>
      <c r="Y461" s="462" t="s">
        <v>274</v>
      </c>
      <c r="Z461" s="462" t="str">
        <f t="shared" si="141"/>
        <v/>
      </c>
      <c r="AA461" s="463" t="s">
        <v>275</v>
      </c>
      <c r="AB461" s="464" t="str">
        <f t="shared" si="142"/>
        <v/>
      </c>
      <c r="AC461" s="465" t="str">
        <f>IFERROR(ROUNDDOWN(ROUNDDOWN(ROUND(L461*VLOOKUP(K461,【参考】数式用!$A$4:$F$57,MATCH("処遇改善加算Ⅳ",【参考】数式用!$C$3:$F$3,0)+2,0),0)*M461,0)*Z461*0.5,0), "")</f>
        <v/>
      </c>
      <c r="AD461" s="616"/>
      <c r="AE461" s="582"/>
      <c r="AF461" s="582"/>
      <c r="AG461" s="583"/>
      <c r="AH461" s="234"/>
      <c r="AI461" s="161"/>
      <c r="AJ461" s="167"/>
      <c r="AK461" s="541" t="str">
        <f t="shared" si="143"/>
        <v/>
      </c>
      <c r="AL461" s="542" t="str">
        <f t="shared" si="144"/>
        <v/>
      </c>
      <c r="AM461" s="543"/>
      <c r="AN461" s="547" t="str">
        <f>IFERROR(VLOOKUP(K461,【参考】数式用!$A$2:$N$57,14,FALSE),"")</f>
        <v/>
      </c>
      <c r="AO461" s="547" t="str">
        <f t="shared" si="145"/>
        <v/>
      </c>
      <c r="AP461" s="546" t="str">
        <f t="shared" si="146"/>
        <v/>
      </c>
      <c r="AQ461" s="546" t="str">
        <f t="shared" si="147"/>
        <v>入力済</v>
      </c>
      <c r="AR461" s="547" t="str">
        <f t="shared" si="148"/>
        <v/>
      </c>
      <c r="AS461" s="546" t="str">
        <f t="shared" si="149"/>
        <v>入力済</v>
      </c>
      <c r="AT461" s="546" t="str">
        <f t="shared" si="150"/>
        <v/>
      </c>
      <c r="AU461" s="546" t="str">
        <f t="shared" si="151"/>
        <v/>
      </c>
      <c r="AV461" s="547" t="str">
        <f t="shared" si="152"/>
        <v/>
      </c>
      <c r="AW461" s="547" t="str">
        <f t="shared" ref="AW461:AW511" si="159">IF(AND($AU461=1,$AV461="AH列に色付け",OR($AG461="",$AH461="")),"未入力",IF(AND($AU461=1,$AV461="",$AG461=""),"未入力","入力済"))</f>
        <v>入力済</v>
      </c>
      <c r="AX461" s="546" t="str">
        <f>IFERROR(VLOOKUP(K461,【参考】数式用!$AR$3:$AS$49,2, FALSE), "")</f>
        <v/>
      </c>
      <c r="AY461" s="547" t="str">
        <f t="shared" si="153"/>
        <v/>
      </c>
      <c r="AZ461" s="547" t="str">
        <f t="shared" si="154"/>
        <v>入力済</v>
      </c>
      <c r="BA461" s="546" t="str">
        <f>IFERROR(VLOOKUP(K461,【参考】数式用!$AX$3:$AY$56, 2, FALSE), "")</f>
        <v/>
      </c>
      <c r="BB461" s="547" t="str">
        <f t="shared" si="155"/>
        <v/>
      </c>
      <c r="BC461" s="647" t="str">
        <f t="shared" si="156"/>
        <v>入力済</v>
      </c>
      <c r="BD461" s="547" t="str">
        <f t="shared" si="157"/>
        <v/>
      </c>
      <c r="BE461" s="547" t="str">
        <f t="shared" si="158"/>
        <v/>
      </c>
      <c r="BF461" s="514"/>
      <c r="BG461" s="514"/>
      <c r="BH461" s="633" t="e">
        <f>VLOOKUP(K461,【参考】数式用!$A$2:$O$57,15,FALSE)</f>
        <v>#N/A</v>
      </c>
      <c r="BI461" s="514"/>
      <c r="BJ461" s="514"/>
      <c r="BK461" s="514"/>
      <c r="BL461" s="514"/>
      <c r="BM461" s="514"/>
      <c r="BN461" s="514"/>
      <c r="BO461" s="515"/>
    </row>
    <row r="462" spans="1:67" s="516" customFormat="1" ht="109.95" customHeight="1" thickBot="1">
      <c r="A462" s="649">
        <v>451</v>
      </c>
      <c r="B462" s="983" t="str">
        <f>IF(基本情報入力シート!B490="","",基本情報入力シート!B490)</f>
        <v/>
      </c>
      <c r="C462" s="984"/>
      <c r="D462" s="984"/>
      <c r="E462" s="984"/>
      <c r="F462" s="985"/>
      <c r="G462" s="460" t="str">
        <f>IF(基本情報入力シート!L490="", "", 基本情報入力シート!L490)</f>
        <v/>
      </c>
      <c r="H462" s="460" t="str">
        <f>IF(基本情報入力シート!Q490="", "", 基本情報入力シート!Q490)</f>
        <v/>
      </c>
      <c r="I462" s="460" t="str">
        <f>IF(基本情報入力シート!V490="", "", 基本情報入力シート!V490)</f>
        <v/>
      </c>
      <c r="J462" s="460" t="str">
        <f>IF(基本情報入力シート!W490="", "", 基本情報入力シート!W490)</f>
        <v/>
      </c>
      <c r="K462" s="460" t="str">
        <f>IF(基本情報入力シート!Z490="", "", 基本情報入力シート!Z490)</f>
        <v/>
      </c>
      <c r="L462" s="162" t="str">
        <f>IF(基本情報入力シート!AF490=0, "",基本情報入力シート!AF490)</f>
        <v/>
      </c>
      <c r="M462" s="163" t="str">
        <f>IF(基本情報入力シート!AG490="","",基本情報入力シート!AG490)</f>
        <v/>
      </c>
      <c r="N462" s="164"/>
      <c r="O462" s="165" t="str">
        <f>IFERROR(VLOOKUP(K462,【参考】数式用!$A$2:$F$57,MATCH(N462,【参考】数式用!$C$3:$F$3,0)+2,0),"")</f>
        <v/>
      </c>
      <c r="P462" s="461" t="s">
        <v>180</v>
      </c>
      <c r="Q462" s="166"/>
      <c r="R462" s="462" t="s">
        <v>271</v>
      </c>
      <c r="S462" s="166"/>
      <c r="T462" s="462" t="s">
        <v>272</v>
      </c>
      <c r="U462" s="166"/>
      <c r="V462" s="462" t="s">
        <v>271</v>
      </c>
      <c r="W462" s="166"/>
      <c r="X462" s="462" t="s">
        <v>182</v>
      </c>
      <c r="Y462" s="462" t="s">
        <v>274</v>
      </c>
      <c r="Z462" s="462" t="str">
        <f t="shared" si="141"/>
        <v/>
      </c>
      <c r="AA462" s="463" t="s">
        <v>275</v>
      </c>
      <c r="AB462" s="464" t="str">
        <f t="shared" si="142"/>
        <v/>
      </c>
      <c r="AC462" s="465" t="str">
        <f>IFERROR(ROUNDDOWN(ROUNDDOWN(ROUND(L462*VLOOKUP(K462,【参考】数式用!$A$4:$F$57,MATCH("処遇改善加算Ⅳ",【参考】数式用!$C$3:$F$3,0)+2,0),0)*M462,0)*Z462*0.5,0), "")</f>
        <v/>
      </c>
      <c r="AD462" s="616"/>
      <c r="AE462" s="582"/>
      <c r="AF462" s="582"/>
      <c r="AG462" s="583"/>
      <c r="AH462" s="234"/>
      <c r="AI462" s="161"/>
      <c r="AJ462" s="167"/>
      <c r="AK462" s="541" t="str">
        <f t="shared" si="143"/>
        <v/>
      </c>
      <c r="AL462" s="542" t="str">
        <f t="shared" si="144"/>
        <v/>
      </c>
      <c r="AM462" s="543"/>
      <c r="AN462" s="547" t="str">
        <f>IFERROR(VLOOKUP(K462,【参考】数式用!$A$2:$N$57,14,FALSE),"")</f>
        <v/>
      </c>
      <c r="AO462" s="547" t="str">
        <f t="shared" si="145"/>
        <v/>
      </c>
      <c r="AP462" s="546" t="str">
        <f t="shared" si="146"/>
        <v/>
      </c>
      <c r="AQ462" s="546" t="str">
        <f t="shared" si="147"/>
        <v>入力済</v>
      </c>
      <c r="AR462" s="547" t="str">
        <f t="shared" si="148"/>
        <v/>
      </c>
      <c r="AS462" s="546" t="str">
        <f t="shared" si="149"/>
        <v>入力済</v>
      </c>
      <c r="AT462" s="546" t="str">
        <f t="shared" si="150"/>
        <v/>
      </c>
      <c r="AU462" s="546" t="str">
        <f t="shared" si="151"/>
        <v/>
      </c>
      <c r="AV462" s="547" t="str">
        <f t="shared" si="152"/>
        <v/>
      </c>
      <c r="AW462" s="547" t="str">
        <f t="shared" si="159"/>
        <v>入力済</v>
      </c>
      <c r="AX462" s="546" t="str">
        <f>IFERROR(VLOOKUP(K462,【参考】数式用!$AR$3:$AS$49,2, FALSE), "")</f>
        <v/>
      </c>
      <c r="AY462" s="547" t="str">
        <f t="shared" si="153"/>
        <v/>
      </c>
      <c r="AZ462" s="547" t="str">
        <f t="shared" si="154"/>
        <v>入力済</v>
      </c>
      <c r="BA462" s="546" t="str">
        <f>IFERROR(VLOOKUP(K462,【参考】数式用!$AX$3:$AY$56, 2, FALSE), "")</f>
        <v/>
      </c>
      <c r="BB462" s="547" t="str">
        <f t="shared" si="155"/>
        <v/>
      </c>
      <c r="BC462" s="647" t="str">
        <f t="shared" si="156"/>
        <v>入力済</v>
      </c>
      <c r="BD462" s="547" t="str">
        <f t="shared" si="157"/>
        <v/>
      </c>
      <c r="BE462" s="547" t="str">
        <f t="shared" si="158"/>
        <v/>
      </c>
      <c r="BF462" s="514"/>
      <c r="BG462" s="514"/>
      <c r="BH462" s="633" t="e">
        <f>VLOOKUP(K462,【参考】数式用!$A$2:$O$57,15,FALSE)</f>
        <v>#N/A</v>
      </c>
      <c r="BI462" s="514"/>
      <c r="BJ462" s="514"/>
      <c r="BK462" s="514"/>
      <c r="BL462" s="514"/>
      <c r="BM462" s="514"/>
      <c r="BN462" s="514"/>
      <c r="BO462" s="515"/>
    </row>
    <row r="463" spans="1:67" s="516" customFormat="1" ht="109.95" customHeight="1" thickBot="1">
      <c r="A463" s="649">
        <v>452</v>
      </c>
      <c r="B463" s="983" t="str">
        <f>IF(基本情報入力シート!B491="","",基本情報入力シート!B491)</f>
        <v/>
      </c>
      <c r="C463" s="984"/>
      <c r="D463" s="984"/>
      <c r="E463" s="984"/>
      <c r="F463" s="985"/>
      <c r="G463" s="460" t="str">
        <f>IF(基本情報入力シート!L491="", "", 基本情報入力シート!L491)</f>
        <v/>
      </c>
      <c r="H463" s="460" t="str">
        <f>IF(基本情報入力シート!Q491="", "", 基本情報入力シート!Q491)</f>
        <v/>
      </c>
      <c r="I463" s="460" t="str">
        <f>IF(基本情報入力シート!V491="", "", 基本情報入力シート!V491)</f>
        <v/>
      </c>
      <c r="J463" s="460" t="str">
        <f>IF(基本情報入力シート!W491="", "", 基本情報入力シート!W491)</f>
        <v/>
      </c>
      <c r="K463" s="460" t="str">
        <f>IF(基本情報入力シート!Z491="", "", 基本情報入力シート!Z491)</f>
        <v/>
      </c>
      <c r="L463" s="162" t="str">
        <f>IF(基本情報入力シート!AF491=0, "",基本情報入力シート!AF491)</f>
        <v/>
      </c>
      <c r="M463" s="163" t="str">
        <f>IF(基本情報入力シート!AG491="","",基本情報入力シート!AG491)</f>
        <v/>
      </c>
      <c r="N463" s="164"/>
      <c r="O463" s="165" t="str">
        <f>IFERROR(VLOOKUP(K463,【参考】数式用!$A$2:$F$57,MATCH(N463,【参考】数式用!$C$3:$F$3,0)+2,0),"")</f>
        <v/>
      </c>
      <c r="P463" s="461" t="s">
        <v>180</v>
      </c>
      <c r="Q463" s="166"/>
      <c r="R463" s="462" t="s">
        <v>271</v>
      </c>
      <c r="S463" s="166"/>
      <c r="T463" s="462" t="s">
        <v>272</v>
      </c>
      <c r="U463" s="166"/>
      <c r="V463" s="462" t="s">
        <v>271</v>
      </c>
      <c r="W463" s="166"/>
      <c r="X463" s="462" t="s">
        <v>182</v>
      </c>
      <c r="Y463" s="462" t="s">
        <v>274</v>
      </c>
      <c r="Z463" s="462" t="str">
        <f t="shared" si="141"/>
        <v/>
      </c>
      <c r="AA463" s="463" t="s">
        <v>275</v>
      </c>
      <c r="AB463" s="464" t="str">
        <f t="shared" si="142"/>
        <v/>
      </c>
      <c r="AC463" s="465" t="str">
        <f>IFERROR(ROUNDDOWN(ROUNDDOWN(ROUND(L463*VLOOKUP(K463,【参考】数式用!$A$4:$F$57,MATCH("処遇改善加算Ⅳ",【参考】数式用!$C$3:$F$3,0)+2,0),0)*M463,0)*Z463*0.5,0), "")</f>
        <v/>
      </c>
      <c r="AD463" s="616"/>
      <c r="AE463" s="582"/>
      <c r="AF463" s="582"/>
      <c r="AG463" s="583"/>
      <c r="AH463" s="234"/>
      <c r="AI463" s="161"/>
      <c r="AJ463" s="167"/>
      <c r="AK463" s="541" t="str">
        <f t="shared" si="143"/>
        <v/>
      </c>
      <c r="AL463" s="542" t="str">
        <f t="shared" si="144"/>
        <v/>
      </c>
      <c r="AM463" s="543"/>
      <c r="AN463" s="547" t="str">
        <f>IFERROR(VLOOKUP(K463,【参考】数式用!$A$2:$N$57,14,FALSE),"")</f>
        <v/>
      </c>
      <c r="AO463" s="547" t="str">
        <f t="shared" si="145"/>
        <v/>
      </c>
      <c r="AP463" s="546" t="str">
        <f t="shared" si="146"/>
        <v/>
      </c>
      <c r="AQ463" s="546" t="str">
        <f t="shared" si="147"/>
        <v>入力済</v>
      </c>
      <c r="AR463" s="547" t="str">
        <f t="shared" si="148"/>
        <v/>
      </c>
      <c r="AS463" s="546" t="str">
        <f t="shared" si="149"/>
        <v>入力済</v>
      </c>
      <c r="AT463" s="546" t="str">
        <f t="shared" si="150"/>
        <v/>
      </c>
      <c r="AU463" s="546" t="str">
        <f t="shared" si="151"/>
        <v/>
      </c>
      <c r="AV463" s="547" t="str">
        <f t="shared" si="152"/>
        <v/>
      </c>
      <c r="AW463" s="547" t="str">
        <f t="shared" si="159"/>
        <v>入力済</v>
      </c>
      <c r="AX463" s="546" t="str">
        <f>IFERROR(VLOOKUP(K463,【参考】数式用!$AR$3:$AS$49,2, FALSE), "")</f>
        <v/>
      </c>
      <c r="AY463" s="547" t="str">
        <f t="shared" si="153"/>
        <v/>
      </c>
      <c r="AZ463" s="547" t="str">
        <f t="shared" si="154"/>
        <v>入力済</v>
      </c>
      <c r="BA463" s="546" t="str">
        <f>IFERROR(VLOOKUP(K463,【参考】数式用!$AX$3:$AY$56, 2, FALSE), "")</f>
        <v/>
      </c>
      <c r="BB463" s="547" t="str">
        <f t="shared" si="155"/>
        <v/>
      </c>
      <c r="BC463" s="647" t="str">
        <f t="shared" si="156"/>
        <v>入力済</v>
      </c>
      <c r="BD463" s="547" t="str">
        <f t="shared" si="157"/>
        <v/>
      </c>
      <c r="BE463" s="547" t="str">
        <f t="shared" si="158"/>
        <v/>
      </c>
      <c r="BF463" s="514"/>
      <c r="BG463" s="514"/>
      <c r="BH463" s="633" t="e">
        <f>VLOOKUP(K463,【参考】数式用!$A$2:$O$57,15,FALSE)</f>
        <v>#N/A</v>
      </c>
      <c r="BI463" s="514"/>
      <c r="BJ463" s="514"/>
      <c r="BK463" s="514"/>
      <c r="BL463" s="514"/>
      <c r="BM463" s="514"/>
      <c r="BN463" s="514"/>
      <c r="BO463" s="515"/>
    </row>
    <row r="464" spans="1:67" s="516" customFormat="1" ht="109.95" customHeight="1" thickBot="1">
      <c r="A464" s="649">
        <v>453</v>
      </c>
      <c r="B464" s="983" t="str">
        <f>IF(基本情報入力シート!B492="","",基本情報入力シート!B492)</f>
        <v/>
      </c>
      <c r="C464" s="984"/>
      <c r="D464" s="984"/>
      <c r="E464" s="984"/>
      <c r="F464" s="985"/>
      <c r="G464" s="460" t="str">
        <f>IF(基本情報入力シート!L492="", "", 基本情報入力シート!L492)</f>
        <v/>
      </c>
      <c r="H464" s="460" t="str">
        <f>IF(基本情報入力シート!Q492="", "", 基本情報入力シート!Q492)</f>
        <v/>
      </c>
      <c r="I464" s="460" t="str">
        <f>IF(基本情報入力シート!V492="", "", 基本情報入力シート!V492)</f>
        <v/>
      </c>
      <c r="J464" s="460" t="str">
        <f>IF(基本情報入力シート!W492="", "", 基本情報入力シート!W492)</f>
        <v/>
      </c>
      <c r="K464" s="460" t="str">
        <f>IF(基本情報入力シート!Z492="", "", 基本情報入力シート!Z492)</f>
        <v/>
      </c>
      <c r="L464" s="162" t="str">
        <f>IF(基本情報入力シート!AF492=0, "",基本情報入力シート!AF492)</f>
        <v/>
      </c>
      <c r="M464" s="163" t="str">
        <f>IF(基本情報入力シート!AG492="","",基本情報入力シート!AG492)</f>
        <v/>
      </c>
      <c r="N464" s="164"/>
      <c r="O464" s="165" t="str">
        <f>IFERROR(VLOOKUP(K464,【参考】数式用!$A$2:$F$57,MATCH(N464,【参考】数式用!$C$3:$F$3,0)+2,0),"")</f>
        <v/>
      </c>
      <c r="P464" s="461" t="s">
        <v>180</v>
      </c>
      <c r="Q464" s="166"/>
      <c r="R464" s="462" t="s">
        <v>271</v>
      </c>
      <c r="S464" s="166"/>
      <c r="T464" s="462" t="s">
        <v>272</v>
      </c>
      <c r="U464" s="166"/>
      <c r="V464" s="462" t="s">
        <v>271</v>
      </c>
      <c r="W464" s="166"/>
      <c r="X464" s="462" t="s">
        <v>182</v>
      </c>
      <c r="Y464" s="462" t="s">
        <v>274</v>
      </c>
      <c r="Z464" s="462" t="str">
        <f t="shared" si="141"/>
        <v/>
      </c>
      <c r="AA464" s="463" t="s">
        <v>275</v>
      </c>
      <c r="AB464" s="464" t="str">
        <f t="shared" si="142"/>
        <v/>
      </c>
      <c r="AC464" s="465" t="str">
        <f>IFERROR(ROUNDDOWN(ROUNDDOWN(ROUND(L464*VLOOKUP(K464,【参考】数式用!$A$4:$F$57,MATCH("処遇改善加算Ⅳ",【参考】数式用!$C$3:$F$3,0)+2,0),0)*M464,0)*Z464*0.5,0), "")</f>
        <v/>
      </c>
      <c r="AD464" s="616"/>
      <c r="AE464" s="582"/>
      <c r="AF464" s="582"/>
      <c r="AG464" s="583"/>
      <c r="AH464" s="234"/>
      <c r="AI464" s="161"/>
      <c r="AJ464" s="167"/>
      <c r="AK464" s="541" t="str">
        <f t="shared" si="143"/>
        <v/>
      </c>
      <c r="AL464" s="542" t="str">
        <f t="shared" si="144"/>
        <v/>
      </c>
      <c r="AM464" s="543"/>
      <c r="AN464" s="547" t="str">
        <f>IFERROR(VLOOKUP(K464,【参考】数式用!$A$2:$N$57,14,FALSE),"")</f>
        <v/>
      </c>
      <c r="AO464" s="547" t="str">
        <f t="shared" si="145"/>
        <v/>
      </c>
      <c r="AP464" s="546" t="str">
        <f t="shared" si="146"/>
        <v/>
      </c>
      <c r="AQ464" s="546" t="str">
        <f t="shared" si="147"/>
        <v>入力済</v>
      </c>
      <c r="AR464" s="547" t="str">
        <f t="shared" si="148"/>
        <v/>
      </c>
      <c r="AS464" s="546" t="str">
        <f t="shared" si="149"/>
        <v>入力済</v>
      </c>
      <c r="AT464" s="546" t="str">
        <f t="shared" si="150"/>
        <v/>
      </c>
      <c r="AU464" s="546" t="str">
        <f t="shared" si="151"/>
        <v/>
      </c>
      <c r="AV464" s="547" t="str">
        <f t="shared" si="152"/>
        <v/>
      </c>
      <c r="AW464" s="547" t="str">
        <f t="shared" si="159"/>
        <v>入力済</v>
      </c>
      <c r="AX464" s="546" t="str">
        <f>IFERROR(VLOOKUP(K464,【参考】数式用!$AR$3:$AS$49,2, FALSE), "")</f>
        <v/>
      </c>
      <c r="AY464" s="547" t="str">
        <f t="shared" si="153"/>
        <v/>
      </c>
      <c r="AZ464" s="547" t="str">
        <f t="shared" si="154"/>
        <v>入力済</v>
      </c>
      <c r="BA464" s="546" t="str">
        <f>IFERROR(VLOOKUP(K464,【参考】数式用!$AX$3:$AY$56, 2, FALSE), "")</f>
        <v/>
      </c>
      <c r="BB464" s="547" t="str">
        <f t="shared" si="155"/>
        <v/>
      </c>
      <c r="BC464" s="647" t="str">
        <f t="shared" si="156"/>
        <v>入力済</v>
      </c>
      <c r="BD464" s="547" t="str">
        <f t="shared" si="157"/>
        <v/>
      </c>
      <c r="BE464" s="547" t="str">
        <f t="shared" si="158"/>
        <v/>
      </c>
      <c r="BF464" s="514"/>
      <c r="BG464" s="514"/>
      <c r="BH464" s="633" t="e">
        <f>VLOOKUP(K464,【参考】数式用!$A$2:$O$57,15,FALSE)</f>
        <v>#N/A</v>
      </c>
      <c r="BI464" s="514"/>
      <c r="BJ464" s="514"/>
      <c r="BK464" s="514"/>
      <c r="BL464" s="514"/>
      <c r="BM464" s="514"/>
      <c r="BN464" s="514"/>
      <c r="BO464" s="515"/>
    </row>
    <row r="465" spans="1:67" s="516" customFormat="1" ht="109.95" customHeight="1" thickBot="1">
      <c r="A465" s="649">
        <v>454</v>
      </c>
      <c r="B465" s="983" t="str">
        <f>IF(基本情報入力シート!B493="","",基本情報入力シート!B493)</f>
        <v/>
      </c>
      <c r="C465" s="984"/>
      <c r="D465" s="984"/>
      <c r="E465" s="984"/>
      <c r="F465" s="985"/>
      <c r="G465" s="460" t="str">
        <f>IF(基本情報入力シート!L493="", "", 基本情報入力シート!L493)</f>
        <v/>
      </c>
      <c r="H465" s="460" t="str">
        <f>IF(基本情報入力シート!Q493="", "", 基本情報入力シート!Q493)</f>
        <v/>
      </c>
      <c r="I465" s="460" t="str">
        <f>IF(基本情報入力シート!V493="", "", 基本情報入力シート!V493)</f>
        <v/>
      </c>
      <c r="J465" s="460" t="str">
        <f>IF(基本情報入力シート!W493="", "", 基本情報入力シート!W493)</f>
        <v/>
      </c>
      <c r="K465" s="460" t="str">
        <f>IF(基本情報入力シート!Z493="", "", 基本情報入力シート!Z493)</f>
        <v/>
      </c>
      <c r="L465" s="162" t="str">
        <f>IF(基本情報入力シート!AF493=0, "",基本情報入力シート!AF493)</f>
        <v/>
      </c>
      <c r="M465" s="163" t="str">
        <f>IF(基本情報入力シート!AG493="","",基本情報入力シート!AG493)</f>
        <v/>
      </c>
      <c r="N465" s="164"/>
      <c r="O465" s="165" t="str">
        <f>IFERROR(VLOOKUP(K465,【参考】数式用!$A$2:$F$57,MATCH(N465,【参考】数式用!$C$3:$F$3,0)+2,0),"")</f>
        <v/>
      </c>
      <c r="P465" s="461" t="s">
        <v>180</v>
      </c>
      <c r="Q465" s="166"/>
      <c r="R465" s="462" t="s">
        <v>271</v>
      </c>
      <c r="S465" s="166"/>
      <c r="T465" s="462" t="s">
        <v>272</v>
      </c>
      <c r="U465" s="166"/>
      <c r="V465" s="462" t="s">
        <v>271</v>
      </c>
      <c r="W465" s="166"/>
      <c r="X465" s="462" t="s">
        <v>182</v>
      </c>
      <c r="Y465" s="462" t="s">
        <v>274</v>
      </c>
      <c r="Z465" s="462" t="str">
        <f t="shared" si="141"/>
        <v/>
      </c>
      <c r="AA465" s="463" t="s">
        <v>275</v>
      </c>
      <c r="AB465" s="464" t="str">
        <f t="shared" si="142"/>
        <v/>
      </c>
      <c r="AC465" s="465" t="str">
        <f>IFERROR(ROUNDDOWN(ROUNDDOWN(ROUND(L465*VLOOKUP(K465,【参考】数式用!$A$4:$F$57,MATCH("処遇改善加算Ⅳ",【参考】数式用!$C$3:$F$3,0)+2,0),0)*M465,0)*Z465*0.5,0), "")</f>
        <v/>
      </c>
      <c r="AD465" s="616"/>
      <c r="AE465" s="582"/>
      <c r="AF465" s="582"/>
      <c r="AG465" s="583"/>
      <c r="AH465" s="234"/>
      <c r="AI465" s="161"/>
      <c r="AJ465" s="167"/>
      <c r="AK465" s="541" t="str">
        <f t="shared" si="143"/>
        <v/>
      </c>
      <c r="AL465" s="542" t="str">
        <f t="shared" si="144"/>
        <v/>
      </c>
      <c r="AM465" s="543"/>
      <c r="AN465" s="547" t="str">
        <f>IFERROR(VLOOKUP(K465,【参考】数式用!$A$2:$N$57,14,FALSE),"")</f>
        <v/>
      </c>
      <c r="AO465" s="547" t="str">
        <f t="shared" si="145"/>
        <v/>
      </c>
      <c r="AP465" s="546" t="str">
        <f t="shared" si="146"/>
        <v/>
      </c>
      <c r="AQ465" s="546" t="str">
        <f t="shared" si="147"/>
        <v>入力済</v>
      </c>
      <c r="AR465" s="547" t="str">
        <f t="shared" si="148"/>
        <v/>
      </c>
      <c r="AS465" s="546" t="str">
        <f t="shared" si="149"/>
        <v>入力済</v>
      </c>
      <c r="AT465" s="546" t="str">
        <f t="shared" si="150"/>
        <v/>
      </c>
      <c r="AU465" s="546" t="str">
        <f t="shared" si="151"/>
        <v/>
      </c>
      <c r="AV465" s="547" t="str">
        <f t="shared" si="152"/>
        <v/>
      </c>
      <c r="AW465" s="547" t="str">
        <f t="shared" si="159"/>
        <v>入力済</v>
      </c>
      <c r="AX465" s="546" t="str">
        <f>IFERROR(VLOOKUP(K465,【参考】数式用!$AR$3:$AS$49,2, FALSE), "")</f>
        <v/>
      </c>
      <c r="AY465" s="547" t="str">
        <f t="shared" si="153"/>
        <v/>
      </c>
      <c r="AZ465" s="547" t="str">
        <f t="shared" si="154"/>
        <v>入力済</v>
      </c>
      <c r="BA465" s="546" t="str">
        <f>IFERROR(VLOOKUP(K465,【参考】数式用!$AX$3:$AY$56, 2, FALSE), "")</f>
        <v/>
      </c>
      <c r="BB465" s="547" t="str">
        <f t="shared" si="155"/>
        <v/>
      </c>
      <c r="BC465" s="647" t="str">
        <f t="shared" si="156"/>
        <v>入力済</v>
      </c>
      <c r="BD465" s="547" t="str">
        <f t="shared" si="157"/>
        <v/>
      </c>
      <c r="BE465" s="547" t="str">
        <f t="shared" si="158"/>
        <v/>
      </c>
      <c r="BF465" s="514"/>
      <c r="BG465" s="514"/>
      <c r="BH465" s="633" t="e">
        <f>VLOOKUP(K465,【参考】数式用!$A$2:$O$57,15,FALSE)</f>
        <v>#N/A</v>
      </c>
      <c r="BI465" s="514"/>
      <c r="BJ465" s="514"/>
      <c r="BK465" s="514"/>
      <c r="BL465" s="514"/>
      <c r="BM465" s="514"/>
      <c r="BN465" s="514"/>
      <c r="BO465" s="515"/>
    </row>
    <row r="466" spans="1:67" s="516" customFormat="1" ht="109.95" customHeight="1" thickBot="1">
      <c r="A466" s="649">
        <v>455</v>
      </c>
      <c r="B466" s="983" t="str">
        <f>IF(基本情報入力シート!B494="","",基本情報入力シート!B494)</f>
        <v/>
      </c>
      <c r="C466" s="984"/>
      <c r="D466" s="984"/>
      <c r="E466" s="984"/>
      <c r="F466" s="985"/>
      <c r="G466" s="460" t="str">
        <f>IF(基本情報入力シート!L494="", "", 基本情報入力シート!L494)</f>
        <v/>
      </c>
      <c r="H466" s="460" t="str">
        <f>IF(基本情報入力シート!Q494="", "", 基本情報入力シート!Q494)</f>
        <v/>
      </c>
      <c r="I466" s="460" t="str">
        <f>IF(基本情報入力シート!V494="", "", 基本情報入力シート!V494)</f>
        <v/>
      </c>
      <c r="J466" s="460" t="str">
        <f>IF(基本情報入力シート!W494="", "", 基本情報入力シート!W494)</f>
        <v/>
      </c>
      <c r="K466" s="460" t="str">
        <f>IF(基本情報入力シート!Z494="", "", 基本情報入力シート!Z494)</f>
        <v/>
      </c>
      <c r="L466" s="162" t="str">
        <f>IF(基本情報入力シート!AF494=0, "",基本情報入力シート!AF494)</f>
        <v/>
      </c>
      <c r="M466" s="163" t="str">
        <f>IF(基本情報入力シート!AG494="","",基本情報入力シート!AG494)</f>
        <v/>
      </c>
      <c r="N466" s="164"/>
      <c r="O466" s="165" t="str">
        <f>IFERROR(VLOOKUP(K466,【参考】数式用!$A$2:$F$57,MATCH(N466,【参考】数式用!$C$3:$F$3,0)+2,0),"")</f>
        <v/>
      </c>
      <c r="P466" s="461" t="s">
        <v>180</v>
      </c>
      <c r="Q466" s="166"/>
      <c r="R466" s="462" t="s">
        <v>271</v>
      </c>
      <c r="S466" s="166"/>
      <c r="T466" s="462" t="s">
        <v>272</v>
      </c>
      <c r="U466" s="166"/>
      <c r="V466" s="462" t="s">
        <v>271</v>
      </c>
      <c r="W466" s="166"/>
      <c r="X466" s="462" t="s">
        <v>182</v>
      </c>
      <c r="Y466" s="462" t="s">
        <v>274</v>
      </c>
      <c r="Z466" s="462" t="str">
        <f t="shared" si="141"/>
        <v/>
      </c>
      <c r="AA466" s="463" t="s">
        <v>275</v>
      </c>
      <c r="AB466" s="464" t="str">
        <f t="shared" si="142"/>
        <v/>
      </c>
      <c r="AC466" s="465" t="str">
        <f>IFERROR(ROUNDDOWN(ROUNDDOWN(ROUND(L466*VLOOKUP(K466,【参考】数式用!$A$4:$F$57,MATCH("処遇改善加算Ⅳ",【参考】数式用!$C$3:$F$3,0)+2,0),0)*M466,0)*Z466*0.5,0), "")</f>
        <v/>
      </c>
      <c r="AD466" s="616"/>
      <c r="AE466" s="582"/>
      <c r="AF466" s="582"/>
      <c r="AG466" s="583"/>
      <c r="AH466" s="234"/>
      <c r="AI466" s="161"/>
      <c r="AJ466" s="167"/>
      <c r="AK466" s="541" t="str">
        <f t="shared" si="143"/>
        <v/>
      </c>
      <c r="AL466" s="542" t="str">
        <f t="shared" si="144"/>
        <v/>
      </c>
      <c r="AM466" s="543"/>
      <c r="AN466" s="547" t="str">
        <f>IFERROR(VLOOKUP(K466,【参考】数式用!$A$2:$N$57,14,FALSE),"")</f>
        <v/>
      </c>
      <c r="AO466" s="547" t="str">
        <f t="shared" si="145"/>
        <v/>
      </c>
      <c r="AP466" s="546" t="str">
        <f t="shared" si="146"/>
        <v/>
      </c>
      <c r="AQ466" s="546" t="str">
        <f t="shared" si="147"/>
        <v>入力済</v>
      </c>
      <c r="AR466" s="547" t="str">
        <f t="shared" si="148"/>
        <v/>
      </c>
      <c r="AS466" s="546" t="str">
        <f t="shared" si="149"/>
        <v>入力済</v>
      </c>
      <c r="AT466" s="546" t="str">
        <f t="shared" si="150"/>
        <v/>
      </c>
      <c r="AU466" s="546" t="str">
        <f t="shared" si="151"/>
        <v/>
      </c>
      <c r="AV466" s="547" t="str">
        <f t="shared" si="152"/>
        <v/>
      </c>
      <c r="AW466" s="547" t="str">
        <f t="shared" si="159"/>
        <v>入力済</v>
      </c>
      <c r="AX466" s="546" t="str">
        <f>IFERROR(VLOOKUP(K466,【参考】数式用!$AR$3:$AS$49,2, FALSE), "")</f>
        <v/>
      </c>
      <c r="AY466" s="547" t="str">
        <f t="shared" si="153"/>
        <v/>
      </c>
      <c r="AZ466" s="547" t="str">
        <f t="shared" si="154"/>
        <v>入力済</v>
      </c>
      <c r="BA466" s="546" t="str">
        <f>IFERROR(VLOOKUP(K466,【参考】数式用!$AX$3:$AY$56, 2, FALSE), "")</f>
        <v/>
      </c>
      <c r="BB466" s="547" t="str">
        <f t="shared" si="155"/>
        <v/>
      </c>
      <c r="BC466" s="647" t="str">
        <f t="shared" si="156"/>
        <v>入力済</v>
      </c>
      <c r="BD466" s="547" t="str">
        <f t="shared" si="157"/>
        <v/>
      </c>
      <c r="BE466" s="547" t="str">
        <f t="shared" si="158"/>
        <v/>
      </c>
      <c r="BF466" s="514"/>
      <c r="BG466" s="514"/>
      <c r="BH466" s="633" t="e">
        <f>VLOOKUP(K466,【参考】数式用!$A$2:$O$57,15,FALSE)</f>
        <v>#N/A</v>
      </c>
      <c r="BI466" s="514"/>
      <c r="BJ466" s="514"/>
      <c r="BK466" s="514"/>
      <c r="BL466" s="514"/>
      <c r="BM466" s="514"/>
      <c r="BN466" s="514"/>
      <c r="BO466" s="515"/>
    </row>
    <row r="467" spans="1:67" s="516" customFormat="1" ht="109.95" customHeight="1" thickBot="1">
      <c r="A467" s="649">
        <v>456</v>
      </c>
      <c r="B467" s="983" t="str">
        <f>IF(基本情報入力シート!B495="","",基本情報入力シート!B495)</f>
        <v/>
      </c>
      <c r="C467" s="984"/>
      <c r="D467" s="984"/>
      <c r="E467" s="984"/>
      <c r="F467" s="985"/>
      <c r="G467" s="460" t="str">
        <f>IF(基本情報入力シート!L495="", "", 基本情報入力シート!L495)</f>
        <v/>
      </c>
      <c r="H467" s="460" t="str">
        <f>IF(基本情報入力シート!Q495="", "", 基本情報入力シート!Q495)</f>
        <v/>
      </c>
      <c r="I467" s="460" t="str">
        <f>IF(基本情報入力シート!V495="", "", 基本情報入力シート!V495)</f>
        <v/>
      </c>
      <c r="J467" s="460" t="str">
        <f>IF(基本情報入力シート!W495="", "", 基本情報入力シート!W495)</f>
        <v/>
      </c>
      <c r="K467" s="460" t="str">
        <f>IF(基本情報入力シート!Z495="", "", 基本情報入力シート!Z495)</f>
        <v/>
      </c>
      <c r="L467" s="162" t="str">
        <f>IF(基本情報入力シート!AF495=0, "",基本情報入力シート!AF495)</f>
        <v/>
      </c>
      <c r="M467" s="163" t="str">
        <f>IF(基本情報入力シート!AG495="","",基本情報入力シート!AG495)</f>
        <v/>
      </c>
      <c r="N467" s="164"/>
      <c r="O467" s="165" t="str">
        <f>IFERROR(VLOOKUP(K467,【参考】数式用!$A$2:$F$57,MATCH(N467,【参考】数式用!$C$3:$F$3,0)+2,0),"")</f>
        <v/>
      </c>
      <c r="P467" s="461" t="s">
        <v>180</v>
      </c>
      <c r="Q467" s="166"/>
      <c r="R467" s="462" t="s">
        <v>271</v>
      </c>
      <c r="S467" s="166"/>
      <c r="T467" s="462" t="s">
        <v>272</v>
      </c>
      <c r="U467" s="166"/>
      <c r="V467" s="462" t="s">
        <v>271</v>
      </c>
      <c r="W467" s="166"/>
      <c r="X467" s="462" t="s">
        <v>182</v>
      </c>
      <c r="Y467" s="462" t="s">
        <v>274</v>
      </c>
      <c r="Z467" s="462" t="str">
        <f t="shared" si="141"/>
        <v/>
      </c>
      <c r="AA467" s="463" t="s">
        <v>275</v>
      </c>
      <c r="AB467" s="464" t="str">
        <f t="shared" si="142"/>
        <v/>
      </c>
      <c r="AC467" s="465" t="str">
        <f>IFERROR(ROUNDDOWN(ROUNDDOWN(ROUND(L467*VLOOKUP(K467,【参考】数式用!$A$4:$F$57,MATCH("処遇改善加算Ⅳ",【参考】数式用!$C$3:$F$3,0)+2,0),0)*M467,0)*Z467*0.5,0), "")</f>
        <v/>
      </c>
      <c r="AD467" s="616"/>
      <c r="AE467" s="582"/>
      <c r="AF467" s="582"/>
      <c r="AG467" s="583"/>
      <c r="AH467" s="234"/>
      <c r="AI467" s="161"/>
      <c r="AJ467" s="167"/>
      <c r="AK467" s="541" t="str">
        <f t="shared" si="143"/>
        <v/>
      </c>
      <c r="AL467" s="542" t="str">
        <f t="shared" si="144"/>
        <v/>
      </c>
      <c r="AM467" s="543"/>
      <c r="AN467" s="547" t="str">
        <f>IFERROR(VLOOKUP(K467,【参考】数式用!$A$2:$N$57,14,FALSE),"")</f>
        <v/>
      </c>
      <c r="AO467" s="547" t="str">
        <f t="shared" si="145"/>
        <v/>
      </c>
      <c r="AP467" s="546" t="str">
        <f t="shared" si="146"/>
        <v/>
      </c>
      <c r="AQ467" s="546" t="str">
        <f t="shared" si="147"/>
        <v>入力済</v>
      </c>
      <c r="AR467" s="547" t="str">
        <f t="shared" si="148"/>
        <v/>
      </c>
      <c r="AS467" s="546" t="str">
        <f t="shared" si="149"/>
        <v>入力済</v>
      </c>
      <c r="AT467" s="546" t="str">
        <f t="shared" si="150"/>
        <v/>
      </c>
      <c r="AU467" s="546" t="str">
        <f t="shared" si="151"/>
        <v/>
      </c>
      <c r="AV467" s="547" t="str">
        <f t="shared" si="152"/>
        <v/>
      </c>
      <c r="AW467" s="547" t="str">
        <f t="shared" si="159"/>
        <v>入力済</v>
      </c>
      <c r="AX467" s="546" t="str">
        <f>IFERROR(VLOOKUP(K467,【参考】数式用!$AR$3:$AS$49,2, FALSE), "")</f>
        <v/>
      </c>
      <c r="AY467" s="547" t="str">
        <f t="shared" si="153"/>
        <v/>
      </c>
      <c r="AZ467" s="547" t="str">
        <f t="shared" si="154"/>
        <v>入力済</v>
      </c>
      <c r="BA467" s="546" t="str">
        <f>IFERROR(VLOOKUP(K467,【参考】数式用!$AX$3:$AY$56, 2, FALSE), "")</f>
        <v/>
      </c>
      <c r="BB467" s="547" t="str">
        <f t="shared" si="155"/>
        <v/>
      </c>
      <c r="BC467" s="647" t="str">
        <f t="shared" si="156"/>
        <v>入力済</v>
      </c>
      <c r="BD467" s="547" t="str">
        <f t="shared" si="157"/>
        <v/>
      </c>
      <c r="BE467" s="547" t="str">
        <f t="shared" si="158"/>
        <v/>
      </c>
      <c r="BF467" s="514"/>
      <c r="BG467" s="514"/>
      <c r="BH467" s="633" t="e">
        <f>VLOOKUP(K467,【参考】数式用!$A$2:$O$57,15,FALSE)</f>
        <v>#N/A</v>
      </c>
      <c r="BI467" s="514"/>
      <c r="BJ467" s="514"/>
      <c r="BK467" s="514"/>
      <c r="BL467" s="514"/>
      <c r="BM467" s="514"/>
      <c r="BN467" s="514"/>
      <c r="BO467" s="515"/>
    </row>
    <row r="468" spans="1:67" s="516" customFormat="1" ht="109.95" customHeight="1" thickBot="1">
      <c r="A468" s="649">
        <v>457</v>
      </c>
      <c r="B468" s="983" t="str">
        <f>IF(基本情報入力シート!B496="","",基本情報入力シート!B496)</f>
        <v/>
      </c>
      <c r="C468" s="984"/>
      <c r="D468" s="984"/>
      <c r="E468" s="984"/>
      <c r="F468" s="985"/>
      <c r="G468" s="460" t="str">
        <f>IF(基本情報入力シート!L496="", "", 基本情報入力シート!L496)</f>
        <v/>
      </c>
      <c r="H468" s="460" t="str">
        <f>IF(基本情報入力シート!Q496="", "", 基本情報入力シート!Q496)</f>
        <v/>
      </c>
      <c r="I468" s="460" t="str">
        <f>IF(基本情報入力シート!V496="", "", 基本情報入力シート!V496)</f>
        <v/>
      </c>
      <c r="J468" s="460" t="str">
        <f>IF(基本情報入力シート!W496="", "", 基本情報入力シート!W496)</f>
        <v/>
      </c>
      <c r="K468" s="460" t="str">
        <f>IF(基本情報入力シート!Z496="", "", 基本情報入力シート!Z496)</f>
        <v/>
      </c>
      <c r="L468" s="162" t="str">
        <f>IF(基本情報入力シート!AF496=0, "",基本情報入力シート!AF496)</f>
        <v/>
      </c>
      <c r="M468" s="163" t="str">
        <f>IF(基本情報入力シート!AG496="","",基本情報入力シート!AG496)</f>
        <v/>
      </c>
      <c r="N468" s="164"/>
      <c r="O468" s="165" t="str">
        <f>IFERROR(VLOOKUP(K468,【参考】数式用!$A$2:$F$57,MATCH(N468,【参考】数式用!$C$3:$F$3,0)+2,0),"")</f>
        <v/>
      </c>
      <c r="P468" s="461" t="s">
        <v>180</v>
      </c>
      <c r="Q468" s="166"/>
      <c r="R468" s="462" t="s">
        <v>271</v>
      </c>
      <c r="S468" s="166"/>
      <c r="T468" s="462" t="s">
        <v>272</v>
      </c>
      <c r="U468" s="166"/>
      <c r="V468" s="462" t="s">
        <v>271</v>
      </c>
      <c r="W468" s="166"/>
      <c r="X468" s="462" t="s">
        <v>182</v>
      </c>
      <c r="Y468" s="462" t="s">
        <v>274</v>
      </c>
      <c r="Z468" s="462" t="str">
        <f t="shared" si="141"/>
        <v/>
      </c>
      <c r="AA468" s="463" t="s">
        <v>275</v>
      </c>
      <c r="AB468" s="464" t="str">
        <f t="shared" si="142"/>
        <v/>
      </c>
      <c r="AC468" s="465" t="str">
        <f>IFERROR(ROUNDDOWN(ROUNDDOWN(ROUND(L468*VLOOKUP(K468,【参考】数式用!$A$4:$F$57,MATCH("処遇改善加算Ⅳ",【参考】数式用!$C$3:$F$3,0)+2,0),0)*M468,0)*Z468*0.5,0), "")</f>
        <v/>
      </c>
      <c r="AD468" s="616"/>
      <c r="AE468" s="582"/>
      <c r="AF468" s="582"/>
      <c r="AG468" s="583"/>
      <c r="AH468" s="234"/>
      <c r="AI468" s="161"/>
      <c r="AJ468" s="167"/>
      <c r="AK468" s="541" t="str">
        <f t="shared" si="143"/>
        <v/>
      </c>
      <c r="AL468" s="542" t="str">
        <f t="shared" si="144"/>
        <v/>
      </c>
      <c r="AM468" s="543"/>
      <c r="AN468" s="547" t="str">
        <f>IFERROR(VLOOKUP(K468,【参考】数式用!$A$2:$N$57,14,FALSE),"")</f>
        <v/>
      </c>
      <c r="AO468" s="547" t="str">
        <f t="shared" si="145"/>
        <v/>
      </c>
      <c r="AP468" s="546" t="str">
        <f t="shared" si="146"/>
        <v/>
      </c>
      <c r="AQ468" s="546" t="str">
        <f t="shared" si="147"/>
        <v>入力済</v>
      </c>
      <c r="AR468" s="547" t="str">
        <f t="shared" si="148"/>
        <v/>
      </c>
      <c r="AS468" s="546" t="str">
        <f t="shared" si="149"/>
        <v>入力済</v>
      </c>
      <c r="AT468" s="546" t="str">
        <f t="shared" si="150"/>
        <v/>
      </c>
      <c r="AU468" s="546" t="str">
        <f t="shared" si="151"/>
        <v/>
      </c>
      <c r="AV468" s="547" t="str">
        <f t="shared" si="152"/>
        <v/>
      </c>
      <c r="AW468" s="547" t="str">
        <f t="shared" si="159"/>
        <v>入力済</v>
      </c>
      <c r="AX468" s="546" t="str">
        <f>IFERROR(VLOOKUP(K468,【参考】数式用!$AR$3:$AS$49,2, FALSE), "")</f>
        <v/>
      </c>
      <c r="AY468" s="547" t="str">
        <f t="shared" si="153"/>
        <v/>
      </c>
      <c r="AZ468" s="547" t="str">
        <f t="shared" si="154"/>
        <v>入力済</v>
      </c>
      <c r="BA468" s="546" t="str">
        <f>IFERROR(VLOOKUP(K468,【参考】数式用!$AX$3:$AY$56, 2, FALSE), "")</f>
        <v/>
      </c>
      <c r="BB468" s="547" t="str">
        <f t="shared" si="155"/>
        <v/>
      </c>
      <c r="BC468" s="647" t="str">
        <f t="shared" si="156"/>
        <v>入力済</v>
      </c>
      <c r="BD468" s="547" t="str">
        <f t="shared" si="157"/>
        <v/>
      </c>
      <c r="BE468" s="547" t="str">
        <f t="shared" si="158"/>
        <v/>
      </c>
      <c r="BF468" s="514"/>
      <c r="BG468" s="514"/>
      <c r="BH468" s="633" t="e">
        <f>VLOOKUP(K468,【参考】数式用!$A$2:$O$57,15,FALSE)</f>
        <v>#N/A</v>
      </c>
      <c r="BI468" s="514"/>
      <c r="BJ468" s="514"/>
      <c r="BK468" s="514"/>
      <c r="BL468" s="514"/>
      <c r="BM468" s="514"/>
      <c r="BN468" s="514"/>
      <c r="BO468" s="515"/>
    </row>
    <row r="469" spans="1:67" s="516" customFormat="1" ht="109.95" customHeight="1" thickBot="1">
      <c r="A469" s="649">
        <v>458</v>
      </c>
      <c r="B469" s="983" t="str">
        <f>IF(基本情報入力シート!B497="","",基本情報入力シート!B497)</f>
        <v/>
      </c>
      <c r="C469" s="984"/>
      <c r="D469" s="984"/>
      <c r="E469" s="984"/>
      <c r="F469" s="985"/>
      <c r="G469" s="460" t="str">
        <f>IF(基本情報入力シート!L497="", "", 基本情報入力シート!L497)</f>
        <v/>
      </c>
      <c r="H469" s="460" t="str">
        <f>IF(基本情報入力シート!Q497="", "", 基本情報入力シート!Q497)</f>
        <v/>
      </c>
      <c r="I469" s="460" t="str">
        <f>IF(基本情報入力シート!V497="", "", 基本情報入力シート!V497)</f>
        <v/>
      </c>
      <c r="J469" s="460" t="str">
        <f>IF(基本情報入力シート!W497="", "", 基本情報入力シート!W497)</f>
        <v/>
      </c>
      <c r="K469" s="460" t="str">
        <f>IF(基本情報入力シート!Z497="", "", 基本情報入力シート!Z497)</f>
        <v/>
      </c>
      <c r="L469" s="162" t="str">
        <f>IF(基本情報入力シート!AF497=0, "",基本情報入力シート!AF497)</f>
        <v/>
      </c>
      <c r="M469" s="163" t="str">
        <f>IF(基本情報入力シート!AG497="","",基本情報入力シート!AG497)</f>
        <v/>
      </c>
      <c r="N469" s="164"/>
      <c r="O469" s="165" t="str">
        <f>IFERROR(VLOOKUP(K469,【参考】数式用!$A$2:$F$57,MATCH(N469,【参考】数式用!$C$3:$F$3,0)+2,0),"")</f>
        <v/>
      </c>
      <c r="P469" s="461" t="s">
        <v>180</v>
      </c>
      <c r="Q469" s="166"/>
      <c r="R469" s="462" t="s">
        <v>271</v>
      </c>
      <c r="S469" s="166"/>
      <c r="T469" s="462" t="s">
        <v>272</v>
      </c>
      <c r="U469" s="166"/>
      <c r="V469" s="462" t="s">
        <v>271</v>
      </c>
      <c r="W469" s="166"/>
      <c r="X469" s="462" t="s">
        <v>182</v>
      </c>
      <c r="Y469" s="462" t="s">
        <v>274</v>
      </c>
      <c r="Z469" s="462" t="str">
        <f t="shared" si="141"/>
        <v/>
      </c>
      <c r="AA469" s="463" t="s">
        <v>275</v>
      </c>
      <c r="AB469" s="464" t="str">
        <f t="shared" si="142"/>
        <v/>
      </c>
      <c r="AC469" s="465" t="str">
        <f>IFERROR(ROUNDDOWN(ROUNDDOWN(ROUND(L469*VLOOKUP(K469,【参考】数式用!$A$4:$F$57,MATCH("処遇改善加算Ⅳ",【参考】数式用!$C$3:$F$3,0)+2,0),0)*M469,0)*Z469*0.5,0), "")</f>
        <v/>
      </c>
      <c r="AD469" s="616"/>
      <c r="AE469" s="582"/>
      <c r="AF469" s="582"/>
      <c r="AG469" s="583"/>
      <c r="AH469" s="234"/>
      <c r="AI469" s="161"/>
      <c r="AJ469" s="167"/>
      <c r="AK469" s="541" t="str">
        <f t="shared" si="143"/>
        <v/>
      </c>
      <c r="AL469" s="542" t="str">
        <f t="shared" si="144"/>
        <v/>
      </c>
      <c r="AM469" s="543"/>
      <c r="AN469" s="547" t="str">
        <f>IFERROR(VLOOKUP(K469,【参考】数式用!$A$2:$N$57,14,FALSE),"")</f>
        <v/>
      </c>
      <c r="AO469" s="547" t="str">
        <f t="shared" si="145"/>
        <v/>
      </c>
      <c r="AP469" s="546" t="str">
        <f t="shared" si="146"/>
        <v/>
      </c>
      <c r="AQ469" s="546" t="str">
        <f t="shared" si="147"/>
        <v>入力済</v>
      </c>
      <c r="AR469" s="547" t="str">
        <f t="shared" si="148"/>
        <v/>
      </c>
      <c r="AS469" s="546" t="str">
        <f t="shared" si="149"/>
        <v>入力済</v>
      </c>
      <c r="AT469" s="546" t="str">
        <f t="shared" si="150"/>
        <v/>
      </c>
      <c r="AU469" s="546" t="str">
        <f t="shared" si="151"/>
        <v/>
      </c>
      <c r="AV469" s="547" t="str">
        <f t="shared" si="152"/>
        <v/>
      </c>
      <c r="AW469" s="547" t="str">
        <f t="shared" si="159"/>
        <v>入力済</v>
      </c>
      <c r="AX469" s="546" t="str">
        <f>IFERROR(VLOOKUP(K469,【参考】数式用!$AR$3:$AS$49,2, FALSE), "")</f>
        <v/>
      </c>
      <c r="AY469" s="547" t="str">
        <f t="shared" si="153"/>
        <v/>
      </c>
      <c r="AZ469" s="547" t="str">
        <f t="shared" si="154"/>
        <v>入力済</v>
      </c>
      <c r="BA469" s="546" t="str">
        <f>IFERROR(VLOOKUP(K469,【参考】数式用!$AX$3:$AY$56, 2, FALSE), "")</f>
        <v/>
      </c>
      <c r="BB469" s="547" t="str">
        <f t="shared" si="155"/>
        <v/>
      </c>
      <c r="BC469" s="647" t="str">
        <f t="shared" si="156"/>
        <v>入力済</v>
      </c>
      <c r="BD469" s="547" t="str">
        <f t="shared" si="157"/>
        <v/>
      </c>
      <c r="BE469" s="547" t="str">
        <f t="shared" si="158"/>
        <v/>
      </c>
      <c r="BF469" s="514"/>
      <c r="BG469" s="514"/>
      <c r="BH469" s="633" t="e">
        <f>VLOOKUP(K469,【参考】数式用!$A$2:$O$57,15,FALSE)</f>
        <v>#N/A</v>
      </c>
      <c r="BI469" s="514"/>
      <c r="BJ469" s="514"/>
      <c r="BK469" s="514"/>
      <c r="BL469" s="514"/>
      <c r="BM469" s="514"/>
      <c r="BN469" s="514"/>
      <c r="BO469" s="515"/>
    </row>
    <row r="470" spans="1:67" s="516" customFormat="1" ht="109.95" customHeight="1" thickBot="1">
      <c r="A470" s="649">
        <v>459</v>
      </c>
      <c r="B470" s="983" t="str">
        <f>IF(基本情報入力シート!B498="","",基本情報入力シート!B498)</f>
        <v/>
      </c>
      <c r="C470" s="984"/>
      <c r="D470" s="984"/>
      <c r="E470" s="984"/>
      <c r="F470" s="985"/>
      <c r="G470" s="460" t="str">
        <f>IF(基本情報入力シート!L498="", "", 基本情報入力シート!L498)</f>
        <v/>
      </c>
      <c r="H470" s="460" t="str">
        <f>IF(基本情報入力シート!Q498="", "", 基本情報入力シート!Q498)</f>
        <v/>
      </c>
      <c r="I470" s="460" t="str">
        <f>IF(基本情報入力シート!V498="", "", 基本情報入力シート!V498)</f>
        <v/>
      </c>
      <c r="J470" s="460" t="str">
        <f>IF(基本情報入力シート!W498="", "", 基本情報入力シート!W498)</f>
        <v/>
      </c>
      <c r="K470" s="460" t="str">
        <f>IF(基本情報入力シート!Z498="", "", 基本情報入力シート!Z498)</f>
        <v/>
      </c>
      <c r="L470" s="162" t="str">
        <f>IF(基本情報入力シート!AF498=0, "",基本情報入力シート!AF498)</f>
        <v/>
      </c>
      <c r="M470" s="163" t="str">
        <f>IF(基本情報入力シート!AG498="","",基本情報入力シート!AG498)</f>
        <v/>
      </c>
      <c r="N470" s="164"/>
      <c r="O470" s="165" t="str">
        <f>IFERROR(VLOOKUP(K470,【参考】数式用!$A$2:$F$57,MATCH(N470,【参考】数式用!$C$3:$F$3,0)+2,0),"")</f>
        <v/>
      </c>
      <c r="P470" s="461" t="s">
        <v>180</v>
      </c>
      <c r="Q470" s="166"/>
      <c r="R470" s="462" t="s">
        <v>271</v>
      </c>
      <c r="S470" s="166"/>
      <c r="T470" s="462" t="s">
        <v>272</v>
      </c>
      <c r="U470" s="166"/>
      <c r="V470" s="462" t="s">
        <v>271</v>
      </c>
      <c r="W470" s="166"/>
      <c r="X470" s="462" t="s">
        <v>182</v>
      </c>
      <c r="Y470" s="462" t="s">
        <v>274</v>
      </c>
      <c r="Z470" s="462" t="str">
        <f t="shared" si="141"/>
        <v/>
      </c>
      <c r="AA470" s="463" t="s">
        <v>275</v>
      </c>
      <c r="AB470" s="464" t="str">
        <f t="shared" si="142"/>
        <v/>
      </c>
      <c r="AC470" s="465" t="str">
        <f>IFERROR(ROUNDDOWN(ROUNDDOWN(ROUND(L470*VLOOKUP(K470,【参考】数式用!$A$4:$F$57,MATCH("処遇改善加算Ⅳ",【参考】数式用!$C$3:$F$3,0)+2,0),0)*M470,0)*Z470*0.5,0), "")</f>
        <v/>
      </c>
      <c r="AD470" s="616"/>
      <c r="AE470" s="582"/>
      <c r="AF470" s="582"/>
      <c r="AG470" s="583"/>
      <c r="AH470" s="234"/>
      <c r="AI470" s="161"/>
      <c r="AJ470" s="167"/>
      <c r="AK470" s="541" t="str">
        <f t="shared" si="143"/>
        <v/>
      </c>
      <c r="AL470" s="542" t="str">
        <f t="shared" si="144"/>
        <v/>
      </c>
      <c r="AM470" s="543"/>
      <c r="AN470" s="547" t="str">
        <f>IFERROR(VLOOKUP(K470,【参考】数式用!$A$2:$N$57,14,FALSE),"")</f>
        <v/>
      </c>
      <c r="AO470" s="547" t="str">
        <f t="shared" si="145"/>
        <v/>
      </c>
      <c r="AP470" s="546" t="str">
        <f t="shared" si="146"/>
        <v/>
      </c>
      <c r="AQ470" s="546" t="str">
        <f t="shared" si="147"/>
        <v>入力済</v>
      </c>
      <c r="AR470" s="547" t="str">
        <f t="shared" si="148"/>
        <v/>
      </c>
      <c r="AS470" s="546" t="str">
        <f t="shared" si="149"/>
        <v>入力済</v>
      </c>
      <c r="AT470" s="546" t="str">
        <f t="shared" si="150"/>
        <v/>
      </c>
      <c r="AU470" s="546" t="str">
        <f t="shared" si="151"/>
        <v/>
      </c>
      <c r="AV470" s="547" t="str">
        <f t="shared" si="152"/>
        <v/>
      </c>
      <c r="AW470" s="547" t="str">
        <f t="shared" si="159"/>
        <v>入力済</v>
      </c>
      <c r="AX470" s="546" t="str">
        <f>IFERROR(VLOOKUP(K470,【参考】数式用!$AR$3:$AS$49,2, FALSE), "")</f>
        <v/>
      </c>
      <c r="AY470" s="547" t="str">
        <f t="shared" si="153"/>
        <v/>
      </c>
      <c r="AZ470" s="547" t="str">
        <f t="shared" si="154"/>
        <v>入力済</v>
      </c>
      <c r="BA470" s="546" t="str">
        <f>IFERROR(VLOOKUP(K470,【参考】数式用!$AX$3:$AY$56, 2, FALSE), "")</f>
        <v/>
      </c>
      <c r="BB470" s="547" t="str">
        <f t="shared" si="155"/>
        <v/>
      </c>
      <c r="BC470" s="647" t="str">
        <f t="shared" si="156"/>
        <v>入力済</v>
      </c>
      <c r="BD470" s="547" t="str">
        <f t="shared" si="157"/>
        <v/>
      </c>
      <c r="BE470" s="547" t="str">
        <f t="shared" si="158"/>
        <v/>
      </c>
      <c r="BF470" s="514"/>
      <c r="BG470" s="514"/>
      <c r="BH470" s="633" t="e">
        <f>VLOOKUP(K470,【参考】数式用!$A$2:$O$57,15,FALSE)</f>
        <v>#N/A</v>
      </c>
      <c r="BI470" s="514"/>
      <c r="BJ470" s="514"/>
      <c r="BK470" s="514"/>
      <c r="BL470" s="514"/>
      <c r="BM470" s="514"/>
      <c r="BN470" s="514"/>
      <c r="BO470" s="515"/>
    </row>
    <row r="471" spans="1:67" s="516" customFormat="1" ht="109.95" customHeight="1" thickBot="1">
      <c r="A471" s="649">
        <v>460</v>
      </c>
      <c r="B471" s="983" t="str">
        <f>IF(基本情報入力シート!B499="","",基本情報入力シート!B499)</f>
        <v/>
      </c>
      <c r="C471" s="984"/>
      <c r="D471" s="984"/>
      <c r="E471" s="984"/>
      <c r="F471" s="985"/>
      <c r="G471" s="460" t="str">
        <f>IF(基本情報入力シート!L499="", "", 基本情報入力シート!L499)</f>
        <v/>
      </c>
      <c r="H471" s="460" t="str">
        <f>IF(基本情報入力シート!Q499="", "", 基本情報入力シート!Q499)</f>
        <v/>
      </c>
      <c r="I471" s="460" t="str">
        <f>IF(基本情報入力シート!V499="", "", 基本情報入力シート!V499)</f>
        <v/>
      </c>
      <c r="J471" s="460" t="str">
        <f>IF(基本情報入力シート!W499="", "", 基本情報入力シート!W499)</f>
        <v/>
      </c>
      <c r="K471" s="460" t="str">
        <f>IF(基本情報入力シート!Z499="", "", 基本情報入力シート!Z499)</f>
        <v/>
      </c>
      <c r="L471" s="162" t="str">
        <f>IF(基本情報入力シート!AF499=0, "",基本情報入力シート!AF499)</f>
        <v/>
      </c>
      <c r="M471" s="163" t="str">
        <f>IF(基本情報入力シート!AG499="","",基本情報入力シート!AG499)</f>
        <v/>
      </c>
      <c r="N471" s="164"/>
      <c r="O471" s="165" t="str">
        <f>IFERROR(VLOOKUP(K471,【参考】数式用!$A$2:$F$57,MATCH(N471,【参考】数式用!$C$3:$F$3,0)+2,0),"")</f>
        <v/>
      </c>
      <c r="P471" s="461" t="s">
        <v>180</v>
      </c>
      <c r="Q471" s="166"/>
      <c r="R471" s="462" t="s">
        <v>271</v>
      </c>
      <c r="S471" s="166"/>
      <c r="T471" s="462" t="s">
        <v>272</v>
      </c>
      <c r="U471" s="166"/>
      <c r="V471" s="462" t="s">
        <v>271</v>
      </c>
      <c r="W471" s="166"/>
      <c r="X471" s="462" t="s">
        <v>182</v>
      </c>
      <c r="Y471" s="462" t="s">
        <v>274</v>
      </c>
      <c r="Z471" s="462" t="str">
        <f t="shared" si="141"/>
        <v/>
      </c>
      <c r="AA471" s="463" t="s">
        <v>275</v>
      </c>
      <c r="AB471" s="464" t="str">
        <f t="shared" si="142"/>
        <v/>
      </c>
      <c r="AC471" s="465" t="str">
        <f>IFERROR(ROUNDDOWN(ROUNDDOWN(ROUND(L471*VLOOKUP(K471,【参考】数式用!$A$4:$F$57,MATCH("処遇改善加算Ⅳ",【参考】数式用!$C$3:$F$3,0)+2,0),0)*M471,0)*Z471*0.5,0), "")</f>
        <v/>
      </c>
      <c r="AD471" s="616"/>
      <c r="AE471" s="582"/>
      <c r="AF471" s="582"/>
      <c r="AG471" s="583"/>
      <c r="AH471" s="234"/>
      <c r="AI471" s="161"/>
      <c r="AJ471" s="167"/>
      <c r="AK471" s="541" t="str">
        <f t="shared" si="143"/>
        <v/>
      </c>
      <c r="AL471" s="542" t="str">
        <f t="shared" si="144"/>
        <v/>
      </c>
      <c r="AM471" s="543"/>
      <c r="AN471" s="547" t="str">
        <f>IFERROR(VLOOKUP(K471,【参考】数式用!$A$2:$N$57,14,FALSE),"")</f>
        <v/>
      </c>
      <c r="AO471" s="547" t="str">
        <f t="shared" si="145"/>
        <v/>
      </c>
      <c r="AP471" s="546" t="str">
        <f t="shared" si="146"/>
        <v/>
      </c>
      <c r="AQ471" s="546" t="str">
        <f t="shared" si="147"/>
        <v>入力済</v>
      </c>
      <c r="AR471" s="547" t="str">
        <f t="shared" si="148"/>
        <v/>
      </c>
      <c r="AS471" s="546" t="str">
        <f t="shared" si="149"/>
        <v>入力済</v>
      </c>
      <c r="AT471" s="546" t="str">
        <f t="shared" si="150"/>
        <v/>
      </c>
      <c r="AU471" s="546" t="str">
        <f t="shared" si="151"/>
        <v/>
      </c>
      <c r="AV471" s="547" t="str">
        <f t="shared" si="152"/>
        <v/>
      </c>
      <c r="AW471" s="547" t="str">
        <f t="shared" si="159"/>
        <v>入力済</v>
      </c>
      <c r="AX471" s="546" t="str">
        <f>IFERROR(VLOOKUP(K471,【参考】数式用!$AR$3:$AS$49,2, FALSE), "")</f>
        <v/>
      </c>
      <c r="AY471" s="547" t="str">
        <f t="shared" si="153"/>
        <v/>
      </c>
      <c r="AZ471" s="547" t="str">
        <f t="shared" si="154"/>
        <v>入力済</v>
      </c>
      <c r="BA471" s="546" t="str">
        <f>IFERROR(VLOOKUP(K471,【参考】数式用!$AX$3:$AY$56, 2, FALSE), "")</f>
        <v/>
      </c>
      <c r="BB471" s="547" t="str">
        <f t="shared" si="155"/>
        <v/>
      </c>
      <c r="BC471" s="647" t="str">
        <f t="shared" si="156"/>
        <v>入力済</v>
      </c>
      <c r="BD471" s="547" t="str">
        <f t="shared" si="157"/>
        <v/>
      </c>
      <c r="BE471" s="547" t="str">
        <f t="shared" si="158"/>
        <v/>
      </c>
      <c r="BF471" s="514"/>
      <c r="BG471" s="514"/>
      <c r="BH471" s="633" t="e">
        <f>VLOOKUP(K471,【参考】数式用!$A$2:$O$57,15,FALSE)</f>
        <v>#N/A</v>
      </c>
      <c r="BI471" s="514"/>
      <c r="BJ471" s="514"/>
      <c r="BK471" s="514"/>
      <c r="BL471" s="514"/>
      <c r="BM471" s="514"/>
      <c r="BN471" s="514"/>
      <c r="BO471" s="515"/>
    </row>
    <row r="472" spans="1:67" s="516" customFormat="1" ht="109.95" customHeight="1" thickBot="1">
      <c r="A472" s="649">
        <v>461</v>
      </c>
      <c r="B472" s="983" t="str">
        <f>IF(基本情報入力シート!B500="","",基本情報入力シート!B500)</f>
        <v/>
      </c>
      <c r="C472" s="984"/>
      <c r="D472" s="984"/>
      <c r="E472" s="984"/>
      <c r="F472" s="985"/>
      <c r="G472" s="460" t="str">
        <f>IF(基本情報入力シート!L500="", "", 基本情報入力シート!L500)</f>
        <v/>
      </c>
      <c r="H472" s="460" t="str">
        <f>IF(基本情報入力シート!Q500="", "", 基本情報入力シート!Q500)</f>
        <v/>
      </c>
      <c r="I472" s="460" t="str">
        <f>IF(基本情報入力シート!V500="", "", 基本情報入力シート!V500)</f>
        <v/>
      </c>
      <c r="J472" s="460" t="str">
        <f>IF(基本情報入力シート!W500="", "", 基本情報入力シート!W500)</f>
        <v/>
      </c>
      <c r="K472" s="460" t="str">
        <f>IF(基本情報入力シート!Z500="", "", 基本情報入力シート!Z500)</f>
        <v/>
      </c>
      <c r="L472" s="162" t="str">
        <f>IF(基本情報入力シート!AF500=0, "",基本情報入力シート!AF500)</f>
        <v/>
      </c>
      <c r="M472" s="163" t="str">
        <f>IF(基本情報入力シート!AG500="","",基本情報入力シート!AG500)</f>
        <v/>
      </c>
      <c r="N472" s="164"/>
      <c r="O472" s="165" t="str">
        <f>IFERROR(VLOOKUP(K472,【参考】数式用!$A$2:$F$57,MATCH(N472,【参考】数式用!$C$3:$F$3,0)+2,0),"")</f>
        <v/>
      </c>
      <c r="P472" s="461" t="s">
        <v>180</v>
      </c>
      <c r="Q472" s="166"/>
      <c r="R472" s="462" t="s">
        <v>271</v>
      </c>
      <c r="S472" s="166"/>
      <c r="T472" s="462" t="s">
        <v>272</v>
      </c>
      <c r="U472" s="166"/>
      <c r="V472" s="462" t="s">
        <v>271</v>
      </c>
      <c r="W472" s="166"/>
      <c r="X472" s="462" t="s">
        <v>182</v>
      </c>
      <c r="Y472" s="462" t="s">
        <v>274</v>
      </c>
      <c r="Z472" s="462" t="str">
        <f t="shared" si="141"/>
        <v/>
      </c>
      <c r="AA472" s="463" t="s">
        <v>275</v>
      </c>
      <c r="AB472" s="464" t="str">
        <f t="shared" si="142"/>
        <v/>
      </c>
      <c r="AC472" s="465" t="str">
        <f>IFERROR(ROUNDDOWN(ROUNDDOWN(ROUND(L472*VLOOKUP(K472,【参考】数式用!$A$4:$F$57,MATCH("処遇改善加算Ⅳ",【参考】数式用!$C$3:$F$3,0)+2,0),0)*M472,0)*Z472*0.5,0), "")</f>
        <v/>
      </c>
      <c r="AD472" s="616"/>
      <c r="AE472" s="582"/>
      <c r="AF472" s="582"/>
      <c r="AG472" s="583"/>
      <c r="AH472" s="234"/>
      <c r="AI472" s="161"/>
      <c r="AJ472" s="167"/>
      <c r="AK472" s="541" t="str">
        <f t="shared" si="143"/>
        <v/>
      </c>
      <c r="AL472" s="542" t="str">
        <f t="shared" si="144"/>
        <v/>
      </c>
      <c r="AM472" s="543"/>
      <c r="AN472" s="547" t="str">
        <f>IFERROR(VLOOKUP(K472,【参考】数式用!$A$2:$N$57,14,FALSE),"")</f>
        <v/>
      </c>
      <c r="AO472" s="547" t="str">
        <f t="shared" si="145"/>
        <v/>
      </c>
      <c r="AP472" s="546" t="str">
        <f t="shared" si="146"/>
        <v/>
      </c>
      <c r="AQ472" s="546" t="str">
        <f t="shared" si="147"/>
        <v>入力済</v>
      </c>
      <c r="AR472" s="547" t="str">
        <f t="shared" si="148"/>
        <v/>
      </c>
      <c r="AS472" s="546" t="str">
        <f t="shared" si="149"/>
        <v>入力済</v>
      </c>
      <c r="AT472" s="546" t="str">
        <f t="shared" si="150"/>
        <v/>
      </c>
      <c r="AU472" s="546" t="str">
        <f t="shared" si="151"/>
        <v/>
      </c>
      <c r="AV472" s="547" t="str">
        <f t="shared" si="152"/>
        <v/>
      </c>
      <c r="AW472" s="547" t="str">
        <f t="shared" si="159"/>
        <v>入力済</v>
      </c>
      <c r="AX472" s="546" t="str">
        <f>IFERROR(VLOOKUP(K472,【参考】数式用!$AR$3:$AS$49,2, FALSE), "")</f>
        <v/>
      </c>
      <c r="AY472" s="547" t="str">
        <f t="shared" si="153"/>
        <v/>
      </c>
      <c r="AZ472" s="547" t="str">
        <f t="shared" si="154"/>
        <v>入力済</v>
      </c>
      <c r="BA472" s="546" t="str">
        <f>IFERROR(VLOOKUP(K472,【参考】数式用!$AX$3:$AY$56, 2, FALSE), "")</f>
        <v/>
      </c>
      <c r="BB472" s="547" t="str">
        <f t="shared" si="155"/>
        <v/>
      </c>
      <c r="BC472" s="647" t="str">
        <f t="shared" si="156"/>
        <v>入力済</v>
      </c>
      <c r="BD472" s="547" t="str">
        <f t="shared" si="157"/>
        <v/>
      </c>
      <c r="BE472" s="547" t="str">
        <f t="shared" si="158"/>
        <v/>
      </c>
      <c r="BF472" s="514"/>
      <c r="BG472" s="514"/>
      <c r="BH472" s="633" t="e">
        <f>VLOOKUP(K472,【参考】数式用!$A$2:$O$57,15,FALSE)</f>
        <v>#N/A</v>
      </c>
      <c r="BI472" s="514"/>
      <c r="BJ472" s="514"/>
      <c r="BK472" s="514"/>
      <c r="BL472" s="514"/>
      <c r="BM472" s="514"/>
      <c r="BN472" s="514"/>
      <c r="BO472" s="515"/>
    </row>
    <row r="473" spans="1:67" s="516" customFormat="1" ht="109.95" customHeight="1" thickBot="1">
      <c r="A473" s="649">
        <v>462</v>
      </c>
      <c r="B473" s="983" t="str">
        <f>IF(基本情報入力シート!B501="","",基本情報入力シート!B501)</f>
        <v/>
      </c>
      <c r="C473" s="984"/>
      <c r="D473" s="984"/>
      <c r="E473" s="984"/>
      <c r="F473" s="985"/>
      <c r="G473" s="460" t="str">
        <f>IF(基本情報入力シート!L501="", "", 基本情報入力シート!L501)</f>
        <v/>
      </c>
      <c r="H473" s="460" t="str">
        <f>IF(基本情報入力シート!Q501="", "", 基本情報入力シート!Q501)</f>
        <v/>
      </c>
      <c r="I473" s="460" t="str">
        <f>IF(基本情報入力シート!V501="", "", 基本情報入力シート!V501)</f>
        <v/>
      </c>
      <c r="J473" s="460" t="str">
        <f>IF(基本情報入力シート!W501="", "", 基本情報入力シート!W501)</f>
        <v/>
      </c>
      <c r="K473" s="460" t="str">
        <f>IF(基本情報入力シート!Z501="", "", 基本情報入力シート!Z501)</f>
        <v/>
      </c>
      <c r="L473" s="162" t="str">
        <f>IF(基本情報入力シート!AF501=0, "",基本情報入力シート!AF501)</f>
        <v/>
      </c>
      <c r="M473" s="163" t="str">
        <f>IF(基本情報入力シート!AG501="","",基本情報入力シート!AG501)</f>
        <v/>
      </c>
      <c r="N473" s="164"/>
      <c r="O473" s="165" t="str">
        <f>IFERROR(VLOOKUP(K473,【参考】数式用!$A$2:$F$57,MATCH(N473,【参考】数式用!$C$3:$F$3,0)+2,0),"")</f>
        <v/>
      </c>
      <c r="P473" s="461" t="s">
        <v>180</v>
      </c>
      <c r="Q473" s="166"/>
      <c r="R473" s="462" t="s">
        <v>271</v>
      </c>
      <c r="S473" s="166"/>
      <c r="T473" s="462" t="s">
        <v>272</v>
      </c>
      <c r="U473" s="166"/>
      <c r="V473" s="462" t="s">
        <v>271</v>
      </c>
      <c r="W473" s="166"/>
      <c r="X473" s="462" t="s">
        <v>182</v>
      </c>
      <c r="Y473" s="462" t="s">
        <v>274</v>
      </c>
      <c r="Z473" s="462" t="str">
        <f t="shared" si="141"/>
        <v/>
      </c>
      <c r="AA473" s="463" t="s">
        <v>275</v>
      </c>
      <c r="AB473" s="464" t="str">
        <f t="shared" si="142"/>
        <v/>
      </c>
      <c r="AC473" s="465" t="str">
        <f>IFERROR(ROUNDDOWN(ROUNDDOWN(ROUND(L473*VLOOKUP(K473,【参考】数式用!$A$4:$F$57,MATCH("処遇改善加算Ⅳ",【参考】数式用!$C$3:$F$3,0)+2,0),0)*M473,0)*Z473*0.5,0), "")</f>
        <v/>
      </c>
      <c r="AD473" s="616"/>
      <c r="AE473" s="582"/>
      <c r="AF473" s="582"/>
      <c r="AG473" s="583"/>
      <c r="AH473" s="234"/>
      <c r="AI473" s="161"/>
      <c r="AJ473" s="167"/>
      <c r="AK473" s="541" t="str">
        <f t="shared" si="143"/>
        <v/>
      </c>
      <c r="AL473" s="542" t="str">
        <f t="shared" si="144"/>
        <v/>
      </c>
      <c r="AM473" s="543"/>
      <c r="AN473" s="547" t="str">
        <f>IFERROR(VLOOKUP(K473,【参考】数式用!$A$2:$N$57,14,FALSE),"")</f>
        <v/>
      </c>
      <c r="AO473" s="547" t="str">
        <f t="shared" si="145"/>
        <v/>
      </c>
      <c r="AP473" s="546" t="str">
        <f t="shared" si="146"/>
        <v/>
      </c>
      <c r="AQ473" s="546" t="str">
        <f t="shared" si="147"/>
        <v>入力済</v>
      </c>
      <c r="AR473" s="547" t="str">
        <f t="shared" si="148"/>
        <v/>
      </c>
      <c r="AS473" s="546" t="str">
        <f t="shared" si="149"/>
        <v>入力済</v>
      </c>
      <c r="AT473" s="546" t="str">
        <f t="shared" si="150"/>
        <v/>
      </c>
      <c r="AU473" s="546" t="str">
        <f t="shared" si="151"/>
        <v/>
      </c>
      <c r="AV473" s="547" t="str">
        <f t="shared" si="152"/>
        <v/>
      </c>
      <c r="AW473" s="547" t="str">
        <f t="shared" si="159"/>
        <v>入力済</v>
      </c>
      <c r="AX473" s="546" t="str">
        <f>IFERROR(VLOOKUP(K473,【参考】数式用!$AR$3:$AS$49,2, FALSE), "")</f>
        <v/>
      </c>
      <c r="AY473" s="547" t="str">
        <f t="shared" si="153"/>
        <v/>
      </c>
      <c r="AZ473" s="547" t="str">
        <f t="shared" si="154"/>
        <v>入力済</v>
      </c>
      <c r="BA473" s="546" t="str">
        <f>IFERROR(VLOOKUP(K473,【参考】数式用!$AX$3:$AY$56, 2, FALSE), "")</f>
        <v/>
      </c>
      <c r="BB473" s="547" t="str">
        <f t="shared" si="155"/>
        <v/>
      </c>
      <c r="BC473" s="647" t="str">
        <f t="shared" si="156"/>
        <v>入力済</v>
      </c>
      <c r="BD473" s="547" t="str">
        <f t="shared" si="157"/>
        <v/>
      </c>
      <c r="BE473" s="547" t="str">
        <f t="shared" si="158"/>
        <v/>
      </c>
      <c r="BF473" s="514"/>
      <c r="BG473" s="514"/>
      <c r="BH473" s="633" t="e">
        <f>VLOOKUP(K473,【参考】数式用!$A$2:$O$57,15,FALSE)</f>
        <v>#N/A</v>
      </c>
      <c r="BI473" s="514"/>
      <c r="BJ473" s="514"/>
      <c r="BK473" s="514"/>
      <c r="BL473" s="514"/>
      <c r="BM473" s="514"/>
      <c r="BN473" s="514"/>
      <c r="BO473" s="515"/>
    </row>
    <row r="474" spans="1:67" s="516" customFormat="1" ht="109.95" customHeight="1" thickBot="1">
      <c r="A474" s="649">
        <v>463</v>
      </c>
      <c r="B474" s="983" t="str">
        <f>IF(基本情報入力シート!B502="","",基本情報入力シート!B502)</f>
        <v/>
      </c>
      <c r="C474" s="984"/>
      <c r="D474" s="984"/>
      <c r="E474" s="984"/>
      <c r="F474" s="985"/>
      <c r="G474" s="460" t="str">
        <f>IF(基本情報入力シート!L502="", "", 基本情報入力シート!L502)</f>
        <v/>
      </c>
      <c r="H474" s="460" t="str">
        <f>IF(基本情報入力シート!Q502="", "", 基本情報入力シート!Q502)</f>
        <v/>
      </c>
      <c r="I474" s="460" t="str">
        <f>IF(基本情報入力シート!V502="", "", 基本情報入力シート!V502)</f>
        <v/>
      </c>
      <c r="J474" s="460" t="str">
        <f>IF(基本情報入力シート!W502="", "", 基本情報入力シート!W502)</f>
        <v/>
      </c>
      <c r="K474" s="460" t="str">
        <f>IF(基本情報入力シート!Z502="", "", 基本情報入力シート!Z502)</f>
        <v/>
      </c>
      <c r="L474" s="162" t="str">
        <f>IF(基本情報入力シート!AF502=0, "",基本情報入力シート!AF502)</f>
        <v/>
      </c>
      <c r="M474" s="163" t="str">
        <f>IF(基本情報入力シート!AG502="","",基本情報入力シート!AG502)</f>
        <v/>
      </c>
      <c r="N474" s="164"/>
      <c r="O474" s="165" t="str">
        <f>IFERROR(VLOOKUP(K474,【参考】数式用!$A$2:$F$57,MATCH(N474,【参考】数式用!$C$3:$F$3,0)+2,0),"")</f>
        <v/>
      </c>
      <c r="P474" s="461" t="s">
        <v>180</v>
      </c>
      <c r="Q474" s="166"/>
      <c r="R474" s="462" t="s">
        <v>271</v>
      </c>
      <c r="S474" s="166"/>
      <c r="T474" s="462" t="s">
        <v>272</v>
      </c>
      <c r="U474" s="166"/>
      <c r="V474" s="462" t="s">
        <v>271</v>
      </c>
      <c r="W474" s="166"/>
      <c r="X474" s="462" t="s">
        <v>182</v>
      </c>
      <c r="Y474" s="462" t="s">
        <v>274</v>
      </c>
      <c r="Z474" s="462" t="str">
        <f t="shared" si="141"/>
        <v/>
      </c>
      <c r="AA474" s="463" t="s">
        <v>275</v>
      </c>
      <c r="AB474" s="464" t="str">
        <f t="shared" si="142"/>
        <v/>
      </c>
      <c r="AC474" s="465" t="str">
        <f>IFERROR(ROUNDDOWN(ROUNDDOWN(ROUND(L474*VLOOKUP(K474,【参考】数式用!$A$4:$F$57,MATCH("処遇改善加算Ⅳ",【参考】数式用!$C$3:$F$3,0)+2,0),0)*M474,0)*Z474*0.5,0), "")</f>
        <v/>
      </c>
      <c r="AD474" s="616"/>
      <c r="AE474" s="582"/>
      <c r="AF474" s="582"/>
      <c r="AG474" s="583"/>
      <c r="AH474" s="234"/>
      <c r="AI474" s="161"/>
      <c r="AJ474" s="167"/>
      <c r="AK474" s="541" t="str">
        <f t="shared" si="143"/>
        <v/>
      </c>
      <c r="AL474" s="542" t="str">
        <f t="shared" si="144"/>
        <v/>
      </c>
      <c r="AM474" s="543"/>
      <c r="AN474" s="547" t="str">
        <f>IFERROR(VLOOKUP(K474,【参考】数式用!$A$2:$N$57,14,FALSE),"")</f>
        <v/>
      </c>
      <c r="AO474" s="547" t="str">
        <f t="shared" si="145"/>
        <v/>
      </c>
      <c r="AP474" s="546" t="str">
        <f t="shared" si="146"/>
        <v/>
      </c>
      <c r="AQ474" s="546" t="str">
        <f t="shared" si="147"/>
        <v>入力済</v>
      </c>
      <c r="AR474" s="547" t="str">
        <f t="shared" si="148"/>
        <v/>
      </c>
      <c r="AS474" s="546" t="str">
        <f t="shared" si="149"/>
        <v>入力済</v>
      </c>
      <c r="AT474" s="546" t="str">
        <f t="shared" si="150"/>
        <v/>
      </c>
      <c r="AU474" s="546" t="str">
        <f t="shared" si="151"/>
        <v/>
      </c>
      <c r="AV474" s="547" t="str">
        <f t="shared" si="152"/>
        <v/>
      </c>
      <c r="AW474" s="547" t="str">
        <f t="shared" si="159"/>
        <v>入力済</v>
      </c>
      <c r="AX474" s="546" t="str">
        <f>IFERROR(VLOOKUP(K474,【参考】数式用!$AR$3:$AS$49,2, FALSE), "")</f>
        <v/>
      </c>
      <c r="AY474" s="547" t="str">
        <f t="shared" si="153"/>
        <v/>
      </c>
      <c r="AZ474" s="547" t="str">
        <f t="shared" si="154"/>
        <v>入力済</v>
      </c>
      <c r="BA474" s="546" t="str">
        <f>IFERROR(VLOOKUP(K474,【参考】数式用!$AX$3:$AY$56, 2, FALSE), "")</f>
        <v/>
      </c>
      <c r="BB474" s="547" t="str">
        <f t="shared" si="155"/>
        <v/>
      </c>
      <c r="BC474" s="647" t="str">
        <f t="shared" si="156"/>
        <v>入力済</v>
      </c>
      <c r="BD474" s="547" t="str">
        <f t="shared" si="157"/>
        <v/>
      </c>
      <c r="BE474" s="547" t="str">
        <f t="shared" si="158"/>
        <v/>
      </c>
      <c r="BF474" s="514"/>
      <c r="BG474" s="514"/>
      <c r="BH474" s="633" t="e">
        <f>VLOOKUP(K474,【参考】数式用!$A$2:$O$57,15,FALSE)</f>
        <v>#N/A</v>
      </c>
      <c r="BI474" s="514"/>
      <c r="BJ474" s="514"/>
      <c r="BK474" s="514"/>
      <c r="BL474" s="514"/>
      <c r="BM474" s="514"/>
      <c r="BN474" s="514"/>
      <c r="BO474" s="515"/>
    </row>
    <row r="475" spans="1:67" s="516" customFormat="1" ht="109.95" customHeight="1" thickBot="1">
      <c r="A475" s="649">
        <v>464</v>
      </c>
      <c r="B475" s="983" t="str">
        <f>IF(基本情報入力シート!B503="","",基本情報入力シート!B503)</f>
        <v/>
      </c>
      <c r="C475" s="984"/>
      <c r="D475" s="984"/>
      <c r="E475" s="984"/>
      <c r="F475" s="985"/>
      <c r="G475" s="460" t="str">
        <f>IF(基本情報入力シート!L503="", "", 基本情報入力シート!L503)</f>
        <v/>
      </c>
      <c r="H475" s="460" t="str">
        <f>IF(基本情報入力シート!Q503="", "", 基本情報入力シート!Q503)</f>
        <v/>
      </c>
      <c r="I475" s="460" t="str">
        <f>IF(基本情報入力シート!V503="", "", 基本情報入力シート!V503)</f>
        <v/>
      </c>
      <c r="J475" s="460" t="str">
        <f>IF(基本情報入力シート!W503="", "", 基本情報入力シート!W503)</f>
        <v/>
      </c>
      <c r="K475" s="460" t="str">
        <f>IF(基本情報入力シート!Z503="", "", 基本情報入力シート!Z503)</f>
        <v/>
      </c>
      <c r="L475" s="162" t="str">
        <f>IF(基本情報入力シート!AF503=0, "",基本情報入力シート!AF503)</f>
        <v/>
      </c>
      <c r="M475" s="163" t="str">
        <f>IF(基本情報入力シート!AG503="","",基本情報入力シート!AG503)</f>
        <v/>
      </c>
      <c r="N475" s="164"/>
      <c r="O475" s="165" t="str">
        <f>IFERROR(VLOOKUP(K475,【参考】数式用!$A$2:$F$57,MATCH(N475,【参考】数式用!$C$3:$F$3,0)+2,0),"")</f>
        <v/>
      </c>
      <c r="P475" s="461" t="s">
        <v>180</v>
      </c>
      <c r="Q475" s="166"/>
      <c r="R475" s="462" t="s">
        <v>271</v>
      </c>
      <c r="S475" s="166"/>
      <c r="T475" s="462" t="s">
        <v>272</v>
      </c>
      <c r="U475" s="166"/>
      <c r="V475" s="462" t="s">
        <v>271</v>
      </c>
      <c r="W475" s="166"/>
      <c r="X475" s="462" t="s">
        <v>182</v>
      </c>
      <c r="Y475" s="462" t="s">
        <v>274</v>
      </c>
      <c r="Z475" s="462" t="str">
        <f t="shared" si="141"/>
        <v/>
      </c>
      <c r="AA475" s="463" t="s">
        <v>275</v>
      </c>
      <c r="AB475" s="464" t="str">
        <f t="shared" si="142"/>
        <v/>
      </c>
      <c r="AC475" s="465" t="str">
        <f>IFERROR(ROUNDDOWN(ROUNDDOWN(ROUND(L475*VLOOKUP(K475,【参考】数式用!$A$4:$F$57,MATCH("処遇改善加算Ⅳ",【参考】数式用!$C$3:$F$3,0)+2,0),0)*M475,0)*Z475*0.5,0), "")</f>
        <v/>
      </c>
      <c r="AD475" s="616"/>
      <c r="AE475" s="582"/>
      <c r="AF475" s="582"/>
      <c r="AG475" s="583"/>
      <c r="AH475" s="234"/>
      <c r="AI475" s="161"/>
      <c r="AJ475" s="167"/>
      <c r="AK475" s="541" t="str">
        <f t="shared" si="143"/>
        <v/>
      </c>
      <c r="AL475" s="542" t="str">
        <f t="shared" si="144"/>
        <v/>
      </c>
      <c r="AM475" s="543"/>
      <c r="AN475" s="547" t="str">
        <f>IFERROR(VLOOKUP(K475,【参考】数式用!$A$2:$N$57,14,FALSE),"")</f>
        <v/>
      </c>
      <c r="AO475" s="547" t="str">
        <f t="shared" si="145"/>
        <v/>
      </c>
      <c r="AP475" s="546" t="str">
        <f t="shared" si="146"/>
        <v/>
      </c>
      <c r="AQ475" s="546" t="str">
        <f t="shared" si="147"/>
        <v>入力済</v>
      </c>
      <c r="AR475" s="547" t="str">
        <f t="shared" si="148"/>
        <v/>
      </c>
      <c r="AS475" s="546" t="str">
        <f t="shared" si="149"/>
        <v>入力済</v>
      </c>
      <c r="AT475" s="546" t="str">
        <f t="shared" si="150"/>
        <v/>
      </c>
      <c r="AU475" s="546" t="str">
        <f t="shared" si="151"/>
        <v/>
      </c>
      <c r="AV475" s="547" t="str">
        <f t="shared" si="152"/>
        <v/>
      </c>
      <c r="AW475" s="547" t="str">
        <f t="shared" si="159"/>
        <v>入力済</v>
      </c>
      <c r="AX475" s="546" t="str">
        <f>IFERROR(VLOOKUP(K475,【参考】数式用!$AR$3:$AS$49,2, FALSE), "")</f>
        <v/>
      </c>
      <c r="AY475" s="547" t="str">
        <f t="shared" si="153"/>
        <v/>
      </c>
      <c r="AZ475" s="547" t="str">
        <f t="shared" si="154"/>
        <v>入力済</v>
      </c>
      <c r="BA475" s="546" t="str">
        <f>IFERROR(VLOOKUP(K475,【参考】数式用!$AX$3:$AY$56, 2, FALSE), "")</f>
        <v/>
      </c>
      <c r="BB475" s="547" t="str">
        <f t="shared" si="155"/>
        <v/>
      </c>
      <c r="BC475" s="647" t="str">
        <f t="shared" si="156"/>
        <v>入力済</v>
      </c>
      <c r="BD475" s="547" t="str">
        <f t="shared" si="157"/>
        <v/>
      </c>
      <c r="BE475" s="547" t="str">
        <f t="shared" si="158"/>
        <v/>
      </c>
      <c r="BF475" s="514"/>
      <c r="BG475" s="514"/>
      <c r="BH475" s="633" t="e">
        <f>VLOOKUP(K475,【参考】数式用!$A$2:$O$57,15,FALSE)</f>
        <v>#N/A</v>
      </c>
      <c r="BI475" s="514"/>
      <c r="BJ475" s="514"/>
      <c r="BK475" s="514"/>
      <c r="BL475" s="514"/>
      <c r="BM475" s="514"/>
      <c r="BN475" s="514"/>
      <c r="BO475" s="515"/>
    </row>
    <row r="476" spans="1:67" s="516" customFormat="1" ht="109.95" customHeight="1" thickBot="1">
      <c r="A476" s="649">
        <v>465</v>
      </c>
      <c r="B476" s="983" t="str">
        <f>IF(基本情報入力シート!B504="","",基本情報入力シート!B504)</f>
        <v/>
      </c>
      <c r="C476" s="984"/>
      <c r="D476" s="984"/>
      <c r="E476" s="984"/>
      <c r="F476" s="985"/>
      <c r="G476" s="460" t="str">
        <f>IF(基本情報入力シート!L504="", "", 基本情報入力シート!L504)</f>
        <v/>
      </c>
      <c r="H476" s="460" t="str">
        <f>IF(基本情報入力シート!Q504="", "", 基本情報入力シート!Q504)</f>
        <v/>
      </c>
      <c r="I476" s="460" t="str">
        <f>IF(基本情報入力シート!V504="", "", 基本情報入力シート!V504)</f>
        <v/>
      </c>
      <c r="J476" s="460" t="str">
        <f>IF(基本情報入力シート!W504="", "", 基本情報入力シート!W504)</f>
        <v/>
      </c>
      <c r="K476" s="460" t="str">
        <f>IF(基本情報入力シート!Z504="", "", 基本情報入力シート!Z504)</f>
        <v/>
      </c>
      <c r="L476" s="162" t="str">
        <f>IF(基本情報入力シート!AF504=0, "",基本情報入力シート!AF504)</f>
        <v/>
      </c>
      <c r="M476" s="163" t="str">
        <f>IF(基本情報入力シート!AG504="","",基本情報入力シート!AG504)</f>
        <v/>
      </c>
      <c r="N476" s="164"/>
      <c r="O476" s="165" t="str">
        <f>IFERROR(VLOOKUP(K476,【参考】数式用!$A$2:$F$57,MATCH(N476,【参考】数式用!$C$3:$F$3,0)+2,0),"")</f>
        <v/>
      </c>
      <c r="P476" s="461" t="s">
        <v>180</v>
      </c>
      <c r="Q476" s="166"/>
      <c r="R476" s="462" t="s">
        <v>271</v>
      </c>
      <c r="S476" s="166"/>
      <c r="T476" s="462" t="s">
        <v>272</v>
      </c>
      <c r="U476" s="166"/>
      <c r="V476" s="462" t="s">
        <v>271</v>
      </c>
      <c r="W476" s="166"/>
      <c r="X476" s="462" t="s">
        <v>182</v>
      </c>
      <c r="Y476" s="462" t="s">
        <v>274</v>
      </c>
      <c r="Z476" s="462" t="str">
        <f t="shared" si="141"/>
        <v/>
      </c>
      <c r="AA476" s="463" t="s">
        <v>275</v>
      </c>
      <c r="AB476" s="464" t="str">
        <f t="shared" si="142"/>
        <v/>
      </c>
      <c r="AC476" s="465" t="str">
        <f>IFERROR(ROUNDDOWN(ROUNDDOWN(ROUND(L476*VLOOKUP(K476,【参考】数式用!$A$4:$F$57,MATCH("処遇改善加算Ⅳ",【参考】数式用!$C$3:$F$3,0)+2,0),0)*M476,0)*Z476*0.5,0), "")</f>
        <v/>
      </c>
      <c r="AD476" s="616"/>
      <c r="AE476" s="582"/>
      <c r="AF476" s="582"/>
      <c r="AG476" s="583"/>
      <c r="AH476" s="234"/>
      <c r="AI476" s="161"/>
      <c r="AJ476" s="167"/>
      <c r="AK476" s="541" t="str">
        <f t="shared" si="143"/>
        <v/>
      </c>
      <c r="AL476" s="542" t="str">
        <f t="shared" si="144"/>
        <v/>
      </c>
      <c r="AM476" s="543"/>
      <c r="AN476" s="547" t="str">
        <f>IFERROR(VLOOKUP(K476,【参考】数式用!$A$2:$N$57,14,FALSE),"")</f>
        <v/>
      </c>
      <c r="AO476" s="547" t="str">
        <f t="shared" si="145"/>
        <v/>
      </c>
      <c r="AP476" s="546" t="str">
        <f t="shared" si="146"/>
        <v/>
      </c>
      <c r="AQ476" s="546" t="str">
        <f t="shared" si="147"/>
        <v>入力済</v>
      </c>
      <c r="AR476" s="547" t="str">
        <f t="shared" si="148"/>
        <v/>
      </c>
      <c r="AS476" s="546" t="str">
        <f t="shared" si="149"/>
        <v>入力済</v>
      </c>
      <c r="AT476" s="546" t="str">
        <f t="shared" si="150"/>
        <v/>
      </c>
      <c r="AU476" s="546" t="str">
        <f t="shared" si="151"/>
        <v/>
      </c>
      <c r="AV476" s="547" t="str">
        <f t="shared" si="152"/>
        <v/>
      </c>
      <c r="AW476" s="547" t="str">
        <f t="shared" si="159"/>
        <v>入力済</v>
      </c>
      <c r="AX476" s="546" t="str">
        <f>IFERROR(VLOOKUP(K476,【参考】数式用!$AR$3:$AS$49,2, FALSE), "")</f>
        <v/>
      </c>
      <c r="AY476" s="547" t="str">
        <f t="shared" si="153"/>
        <v/>
      </c>
      <c r="AZ476" s="547" t="str">
        <f t="shared" si="154"/>
        <v>入力済</v>
      </c>
      <c r="BA476" s="546" t="str">
        <f>IFERROR(VLOOKUP(K476,【参考】数式用!$AX$3:$AY$56, 2, FALSE), "")</f>
        <v/>
      </c>
      <c r="BB476" s="547" t="str">
        <f t="shared" si="155"/>
        <v/>
      </c>
      <c r="BC476" s="647" t="str">
        <f t="shared" si="156"/>
        <v>入力済</v>
      </c>
      <c r="BD476" s="547" t="str">
        <f t="shared" si="157"/>
        <v/>
      </c>
      <c r="BE476" s="547" t="str">
        <f t="shared" si="158"/>
        <v/>
      </c>
      <c r="BF476" s="514"/>
      <c r="BG476" s="514"/>
      <c r="BH476" s="633" t="e">
        <f>VLOOKUP(K476,【参考】数式用!$A$2:$O$57,15,FALSE)</f>
        <v>#N/A</v>
      </c>
      <c r="BI476" s="514"/>
      <c r="BJ476" s="514"/>
      <c r="BK476" s="514"/>
      <c r="BL476" s="514"/>
      <c r="BM476" s="514"/>
      <c r="BN476" s="514"/>
      <c r="BO476" s="515"/>
    </row>
    <row r="477" spans="1:67" s="516" customFormat="1" ht="109.95" customHeight="1" thickBot="1">
      <c r="A477" s="649">
        <v>466</v>
      </c>
      <c r="B477" s="983" t="str">
        <f>IF(基本情報入力シート!B505="","",基本情報入力シート!B505)</f>
        <v/>
      </c>
      <c r="C477" s="984"/>
      <c r="D477" s="984"/>
      <c r="E477" s="984"/>
      <c r="F477" s="985"/>
      <c r="G477" s="460" t="str">
        <f>IF(基本情報入力シート!L505="", "", 基本情報入力シート!L505)</f>
        <v/>
      </c>
      <c r="H477" s="460" t="str">
        <f>IF(基本情報入力シート!Q505="", "", 基本情報入力シート!Q505)</f>
        <v/>
      </c>
      <c r="I477" s="460" t="str">
        <f>IF(基本情報入力シート!V505="", "", 基本情報入力シート!V505)</f>
        <v/>
      </c>
      <c r="J477" s="460" t="str">
        <f>IF(基本情報入力シート!W505="", "", 基本情報入力シート!W505)</f>
        <v/>
      </c>
      <c r="K477" s="460" t="str">
        <f>IF(基本情報入力シート!Z505="", "", 基本情報入力シート!Z505)</f>
        <v/>
      </c>
      <c r="L477" s="162" t="str">
        <f>IF(基本情報入力シート!AF505=0, "",基本情報入力シート!AF505)</f>
        <v/>
      </c>
      <c r="M477" s="163" t="str">
        <f>IF(基本情報入力シート!AG505="","",基本情報入力シート!AG505)</f>
        <v/>
      </c>
      <c r="N477" s="164"/>
      <c r="O477" s="165" t="str">
        <f>IFERROR(VLOOKUP(K477,【参考】数式用!$A$2:$F$57,MATCH(N477,【参考】数式用!$C$3:$F$3,0)+2,0),"")</f>
        <v/>
      </c>
      <c r="P477" s="461" t="s">
        <v>180</v>
      </c>
      <c r="Q477" s="166"/>
      <c r="R477" s="462" t="s">
        <v>271</v>
      </c>
      <c r="S477" s="166"/>
      <c r="T477" s="462" t="s">
        <v>272</v>
      </c>
      <c r="U477" s="166"/>
      <c r="V477" s="462" t="s">
        <v>271</v>
      </c>
      <c r="W477" s="166"/>
      <c r="X477" s="462" t="s">
        <v>182</v>
      </c>
      <c r="Y477" s="462" t="s">
        <v>274</v>
      </c>
      <c r="Z477" s="462" t="str">
        <f t="shared" si="141"/>
        <v/>
      </c>
      <c r="AA477" s="463" t="s">
        <v>275</v>
      </c>
      <c r="AB477" s="464" t="str">
        <f t="shared" si="142"/>
        <v/>
      </c>
      <c r="AC477" s="465" t="str">
        <f>IFERROR(ROUNDDOWN(ROUNDDOWN(ROUND(L477*VLOOKUP(K477,【参考】数式用!$A$4:$F$57,MATCH("処遇改善加算Ⅳ",【参考】数式用!$C$3:$F$3,0)+2,0),0)*M477,0)*Z477*0.5,0), "")</f>
        <v/>
      </c>
      <c r="AD477" s="616"/>
      <c r="AE477" s="582"/>
      <c r="AF477" s="582"/>
      <c r="AG477" s="583"/>
      <c r="AH477" s="234"/>
      <c r="AI477" s="161"/>
      <c r="AJ477" s="167"/>
      <c r="AK477" s="541" t="str">
        <f t="shared" si="143"/>
        <v/>
      </c>
      <c r="AL477" s="542" t="str">
        <f t="shared" si="144"/>
        <v/>
      </c>
      <c r="AM477" s="543"/>
      <c r="AN477" s="547" t="str">
        <f>IFERROR(VLOOKUP(K477,【参考】数式用!$A$2:$N$57,14,FALSE),"")</f>
        <v/>
      </c>
      <c r="AO477" s="547" t="str">
        <f t="shared" si="145"/>
        <v/>
      </c>
      <c r="AP477" s="546" t="str">
        <f t="shared" si="146"/>
        <v/>
      </c>
      <c r="AQ477" s="546" t="str">
        <f t="shared" si="147"/>
        <v>入力済</v>
      </c>
      <c r="AR477" s="547" t="str">
        <f t="shared" si="148"/>
        <v/>
      </c>
      <c r="AS477" s="546" t="str">
        <f t="shared" si="149"/>
        <v>入力済</v>
      </c>
      <c r="AT477" s="546" t="str">
        <f t="shared" si="150"/>
        <v/>
      </c>
      <c r="AU477" s="546" t="str">
        <f t="shared" si="151"/>
        <v/>
      </c>
      <c r="AV477" s="547" t="str">
        <f t="shared" si="152"/>
        <v/>
      </c>
      <c r="AW477" s="547" t="str">
        <f t="shared" si="159"/>
        <v>入力済</v>
      </c>
      <c r="AX477" s="546" t="str">
        <f>IFERROR(VLOOKUP(K477,【参考】数式用!$AR$3:$AS$49,2, FALSE), "")</f>
        <v/>
      </c>
      <c r="AY477" s="547" t="str">
        <f t="shared" si="153"/>
        <v/>
      </c>
      <c r="AZ477" s="547" t="str">
        <f t="shared" si="154"/>
        <v>入力済</v>
      </c>
      <c r="BA477" s="546" t="str">
        <f>IFERROR(VLOOKUP(K477,【参考】数式用!$AX$3:$AY$56, 2, FALSE), "")</f>
        <v/>
      </c>
      <c r="BB477" s="547" t="str">
        <f t="shared" si="155"/>
        <v/>
      </c>
      <c r="BC477" s="647" t="str">
        <f t="shared" si="156"/>
        <v>入力済</v>
      </c>
      <c r="BD477" s="547" t="str">
        <f t="shared" si="157"/>
        <v/>
      </c>
      <c r="BE477" s="547" t="str">
        <f t="shared" si="158"/>
        <v/>
      </c>
      <c r="BF477" s="514"/>
      <c r="BG477" s="514"/>
      <c r="BH477" s="633" t="e">
        <f>VLOOKUP(K477,【参考】数式用!$A$2:$O$57,15,FALSE)</f>
        <v>#N/A</v>
      </c>
      <c r="BI477" s="514"/>
      <c r="BJ477" s="514"/>
      <c r="BK477" s="514"/>
      <c r="BL477" s="514"/>
      <c r="BM477" s="514"/>
      <c r="BN477" s="514"/>
      <c r="BO477" s="515"/>
    </row>
    <row r="478" spans="1:67" s="516" customFormat="1" ht="109.95" customHeight="1" thickBot="1">
      <c r="A478" s="649">
        <v>467</v>
      </c>
      <c r="B478" s="983" t="str">
        <f>IF(基本情報入力シート!B506="","",基本情報入力シート!B506)</f>
        <v/>
      </c>
      <c r="C478" s="984"/>
      <c r="D478" s="984"/>
      <c r="E478" s="984"/>
      <c r="F478" s="985"/>
      <c r="G478" s="460" t="str">
        <f>IF(基本情報入力シート!L506="", "", 基本情報入力シート!L506)</f>
        <v/>
      </c>
      <c r="H478" s="460" t="str">
        <f>IF(基本情報入力シート!Q506="", "", 基本情報入力シート!Q506)</f>
        <v/>
      </c>
      <c r="I478" s="460" t="str">
        <f>IF(基本情報入力シート!V506="", "", 基本情報入力シート!V506)</f>
        <v/>
      </c>
      <c r="J478" s="460" t="str">
        <f>IF(基本情報入力シート!W506="", "", 基本情報入力シート!W506)</f>
        <v/>
      </c>
      <c r="K478" s="460" t="str">
        <f>IF(基本情報入力シート!Z506="", "", 基本情報入力シート!Z506)</f>
        <v/>
      </c>
      <c r="L478" s="162" t="str">
        <f>IF(基本情報入力シート!AF506=0, "",基本情報入力シート!AF506)</f>
        <v/>
      </c>
      <c r="M478" s="163" t="str">
        <f>IF(基本情報入力シート!AG506="","",基本情報入力シート!AG506)</f>
        <v/>
      </c>
      <c r="N478" s="164"/>
      <c r="O478" s="165" t="str">
        <f>IFERROR(VLOOKUP(K478,【参考】数式用!$A$2:$F$57,MATCH(N478,【参考】数式用!$C$3:$F$3,0)+2,0),"")</f>
        <v/>
      </c>
      <c r="P478" s="461" t="s">
        <v>180</v>
      </c>
      <c r="Q478" s="166"/>
      <c r="R478" s="462" t="s">
        <v>271</v>
      </c>
      <c r="S478" s="166"/>
      <c r="T478" s="462" t="s">
        <v>272</v>
      </c>
      <c r="U478" s="166"/>
      <c r="V478" s="462" t="s">
        <v>271</v>
      </c>
      <c r="W478" s="166"/>
      <c r="X478" s="462" t="s">
        <v>182</v>
      </c>
      <c r="Y478" s="462" t="s">
        <v>274</v>
      </c>
      <c r="Z478" s="462" t="str">
        <f t="shared" si="141"/>
        <v/>
      </c>
      <c r="AA478" s="463" t="s">
        <v>275</v>
      </c>
      <c r="AB478" s="464" t="str">
        <f t="shared" si="142"/>
        <v/>
      </c>
      <c r="AC478" s="465" t="str">
        <f>IFERROR(ROUNDDOWN(ROUNDDOWN(ROUND(L478*VLOOKUP(K478,【参考】数式用!$A$4:$F$57,MATCH("処遇改善加算Ⅳ",【参考】数式用!$C$3:$F$3,0)+2,0),0)*M478,0)*Z478*0.5,0), "")</f>
        <v/>
      </c>
      <c r="AD478" s="616"/>
      <c r="AE478" s="582"/>
      <c r="AF478" s="582"/>
      <c r="AG478" s="583"/>
      <c r="AH478" s="234"/>
      <c r="AI478" s="161"/>
      <c r="AJ478" s="167"/>
      <c r="AK478" s="541" t="str">
        <f t="shared" si="143"/>
        <v/>
      </c>
      <c r="AL478" s="542" t="str">
        <f t="shared" si="144"/>
        <v/>
      </c>
      <c r="AM478" s="543"/>
      <c r="AN478" s="547" t="str">
        <f>IFERROR(VLOOKUP(K478,【参考】数式用!$A$2:$N$57,14,FALSE),"")</f>
        <v/>
      </c>
      <c r="AO478" s="547" t="str">
        <f t="shared" si="145"/>
        <v/>
      </c>
      <c r="AP478" s="546" t="str">
        <f t="shared" si="146"/>
        <v/>
      </c>
      <c r="AQ478" s="546" t="str">
        <f t="shared" si="147"/>
        <v>入力済</v>
      </c>
      <c r="AR478" s="547" t="str">
        <f t="shared" si="148"/>
        <v/>
      </c>
      <c r="AS478" s="546" t="str">
        <f t="shared" si="149"/>
        <v>入力済</v>
      </c>
      <c r="AT478" s="546" t="str">
        <f t="shared" si="150"/>
        <v/>
      </c>
      <c r="AU478" s="546" t="str">
        <f t="shared" si="151"/>
        <v/>
      </c>
      <c r="AV478" s="547" t="str">
        <f t="shared" si="152"/>
        <v/>
      </c>
      <c r="AW478" s="547" t="str">
        <f t="shared" si="159"/>
        <v>入力済</v>
      </c>
      <c r="AX478" s="546" t="str">
        <f>IFERROR(VLOOKUP(K478,【参考】数式用!$AR$3:$AS$49,2, FALSE), "")</f>
        <v/>
      </c>
      <c r="AY478" s="547" t="str">
        <f t="shared" si="153"/>
        <v/>
      </c>
      <c r="AZ478" s="547" t="str">
        <f t="shared" si="154"/>
        <v>入力済</v>
      </c>
      <c r="BA478" s="546" t="str">
        <f>IFERROR(VLOOKUP(K478,【参考】数式用!$AX$3:$AY$56, 2, FALSE), "")</f>
        <v/>
      </c>
      <c r="BB478" s="547" t="str">
        <f t="shared" si="155"/>
        <v/>
      </c>
      <c r="BC478" s="647" t="str">
        <f t="shared" si="156"/>
        <v>入力済</v>
      </c>
      <c r="BD478" s="547" t="str">
        <f t="shared" si="157"/>
        <v/>
      </c>
      <c r="BE478" s="547" t="str">
        <f t="shared" si="158"/>
        <v/>
      </c>
      <c r="BF478" s="514"/>
      <c r="BG478" s="514"/>
      <c r="BH478" s="633" t="e">
        <f>VLOOKUP(K478,【参考】数式用!$A$2:$O$57,15,FALSE)</f>
        <v>#N/A</v>
      </c>
      <c r="BI478" s="514"/>
      <c r="BJ478" s="514"/>
      <c r="BK478" s="514"/>
      <c r="BL478" s="514"/>
      <c r="BM478" s="514"/>
      <c r="BN478" s="514"/>
      <c r="BO478" s="515"/>
    </row>
    <row r="479" spans="1:67" s="516" customFormat="1" ht="109.95" customHeight="1" thickBot="1">
      <c r="A479" s="649">
        <v>468</v>
      </c>
      <c r="B479" s="983" t="str">
        <f>IF(基本情報入力シート!B507="","",基本情報入力シート!B507)</f>
        <v/>
      </c>
      <c r="C479" s="984"/>
      <c r="D479" s="984"/>
      <c r="E479" s="984"/>
      <c r="F479" s="985"/>
      <c r="G479" s="460" t="str">
        <f>IF(基本情報入力シート!L507="", "", 基本情報入力シート!L507)</f>
        <v/>
      </c>
      <c r="H479" s="460" t="str">
        <f>IF(基本情報入力シート!Q507="", "", 基本情報入力シート!Q507)</f>
        <v/>
      </c>
      <c r="I479" s="460" t="str">
        <f>IF(基本情報入力シート!V507="", "", 基本情報入力シート!V507)</f>
        <v/>
      </c>
      <c r="J479" s="460" t="str">
        <f>IF(基本情報入力シート!W507="", "", 基本情報入力シート!W507)</f>
        <v/>
      </c>
      <c r="K479" s="460" t="str">
        <f>IF(基本情報入力シート!Z507="", "", 基本情報入力シート!Z507)</f>
        <v/>
      </c>
      <c r="L479" s="162" t="str">
        <f>IF(基本情報入力シート!AF507=0, "",基本情報入力シート!AF507)</f>
        <v/>
      </c>
      <c r="M479" s="163" t="str">
        <f>IF(基本情報入力シート!AG507="","",基本情報入力シート!AG507)</f>
        <v/>
      </c>
      <c r="N479" s="164"/>
      <c r="O479" s="165" t="str">
        <f>IFERROR(VLOOKUP(K479,【参考】数式用!$A$2:$F$57,MATCH(N479,【参考】数式用!$C$3:$F$3,0)+2,0),"")</f>
        <v/>
      </c>
      <c r="P479" s="461" t="s">
        <v>180</v>
      </c>
      <c r="Q479" s="166"/>
      <c r="R479" s="462" t="s">
        <v>271</v>
      </c>
      <c r="S479" s="166"/>
      <c r="T479" s="462" t="s">
        <v>272</v>
      </c>
      <c r="U479" s="166"/>
      <c r="V479" s="462" t="s">
        <v>271</v>
      </c>
      <c r="W479" s="166"/>
      <c r="X479" s="462" t="s">
        <v>182</v>
      </c>
      <c r="Y479" s="462" t="s">
        <v>274</v>
      </c>
      <c r="Z479" s="462" t="str">
        <f t="shared" si="141"/>
        <v/>
      </c>
      <c r="AA479" s="463" t="s">
        <v>275</v>
      </c>
      <c r="AB479" s="464" t="str">
        <f t="shared" si="142"/>
        <v/>
      </c>
      <c r="AC479" s="465" t="str">
        <f>IFERROR(ROUNDDOWN(ROUNDDOWN(ROUND(L479*VLOOKUP(K479,【参考】数式用!$A$4:$F$57,MATCH("処遇改善加算Ⅳ",【参考】数式用!$C$3:$F$3,0)+2,0),0)*M479,0)*Z479*0.5,0), "")</f>
        <v/>
      </c>
      <c r="AD479" s="616"/>
      <c r="AE479" s="582"/>
      <c r="AF479" s="582"/>
      <c r="AG479" s="583"/>
      <c r="AH479" s="234"/>
      <c r="AI479" s="161"/>
      <c r="AJ479" s="167"/>
      <c r="AK479" s="541" t="str">
        <f t="shared" si="143"/>
        <v/>
      </c>
      <c r="AL479" s="542" t="str">
        <f t="shared" si="144"/>
        <v/>
      </c>
      <c r="AM479" s="543"/>
      <c r="AN479" s="547" t="str">
        <f>IFERROR(VLOOKUP(K479,【参考】数式用!$A$2:$N$57,14,FALSE),"")</f>
        <v/>
      </c>
      <c r="AO479" s="547" t="str">
        <f t="shared" si="145"/>
        <v/>
      </c>
      <c r="AP479" s="546" t="str">
        <f t="shared" si="146"/>
        <v/>
      </c>
      <c r="AQ479" s="546" t="str">
        <f t="shared" si="147"/>
        <v>入力済</v>
      </c>
      <c r="AR479" s="547" t="str">
        <f t="shared" si="148"/>
        <v/>
      </c>
      <c r="AS479" s="546" t="str">
        <f t="shared" si="149"/>
        <v>入力済</v>
      </c>
      <c r="AT479" s="546" t="str">
        <f t="shared" si="150"/>
        <v/>
      </c>
      <c r="AU479" s="546" t="str">
        <f t="shared" si="151"/>
        <v/>
      </c>
      <c r="AV479" s="547" t="str">
        <f t="shared" si="152"/>
        <v/>
      </c>
      <c r="AW479" s="547" t="str">
        <f t="shared" si="159"/>
        <v>入力済</v>
      </c>
      <c r="AX479" s="546" t="str">
        <f>IFERROR(VLOOKUP(K479,【参考】数式用!$AR$3:$AS$49,2, FALSE), "")</f>
        <v/>
      </c>
      <c r="AY479" s="547" t="str">
        <f t="shared" si="153"/>
        <v/>
      </c>
      <c r="AZ479" s="547" t="str">
        <f t="shared" si="154"/>
        <v>入力済</v>
      </c>
      <c r="BA479" s="546" t="str">
        <f>IFERROR(VLOOKUP(K479,【参考】数式用!$AX$3:$AY$56, 2, FALSE), "")</f>
        <v/>
      </c>
      <c r="BB479" s="547" t="str">
        <f t="shared" si="155"/>
        <v/>
      </c>
      <c r="BC479" s="647" t="str">
        <f t="shared" si="156"/>
        <v>入力済</v>
      </c>
      <c r="BD479" s="547" t="str">
        <f t="shared" si="157"/>
        <v/>
      </c>
      <c r="BE479" s="547" t="str">
        <f t="shared" si="158"/>
        <v/>
      </c>
      <c r="BF479" s="514"/>
      <c r="BG479" s="514"/>
      <c r="BH479" s="633" t="e">
        <f>VLOOKUP(K479,【参考】数式用!$A$2:$O$57,15,FALSE)</f>
        <v>#N/A</v>
      </c>
      <c r="BI479" s="514"/>
      <c r="BJ479" s="514"/>
      <c r="BK479" s="514"/>
      <c r="BL479" s="514"/>
      <c r="BM479" s="514"/>
      <c r="BN479" s="514"/>
      <c r="BO479" s="515"/>
    </row>
    <row r="480" spans="1:67" s="516" customFormat="1" ht="109.95" customHeight="1" thickBot="1">
      <c r="A480" s="649">
        <v>469</v>
      </c>
      <c r="B480" s="983" t="str">
        <f>IF(基本情報入力シート!B508="","",基本情報入力シート!B508)</f>
        <v/>
      </c>
      <c r="C480" s="984"/>
      <c r="D480" s="984"/>
      <c r="E480" s="984"/>
      <c r="F480" s="985"/>
      <c r="G480" s="460" t="str">
        <f>IF(基本情報入力シート!L508="", "", 基本情報入力シート!L508)</f>
        <v/>
      </c>
      <c r="H480" s="460" t="str">
        <f>IF(基本情報入力シート!Q508="", "", 基本情報入力シート!Q508)</f>
        <v/>
      </c>
      <c r="I480" s="460" t="str">
        <f>IF(基本情報入力シート!V508="", "", 基本情報入力シート!V508)</f>
        <v/>
      </c>
      <c r="J480" s="460" t="str">
        <f>IF(基本情報入力シート!W508="", "", 基本情報入力シート!W508)</f>
        <v/>
      </c>
      <c r="K480" s="460" t="str">
        <f>IF(基本情報入力シート!Z508="", "", 基本情報入力シート!Z508)</f>
        <v/>
      </c>
      <c r="L480" s="162" t="str">
        <f>IF(基本情報入力シート!AF508=0, "",基本情報入力シート!AF508)</f>
        <v/>
      </c>
      <c r="M480" s="163" t="str">
        <f>IF(基本情報入力シート!AG508="","",基本情報入力シート!AG508)</f>
        <v/>
      </c>
      <c r="N480" s="164"/>
      <c r="O480" s="165" t="str">
        <f>IFERROR(VLOOKUP(K480,【参考】数式用!$A$2:$F$57,MATCH(N480,【参考】数式用!$C$3:$F$3,0)+2,0),"")</f>
        <v/>
      </c>
      <c r="P480" s="461" t="s">
        <v>180</v>
      </c>
      <c r="Q480" s="166"/>
      <c r="R480" s="462" t="s">
        <v>271</v>
      </c>
      <c r="S480" s="166"/>
      <c r="T480" s="462" t="s">
        <v>272</v>
      </c>
      <c r="U480" s="166"/>
      <c r="V480" s="462" t="s">
        <v>271</v>
      </c>
      <c r="W480" s="166"/>
      <c r="X480" s="462" t="s">
        <v>182</v>
      </c>
      <c r="Y480" s="462" t="s">
        <v>274</v>
      </c>
      <c r="Z480" s="462" t="str">
        <f t="shared" si="141"/>
        <v/>
      </c>
      <c r="AA480" s="463" t="s">
        <v>275</v>
      </c>
      <c r="AB480" s="464" t="str">
        <f t="shared" si="142"/>
        <v/>
      </c>
      <c r="AC480" s="465" t="str">
        <f>IFERROR(ROUNDDOWN(ROUNDDOWN(ROUND(L480*VLOOKUP(K480,【参考】数式用!$A$4:$F$57,MATCH("処遇改善加算Ⅳ",【参考】数式用!$C$3:$F$3,0)+2,0),0)*M480,0)*Z480*0.5,0), "")</f>
        <v/>
      </c>
      <c r="AD480" s="616"/>
      <c r="AE480" s="582"/>
      <c r="AF480" s="582"/>
      <c r="AG480" s="583"/>
      <c r="AH480" s="234"/>
      <c r="AI480" s="161"/>
      <c r="AJ480" s="167"/>
      <c r="AK480" s="541" t="str">
        <f t="shared" si="143"/>
        <v/>
      </c>
      <c r="AL480" s="542" t="str">
        <f t="shared" si="144"/>
        <v/>
      </c>
      <c r="AM480" s="543"/>
      <c r="AN480" s="547" t="str">
        <f>IFERROR(VLOOKUP(K480,【参考】数式用!$A$2:$N$57,14,FALSE),"")</f>
        <v/>
      </c>
      <c r="AO480" s="547" t="str">
        <f t="shared" si="145"/>
        <v/>
      </c>
      <c r="AP480" s="546" t="str">
        <f t="shared" si="146"/>
        <v/>
      </c>
      <c r="AQ480" s="546" t="str">
        <f t="shared" si="147"/>
        <v>入力済</v>
      </c>
      <c r="AR480" s="547" t="str">
        <f t="shared" si="148"/>
        <v/>
      </c>
      <c r="AS480" s="546" t="str">
        <f t="shared" si="149"/>
        <v>入力済</v>
      </c>
      <c r="AT480" s="546" t="str">
        <f t="shared" si="150"/>
        <v/>
      </c>
      <c r="AU480" s="546" t="str">
        <f t="shared" si="151"/>
        <v/>
      </c>
      <c r="AV480" s="547" t="str">
        <f t="shared" si="152"/>
        <v/>
      </c>
      <c r="AW480" s="547" t="str">
        <f t="shared" si="159"/>
        <v>入力済</v>
      </c>
      <c r="AX480" s="546" t="str">
        <f>IFERROR(VLOOKUP(K480,【参考】数式用!$AR$3:$AS$49,2, FALSE), "")</f>
        <v/>
      </c>
      <c r="AY480" s="547" t="str">
        <f t="shared" si="153"/>
        <v/>
      </c>
      <c r="AZ480" s="547" t="str">
        <f t="shared" si="154"/>
        <v>入力済</v>
      </c>
      <c r="BA480" s="546" t="str">
        <f>IFERROR(VLOOKUP(K480,【参考】数式用!$AX$3:$AY$56, 2, FALSE), "")</f>
        <v/>
      </c>
      <c r="BB480" s="547" t="str">
        <f t="shared" si="155"/>
        <v/>
      </c>
      <c r="BC480" s="647" t="str">
        <f t="shared" si="156"/>
        <v>入力済</v>
      </c>
      <c r="BD480" s="547" t="str">
        <f t="shared" si="157"/>
        <v/>
      </c>
      <c r="BE480" s="547" t="str">
        <f t="shared" si="158"/>
        <v/>
      </c>
      <c r="BF480" s="514"/>
      <c r="BG480" s="514"/>
      <c r="BH480" s="633" t="e">
        <f>VLOOKUP(K480,【参考】数式用!$A$2:$O$57,15,FALSE)</f>
        <v>#N/A</v>
      </c>
      <c r="BI480" s="514"/>
      <c r="BJ480" s="514"/>
      <c r="BK480" s="514"/>
      <c r="BL480" s="514"/>
      <c r="BM480" s="514"/>
      <c r="BN480" s="514"/>
      <c r="BO480" s="515"/>
    </row>
    <row r="481" spans="1:67" s="516" customFormat="1" ht="109.95" customHeight="1" thickBot="1">
      <c r="A481" s="649">
        <v>470</v>
      </c>
      <c r="B481" s="983" t="str">
        <f>IF(基本情報入力シート!B509="","",基本情報入力シート!B509)</f>
        <v/>
      </c>
      <c r="C481" s="984"/>
      <c r="D481" s="984"/>
      <c r="E481" s="984"/>
      <c r="F481" s="985"/>
      <c r="G481" s="460" t="str">
        <f>IF(基本情報入力シート!L509="", "", 基本情報入力シート!L509)</f>
        <v/>
      </c>
      <c r="H481" s="460" t="str">
        <f>IF(基本情報入力シート!Q509="", "", 基本情報入力シート!Q509)</f>
        <v/>
      </c>
      <c r="I481" s="460" t="str">
        <f>IF(基本情報入力シート!V509="", "", 基本情報入力シート!V509)</f>
        <v/>
      </c>
      <c r="J481" s="460" t="str">
        <f>IF(基本情報入力シート!W509="", "", 基本情報入力シート!W509)</f>
        <v/>
      </c>
      <c r="K481" s="460" t="str">
        <f>IF(基本情報入力シート!Z509="", "", 基本情報入力シート!Z509)</f>
        <v/>
      </c>
      <c r="L481" s="162" t="str">
        <f>IF(基本情報入力シート!AF509=0, "",基本情報入力シート!AF509)</f>
        <v/>
      </c>
      <c r="M481" s="163" t="str">
        <f>IF(基本情報入力シート!AG509="","",基本情報入力シート!AG509)</f>
        <v/>
      </c>
      <c r="N481" s="164"/>
      <c r="O481" s="165" t="str">
        <f>IFERROR(VLOOKUP(K481,【参考】数式用!$A$2:$F$57,MATCH(N481,【参考】数式用!$C$3:$F$3,0)+2,0),"")</f>
        <v/>
      </c>
      <c r="P481" s="461" t="s">
        <v>180</v>
      </c>
      <c r="Q481" s="166"/>
      <c r="R481" s="462" t="s">
        <v>271</v>
      </c>
      <c r="S481" s="166"/>
      <c r="T481" s="462" t="s">
        <v>272</v>
      </c>
      <c r="U481" s="166"/>
      <c r="V481" s="462" t="s">
        <v>271</v>
      </c>
      <c r="W481" s="166"/>
      <c r="X481" s="462" t="s">
        <v>182</v>
      </c>
      <c r="Y481" s="462" t="s">
        <v>274</v>
      </c>
      <c r="Z481" s="462" t="str">
        <f t="shared" si="141"/>
        <v/>
      </c>
      <c r="AA481" s="463" t="s">
        <v>275</v>
      </c>
      <c r="AB481" s="464" t="str">
        <f t="shared" si="142"/>
        <v/>
      </c>
      <c r="AC481" s="465" t="str">
        <f>IFERROR(ROUNDDOWN(ROUNDDOWN(ROUND(L481*VLOOKUP(K481,【参考】数式用!$A$4:$F$57,MATCH("処遇改善加算Ⅳ",【参考】数式用!$C$3:$F$3,0)+2,0),0)*M481,0)*Z481*0.5,0), "")</f>
        <v/>
      </c>
      <c r="AD481" s="616"/>
      <c r="AE481" s="582"/>
      <c r="AF481" s="582"/>
      <c r="AG481" s="583"/>
      <c r="AH481" s="234"/>
      <c r="AI481" s="161"/>
      <c r="AJ481" s="167"/>
      <c r="AK481" s="541" t="str">
        <f t="shared" si="143"/>
        <v/>
      </c>
      <c r="AL481" s="542" t="str">
        <f t="shared" si="144"/>
        <v/>
      </c>
      <c r="AM481" s="543"/>
      <c r="AN481" s="547" t="str">
        <f>IFERROR(VLOOKUP(K481,【参考】数式用!$A$2:$N$57,14,FALSE),"")</f>
        <v/>
      </c>
      <c r="AO481" s="547" t="str">
        <f t="shared" si="145"/>
        <v/>
      </c>
      <c r="AP481" s="546" t="str">
        <f t="shared" si="146"/>
        <v/>
      </c>
      <c r="AQ481" s="546" t="str">
        <f t="shared" si="147"/>
        <v>入力済</v>
      </c>
      <c r="AR481" s="547" t="str">
        <f t="shared" si="148"/>
        <v/>
      </c>
      <c r="AS481" s="546" t="str">
        <f t="shared" si="149"/>
        <v>入力済</v>
      </c>
      <c r="AT481" s="546" t="str">
        <f t="shared" si="150"/>
        <v/>
      </c>
      <c r="AU481" s="546" t="str">
        <f t="shared" si="151"/>
        <v/>
      </c>
      <c r="AV481" s="547" t="str">
        <f t="shared" si="152"/>
        <v/>
      </c>
      <c r="AW481" s="547" t="str">
        <f t="shared" si="159"/>
        <v>入力済</v>
      </c>
      <c r="AX481" s="546" t="str">
        <f>IFERROR(VLOOKUP(K481,【参考】数式用!$AR$3:$AS$49,2, FALSE), "")</f>
        <v/>
      </c>
      <c r="AY481" s="547" t="str">
        <f t="shared" si="153"/>
        <v/>
      </c>
      <c r="AZ481" s="547" t="str">
        <f t="shared" si="154"/>
        <v>入力済</v>
      </c>
      <c r="BA481" s="546" t="str">
        <f>IFERROR(VLOOKUP(K481,【参考】数式用!$AX$3:$AY$56, 2, FALSE), "")</f>
        <v/>
      </c>
      <c r="BB481" s="547" t="str">
        <f t="shared" si="155"/>
        <v/>
      </c>
      <c r="BC481" s="647" t="str">
        <f t="shared" si="156"/>
        <v>入力済</v>
      </c>
      <c r="BD481" s="547" t="str">
        <f t="shared" si="157"/>
        <v/>
      </c>
      <c r="BE481" s="547" t="str">
        <f t="shared" si="158"/>
        <v/>
      </c>
      <c r="BF481" s="514"/>
      <c r="BG481" s="514"/>
      <c r="BH481" s="633" t="e">
        <f>VLOOKUP(K481,【参考】数式用!$A$2:$O$57,15,FALSE)</f>
        <v>#N/A</v>
      </c>
      <c r="BI481" s="514"/>
      <c r="BJ481" s="514"/>
      <c r="BK481" s="514"/>
      <c r="BL481" s="514"/>
      <c r="BM481" s="514"/>
      <c r="BN481" s="514"/>
      <c r="BO481" s="515"/>
    </row>
    <row r="482" spans="1:67" s="516" customFormat="1" ht="109.95" customHeight="1" thickBot="1">
      <c r="A482" s="649">
        <v>471</v>
      </c>
      <c r="B482" s="983" t="str">
        <f>IF(基本情報入力シート!B510="","",基本情報入力シート!B510)</f>
        <v/>
      </c>
      <c r="C482" s="984"/>
      <c r="D482" s="984"/>
      <c r="E482" s="984"/>
      <c r="F482" s="985"/>
      <c r="G482" s="460" t="str">
        <f>IF(基本情報入力シート!L510="", "", 基本情報入力シート!L510)</f>
        <v/>
      </c>
      <c r="H482" s="460" t="str">
        <f>IF(基本情報入力シート!Q510="", "", 基本情報入力シート!Q510)</f>
        <v/>
      </c>
      <c r="I482" s="460" t="str">
        <f>IF(基本情報入力シート!V510="", "", 基本情報入力シート!V510)</f>
        <v/>
      </c>
      <c r="J482" s="460" t="str">
        <f>IF(基本情報入力シート!W510="", "", 基本情報入力シート!W510)</f>
        <v/>
      </c>
      <c r="K482" s="460" t="str">
        <f>IF(基本情報入力シート!Z510="", "", 基本情報入力シート!Z510)</f>
        <v/>
      </c>
      <c r="L482" s="162" t="str">
        <f>IF(基本情報入力シート!AF510=0, "",基本情報入力シート!AF510)</f>
        <v/>
      </c>
      <c r="M482" s="163" t="str">
        <f>IF(基本情報入力シート!AG510="","",基本情報入力シート!AG510)</f>
        <v/>
      </c>
      <c r="N482" s="164"/>
      <c r="O482" s="165" t="str">
        <f>IFERROR(VLOOKUP(K482,【参考】数式用!$A$2:$F$57,MATCH(N482,【参考】数式用!$C$3:$F$3,0)+2,0),"")</f>
        <v/>
      </c>
      <c r="P482" s="461" t="s">
        <v>180</v>
      </c>
      <c r="Q482" s="166"/>
      <c r="R482" s="462" t="s">
        <v>271</v>
      </c>
      <c r="S482" s="166"/>
      <c r="T482" s="462" t="s">
        <v>272</v>
      </c>
      <c r="U482" s="166"/>
      <c r="V482" s="462" t="s">
        <v>271</v>
      </c>
      <c r="W482" s="166"/>
      <c r="X482" s="462" t="s">
        <v>182</v>
      </c>
      <c r="Y482" s="462" t="s">
        <v>274</v>
      </c>
      <c r="Z482" s="462" t="str">
        <f t="shared" si="141"/>
        <v/>
      </c>
      <c r="AA482" s="463" t="s">
        <v>275</v>
      </c>
      <c r="AB482" s="464" t="str">
        <f t="shared" si="142"/>
        <v/>
      </c>
      <c r="AC482" s="465" t="str">
        <f>IFERROR(ROUNDDOWN(ROUNDDOWN(ROUND(L482*VLOOKUP(K482,【参考】数式用!$A$4:$F$57,MATCH("処遇改善加算Ⅳ",【参考】数式用!$C$3:$F$3,0)+2,0),0)*M482,0)*Z482*0.5,0), "")</f>
        <v/>
      </c>
      <c r="AD482" s="616"/>
      <c r="AE482" s="582"/>
      <c r="AF482" s="582"/>
      <c r="AG482" s="583"/>
      <c r="AH482" s="234"/>
      <c r="AI482" s="161"/>
      <c r="AJ482" s="167"/>
      <c r="AK482" s="541" t="str">
        <f t="shared" si="143"/>
        <v/>
      </c>
      <c r="AL482" s="542" t="str">
        <f t="shared" si="144"/>
        <v/>
      </c>
      <c r="AM482" s="543"/>
      <c r="AN482" s="547" t="str">
        <f>IFERROR(VLOOKUP(K482,【参考】数式用!$A$2:$N$57,14,FALSE),"")</f>
        <v/>
      </c>
      <c r="AO482" s="547" t="str">
        <f t="shared" si="145"/>
        <v/>
      </c>
      <c r="AP482" s="546" t="str">
        <f t="shared" si="146"/>
        <v/>
      </c>
      <c r="AQ482" s="546" t="str">
        <f t="shared" si="147"/>
        <v>入力済</v>
      </c>
      <c r="AR482" s="547" t="str">
        <f t="shared" si="148"/>
        <v/>
      </c>
      <c r="AS482" s="546" t="str">
        <f t="shared" si="149"/>
        <v>入力済</v>
      </c>
      <c r="AT482" s="546" t="str">
        <f t="shared" si="150"/>
        <v/>
      </c>
      <c r="AU482" s="546" t="str">
        <f t="shared" si="151"/>
        <v/>
      </c>
      <c r="AV482" s="547" t="str">
        <f t="shared" si="152"/>
        <v/>
      </c>
      <c r="AW482" s="547" t="str">
        <f t="shared" si="159"/>
        <v>入力済</v>
      </c>
      <c r="AX482" s="546" t="str">
        <f>IFERROR(VLOOKUP(K482,【参考】数式用!$AR$3:$AS$49,2, FALSE), "")</f>
        <v/>
      </c>
      <c r="AY482" s="547" t="str">
        <f t="shared" si="153"/>
        <v/>
      </c>
      <c r="AZ482" s="547" t="str">
        <f t="shared" si="154"/>
        <v>入力済</v>
      </c>
      <c r="BA482" s="546" t="str">
        <f>IFERROR(VLOOKUP(K482,【参考】数式用!$AX$3:$AY$56, 2, FALSE), "")</f>
        <v/>
      </c>
      <c r="BB482" s="547" t="str">
        <f t="shared" si="155"/>
        <v/>
      </c>
      <c r="BC482" s="647" t="str">
        <f t="shared" si="156"/>
        <v>入力済</v>
      </c>
      <c r="BD482" s="547" t="str">
        <f t="shared" si="157"/>
        <v/>
      </c>
      <c r="BE482" s="547" t="str">
        <f t="shared" si="158"/>
        <v/>
      </c>
      <c r="BF482" s="514"/>
      <c r="BG482" s="514"/>
      <c r="BH482" s="633" t="e">
        <f>VLOOKUP(K482,【参考】数式用!$A$2:$O$57,15,FALSE)</f>
        <v>#N/A</v>
      </c>
      <c r="BI482" s="514"/>
      <c r="BJ482" s="514"/>
      <c r="BK482" s="514"/>
      <c r="BL482" s="514"/>
      <c r="BM482" s="514"/>
      <c r="BN482" s="514"/>
      <c r="BO482" s="515"/>
    </row>
    <row r="483" spans="1:67" s="516" customFormat="1" ht="109.95" customHeight="1" thickBot="1">
      <c r="A483" s="649">
        <v>472</v>
      </c>
      <c r="B483" s="983" t="str">
        <f>IF(基本情報入力シート!B511="","",基本情報入力シート!B511)</f>
        <v/>
      </c>
      <c r="C483" s="984"/>
      <c r="D483" s="984"/>
      <c r="E483" s="984"/>
      <c r="F483" s="985"/>
      <c r="G483" s="460" t="str">
        <f>IF(基本情報入力シート!L511="", "", 基本情報入力シート!L511)</f>
        <v/>
      </c>
      <c r="H483" s="460" t="str">
        <f>IF(基本情報入力シート!Q511="", "", 基本情報入力シート!Q511)</f>
        <v/>
      </c>
      <c r="I483" s="460" t="str">
        <f>IF(基本情報入力シート!V511="", "", 基本情報入力シート!V511)</f>
        <v/>
      </c>
      <c r="J483" s="460" t="str">
        <f>IF(基本情報入力シート!W511="", "", 基本情報入力シート!W511)</f>
        <v/>
      </c>
      <c r="K483" s="460" t="str">
        <f>IF(基本情報入力シート!Z511="", "", 基本情報入力シート!Z511)</f>
        <v/>
      </c>
      <c r="L483" s="162" t="str">
        <f>IF(基本情報入力シート!AF511=0, "",基本情報入力シート!AF511)</f>
        <v/>
      </c>
      <c r="M483" s="163" t="str">
        <f>IF(基本情報入力シート!AG511="","",基本情報入力シート!AG511)</f>
        <v/>
      </c>
      <c r="N483" s="164"/>
      <c r="O483" s="165" t="str">
        <f>IFERROR(VLOOKUP(K483,【参考】数式用!$A$2:$F$57,MATCH(N483,【参考】数式用!$C$3:$F$3,0)+2,0),"")</f>
        <v/>
      </c>
      <c r="P483" s="461" t="s">
        <v>180</v>
      </c>
      <c r="Q483" s="166"/>
      <c r="R483" s="462" t="s">
        <v>271</v>
      </c>
      <c r="S483" s="166"/>
      <c r="T483" s="462" t="s">
        <v>272</v>
      </c>
      <c r="U483" s="166"/>
      <c r="V483" s="462" t="s">
        <v>271</v>
      </c>
      <c r="W483" s="166"/>
      <c r="X483" s="462" t="s">
        <v>182</v>
      </c>
      <c r="Y483" s="462" t="s">
        <v>274</v>
      </c>
      <c r="Z483" s="462" t="str">
        <f t="shared" si="141"/>
        <v/>
      </c>
      <c r="AA483" s="463" t="s">
        <v>275</v>
      </c>
      <c r="AB483" s="464" t="str">
        <f t="shared" si="142"/>
        <v/>
      </c>
      <c r="AC483" s="465" t="str">
        <f>IFERROR(ROUNDDOWN(ROUNDDOWN(ROUND(L483*VLOOKUP(K483,【参考】数式用!$A$4:$F$57,MATCH("処遇改善加算Ⅳ",【参考】数式用!$C$3:$F$3,0)+2,0),0)*M483,0)*Z483*0.5,0), "")</f>
        <v/>
      </c>
      <c r="AD483" s="616"/>
      <c r="AE483" s="582"/>
      <c r="AF483" s="582"/>
      <c r="AG483" s="583"/>
      <c r="AH483" s="234"/>
      <c r="AI483" s="161"/>
      <c r="AJ483" s="167"/>
      <c r="AK483" s="541" t="str">
        <f t="shared" si="143"/>
        <v/>
      </c>
      <c r="AL483" s="542" t="str">
        <f t="shared" si="144"/>
        <v/>
      </c>
      <c r="AM483" s="543"/>
      <c r="AN483" s="547" t="str">
        <f>IFERROR(VLOOKUP(K483,【参考】数式用!$A$2:$N$57,14,FALSE),"")</f>
        <v/>
      </c>
      <c r="AO483" s="547" t="str">
        <f t="shared" si="145"/>
        <v/>
      </c>
      <c r="AP483" s="546" t="str">
        <f t="shared" si="146"/>
        <v/>
      </c>
      <c r="AQ483" s="546" t="str">
        <f t="shared" si="147"/>
        <v>入力済</v>
      </c>
      <c r="AR483" s="547" t="str">
        <f t="shared" si="148"/>
        <v/>
      </c>
      <c r="AS483" s="546" t="str">
        <f t="shared" si="149"/>
        <v>入力済</v>
      </c>
      <c r="AT483" s="546" t="str">
        <f t="shared" si="150"/>
        <v/>
      </c>
      <c r="AU483" s="546" t="str">
        <f t="shared" si="151"/>
        <v/>
      </c>
      <c r="AV483" s="547" t="str">
        <f t="shared" si="152"/>
        <v/>
      </c>
      <c r="AW483" s="547" t="str">
        <f t="shared" si="159"/>
        <v>入力済</v>
      </c>
      <c r="AX483" s="546" t="str">
        <f>IFERROR(VLOOKUP(K483,【参考】数式用!$AR$3:$AS$49,2, FALSE), "")</f>
        <v/>
      </c>
      <c r="AY483" s="547" t="str">
        <f t="shared" si="153"/>
        <v/>
      </c>
      <c r="AZ483" s="547" t="str">
        <f t="shared" si="154"/>
        <v>入力済</v>
      </c>
      <c r="BA483" s="546" t="str">
        <f>IFERROR(VLOOKUP(K483,【参考】数式用!$AX$3:$AY$56, 2, FALSE), "")</f>
        <v/>
      </c>
      <c r="BB483" s="547" t="str">
        <f t="shared" si="155"/>
        <v/>
      </c>
      <c r="BC483" s="647" t="str">
        <f t="shared" si="156"/>
        <v>入力済</v>
      </c>
      <c r="BD483" s="547" t="str">
        <f t="shared" si="157"/>
        <v/>
      </c>
      <c r="BE483" s="547" t="str">
        <f t="shared" si="158"/>
        <v/>
      </c>
      <c r="BF483" s="514"/>
      <c r="BG483" s="514"/>
      <c r="BH483" s="633" t="e">
        <f>VLOOKUP(K483,【参考】数式用!$A$2:$O$57,15,FALSE)</f>
        <v>#N/A</v>
      </c>
      <c r="BI483" s="514"/>
      <c r="BJ483" s="514"/>
      <c r="BK483" s="514"/>
      <c r="BL483" s="514"/>
      <c r="BM483" s="514"/>
      <c r="BN483" s="514"/>
      <c r="BO483" s="515"/>
    </row>
    <row r="484" spans="1:67" s="516" customFormat="1" ht="109.95" customHeight="1" thickBot="1">
      <c r="A484" s="649">
        <v>473</v>
      </c>
      <c r="B484" s="983" t="str">
        <f>IF(基本情報入力シート!B512="","",基本情報入力シート!B512)</f>
        <v/>
      </c>
      <c r="C484" s="984"/>
      <c r="D484" s="984"/>
      <c r="E484" s="984"/>
      <c r="F484" s="985"/>
      <c r="G484" s="460" t="str">
        <f>IF(基本情報入力シート!L512="", "", 基本情報入力シート!L512)</f>
        <v/>
      </c>
      <c r="H484" s="460" t="str">
        <f>IF(基本情報入力シート!Q512="", "", 基本情報入力シート!Q512)</f>
        <v/>
      </c>
      <c r="I484" s="460" t="str">
        <f>IF(基本情報入力シート!V512="", "", 基本情報入力シート!V512)</f>
        <v/>
      </c>
      <c r="J484" s="460" t="str">
        <f>IF(基本情報入力シート!W512="", "", 基本情報入力シート!W512)</f>
        <v/>
      </c>
      <c r="K484" s="460" t="str">
        <f>IF(基本情報入力シート!Z512="", "", 基本情報入力シート!Z512)</f>
        <v/>
      </c>
      <c r="L484" s="162" t="str">
        <f>IF(基本情報入力シート!AF512=0, "",基本情報入力シート!AF512)</f>
        <v/>
      </c>
      <c r="M484" s="163" t="str">
        <f>IF(基本情報入力シート!AG512="","",基本情報入力シート!AG512)</f>
        <v/>
      </c>
      <c r="N484" s="164"/>
      <c r="O484" s="165" t="str">
        <f>IFERROR(VLOOKUP(K484,【参考】数式用!$A$2:$F$57,MATCH(N484,【参考】数式用!$C$3:$F$3,0)+2,0),"")</f>
        <v/>
      </c>
      <c r="P484" s="461" t="s">
        <v>180</v>
      </c>
      <c r="Q484" s="166"/>
      <c r="R484" s="462" t="s">
        <v>271</v>
      </c>
      <c r="S484" s="166"/>
      <c r="T484" s="462" t="s">
        <v>272</v>
      </c>
      <c r="U484" s="166"/>
      <c r="V484" s="462" t="s">
        <v>271</v>
      </c>
      <c r="W484" s="166"/>
      <c r="X484" s="462" t="s">
        <v>182</v>
      </c>
      <c r="Y484" s="462" t="s">
        <v>274</v>
      </c>
      <c r="Z484" s="462" t="str">
        <f t="shared" si="141"/>
        <v/>
      </c>
      <c r="AA484" s="463" t="s">
        <v>275</v>
      </c>
      <c r="AB484" s="464" t="str">
        <f t="shared" si="142"/>
        <v/>
      </c>
      <c r="AC484" s="465" t="str">
        <f>IFERROR(ROUNDDOWN(ROUNDDOWN(ROUND(L484*VLOOKUP(K484,【参考】数式用!$A$4:$F$57,MATCH("処遇改善加算Ⅳ",【参考】数式用!$C$3:$F$3,0)+2,0),0)*M484,0)*Z484*0.5,0), "")</f>
        <v/>
      </c>
      <c r="AD484" s="616"/>
      <c r="AE484" s="582"/>
      <c r="AF484" s="582"/>
      <c r="AG484" s="583"/>
      <c r="AH484" s="234"/>
      <c r="AI484" s="161"/>
      <c r="AJ484" s="167"/>
      <c r="AK484" s="541" t="str">
        <f t="shared" si="143"/>
        <v/>
      </c>
      <c r="AL484" s="542" t="str">
        <f t="shared" si="144"/>
        <v/>
      </c>
      <c r="AM484" s="543"/>
      <c r="AN484" s="547" t="str">
        <f>IFERROR(VLOOKUP(K484,【参考】数式用!$A$2:$N$57,14,FALSE),"")</f>
        <v/>
      </c>
      <c r="AO484" s="547" t="str">
        <f t="shared" si="145"/>
        <v/>
      </c>
      <c r="AP484" s="546" t="str">
        <f t="shared" si="146"/>
        <v/>
      </c>
      <c r="AQ484" s="546" t="str">
        <f t="shared" si="147"/>
        <v>入力済</v>
      </c>
      <c r="AR484" s="547" t="str">
        <f t="shared" si="148"/>
        <v/>
      </c>
      <c r="AS484" s="546" t="str">
        <f t="shared" si="149"/>
        <v>入力済</v>
      </c>
      <c r="AT484" s="546" t="str">
        <f t="shared" si="150"/>
        <v/>
      </c>
      <c r="AU484" s="546" t="str">
        <f t="shared" si="151"/>
        <v/>
      </c>
      <c r="AV484" s="547" t="str">
        <f t="shared" si="152"/>
        <v/>
      </c>
      <c r="AW484" s="547" t="str">
        <f t="shared" si="159"/>
        <v>入力済</v>
      </c>
      <c r="AX484" s="546" t="str">
        <f>IFERROR(VLOOKUP(K484,【参考】数式用!$AR$3:$AS$49,2, FALSE), "")</f>
        <v/>
      </c>
      <c r="AY484" s="547" t="str">
        <f t="shared" si="153"/>
        <v/>
      </c>
      <c r="AZ484" s="547" t="str">
        <f t="shared" si="154"/>
        <v>入力済</v>
      </c>
      <c r="BA484" s="546" t="str">
        <f>IFERROR(VLOOKUP(K484,【参考】数式用!$AX$3:$AY$56, 2, FALSE), "")</f>
        <v/>
      </c>
      <c r="BB484" s="547" t="str">
        <f t="shared" si="155"/>
        <v/>
      </c>
      <c r="BC484" s="647" t="str">
        <f t="shared" si="156"/>
        <v>入力済</v>
      </c>
      <c r="BD484" s="547" t="str">
        <f t="shared" si="157"/>
        <v/>
      </c>
      <c r="BE484" s="547" t="str">
        <f t="shared" si="158"/>
        <v/>
      </c>
      <c r="BF484" s="514"/>
      <c r="BG484" s="514"/>
      <c r="BH484" s="633" t="e">
        <f>VLOOKUP(K484,【参考】数式用!$A$2:$O$57,15,FALSE)</f>
        <v>#N/A</v>
      </c>
      <c r="BI484" s="514"/>
      <c r="BJ484" s="514"/>
      <c r="BK484" s="514"/>
      <c r="BL484" s="514"/>
      <c r="BM484" s="514"/>
      <c r="BN484" s="514"/>
      <c r="BO484" s="515"/>
    </row>
    <row r="485" spans="1:67" s="516" customFormat="1" ht="109.95" customHeight="1" thickBot="1">
      <c r="A485" s="649">
        <v>474</v>
      </c>
      <c r="B485" s="983" t="str">
        <f>IF(基本情報入力シート!B513="","",基本情報入力シート!B513)</f>
        <v/>
      </c>
      <c r="C485" s="984"/>
      <c r="D485" s="984"/>
      <c r="E485" s="984"/>
      <c r="F485" s="985"/>
      <c r="G485" s="460" t="str">
        <f>IF(基本情報入力シート!L513="", "", 基本情報入力シート!L513)</f>
        <v/>
      </c>
      <c r="H485" s="460" t="str">
        <f>IF(基本情報入力シート!Q513="", "", 基本情報入力シート!Q513)</f>
        <v/>
      </c>
      <c r="I485" s="460" t="str">
        <f>IF(基本情報入力シート!V513="", "", 基本情報入力シート!V513)</f>
        <v/>
      </c>
      <c r="J485" s="460" t="str">
        <f>IF(基本情報入力シート!W513="", "", 基本情報入力シート!W513)</f>
        <v/>
      </c>
      <c r="K485" s="460" t="str">
        <f>IF(基本情報入力シート!Z513="", "", 基本情報入力シート!Z513)</f>
        <v/>
      </c>
      <c r="L485" s="162" t="str">
        <f>IF(基本情報入力シート!AF513=0, "",基本情報入力シート!AF513)</f>
        <v/>
      </c>
      <c r="M485" s="163" t="str">
        <f>IF(基本情報入力シート!AG513="","",基本情報入力シート!AG513)</f>
        <v/>
      </c>
      <c r="N485" s="164"/>
      <c r="O485" s="165" t="str">
        <f>IFERROR(VLOOKUP(K485,【参考】数式用!$A$2:$F$57,MATCH(N485,【参考】数式用!$C$3:$F$3,0)+2,0),"")</f>
        <v/>
      </c>
      <c r="P485" s="461" t="s">
        <v>180</v>
      </c>
      <c r="Q485" s="166"/>
      <c r="R485" s="462" t="s">
        <v>271</v>
      </c>
      <c r="S485" s="166"/>
      <c r="T485" s="462" t="s">
        <v>272</v>
      </c>
      <c r="U485" s="166"/>
      <c r="V485" s="462" t="s">
        <v>271</v>
      </c>
      <c r="W485" s="166"/>
      <c r="X485" s="462" t="s">
        <v>182</v>
      </c>
      <c r="Y485" s="462" t="s">
        <v>274</v>
      </c>
      <c r="Z485" s="462" t="str">
        <f t="shared" si="141"/>
        <v/>
      </c>
      <c r="AA485" s="463" t="s">
        <v>275</v>
      </c>
      <c r="AB485" s="464" t="str">
        <f t="shared" si="142"/>
        <v/>
      </c>
      <c r="AC485" s="465" t="str">
        <f>IFERROR(ROUNDDOWN(ROUNDDOWN(ROUND(L485*VLOOKUP(K485,【参考】数式用!$A$4:$F$57,MATCH("処遇改善加算Ⅳ",【参考】数式用!$C$3:$F$3,0)+2,0),0)*M485,0)*Z485*0.5,0), "")</f>
        <v/>
      </c>
      <c r="AD485" s="616"/>
      <c r="AE485" s="582"/>
      <c r="AF485" s="582"/>
      <c r="AG485" s="583"/>
      <c r="AH485" s="234"/>
      <c r="AI485" s="161"/>
      <c r="AJ485" s="167"/>
      <c r="AK485" s="541" t="str">
        <f t="shared" si="143"/>
        <v/>
      </c>
      <c r="AL485" s="542" t="str">
        <f t="shared" si="144"/>
        <v/>
      </c>
      <c r="AM485" s="543"/>
      <c r="AN485" s="547" t="str">
        <f>IFERROR(VLOOKUP(K485,【参考】数式用!$A$2:$N$57,14,FALSE),"")</f>
        <v/>
      </c>
      <c r="AO485" s="547" t="str">
        <f t="shared" si="145"/>
        <v/>
      </c>
      <c r="AP485" s="546" t="str">
        <f t="shared" si="146"/>
        <v/>
      </c>
      <c r="AQ485" s="546" t="str">
        <f t="shared" si="147"/>
        <v>入力済</v>
      </c>
      <c r="AR485" s="547" t="str">
        <f t="shared" si="148"/>
        <v/>
      </c>
      <c r="AS485" s="546" t="str">
        <f t="shared" si="149"/>
        <v>入力済</v>
      </c>
      <c r="AT485" s="546" t="str">
        <f t="shared" si="150"/>
        <v/>
      </c>
      <c r="AU485" s="546" t="str">
        <f t="shared" si="151"/>
        <v/>
      </c>
      <c r="AV485" s="547" t="str">
        <f t="shared" si="152"/>
        <v/>
      </c>
      <c r="AW485" s="547" t="str">
        <f t="shared" si="159"/>
        <v>入力済</v>
      </c>
      <c r="AX485" s="546" t="str">
        <f>IFERROR(VLOOKUP(K485,【参考】数式用!$AR$3:$AS$49,2, FALSE), "")</f>
        <v/>
      </c>
      <c r="AY485" s="547" t="str">
        <f t="shared" si="153"/>
        <v/>
      </c>
      <c r="AZ485" s="547" t="str">
        <f t="shared" si="154"/>
        <v>入力済</v>
      </c>
      <c r="BA485" s="546" t="str">
        <f>IFERROR(VLOOKUP(K485,【参考】数式用!$AX$3:$AY$56, 2, FALSE), "")</f>
        <v/>
      </c>
      <c r="BB485" s="547" t="str">
        <f t="shared" si="155"/>
        <v/>
      </c>
      <c r="BC485" s="647" t="str">
        <f t="shared" si="156"/>
        <v>入力済</v>
      </c>
      <c r="BD485" s="547" t="str">
        <f t="shared" si="157"/>
        <v/>
      </c>
      <c r="BE485" s="547" t="str">
        <f t="shared" si="158"/>
        <v/>
      </c>
      <c r="BF485" s="514"/>
      <c r="BG485" s="514"/>
      <c r="BH485" s="633" t="e">
        <f>VLOOKUP(K485,【参考】数式用!$A$2:$O$57,15,FALSE)</f>
        <v>#N/A</v>
      </c>
      <c r="BI485" s="514"/>
      <c r="BJ485" s="514"/>
      <c r="BK485" s="514"/>
      <c r="BL485" s="514"/>
      <c r="BM485" s="514"/>
      <c r="BN485" s="514"/>
      <c r="BO485" s="515"/>
    </row>
    <row r="486" spans="1:67" s="516" customFormat="1" ht="109.95" customHeight="1" thickBot="1">
      <c r="A486" s="649">
        <v>475</v>
      </c>
      <c r="B486" s="983" t="str">
        <f>IF(基本情報入力シート!B514="","",基本情報入力シート!B514)</f>
        <v/>
      </c>
      <c r="C486" s="984"/>
      <c r="D486" s="984"/>
      <c r="E486" s="984"/>
      <c r="F486" s="985"/>
      <c r="G486" s="460" t="str">
        <f>IF(基本情報入力シート!L514="", "", 基本情報入力シート!L514)</f>
        <v/>
      </c>
      <c r="H486" s="460" t="str">
        <f>IF(基本情報入力シート!Q514="", "", 基本情報入力シート!Q514)</f>
        <v/>
      </c>
      <c r="I486" s="460" t="str">
        <f>IF(基本情報入力シート!V514="", "", 基本情報入力シート!V514)</f>
        <v/>
      </c>
      <c r="J486" s="460" t="str">
        <f>IF(基本情報入力シート!W514="", "", 基本情報入力シート!W514)</f>
        <v/>
      </c>
      <c r="K486" s="460" t="str">
        <f>IF(基本情報入力シート!Z514="", "", 基本情報入力シート!Z514)</f>
        <v/>
      </c>
      <c r="L486" s="162" t="str">
        <f>IF(基本情報入力シート!AF514=0, "",基本情報入力シート!AF514)</f>
        <v/>
      </c>
      <c r="M486" s="163" t="str">
        <f>IF(基本情報入力シート!AG514="","",基本情報入力シート!AG514)</f>
        <v/>
      </c>
      <c r="N486" s="164"/>
      <c r="O486" s="165" t="str">
        <f>IFERROR(VLOOKUP(K486,【参考】数式用!$A$2:$F$57,MATCH(N486,【参考】数式用!$C$3:$F$3,0)+2,0),"")</f>
        <v/>
      </c>
      <c r="P486" s="461" t="s">
        <v>180</v>
      </c>
      <c r="Q486" s="166"/>
      <c r="R486" s="462" t="s">
        <v>271</v>
      </c>
      <c r="S486" s="166"/>
      <c r="T486" s="462" t="s">
        <v>272</v>
      </c>
      <c r="U486" s="166"/>
      <c r="V486" s="462" t="s">
        <v>271</v>
      </c>
      <c r="W486" s="166"/>
      <c r="X486" s="462" t="s">
        <v>182</v>
      </c>
      <c r="Y486" s="462" t="s">
        <v>274</v>
      </c>
      <c r="Z486" s="462" t="str">
        <f t="shared" si="141"/>
        <v/>
      </c>
      <c r="AA486" s="463" t="s">
        <v>275</v>
      </c>
      <c r="AB486" s="464" t="str">
        <f t="shared" si="142"/>
        <v/>
      </c>
      <c r="AC486" s="465" t="str">
        <f>IFERROR(ROUNDDOWN(ROUNDDOWN(ROUND(L486*VLOOKUP(K486,【参考】数式用!$A$4:$F$57,MATCH("処遇改善加算Ⅳ",【参考】数式用!$C$3:$F$3,0)+2,0),0)*M486,0)*Z486*0.5,0), "")</f>
        <v/>
      </c>
      <c r="AD486" s="616"/>
      <c r="AE486" s="582"/>
      <c r="AF486" s="582"/>
      <c r="AG486" s="583"/>
      <c r="AH486" s="234"/>
      <c r="AI486" s="161"/>
      <c r="AJ486" s="167"/>
      <c r="AK486" s="541" t="str">
        <f t="shared" si="143"/>
        <v/>
      </c>
      <c r="AL486" s="542" t="str">
        <f t="shared" si="144"/>
        <v/>
      </c>
      <c r="AM486" s="543"/>
      <c r="AN486" s="547" t="str">
        <f>IFERROR(VLOOKUP(K486,【参考】数式用!$A$2:$N$57,14,FALSE),"")</f>
        <v/>
      </c>
      <c r="AO486" s="547" t="str">
        <f t="shared" si="145"/>
        <v/>
      </c>
      <c r="AP486" s="546" t="str">
        <f t="shared" si="146"/>
        <v/>
      </c>
      <c r="AQ486" s="546" t="str">
        <f t="shared" si="147"/>
        <v>入力済</v>
      </c>
      <c r="AR486" s="547" t="str">
        <f t="shared" si="148"/>
        <v/>
      </c>
      <c r="AS486" s="546" t="str">
        <f t="shared" si="149"/>
        <v>入力済</v>
      </c>
      <c r="AT486" s="546" t="str">
        <f t="shared" si="150"/>
        <v/>
      </c>
      <c r="AU486" s="546" t="str">
        <f t="shared" si="151"/>
        <v/>
      </c>
      <c r="AV486" s="547" t="str">
        <f t="shared" si="152"/>
        <v/>
      </c>
      <c r="AW486" s="547" t="str">
        <f t="shared" si="159"/>
        <v>入力済</v>
      </c>
      <c r="AX486" s="546" t="str">
        <f>IFERROR(VLOOKUP(K486,【参考】数式用!$AR$3:$AS$49,2, FALSE), "")</f>
        <v/>
      </c>
      <c r="AY486" s="547" t="str">
        <f t="shared" si="153"/>
        <v/>
      </c>
      <c r="AZ486" s="547" t="str">
        <f t="shared" si="154"/>
        <v>入力済</v>
      </c>
      <c r="BA486" s="546" t="str">
        <f>IFERROR(VLOOKUP(K486,【参考】数式用!$AX$3:$AY$56, 2, FALSE), "")</f>
        <v/>
      </c>
      <c r="BB486" s="547" t="str">
        <f t="shared" si="155"/>
        <v/>
      </c>
      <c r="BC486" s="647" t="str">
        <f t="shared" si="156"/>
        <v>入力済</v>
      </c>
      <c r="BD486" s="547" t="str">
        <f t="shared" si="157"/>
        <v/>
      </c>
      <c r="BE486" s="547" t="str">
        <f t="shared" si="158"/>
        <v/>
      </c>
      <c r="BF486" s="514"/>
      <c r="BG486" s="514"/>
      <c r="BH486" s="633" t="e">
        <f>VLOOKUP(K486,【参考】数式用!$A$2:$O$57,15,FALSE)</f>
        <v>#N/A</v>
      </c>
      <c r="BI486" s="514"/>
      <c r="BJ486" s="514"/>
      <c r="BK486" s="514"/>
      <c r="BL486" s="514"/>
      <c r="BM486" s="514"/>
      <c r="BN486" s="514"/>
      <c r="BO486" s="515"/>
    </row>
    <row r="487" spans="1:67" s="516" customFormat="1" ht="109.95" customHeight="1" thickBot="1">
      <c r="A487" s="649">
        <v>476</v>
      </c>
      <c r="B487" s="983" t="str">
        <f>IF(基本情報入力シート!B515="","",基本情報入力シート!B515)</f>
        <v/>
      </c>
      <c r="C487" s="984"/>
      <c r="D487" s="984"/>
      <c r="E487" s="984"/>
      <c r="F487" s="985"/>
      <c r="G487" s="460" t="str">
        <f>IF(基本情報入力シート!L515="", "", 基本情報入力シート!L515)</f>
        <v/>
      </c>
      <c r="H487" s="460" t="str">
        <f>IF(基本情報入力シート!Q515="", "", 基本情報入力シート!Q515)</f>
        <v/>
      </c>
      <c r="I487" s="460" t="str">
        <f>IF(基本情報入力シート!V515="", "", 基本情報入力シート!V515)</f>
        <v/>
      </c>
      <c r="J487" s="460" t="str">
        <f>IF(基本情報入力シート!W515="", "", 基本情報入力シート!W515)</f>
        <v/>
      </c>
      <c r="K487" s="460" t="str">
        <f>IF(基本情報入力シート!Z515="", "", 基本情報入力シート!Z515)</f>
        <v/>
      </c>
      <c r="L487" s="162" t="str">
        <f>IF(基本情報入力シート!AF515=0, "",基本情報入力シート!AF515)</f>
        <v/>
      </c>
      <c r="M487" s="163" t="str">
        <f>IF(基本情報入力シート!AG515="","",基本情報入力シート!AG515)</f>
        <v/>
      </c>
      <c r="N487" s="164"/>
      <c r="O487" s="165" t="str">
        <f>IFERROR(VLOOKUP(K487,【参考】数式用!$A$2:$F$57,MATCH(N487,【参考】数式用!$C$3:$F$3,0)+2,0),"")</f>
        <v/>
      </c>
      <c r="P487" s="461" t="s">
        <v>180</v>
      </c>
      <c r="Q487" s="166"/>
      <c r="R487" s="462" t="s">
        <v>271</v>
      </c>
      <c r="S487" s="166"/>
      <c r="T487" s="462" t="s">
        <v>272</v>
      </c>
      <c r="U487" s="166"/>
      <c r="V487" s="462" t="s">
        <v>271</v>
      </c>
      <c r="W487" s="166"/>
      <c r="X487" s="462" t="s">
        <v>182</v>
      </c>
      <c r="Y487" s="462" t="s">
        <v>274</v>
      </c>
      <c r="Z487" s="462" t="str">
        <f t="shared" si="141"/>
        <v/>
      </c>
      <c r="AA487" s="463" t="s">
        <v>275</v>
      </c>
      <c r="AB487" s="464" t="str">
        <f t="shared" si="142"/>
        <v/>
      </c>
      <c r="AC487" s="465" t="str">
        <f>IFERROR(ROUNDDOWN(ROUNDDOWN(ROUND(L487*VLOOKUP(K487,【参考】数式用!$A$4:$F$57,MATCH("処遇改善加算Ⅳ",【参考】数式用!$C$3:$F$3,0)+2,0),0)*M487,0)*Z487*0.5,0), "")</f>
        <v/>
      </c>
      <c r="AD487" s="616"/>
      <c r="AE487" s="582"/>
      <c r="AF487" s="582"/>
      <c r="AG487" s="583"/>
      <c r="AH487" s="234"/>
      <c r="AI487" s="161"/>
      <c r="AJ487" s="167"/>
      <c r="AK487" s="541" t="str">
        <f t="shared" si="143"/>
        <v/>
      </c>
      <c r="AL487" s="542" t="str">
        <f t="shared" si="144"/>
        <v/>
      </c>
      <c r="AM487" s="543"/>
      <c r="AN487" s="547" t="str">
        <f>IFERROR(VLOOKUP(K487,【参考】数式用!$A$2:$N$57,14,FALSE),"")</f>
        <v/>
      </c>
      <c r="AO487" s="547" t="str">
        <f t="shared" si="145"/>
        <v/>
      </c>
      <c r="AP487" s="546" t="str">
        <f t="shared" si="146"/>
        <v/>
      </c>
      <c r="AQ487" s="546" t="str">
        <f t="shared" si="147"/>
        <v>入力済</v>
      </c>
      <c r="AR487" s="547" t="str">
        <f t="shared" si="148"/>
        <v/>
      </c>
      <c r="AS487" s="546" t="str">
        <f t="shared" si="149"/>
        <v>入力済</v>
      </c>
      <c r="AT487" s="546" t="str">
        <f t="shared" si="150"/>
        <v/>
      </c>
      <c r="AU487" s="546" t="str">
        <f t="shared" si="151"/>
        <v/>
      </c>
      <c r="AV487" s="547" t="str">
        <f t="shared" si="152"/>
        <v/>
      </c>
      <c r="AW487" s="547" t="str">
        <f t="shared" si="159"/>
        <v>入力済</v>
      </c>
      <c r="AX487" s="546" t="str">
        <f>IFERROR(VLOOKUP(K487,【参考】数式用!$AR$3:$AS$49,2, FALSE), "")</f>
        <v/>
      </c>
      <c r="AY487" s="547" t="str">
        <f t="shared" si="153"/>
        <v/>
      </c>
      <c r="AZ487" s="547" t="str">
        <f t="shared" si="154"/>
        <v>入力済</v>
      </c>
      <c r="BA487" s="546" t="str">
        <f>IFERROR(VLOOKUP(K487,【参考】数式用!$AX$3:$AY$56, 2, FALSE), "")</f>
        <v/>
      </c>
      <c r="BB487" s="547" t="str">
        <f t="shared" si="155"/>
        <v/>
      </c>
      <c r="BC487" s="647" t="str">
        <f t="shared" si="156"/>
        <v>入力済</v>
      </c>
      <c r="BD487" s="547" t="str">
        <f t="shared" si="157"/>
        <v/>
      </c>
      <c r="BE487" s="547" t="str">
        <f t="shared" si="158"/>
        <v/>
      </c>
      <c r="BF487" s="514"/>
      <c r="BG487" s="514"/>
      <c r="BH487" s="633" t="e">
        <f>VLOOKUP(K487,【参考】数式用!$A$2:$O$57,15,FALSE)</f>
        <v>#N/A</v>
      </c>
      <c r="BI487" s="514"/>
      <c r="BJ487" s="514"/>
      <c r="BK487" s="514"/>
      <c r="BL487" s="514"/>
      <c r="BM487" s="514"/>
      <c r="BN487" s="514"/>
      <c r="BO487" s="515"/>
    </row>
    <row r="488" spans="1:67" s="516" customFormat="1" ht="109.95" customHeight="1" thickBot="1">
      <c r="A488" s="649">
        <v>477</v>
      </c>
      <c r="B488" s="983" t="str">
        <f>IF(基本情報入力シート!B516="","",基本情報入力シート!B516)</f>
        <v/>
      </c>
      <c r="C488" s="984"/>
      <c r="D488" s="984"/>
      <c r="E488" s="984"/>
      <c r="F488" s="985"/>
      <c r="G488" s="460" t="str">
        <f>IF(基本情報入力シート!L516="", "", 基本情報入力シート!L516)</f>
        <v/>
      </c>
      <c r="H488" s="460" t="str">
        <f>IF(基本情報入力シート!Q516="", "", 基本情報入力シート!Q516)</f>
        <v/>
      </c>
      <c r="I488" s="460" t="str">
        <f>IF(基本情報入力シート!V516="", "", 基本情報入力シート!V516)</f>
        <v/>
      </c>
      <c r="J488" s="460" t="str">
        <f>IF(基本情報入力シート!W516="", "", 基本情報入力シート!W516)</f>
        <v/>
      </c>
      <c r="K488" s="460" t="str">
        <f>IF(基本情報入力シート!Z516="", "", 基本情報入力シート!Z516)</f>
        <v/>
      </c>
      <c r="L488" s="162" t="str">
        <f>IF(基本情報入力シート!AF516=0, "",基本情報入力シート!AF516)</f>
        <v/>
      </c>
      <c r="M488" s="163" t="str">
        <f>IF(基本情報入力シート!AG516="","",基本情報入力シート!AG516)</f>
        <v/>
      </c>
      <c r="N488" s="164"/>
      <c r="O488" s="165" t="str">
        <f>IFERROR(VLOOKUP(K488,【参考】数式用!$A$2:$F$57,MATCH(N488,【参考】数式用!$C$3:$F$3,0)+2,0),"")</f>
        <v/>
      </c>
      <c r="P488" s="461" t="s">
        <v>180</v>
      </c>
      <c r="Q488" s="166"/>
      <c r="R488" s="462" t="s">
        <v>271</v>
      </c>
      <c r="S488" s="166"/>
      <c r="T488" s="462" t="s">
        <v>272</v>
      </c>
      <c r="U488" s="166"/>
      <c r="V488" s="462" t="s">
        <v>271</v>
      </c>
      <c r="W488" s="166"/>
      <c r="X488" s="462" t="s">
        <v>182</v>
      </c>
      <c r="Y488" s="462" t="s">
        <v>274</v>
      </c>
      <c r="Z488" s="462" t="str">
        <f t="shared" si="141"/>
        <v/>
      </c>
      <c r="AA488" s="463" t="s">
        <v>275</v>
      </c>
      <c r="AB488" s="464" t="str">
        <f t="shared" si="142"/>
        <v/>
      </c>
      <c r="AC488" s="465" t="str">
        <f>IFERROR(ROUNDDOWN(ROUNDDOWN(ROUND(L488*VLOOKUP(K488,【参考】数式用!$A$4:$F$57,MATCH("処遇改善加算Ⅳ",【参考】数式用!$C$3:$F$3,0)+2,0),0)*M488,0)*Z488*0.5,0), "")</f>
        <v/>
      </c>
      <c r="AD488" s="616"/>
      <c r="AE488" s="582"/>
      <c r="AF488" s="582"/>
      <c r="AG488" s="583"/>
      <c r="AH488" s="234"/>
      <c r="AI488" s="161"/>
      <c r="AJ488" s="167"/>
      <c r="AK488" s="541" t="str">
        <f t="shared" si="143"/>
        <v/>
      </c>
      <c r="AL488" s="542" t="str">
        <f t="shared" si="144"/>
        <v/>
      </c>
      <c r="AM488" s="543"/>
      <c r="AN488" s="547" t="str">
        <f>IFERROR(VLOOKUP(K488,【参考】数式用!$A$2:$N$57,14,FALSE),"")</f>
        <v/>
      </c>
      <c r="AO488" s="547" t="str">
        <f t="shared" si="145"/>
        <v/>
      </c>
      <c r="AP488" s="546" t="str">
        <f t="shared" si="146"/>
        <v/>
      </c>
      <c r="AQ488" s="546" t="str">
        <f t="shared" si="147"/>
        <v>入力済</v>
      </c>
      <c r="AR488" s="547" t="str">
        <f t="shared" si="148"/>
        <v/>
      </c>
      <c r="AS488" s="546" t="str">
        <f t="shared" si="149"/>
        <v>入力済</v>
      </c>
      <c r="AT488" s="546" t="str">
        <f t="shared" si="150"/>
        <v/>
      </c>
      <c r="AU488" s="546" t="str">
        <f t="shared" si="151"/>
        <v/>
      </c>
      <c r="AV488" s="547" t="str">
        <f t="shared" si="152"/>
        <v/>
      </c>
      <c r="AW488" s="547" t="str">
        <f t="shared" si="159"/>
        <v>入力済</v>
      </c>
      <c r="AX488" s="546" t="str">
        <f>IFERROR(VLOOKUP(K488,【参考】数式用!$AR$3:$AS$49,2, FALSE), "")</f>
        <v/>
      </c>
      <c r="AY488" s="547" t="str">
        <f t="shared" si="153"/>
        <v/>
      </c>
      <c r="AZ488" s="547" t="str">
        <f t="shared" si="154"/>
        <v>入力済</v>
      </c>
      <c r="BA488" s="546" t="str">
        <f>IFERROR(VLOOKUP(K488,【参考】数式用!$AX$3:$AY$56, 2, FALSE), "")</f>
        <v/>
      </c>
      <c r="BB488" s="547" t="str">
        <f t="shared" si="155"/>
        <v/>
      </c>
      <c r="BC488" s="647" t="str">
        <f t="shared" si="156"/>
        <v>入力済</v>
      </c>
      <c r="BD488" s="547" t="str">
        <f t="shared" si="157"/>
        <v/>
      </c>
      <c r="BE488" s="547" t="str">
        <f t="shared" si="158"/>
        <v/>
      </c>
      <c r="BF488" s="514"/>
      <c r="BG488" s="514"/>
      <c r="BH488" s="633" t="e">
        <f>VLOOKUP(K488,【参考】数式用!$A$2:$O$57,15,FALSE)</f>
        <v>#N/A</v>
      </c>
      <c r="BI488" s="514"/>
      <c r="BJ488" s="514"/>
      <c r="BK488" s="514"/>
      <c r="BL488" s="514"/>
      <c r="BM488" s="514"/>
      <c r="BN488" s="514"/>
      <c r="BO488" s="515"/>
    </row>
    <row r="489" spans="1:67" s="516" customFormat="1" ht="109.95" customHeight="1" thickBot="1">
      <c r="A489" s="649">
        <v>478</v>
      </c>
      <c r="B489" s="983" t="str">
        <f>IF(基本情報入力シート!B517="","",基本情報入力シート!B517)</f>
        <v/>
      </c>
      <c r="C489" s="984"/>
      <c r="D489" s="984"/>
      <c r="E489" s="984"/>
      <c r="F489" s="985"/>
      <c r="G489" s="460" t="str">
        <f>IF(基本情報入力シート!L517="", "", 基本情報入力シート!L517)</f>
        <v/>
      </c>
      <c r="H489" s="460" t="str">
        <f>IF(基本情報入力シート!Q517="", "", 基本情報入力シート!Q517)</f>
        <v/>
      </c>
      <c r="I489" s="460" t="str">
        <f>IF(基本情報入力シート!V517="", "", 基本情報入力シート!V517)</f>
        <v/>
      </c>
      <c r="J489" s="460" t="str">
        <f>IF(基本情報入力シート!W517="", "", 基本情報入力シート!W517)</f>
        <v/>
      </c>
      <c r="K489" s="460" t="str">
        <f>IF(基本情報入力シート!Z517="", "", 基本情報入力シート!Z517)</f>
        <v/>
      </c>
      <c r="L489" s="162" t="str">
        <f>IF(基本情報入力シート!AF517=0, "",基本情報入力シート!AF517)</f>
        <v/>
      </c>
      <c r="M489" s="163" t="str">
        <f>IF(基本情報入力シート!AG517="","",基本情報入力シート!AG517)</f>
        <v/>
      </c>
      <c r="N489" s="164"/>
      <c r="O489" s="165" t="str">
        <f>IFERROR(VLOOKUP(K489,【参考】数式用!$A$2:$F$57,MATCH(N489,【参考】数式用!$C$3:$F$3,0)+2,0),"")</f>
        <v/>
      </c>
      <c r="P489" s="461" t="s">
        <v>180</v>
      </c>
      <c r="Q489" s="166"/>
      <c r="R489" s="462" t="s">
        <v>271</v>
      </c>
      <c r="S489" s="166"/>
      <c r="T489" s="462" t="s">
        <v>272</v>
      </c>
      <c r="U489" s="166"/>
      <c r="V489" s="462" t="s">
        <v>271</v>
      </c>
      <c r="W489" s="166"/>
      <c r="X489" s="462" t="s">
        <v>182</v>
      </c>
      <c r="Y489" s="462" t="s">
        <v>274</v>
      </c>
      <c r="Z489" s="462" t="str">
        <f t="shared" si="141"/>
        <v/>
      </c>
      <c r="AA489" s="463" t="s">
        <v>275</v>
      </c>
      <c r="AB489" s="464" t="str">
        <f t="shared" si="142"/>
        <v/>
      </c>
      <c r="AC489" s="465" t="str">
        <f>IFERROR(ROUNDDOWN(ROUNDDOWN(ROUND(L489*VLOOKUP(K489,【参考】数式用!$A$4:$F$57,MATCH("処遇改善加算Ⅳ",【参考】数式用!$C$3:$F$3,0)+2,0),0)*M489,0)*Z489*0.5,0), "")</f>
        <v/>
      </c>
      <c r="AD489" s="616"/>
      <c r="AE489" s="582"/>
      <c r="AF489" s="582"/>
      <c r="AG489" s="583"/>
      <c r="AH489" s="234"/>
      <c r="AI489" s="161"/>
      <c r="AJ489" s="167"/>
      <c r="AK489" s="541" t="str">
        <f t="shared" si="143"/>
        <v/>
      </c>
      <c r="AL489" s="542" t="str">
        <f t="shared" si="144"/>
        <v/>
      </c>
      <c r="AM489" s="543"/>
      <c r="AN489" s="547" t="str">
        <f>IFERROR(VLOOKUP(K489,【参考】数式用!$A$2:$N$57,14,FALSE),"")</f>
        <v/>
      </c>
      <c r="AO489" s="547" t="str">
        <f t="shared" si="145"/>
        <v/>
      </c>
      <c r="AP489" s="546" t="str">
        <f t="shared" si="146"/>
        <v/>
      </c>
      <c r="AQ489" s="546" t="str">
        <f t="shared" si="147"/>
        <v>入力済</v>
      </c>
      <c r="AR489" s="547" t="str">
        <f t="shared" si="148"/>
        <v/>
      </c>
      <c r="AS489" s="546" t="str">
        <f t="shared" si="149"/>
        <v>入力済</v>
      </c>
      <c r="AT489" s="546" t="str">
        <f t="shared" si="150"/>
        <v/>
      </c>
      <c r="AU489" s="546" t="str">
        <f t="shared" si="151"/>
        <v/>
      </c>
      <c r="AV489" s="547" t="str">
        <f t="shared" si="152"/>
        <v/>
      </c>
      <c r="AW489" s="547" t="str">
        <f t="shared" si="159"/>
        <v>入力済</v>
      </c>
      <c r="AX489" s="546" t="str">
        <f>IFERROR(VLOOKUP(K489,【参考】数式用!$AR$3:$AS$49,2, FALSE), "")</f>
        <v/>
      </c>
      <c r="AY489" s="547" t="str">
        <f t="shared" si="153"/>
        <v/>
      </c>
      <c r="AZ489" s="547" t="str">
        <f t="shared" si="154"/>
        <v>入力済</v>
      </c>
      <c r="BA489" s="546" t="str">
        <f>IFERROR(VLOOKUP(K489,【参考】数式用!$AX$3:$AY$56, 2, FALSE), "")</f>
        <v/>
      </c>
      <c r="BB489" s="547" t="str">
        <f t="shared" si="155"/>
        <v/>
      </c>
      <c r="BC489" s="647" t="str">
        <f t="shared" si="156"/>
        <v>入力済</v>
      </c>
      <c r="BD489" s="547" t="str">
        <f t="shared" si="157"/>
        <v/>
      </c>
      <c r="BE489" s="547" t="str">
        <f t="shared" si="158"/>
        <v/>
      </c>
      <c r="BF489" s="514"/>
      <c r="BG489" s="514"/>
      <c r="BH489" s="633" t="e">
        <f>VLOOKUP(K489,【参考】数式用!$A$2:$O$57,15,FALSE)</f>
        <v>#N/A</v>
      </c>
      <c r="BI489" s="514"/>
      <c r="BJ489" s="514"/>
      <c r="BK489" s="514"/>
      <c r="BL489" s="514"/>
      <c r="BM489" s="514"/>
      <c r="BN489" s="514"/>
      <c r="BO489" s="515"/>
    </row>
    <row r="490" spans="1:67" s="516" customFormat="1" ht="109.95" customHeight="1" thickBot="1">
      <c r="A490" s="649">
        <v>479</v>
      </c>
      <c r="B490" s="983" t="str">
        <f>IF(基本情報入力シート!B518="","",基本情報入力シート!B518)</f>
        <v/>
      </c>
      <c r="C490" s="984"/>
      <c r="D490" s="984"/>
      <c r="E490" s="984"/>
      <c r="F490" s="985"/>
      <c r="G490" s="460" t="str">
        <f>IF(基本情報入力シート!L518="", "", 基本情報入力シート!L518)</f>
        <v/>
      </c>
      <c r="H490" s="460" t="str">
        <f>IF(基本情報入力シート!Q518="", "", 基本情報入力シート!Q518)</f>
        <v/>
      </c>
      <c r="I490" s="460" t="str">
        <f>IF(基本情報入力シート!V518="", "", 基本情報入力シート!V518)</f>
        <v/>
      </c>
      <c r="J490" s="460" t="str">
        <f>IF(基本情報入力シート!W518="", "", 基本情報入力シート!W518)</f>
        <v/>
      </c>
      <c r="K490" s="460" t="str">
        <f>IF(基本情報入力シート!Z518="", "", 基本情報入力シート!Z518)</f>
        <v/>
      </c>
      <c r="L490" s="162" t="str">
        <f>IF(基本情報入力シート!AF518=0, "",基本情報入力シート!AF518)</f>
        <v/>
      </c>
      <c r="M490" s="163" t="str">
        <f>IF(基本情報入力シート!AG518="","",基本情報入力シート!AG518)</f>
        <v/>
      </c>
      <c r="N490" s="164"/>
      <c r="O490" s="165" t="str">
        <f>IFERROR(VLOOKUP(K490,【参考】数式用!$A$2:$F$57,MATCH(N490,【参考】数式用!$C$3:$F$3,0)+2,0),"")</f>
        <v/>
      </c>
      <c r="P490" s="461" t="s">
        <v>180</v>
      </c>
      <c r="Q490" s="166"/>
      <c r="R490" s="462" t="s">
        <v>271</v>
      </c>
      <c r="S490" s="166"/>
      <c r="T490" s="462" t="s">
        <v>272</v>
      </c>
      <c r="U490" s="166"/>
      <c r="V490" s="462" t="s">
        <v>271</v>
      </c>
      <c r="W490" s="166"/>
      <c r="X490" s="462" t="s">
        <v>182</v>
      </c>
      <c r="Y490" s="462" t="s">
        <v>274</v>
      </c>
      <c r="Z490" s="462" t="str">
        <f t="shared" si="141"/>
        <v/>
      </c>
      <c r="AA490" s="463" t="s">
        <v>275</v>
      </c>
      <c r="AB490" s="464" t="str">
        <f t="shared" si="142"/>
        <v/>
      </c>
      <c r="AC490" s="465" t="str">
        <f>IFERROR(ROUNDDOWN(ROUNDDOWN(ROUND(L490*VLOOKUP(K490,【参考】数式用!$A$4:$F$57,MATCH("処遇改善加算Ⅳ",【参考】数式用!$C$3:$F$3,0)+2,0),0)*M490,0)*Z490*0.5,0), "")</f>
        <v/>
      </c>
      <c r="AD490" s="616"/>
      <c r="AE490" s="582"/>
      <c r="AF490" s="582"/>
      <c r="AG490" s="583"/>
      <c r="AH490" s="234"/>
      <c r="AI490" s="161"/>
      <c r="AJ490" s="167"/>
      <c r="AK490" s="541" t="str">
        <f t="shared" si="143"/>
        <v/>
      </c>
      <c r="AL490" s="542" t="str">
        <f t="shared" si="144"/>
        <v/>
      </c>
      <c r="AM490" s="543"/>
      <c r="AN490" s="547" t="str">
        <f>IFERROR(VLOOKUP(K490,【参考】数式用!$A$2:$N$57,14,FALSE),"")</f>
        <v/>
      </c>
      <c r="AO490" s="547" t="str">
        <f t="shared" si="145"/>
        <v/>
      </c>
      <c r="AP490" s="546" t="str">
        <f t="shared" si="146"/>
        <v/>
      </c>
      <c r="AQ490" s="546" t="str">
        <f t="shared" si="147"/>
        <v>入力済</v>
      </c>
      <c r="AR490" s="547" t="str">
        <f t="shared" si="148"/>
        <v/>
      </c>
      <c r="AS490" s="546" t="str">
        <f t="shared" si="149"/>
        <v>入力済</v>
      </c>
      <c r="AT490" s="546" t="str">
        <f t="shared" si="150"/>
        <v/>
      </c>
      <c r="AU490" s="546" t="str">
        <f t="shared" si="151"/>
        <v/>
      </c>
      <c r="AV490" s="547" t="str">
        <f t="shared" si="152"/>
        <v/>
      </c>
      <c r="AW490" s="547" t="str">
        <f t="shared" si="159"/>
        <v>入力済</v>
      </c>
      <c r="AX490" s="546" t="str">
        <f>IFERROR(VLOOKUP(K490,【参考】数式用!$AR$3:$AS$49,2, FALSE), "")</f>
        <v/>
      </c>
      <c r="AY490" s="547" t="str">
        <f t="shared" si="153"/>
        <v/>
      </c>
      <c r="AZ490" s="547" t="str">
        <f t="shared" si="154"/>
        <v>入力済</v>
      </c>
      <c r="BA490" s="546" t="str">
        <f>IFERROR(VLOOKUP(K490,【参考】数式用!$AX$3:$AY$56, 2, FALSE), "")</f>
        <v/>
      </c>
      <c r="BB490" s="547" t="str">
        <f t="shared" si="155"/>
        <v/>
      </c>
      <c r="BC490" s="647" t="str">
        <f t="shared" si="156"/>
        <v>入力済</v>
      </c>
      <c r="BD490" s="547" t="str">
        <f t="shared" si="157"/>
        <v/>
      </c>
      <c r="BE490" s="547" t="str">
        <f t="shared" si="158"/>
        <v/>
      </c>
      <c r="BF490" s="514"/>
      <c r="BG490" s="514"/>
      <c r="BH490" s="633" t="e">
        <f>VLOOKUP(K490,【参考】数式用!$A$2:$O$57,15,FALSE)</f>
        <v>#N/A</v>
      </c>
      <c r="BI490" s="514"/>
      <c r="BJ490" s="514"/>
      <c r="BK490" s="514"/>
      <c r="BL490" s="514"/>
      <c r="BM490" s="514"/>
      <c r="BN490" s="514"/>
      <c r="BO490" s="515"/>
    </row>
    <row r="491" spans="1:67" s="516" customFormat="1" ht="109.95" customHeight="1" thickBot="1">
      <c r="A491" s="649">
        <v>480</v>
      </c>
      <c r="B491" s="983" t="str">
        <f>IF(基本情報入力シート!B519="","",基本情報入力シート!B519)</f>
        <v/>
      </c>
      <c r="C491" s="984"/>
      <c r="D491" s="984"/>
      <c r="E491" s="984"/>
      <c r="F491" s="985"/>
      <c r="G491" s="460" t="str">
        <f>IF(基本情報入力シート!L519="", "", 基本情報入力シート!L519)</f>
        <v/>
      </c>
      <c r="H491" s="460" t="str">
        <f>IF(基本情報入力シート!Q519="", "", 基本情報入力シート!Q519)</f>
        <v/>
      </c>
      <c r="I491" s="460" t="str">
        <f>IF(基本情報入力シート!V519="", "", 基本情報入力シート!V519)</f>
        <v/>
      </c>
      <c r="J491" s="460" t="str">
        <f>IF(基本情報入力シート!W519="", "", 基本情報入力シート!W519)</f>
        <v/>
      </c>
      <c r="K491" s="460" t="str">
        <f>IF(基本情報入力シート!Z519="", "", 基本情報入力シート!Z519)</f>
        <v/>
      </c>
      <c r="L491" s="162" t="str">
        <f>IF(基本情報入力シート!AF519=0, "",基本情報入力シート!AF519)</f>
        <v/>
      </c>
      <c r="M491" s="163" t="str">
        <f>IF(基本情報入力シート!AG519="","",基本情報入力シート!AG519)</f>
        <v/>
      </c>
      <c r="N491" s="164"/>
      <c r="O491" s="165" t="str">
        <f>IFERROR(VLOOKUP(K491,【参考】数式用!$A$2:$F$57,MATCH(N491,【参考】数式用!$C$3:$F$3,0)+2,0),"")</f>
        <v/>
      </c>
      <c r="P491" s="461" t="s">
        <v>180</v>
      </c>
      <c r="Q491" s="166"/>
      <c r="R491" s="462" t="s">
        <v>271</v>
      </c>
      <c r="S491" s="166"/>
      <c r="T491" s="462" t="s">
        <v>272</v>
      </c>
      <c r="U491" s="166"/>
      <c r="V491" s="462" t="s">
        <v>271</v>
      </c>
      <c r="W491" s="166"/>
      <c r="X491" s="462" t="s">
        <v>182</v>
      </c>
      <c r="Y491" s="462" t="s">
        <v>274</v>
      </c>
      <c r="Z491" s="462" t="str">
        <f t="shared" si="141"/>
        <v/>
      </c>
      <c r="AA491" s="463" t="s">
        <v>275</v>
      </c>
      <c r="AB491" s="464" t="str">
        <f t="shared" si="142"/>
        <v/>
      </c>
      <c r="AC491" s="465" t="str">
        <f>IFERROR(ROUNDDOWN(ROUNDDOWN(ROUND(L491*VLOOKUP(K491,【参考】数式用!$A$4:$F$57,MATCH("処遇改善加算Ⅳ",【参考】数式用!$C$3:$F$3,0)+2,0),0)*M491,0)*Z491*0.5,0), "")</f>
        <v/>
      </c>
      <c r="AD491" s="616"/>
      <c r="AE491" s="582"/>
      <c r="AF491" s="582"/>
      <c r="AG491" s="583"/>
      <c r="AH491" s="234"/>
      <c r="AI491" s="161"/>
      <c r="AJ491" s="167"/>
      <c r="AK491" s="541" t="str">
        <f t="shared" si="143"/>
        <v/>
      </c>
      <c r="AL491" s="542" t="str">
        <f t="shared" si="144"/>
        <v/>
      </c>
      <c r="AM491" s="543"/>
      <c r="AN491" s="547" t="str">
        <f>IFERROR(VLOOKUP(K491,【参考】数式用!$A$2:$N$57,14,FALSE),"")</f>
        <v/>
      </c>
      <c r="AO491" s="547" t="str">
        <f t="shared" si="145"/>
        <v/>
      </c>
      <c r="AP491" s="546" t="str">
        <f t="shared" si="146"/>
        <v/>
      </c>
      <c r="AQ491" s="546" t="str">
        <f t="shared" si="147"/>
        <v>入力済</v>
      </c>
      <c r="AR491" s="547" t="str">
        <f t="shared" si="148"/>
        <v/>
      </c>
      <c r="AS491" s="546" t="str">
        <f t="shared" si="149"/>
        <v>入力済</v>
      </c>
      <c r="AT491" s="546" t="str">
        <f t="shared" si="150"/>
        <v/>
      </c>
      <c r="AU491" s="546" t="str">
        <f t="shared" si="151"/>
        <v/>
      </c>
      <c r="AV491" s="547" t="str">
        <f t="shared" si="152"/>
        <v/>
      </c>
      <c r="AW491" s="547" t="str">
        <f t="shared" si="159"/>
        <v>入力済</v>
      </c>
      <c r="AX491" s="546" t="str">
        <f>IFERROR(VLOOKUP(K491,【参考】数式用!$AR$3:$AS$49,2, FALSE), "")</f>
        <v/>
      </c>
      <c r="AY491" s="547" t="str">
        <f t="shared" si="153"/>
        <v/>
      </c>
      <c r="AZ491" s="547" t="str">
        <f t="shared" si="154"/>
        <v>入力済</v>
      </c>
      <c r="BA491" s="546" t="str">
        <f>IFERROR(VLOOKUP(K491,【参考】数式用!$AX$3:$AY$56, 2, FALSE), "")</f>
        <v/>
      </c>
      <c r="BB491" s="547" t="str">
        <f t="shared" si="155"/>
        <v/>
      </c>
      <c r="BC491" s="647" t="str">
        <f t="shared" si="156"/>
        <v>入力済</v>
      </c>
      <c r="BD491" s="547" t="str">
        <f t="shared" si="157"/>
        <v/>
      </c>
      <c r="BE491" s="547" t="str">
        <f t="shared" si="158"/>
        <v/>
      </c>
      <c r="BF491" s="514"/>
      <c r="BG491" s="514"/>
      <c r="BH491" s="633" t="e">
        <f>VLOOKUP(K491,【参考】数式用!$A$2:$O$57,15,FALSE)</f>
        <v>#N/A</v>
      </c>
      <c r="BI491" s="514"/>
      <c r="BJ491" s="514"/>
      <c r="BK491" s="514"/>
      <c r="BL491" s="514"/>
      <c r="BM491" s="514"/>
      <c r="BN491" s="514"/>
      <c r="BO491" s="515"/>
    </row>
    <row r="492" spans="1:67" s="516" customFormat="1" ht="109.95" customHeight="1" thickBot="1">
      <c r="A492" s="649">
        <v>481</v>
      </c>
      <c r="B492" s="983" t="str">
        <f>IF(基本情報入力シート!B520="","",基本情報入力シート!B520)</f>
        <v/>
      </c>
      <c r="C492" s="984"/>
      <c r="D492" s="984"/>
      <c r="E492" s="984"/>
      <c r="F492" s="985"/>
      <c r="G492" s="460" t="str">
        <f>IF(基本情報入力シート!L520="", "", 基本情報入力シート!L520)</f>
        <v/>
      </c>
      <c r="H492" s="460" t="str">
        <f>IF(基本情報入力シート!Q520="", "", 基本情報入力シート!Q520)</f>
        <v/>
      </c>
      <c r="I492" s="460" t="str">
        <f>IF(基本情報入力シート!V520="", "", 基本情報入力シート!V520)</f>
        <v/>
      </c>
      <c r="J492" s="460" t="str">
        <f>IF(基本情報入力シート!W520="", "", 基本情報入力シート!W520)</f>
        <v/>
      </c>
      <c r="K492" s="460" t="str">
        <f>IF(基本情報入力シート!Z520="", "", 基本情報入力シート!Z520)</f>
        <v/>
      </c>
      <c r="L492" s="162" t="str">
        <f>IF(基本情報入力シート!AF520=0, "",基本情報入力シート!AF520)</f>
        <v/>
      </c>
      <c r="M492" s="163" t="str">
        <f>IF(基本情報入力シート!AG520="","",基本情報入力シート!AG520)</f>
        <v/>
      </c>
      <c r="N492" s="164"/>
      <c r="O492" s="165" t="str">
        <f>IFERROR(VLOOKUP(K492,【参考】数式用!$A$2:$F$57,MATCH(N492,【参考】数式用!$C$3:$F$3,0)+2,0),"")</f>
        <v/>
      </c>
      <c r="P492" s="461" t="s">
        <v>180</v>
      </c>
      <c r="Q492" s="166"/>
      <c r="R492" s="462" t="s">
        <v>271</v>
      </c>
      <c r="S492" s="166"/>
      <c r="T492" s="462" t="s">
        <v>272</v>
      </c>
      <c r="U492" s="166"/>
      <c r="V492" s="462" t="s">
        <v>271</v>
      </c>
      <c r="W492" s="166"/>
      <c r="X492" s="462" t="s">
        <v>182</v>
      </c>
      <c r="Y492" s="462" t="s">
        <v>274</v>
      </c>
      <c r="Z492" s="462" t="str">
        <f t="shared" si="141"/>
        <v/>
      </c>
      <c r="AA492" s="463" t="s">
        <v>275</v>
      </c>
      <c r="AB492" s="464" t="str">
        <f t="shared" si="142"/>
        <v/>
      </c>
      <c r="AC492" s="465" t="str">
        <f>IFERROR(ROUNDDOWN(ROUNDDOWN(ROUND(L492*VLOOKUP(K492,【参考】数式用!$A$4:$F$57,MATCH("処遇改善加算Ⅳ",【参考】数式用!$C$3:$F$3,0)+2,0),0)*M492,0)*Z492*0.5,0), "")</f>
        <v/>
      </c>
      <c r="AD492" s="616"/>
      <c r="AE492" s="582"/>
      <c r="AF492" s="582"/>
      <c r="AG492" s="583"/>
      <c r="AH492" s="234"/>
      <c r="AI492" s="161"/>
      <c r="AJ492" s="167"/>
      <c r="AK492" s="541" t="str">
        <f t="shared" si="143"/>
        <v/>
      </c>
      <c r="AL492" s="542" t="str">
        <f t="shared" si="144"/>
        <v/>
      </c>
      <c r="AM492" s="543"/>
      <c r="AN492" s="547" t="str">
        <f>IFERROR(VLOOKUP(K492,【参考】数式用!$A$2:$N$57,14,FALSE),"")</f>
        <v/>
      </c>
      <c r="AO492" s="547" t="str">
        <f t="shared" si="145"/>
        <v/>
      </c>
      <c r="AP492" s="546" t="str">
        <f t="shared" si="146"/>
        <v/>
      </c>
      <c r="AQ492" s="546" t="str">
        <f t="shared" si="147"/>
        <v>入力済</v>
      </c>
      <c r="AR492" s="547" t="str">
        <f t="shared" si="148"/>
        <v/>
      </c>
      <c r="AS492" s="546" t="str">
        <f t="shared" si="149"/>
        <v>入力済</v>
      </c>
      <c r="AT492" s="546" t="str">
        <f t="shared" si="150"/>
        <v/>
      </c>
      <c r="AU492" s="546" t="str">
        <f t="shared" si="151"/>
        <v/>
      </c>
      <c r="AV492" s="547" t="str">
        <f t="shared" si="152"/>
        <v/>
      </c>
      <c r="AW492" s="547" t="str">
        <f t="shared" si="159"/>
        <v>入力済</v>
      </c>
      <c r="AX492" s="546" t="str">
        <f>IFERROR(VLOOKUP(K492,【参考】数式用!$AR$3:$AS$49,2, FALSE), "")</f>
        <v/>
      </c>
      <c r="AY492" s="547" t="str">
        <f t="shared" si="153"/>
        <v/>
      </c>
      <c r="AZ492" s="547" t="str">
        <f t="shared" si="154"/>
        <v>入力済</v>
      </c>
      <c r="BA492" s="546" t="str">
        <f>IFERROR(VLOOKUP(K492,【参考】数式用!$AX$3:$AY$56, 2, FALSE), "")</f>
        <v/>
      </c>
      <c r="BB492" s="547" t="str">
        <f t="shared" si="155"/>
        <v/>
      </c>
      <c r="BC492" s="647" t="str">
        <f t="shared" si="156"/>
        <v>入力済</v>
      </c>
      <c r="BD492" s="547" t="str">
        <f t="shared" si="157"/>
        <v/>
      </c>
      <c r="BE492" s="547" t="str">
        <f t="shared" si="158"/>
        <v/>
      </c>
      <c r="BF492" s="514"/>
      <c r="BG492" s="514"/>
      <c r="BH492" s="633" t="e">
        <f>VLOOKUP(K492,【参考】数式用!$A$2:$O$57,15,FALSE)</f>
        <v>#N/A</v>
      </c>
      <c r="BI492" s="514"/>
      <c r="BJ492" s="514"/>
      <c r="BK492" s="514"/>
      <c r="BL492" s="514"/>
      <c r="BM492" s="514"/>
      <c r="BN492" s="514"/>
      <c r="BO492" s="515"/>
    </row>
    <row r="493" spans="1:67" s="516" customFormat="1" ht="109.95" customHeight="1" thickBot="1">
      <c r="A493" s="649">
        <v>482</v>
      </c>
      <c r="B493" s="983" t="str">
        <f>IF(基本情報入力シート!B521="","",基本情報入力シート!B521)</f>
        <v/>
      </c>
      <c r="C493" s="984"/>
      <c r="D493" s="984"/>
      <c r="E493" s="984"/>
      <c r="F493" s="985"/>
      <c r="G493" s="460" t="str">
        <f>IF(基本情報入力シート!L521="", "", 基本情報入力シート!L521)</f>
        <v/>
      </c>
      <c r="H493" s="460" t="str">
        <f>IF(基本情報入力シート!Q521="", "", 基本情報入力シート!Q521)</f>
        <v/>
      </c>
      <c r="I493" s="460" t="str">
        <f>IF(基本情報入力シート!V521="", "", 基本情報入力シート!V521)</f>
        <v/>
      </c>
      <c r="J493" s="460" t="str">
        <f>IF(基本情報入力シート!W521="", "", 基本情報入力シート!W521)</f>
        <v/>
      </c>
      <c r="K493" s="460" t="str">
        <f>IF(基本情報入力シート!Z521="", "", 基本情報入力シート!Z521)</f>
        <v/>
      </c>
      <c r="L493" s="162" t="str">
        <f>IF(基本情報入力シート!AF521=0, "",基本情報入力シート!AF521)</f>
        <v/>
      </c>
      <c r="M493" s="163" t="str">
        <f>IF(基本情報入力シート!AG521="","",基本情報入力シート!AG521)</f>
        <v/>
      </c>
      <c r="N493" s="164"/>
      <c r="O493" s="165" t="str">
        <f>IFERROR(VLOOKUP(K493,【参考】数式用!$A$2:$F$57,MATCH(N493,【参考】数式用!$C$3:$F$3,0)+2,0),"")</f>
        <v/>
      </c>
      <c r="P493" s="461" t="s">
        <v>180</v>
      </c>
      <c r="Q493" s="166"/>
      <c r="R493" s="462" t="s">
        <v>271</v>
      </c>
      <c r="S493" s="166"/>
      <c r="T493" s="462" t="s">
        <v>272</v>
      </c>
      <c r="U493" s="166"/>
      <c r="V493" s="462" t="s">
        <v>271</v>
      </c>
      <c r="W493" s="166"/>
      <c r="X493" s="462" t="s">
        <v>182</v>
      </c>
      <c r="Y493" s="462" t="s">
        <v>274</v>
      </c>
      <c r="Z493" s="462" t="str">
        <f t="shared" si="141"/>
        <v/>
      </c>
      <c r="AA493" s="463" t="s">
        <v>275</v>
      </c>
      <c r="AB493" s="464" t="str">
        <f t="shared" si="142"/>
        <v/>
      </c>
      <c r="AC493" s="465" t="str">
        <f>IFERROR(ROUNDDOWN(ROUNDDOWN(ROUND(L493*VLOOKUP(K493,【参考】数式用!$A$4:$F$57,MATCH("処遇改善加算Ⅳ",【参考】数式用!$C$3:$F$3,0)+2,0),0)*M493,0)*Z493*0.5,0), "")</f>
        <v/>
      </c>
      <c r="AD493" s="616"/>
      <c r="AE493" s="582"/>
      <c r="AF493" s="582"/>
      <c r="AG493" s="583"/>
      <c r="AH493" s="234"/>
      <c r="AI493" s="161"/>
      <c r="AJ493" s="167"/>
      <c r="AK493" s="541" t="str">
        <f t="shared" si="143"/>
        <v/>
      </c>
      <c r="AL493" s="542" t="str">
        <f t="shared" si="144"/>
        <v/>
      </c>
      <c r="AM493" s="543"/>
      <c r="AN493" s="547" t="str">
        <f>IFERROR(VLOOKUP(K493,【参考】数式用!$A$2:$N$57,14,FALSE),"")</f>
        <v/>
      </c>
      <c r="AO493" s="547" t="str">
        <f t="shared" si="145"/>
        <v/>
      </c>
      <c r="AP493" s="546" t="str">
        <f t="shared" si="146"/>
        <v/>
      </c>
      <c r="AQ493" s="546" t="str">
        <f t="shared" si="147"/>
        <v>入力済</v>
      </c>
      <c r="AR493" s="547" t="str">
        <f t="shared" si="148"/>
        <v/>
      </c>
      <c r="AS493" s="546" t="str">
        <f t="shared" si="149"/>
        <v>入力済</v>
      </c>
      <c r="AT493" s="546" t="str">
        <f t="shared" si="150"/>
        <v/>
      </c>
      <c r="AU493" s="546" t="str">
        <f t="shared" si="151"/>
        <v/>
      </c>
      <c r="AV493" s="547" t="str">
        <f t="shared" si="152"/>
        <v/>
      </c>
      <c r="AW493" s="547" t="str">
        <f t="shared" si="159"/>
        <v>入力済</v>
      </c>
      <c r="AX493" s="546" t="str">
        <f>IFERROR(VLOOKUP(K493,【参考】数式用!$AR$3:$AS$49,2, FALSE), "")</f>
        <v/>
      </c>
      <c r="AY493" s="547" t="str">
        <f t="shared" si="153"/>
        <v/>
      </c>
      <c r="AZ493" s="547" t="str">
        <f t="shared" si="154"/>
        <v>入力済</v>
      </c>
      <c r="BA493" s="546" t="str">
        <f>IFERROR(VLOOKUP(K493,【参考】数式用!$AX$3:$AY$56, 2, FALSE), "")</f>
        <v/>
      </c>
      <c r="BB493" s="547" t="str">
        <f t="shared" si="155"/>
        <v/>
      </c>
      <c r="BC493" s="647" t="str">
        <f t="shared" si="156"/>
        <v>入力済</v>
      </c>
      <c r="BD493" s="547" t="str">
        <f t="shared" si="157"/>
        <v/>
      </c>
      <c r="BE493" s="547" t="str">
        <f t="shared" si="158"/>
        <v/>
      </c>
      <c r="BF493" s="514"/>
      <c r="BG493" s="514"/>
      <c r="BH493" s="633" t="e">
        <f>VLOOKUP(K493,【参考】数式用!$A$2:$O$57,15,FALSE)</f>
        <v>#N/A</v>
      </c>
      <c r="BI493" s="514"/>
      <c r="BJ493" s="514"/>
      <c r="BK493" s="514"/>
      <c r="BL493" s="514"/>
      <c r="BM493" s="514"/>
      <c r="BN493" s="514"/>
      <c r="BO493" s="515"/>
    </row>
    <row r="494" spans="1:67" s="516" customFormat="1" ht="109.95" customHeight="1" thickBot="1">
      <c r="A494" s="649">
        <v>483</v>
      </c>
      <c r="B494" s="983" t="str">
        <f>IF(基本情報入力シート!B522="","",基本情報入力シート!B522)</f>
        <v/>
      </c>
      <c r="C494" s="984"/>
      <c r="D494" s="984"/>
      <c r="E494" s="984"/>
      <c r="F494" s="985"/>
      <c r="G494" s="460" t="str">
        <f>IF(基本情報入力シート!L522="", "", 基本情報入力シート!L522)</f>
        <v/>
      </c>
      <c r="H494" s="460" t="str">
        <f>IF(基本情報入力シート!Q522="", "", 基本情報入力シート!Q522)</f>
        <v/>
      </c>
      <c r="I494" s="460" t="str">
        <f>IF(基本情報入力シート!V522="", "", 基本情報入力シート!V522)</f>
        <v/>
      </c>
      <c r="J494" s="460" t="str">
        <f>IF(基本情報入力シート!W522="", "", 基本情報入力シート!W522)</f>
        <v/>
      </c>
      <c r="K494" s="460" t="str">
        <f>IF(基本情報入力シート!Z522="", "", 基本情報入力シート!Z522)</f>
        <v/>
      </c>
      <c r="L494" s="162" t="str">
        <f>IF(基本情報入力シート!AF522=0, "",基本情報入力シート!AF522)</f>
        <v/>
      </c>
      <c r="M494" s="163" t="str">
        <f>IF(基本情報入力シート!AG522="","",基本情報入力シート!AG522)</f>
        <v/>
      </c>
      <c r="N494" s="164"/>
      <c r="O494" s="165" t="str">
        <f>IFERROR(VLOOKUP(K494,【参考】数式用!$A$2:$F$57,MATCH(N494,【参考】数式用!$C$3:$F$3,0)+2,0),"")</f>
        <v/>
      </c>
      <c r="P494" s="461" t="s">
        <v>180</v>
      </c>
      <c r="Q494" s="166"/>
      <c r="R494" s="462" t="s">
        <v>271</v>
      </c>
      <c r="S494" s="166"/>
      <c r="T494" s="462" t="s">
        <v>272</v>
      </c>
      <c r="U494" s="166"/>
      <c r="V494" s="462" t="s">
        <v>271</v>
      </c>
      <c r="W494" s="166"/>
      <c r="X494" s="462" t="s">
        <v>182</v>
      </c>
      <c r="Y494" s="462" t="s">
        <v>274</v>
      </c>
      <c r="Z494" s="462" t="str">
        <f t="shared" si="141"/>
        <v/>
      </c>
      <c r="AA494" s="463" t="s">
        <v>275</v>
      </c>
      <c r="AB494" s="464" t="str">
        <f t="shared" si="142"/>
        <v/>
      </c>
      <c r="AC494" s="465" t="str">
        <f>IFERROR(ROUNDDOWN(ROUNDDOWN(ROUND(L494*VLOOKUP(K494,【参考】数式用!$A$4:$F$57,MATCH("処遇改善加算Ⅳ",【参考】数式用!$C$3:$F$3,0)+2,0),0)*M494,0)*Z494*0.5,0), "")</f>
        <v/>
      </c>
      <c r="AD494" s="616"/>
      <c r="AE494" s="582"/>
      <c r="AF494" s="582"/>
      <c r="AG494" s="583"/>
      <c r="AH494" s="234"/>
      <c r="AI494" s="161"/>
      <c r="AJ494" s="167"/>
      <c r="AK494" s="541" t="str">
        <f t="shared" si="143"/>
        <v/>
      </c>
      <c r="AL494" s="542" t="str">
        <f t="shared" si="144"/>
        <v/>
      </c>
      <c r="AM494" s="543"/>
      <c r="AN494" s="547" t="str">
        <f>IFERROR(VLOOKUP(K494,【参考】数式用!$A$2:$N$57,14,FALSE),"")</f>
        <v/>
      </c>
      <c r="AO494" s="547" t="str">
        <f t="shared" si="145"/>
        <v/>
      </c>
      <c r="AP494" s="546" t="str">
        <f t="shared" si="146"/>
        <v/>
      </c>
      <c r="AQ494" s="546" t="str">
        <f t="shared" si="147"/>
        <v>入力済</v>
      </c>
      <c r="AR494" s="547" t="str">
        <f t="shared" si="148"/>
        <v/>
      </c>
      <c r="AS494" s="546" t="str">
        <f t="shared" si="149"/>
        <v>入力済</v>
      </c>
      <c r="AT494" s="546" t="str">
        <f t="shared" si="150"/>
        <v/>
      </c>
      <c r="AU494" s="546" t="str">
        <f t="shared" si="151"/>
        <v/>
      </c>
      <c r="AV494" s="547" t="str">
        <f t="shared" si="152"/>
        <v/>
      </c>
      <c r="AW494" s="547" t="str">
        <f t="shared" si="159"/>
        <v>入力済</v>
      </c>
      <c r="AX494" s="546" t="str">
        <f>IFERROR(VLOOKUP(K494,【参考】数式用!$AR$3:$AS$49,2, FALSE), "")</f>
        <v/>
      </c>
      <c r="AY494" s="547" t="str">
        <f t="shared" si="153"/>
        <v/>
      </c>
      <c r="AZ494" s="547" t="str">
        <f t="shared" si="154"/>
        <v>入力済</v>
      </c>
      <c r="BA494" s="546" t="str">
        <f>IFERROR(VLOOKUP(K494,【参考】数式用!$AX$3:$AY$56, 2, FALSE), "")</f>
        <v/>
      </c>
      <c r="BB494" s="547" t="str">
        <f t="shared" si="155"/>
        <v/>
      </c>
      <c r="BC494" s="647" t="str">
        <f t="shared" si="156"/>
        <v>入力済</v>
      </c>
      <c r="BD494" s="547" t="str">
        <f t="shared" si="157"/>
        <v/>
      </c>
      <c r="BE494" s="547" t="str">
        <f t="shared" si="158"/>
        <v/>
      </c>
      <c r="BF494" s="514"/>
      <c r="BG494" s="514"/>
      <c r="BH494" s="633" t="e">
        <f>VLOOKUP(K494,【参考】数式用!$A$2:$O$57,15,FALSE)</f>
        <v>#N/A</v>
      </c>
      <c r="BI494" s="514"/>
      <c r="BJ494" s="514"/>
      <c r="BK494" s="514"/>
      <c r="BL494" s="514"/>
      <c r="BM494" s="514"/>
      <c r="BN494" s="514"/>
      <c r="BO494" s="515"/>
    </row>
    <row r="495" spans="1:67" s="516" customFormat="1" ht="109.95" customHeight="1" thickBot="1">
      <c r="A495" s="649">
        <v>484</v>
      </c>
      <c r="B495" s="983" t="str">
        <f>IF(基本情報入力シート!B523="","",基本情報入力シート!B523)</f>
        <v/>
      </c>
      <c r="C495" s="984"/>
      <c r="D495" s="984"/>
      <c r="E495" s="984"/>
      <c r="F495" s="985"/>
      <c r="G495" s="460" t="str">
        <f>IF(基本情報入力シート!L523="", "", 基本情報入力シート!L523)</f>
        <v/>
      </c>
      <c r="H495" s="460" t="str">
        <f>IF(基本情報入力シート!Q523="", "", 基本情報入力シート!Q523)</f>
        <v/>
      </c>
      <c r="I495" s="460" t="str">
        <f>IF(基本情報入力シート!V523="", "", 基本情報入力シート!V523)</f>
        <v/>
      </c>
      <c r="J495" s="460" t="str">
        <f>IF(基本情報入力シート!W523="", "", 基本情報入力シート!W523)</f>
        <v/>
      </c>
      <c r="K495" s="460" t="str">
        <f>IF(基本情報入力シート!Z523="", "", 基本情報入力シート!Z523)</f>
        <v/>
      </c>
      <c r="L495" s="162" t="str">
        <f>IF(基本情報入力シート!AF523=0, "",基本情報入力シート!AF523)</f>
        <v/>
      </c>
      <c r="M495" s="163" t="str">
        <f>IF(基本情報入力シート!AG523="","",基本情報入力シート!AG523)</f>
        <v/>
      </c>
      <c r="N495" s="164"/>
      <c r="O495" s="165" t="str">
        <f>IFERROR(VLOOKUP(K495,【参考】数式用!$A$2:$F$57,MATCH(N495,【参考】数式用!$C$3:$F$3,0)+2,0),"")</f>
        <v/>
      </c>
      <c r="P495" s="461" t="s">
        <v>180</v>
      </c>
      <c r="Q495" s="166"/>
      <c r="R495" s="462" t="s">
        <v>271</v>
      </c>
      <c r="S495" s="166"/>
      <c r="T495" s="462" t="s">
        <v>272</v>
      </c>
      <c r="U495" s="166"/>
      <c r="V495" s="462" t="s">
        <v>271</v>
      </c>
      <c r="W495" s="166"/>
      <c r="X495" s="462" t="s">
        <v>182</v>
      </c>
      <c r="Y495" s="462" t="s">
        <v>274</v>
      </c>
      <c r="Z495" s="462" t="str">
        <f t="shared" si="141"/>
        <v/>
      </c>
      <c r="AA495" s="463" t="s">
        <v>275</v>
      </c>
      <c r="AB495" s="464" t="str">
        <f t="shared" si="142"/>
        <v/>
      </c>
      <c r="AC495" s="465" t="str">
        <f>IFERROR(ROUNDDOWN(ROUNDDOWN(ROUND(L495*VLOOKUP(K495,【参考】数式用!$A$4:$F$57,MATCH("処遇改善加算Ⅳ",【参考】数式用!$C$3:$F$3,0)+2,0),0)*M495,0)*Z495*0.5,0), "")</f>
        <v/>
      </c>
      <c r="AD495" s="616"/>
      <c r="AE495" s="582"/>
      <c r="AF495" s="582"/>
      <c r="AG495" s="583"/>
      <c r="AH495" s="234"/>
      <c r="AI495" s="161"/>
      <c r="AJ495" s="167"/>
      <c r="AK495" s="541" t="str">
        <f t="shared" si="143"/>
        <v/>
      </c>
      <c r="AL495" s="542" t="str">
        <f t="shared" si="144"/>
        <v/>
      </c>
      <c r="AM495" s="543"/>
      <c r="AN495" s="547" t="str">
        <f>IFERROR(VLOOKUP(K495,【参考】数式用!$A$2:$N$57,14,FALSE),"")</f>
        <v/>
      </c>
      <c r="AO495" s="547" t="str">
        <f t="shared" si="145"/>
        <v/>
      </c>
      <c r="AP495" s="546" t="str">
        <f t="shared" si="146"/>
        <v/>
      </c>
      <c r="AQ495" s="546" t="str">
        <f t="shared" si="147"/>
        <v>入力済</v>
      </c>
      <c r="AR495" s="547" t="str">
        <f t="shared" si="148"/>
        <v/>
      </c>
      <c r="AS495" s="546" t="str">
        <f t="shared" si="149"/>
        <v>入力済</v>
      </c>
      <c r="AT495" s="546" t="str">
        <f t="shared" si="150"/>
        <v/>
      </c>
      <c r="AU495" s="546" t="str">
        <f t="shared" si="151"/>
        <v/>
      </c>
      <c r="AV495" s="547" t="str">
        <f t="shared" si="152"/>
        <v/>
      </c>
      <c r="AW495" s="547" t="str">
        <f t="shared" si="159"/>
        <v>入力済</v>
      </c>
      <c r="AX495" s="546" t="str">
        <f>IFERROR(VLOOKUP(K495,【参考】数式用!$AR$3:$AS$49,2, FALSE), "")</f>
        <v/>
      </c>
      <c r="AY495" s="547" t="str">
        <f t="shared" si="153"/>
        <v/>
      </c>
      <c r="AZ495" s="547" t="str">
        <f t="shared" si="154"/>
        <v>入力済</v>
      </c>
      <c r="BA495" s="546" t="str">
        <f>IFERROR(VLOOKUP(K495,【参考】数式用!$AX$3:$AY$56, 2, FALSE), "")</f>
        <v/>
      </c>
      <c r="BB495" s="547" t="str">
        <f t="shared" si="155"/>
        <v/>
      </c>
      <c r="BC495" s="647" t="str">
        <f t="shared" si="156"/>
        <v>入力済</v>
      </c>
      <c r="BD495" s="547" t="str">
        <f t="shared" si="157"/>
        <v/>
      </c>
      <c r="BE495" s="547" t="str">
        <f t="shared" si="158"/>
        <v/>
      </c>
      <c r="BF495" s="514"/>
      <c r="BG495" s="514"/>
      <c r="BH495" s="633" t="e">
        <f>VLOOKUP(K495,【参考】数式用!$A$2:$O$57,15,FALSE)</f>
        <v>#N/A</v>
      </c>
      <c r="BI495" s="514"/>
      <c r="BJ495" s="514"/>
      <c r="BK495" s="514"/>
      <c r="BL495" s="514"/>
      <c r="BM495" s="514"/>
      <c r="BN495" s="514"/>
      <c r="BO495" s="515"/>
    </row>
    <row r="496" spans="1:67" s="516" customFormat="1" ht="109.95" customHeight="1" thickBot="1">
      <c r="A496" s="649">
        <v>485</v>
      </c>
      <c r="B496" s="983" t="str">
        <f>IF(基本情報入力シート!B524="","",基本情報入力シート!B524)</f>
        <v/>
      </c>
      <c r="C496" s="984"/>
      <c r="D496" s="984"/>
      <c r="E496" s="984"/>
      <c r="F496" s="985"/>
      <c r="G496" s="460" t="str">
        <f>IF(基本情報入力シート!L524="", "", 基本情報入力シート!L524)</f>
        <v/>
      </c>
      <c r="H496" s="460" t="str">
        <f>IF(基本情報入力シート!Q524="", "", 基本情報入力シート!Q524)</f>
        <v/>
      </c>
      <c r="I496" s="460" t="str">
        <f>IF(基本情報入力シート!V524="", "", 基本情報入力シート!V524)</f>
        <v/>
      </c>
      <c r="J496" s="460" t="str">
        <f>IF(基本情報入力シート!W524="", "", 基本情報入力シート!W524)</f>
        <v/>
      </c>
      <c r="K496" s="460" t="str">
        <f>IF(基本情報入力シート!Z524="", "", 基本情報入力シート!Z524)</f>
        <v/>
      </c>
      <c r="L496" s="162" t="str">
        <f>IF(基本情報入力シート!AF524=0, "",基本情報入力シート!AF524)</f>
        <v/>
      </c>
      <c r="M496" s="163" t="str">
        <f>IF(基本情報入力シート!AG524="","",基本情報入力シート!AG524)</f>
        <v/>
      </c>
      <c r="N496" s="164"/>
      <c r="O496" s="165" t="str">
        <f>IFERROR(VLOOKUP(K496,【参考】数式用!$A$2:$F$57,MATCH(N496,【参考】数式用!$C$3:$F$3,0)+2,0),"")</f>
        <v/>
      </c>
      <c r="P496" s="461" t="s">
        <v>180</v>
      </c>
      <c r="Q496" s="166"/>
      <c r="R496" s="462" t="s">
        <v>271</v>
      </c>
      <c r="S496" s="166"/>
      <c r="T496" s="462" t="s">
        <v>272</v>
      </c>
      <c r="U496" s="166"/>
      <c r="V496" s="462" t="s">
        <v>271</v>
      </c>
      <c r="W496" s="166"/>
      <c r="X496" s="462" t="s">
        <v>182</v>
      </c>
      <c r="Y496" s="462" t="s">
        <v>274</v>
      </c>
      <c r="Z496" s="462" t="str">
        <f t="shared" ref="Z496:Z511" si="160">IF(Q496&gt;=1,(U496*12+W496)-(Q496*12+S496)+1,"")</f>
        <v/>
      </c>
      <c r="AA496" s="463" t="s">
        <v>275</v>
      </c>
      <c r="AB496" s="464" t="str">
        <f t="shared" ref="AB496:AB511" si="161">IFERROR(ROUNDDOWN(ROUND(L496*O496,0)*M496,0)*Z496,"")</f>
        <v/>
      </c>
      <c r="AC496" s="465" t="str">
        <f>IFERROR(ROUNDDOWN(ROUNDDOWN(ROUND(L496*VLOOKUP(K496,【参考】数式用!$A$4:$F$57,MATCH("処遇改善加算Ⅳ",【参考】数式用!$C$3:$F$3,0)+2,0),0)*M496,0)*Z496*0.5,0), "")</f>
        <v/>
      </c>
      <c r="AD496" s="616"/>
      <c r="AE496" s="582"/>
      <c r="AF496" s="582"/>
      <c r="AG496" s="583"/>
      <c r="AH496" s="234"/>
      <c r="AI496" s="161"/>
      <c r="AJ496" s="167"/>
      <c r="AK496" s="541" t="str">
        <f t="shared" ref="AK496:AK511" si="162">IF(AND(N496&lt;&gt;"", OR(U496&lt;&gt;8,W496&lt;&gt;5)),"！算定期間の終わりが令和８年５月になっていません。令和８年６月以降については別シートに記載してください。",
 IF(AND(AN496="加算対象外",N496&lt;&gt;""),"このサービスは、令和８年４月・５月は処遇改善加算の対象ではありません。記入しないでください。",""))</f>
        <v/>
      </c>
      <c r="AL496" s="542" t="str">
        <f t="shared" ref="AL496:AL511" si="163">IF(OR(N496="",AN496="加算対象外"),"",IF(OR(AND(COUNTIF(AP496,"未入力")&gt;0,AD496=""),AND(COUNTIF(AQ496,"未入力")&gt;0,AE496=""),AND(COUNTIF(AN496:BE496,"AF列に色付け")&gt;0,AF496=""),AND(COUNTIF(AN496:BE496,"AG列に色付け")&gt;0,OR(AG496="",AG496=0)),AND(COUNTIF(AN496:BE496,"AH列に色付け")&gt;0,AH496=""),AND(COUNTIF(AN496:BE496,"AI列に色付け")&gt;0,AI496=""),AND(COUNTIF(AN496:BE496,"AJ列に色付け")&gt;0,AJ496="")),"！記入が必要な欄（オレンジ色のセル）に空欄があります。空欄を埋めてください。",""))</f>
        <v/>
      </c>
      <c r="AM496" s="543"/>
      <c r="AN496" s="547" t="str">
        <f>IFERROR(VLOOKUP(K496,【参考】数式用!$A$2:$N$57,14,FALSE),"")</f>
        <v/>
      </c>
      <c r="AO496" s="547" t="str">
        <f t="shared" ref="AO496:AO511" si="164">IF(AND(K496&lt;&gt;"",AN496="加算対象"),"N列に色付け","")</f>
        <v/>
      </c>
      <c r="AP496" s="546" t="str">
        <f t="shared" ref="AP496:AP511" si="165">IF(AND(AC496&lt;&gt;0,AC496&lt;&gt;"",AN496="加算対象"),IF(AD496="○","入力済","未入力"),"")</f>
        <v/>
      </c>
      <c r="AQ496" s="546" t="str">
        <f t="shared" ref="AQ496:AQ511" si="166">IF(AND(N496&lt;&gt;"", AE496="",AN496="加算対象"), "未入力", "入力済")</f>
        <v>入力済</v>
      </c>
      <c r="AR496" s="547" t="str">
        <f t="shared" ref="AR496:AR511" si="167">IF(AND(N496&lt;&gt;"", N496&lt;&gt;"処遇改善加算Ⅳ",AN496="加算対象"),"AF列に色付け","")</f>
        <v/>
      </c>
      <c r="AS496" s="546" t="str">
        <f t="shared" ref="AS496:AS511" si="168">IF(AND(N496&lt;&gt;"", N496&lt;&gt;"処遇改善加算Ⅳ", AF496=""), "未入力", "入力済")</f>
        <v>入力済</v>
      </c>
      <c r="AT496" s="546" t="str">
        <f t="shared" ref="AT496:AT511" si="169">IF(OR(N496="処遇改善加算Ⅰ",N496="処遇改善加算Ⅱ"),"対象","")</f>
        <v/>
      </c>
      <c r="AU496" s="546" t="str">
        <f t="shared" ref="AU496:AU511" si="170">IF(AND(AN496="加算対象",N496&lt;&gt;"処遇改善加算Ⅲ",N496&lt;&gt;"処遇改善加算Ⅳ", N496&lt;&gt;"", AT496&lt;&gt;"対象外"), 1,"")</f>
        <v/>
      </c>
      <c r="AV496" s="547" t="str">
        <f t="shared" ref="AV496:AV511" si="171">IF(AND(AU496=1, OR(AG496=0,AG496=""),AN496="加算対象"),"AH列に色付け","")</f>
        <v/>
      </c>
      <c r="AW496" s="547" t="str">
        <f t="shared" si="159"/>
        <v>入力済</v>
      </c>
      <c r="AX496" s="546" t="str">
        <f>IFERROR(VLOOKUP(K496,【参考】数式用!$AR$3:$AS$49,2, FALSE), "")</f>
        <v/>
      </c>
      <c r="AY496" s="547" t="str">
        <f t="shared" ref="AY496:AY511" si="172">IF(AND(AN496="加算対象",N496="処遇改善加算Ⅰ"),"AI列に色付け","")</f>
        <v/>
      </c>
      <c r="AZ496" s="547" t="str">
        <f t="shared" ref="AZ496:AZ511" si="173">IF(AND(N496="処遇改善加算Ⅰ", AI496=""), "未入力","入力済")</f>
        <v>入力済</v>
      </c>
      <c r="BA496" s="546" t="str">
        <f>IFERROR(VLOOKUP(K496,【参考】数式用!$AX$3:$AY$56, 2, FALSE), "")</f>
        <v/>
      </c>
      <c r="BB496" s="547" t="str">
        <f t="shared" ref="BB496:BB511" si="174">IF(COUNTIF(AE496:AH496,"*令和８年度特例要件を*")&gt;0,"AJ列に色付け","")</f>
        <v/>
      </c>
      <c r="BC496" s="647" t="str">
        <f t="shared" ref="BC496:BC511" si="175">IF(AND(COUNTIF(AE496:AH496,"*令和８年度特例要件を*")&gt;0,AJ496=""), "未入力","入力済")</f>
        <v>入力済</v>
      </c>
      <c r="BD496" s="547" t="str">
        <f t="shared" ref="BD496:BD511" si="176">IF(BB496="AJ列に色付け","入力必要","")</f>
        <v/>
      </c>
      <c r="BE496" s="547" t="str">
        <f t="shared" ref="BE496:BE511" si="177">G496</f>
        <v/>
      </c>
      <c r="BF496" s="514"/>
      <c r="BG496" s="514"/>
      <c r="BH496" s="633" t="e">
        <f>VLOOKUP(K496,【参考】数式用!$A$2:$O$57,15,FALSE)</f>
        <v>#N/A</v>
      </c>
      <c r="BI496" s="514"/>
      <c r="BJ496" s="514"/>
      <c r="BK496" s="514"/>
      <c r="BL496" s="514"/>
      <c r="BM496" s="514"/>
      <c r="BN496" s="514"/>
      <c r="BO496" s="515"/>
    </row>
    <row r="497" spans="1:67" s="516" customFormat="1" ht="109.95" customHeight="1" thickBot="1">
      <c r="A497" s="649">
        <v>486</v>
      </c>
      <c r="B497" s="983" t="str">
        <f>IF(基本情報入力シート!B525="","",基本情報入力シート!B525)</f>
        <v/>
      </c>
      <c r="C497" s="984"/>
      <c r="D497" s="984"/>
      <c r="E497" s="984"/>
      <c r="F497" s="985"/>
      <c r="G497" s="460" t="str">
        <f>IF(基本情報入力シート!L525="", "", 基本情報入力シート!L525)</f>
        <v/>
      </c>
      <c r="H497" s="460" t="str">
        <f>IF(基本情報入力シート!Q525="", "", 基本情報入力シート!Q525)</f>
        <v/>
      </c>
      <c r="I497" s="460" t="str">
        <f>IF(基本情報入力シート!V525="", "", 基本情報入力シート!V525)</f>
        <v/>
      </c>
      <c r="J497" s="460" t="str">
        <f>IF(基本情報入力シート!W525="", "", 基本情報入力シート!W525)</f>
        <v/>
      </c>
      <c r="K497" s="460" t="str">
        <f>IF(基本情報入力シート!Z525="", "", 基本情報入力シート!Z525)</f>
        <v/>
      </c>
      <c r="L497" s="162" t="str">
        <f>IF(基本情報入力シート!AF525=0, "",基本情報入力シート!AF525)</f>
        <v/>
      </c>
      <c r="M497" s="163" t="str">
        <f>IF(基本情報入力シート!AG525="","",基本情報入力シート!AG525)</f>
        <v/>
      </c>
      <c r="N497" s="164"/>
      <c r="O497" s="165" t="str">
        <f>IFERROR(VLOOKUP(K497,【参考】数式用!$A$2:$F$57,MATCH(N497,【参考】数式用!$C$3:$F$3,0)+2,0),"")</f>
        <v/>
      </c>
      <c r="P497" s="461" t="s">
        <v>180</v>
      </c>
      <c r="Q497" s="166"/>
      <c r="R497" s="462" t="s">
        <v>271</v>
      </c>
      <c r="S497" s="166"/>
      <c r="T497" s="462" t="s">
        <v>272</v>
      </c>
      <c r="U497" s="166"/>
      <c r="V497" s="462" t="s">
        <v>271</v>
      </c>
      <c r="W497" s="166"/>
      <c r="X497" s="462" t="s">
        <v>182</v>
      </c>
      <c r="Y497" s="462" t="s">
        <v>274</v>
      </c>
      <c r="Z497" s="462" t="str">
        <f t="shared" si="160"/>
        <v/>
      </c>
      <c r="AA497" s="463" t="s">
        <v>275</v>
      </c>
      <c r="AB497" s="464" t="str">
        <f t="shared" si="161"/>
        <v/>
      </c>
      <c r="AC497" s="465" t="str">
        <f>IFERROR(ROUNDDOWN(ROUNDDOWN(ROUND(L497*VLOOKUP(K497,【参考】数式用!$A$4:$F$57,MATCH("処遇改善加算Ⅳ",【参考】数式用!$C$3:$F$3,0)+2,0),0)*M497,0)*Z497*0.5,0), "")</f>
        <v/>
      </c>
      <c r="AD497" s="616"/>
      <c r="AE497" s="582"/>
      <c r="AF497" s="582"/>
      <c r="AG497" s="583"/>
      <c r="AH497" s="234"/>
      <c r="AI497" s="161"/>
      <c r="AJ497" s="167"/>
      <c r="AK497" s="541" t="str">
        <f t="shared" si="162"/>
        <v/>
      </c>
      <c r="AL497" s="542" t="str">
        <f t="shared" si="163"/>
        <v/>
      </c>
      <c r="AM497" s="543"/>
      <c r="AN497" s="547" t="str">
        <f>IFERROR(VLOOKUP(K497,【参考】数式用!$A$2:$N$57,14,FALSE),"")</f>
        <v/>
      </c>
      <c r="AO497" s="547" t="str">
        <f t="shared" si="164"/>
        <v/>
      </c>
      <c r="AP497" s="546" t="str">
        <f t="shared" si="165"/>
        <v/>
      </c>
      <c r="AQ497" s="546" t="str">
        <f t="shared" si="166"/>
        <v>入力済</v>
      </c>
      <c r="AR497" s="547" t="str">
        <f t="shared" si="167"/>
        <v/>
      </c>
      <c r="AS497" s="546" t="str">
        <f t="shared" si="168"/>
        <v>入力済</v>
      </c>
      <c r="AT497" s="546" t="str">
        <f t="shared" si="169"/>
        <v/>
      </c>
      <c r="AU497" s="546" t="str">
        <f t="shared" si="170"/>
        <v/>
      </c>
      <c r="AV497" s="547" t="str">
        <f t="shared" si="171"/>
        <v/>
      </c>
      <c r="AW497" s="547" t="str">
        <f t="shared" si="159"/>
        <v>入力済</v>
      </c>
      <c r="AX497" s="546" t="str">
        <f>IFERROR(VLOOKUP(K497,【参考】数式用!$AR$3:$AS$49,2, FALSE), "")</f>
        <v/>
      </c>
      <c r="AY497" s="547" t="str">
        <f t="shared" si="172"/>
        <v/>
      </c>
      <c r="AZ497" s="547" t="str">
        <f t="shared" si="173"/>
        <v>入力済</v>
      </c>
      <c r="BA497" s="546" t="str">
        <f>IFERROR(VLOOKUP(K497,【参考】数式用!$AX$3:$AY$56, 2, FALSE), "")</f>
        <v/>
      </c>
      <c r="BB497" s="547" t="str">
        <f t="shared" si="174"/>
        <v/>
      </c>
      <c r="BC497" s="647" t="str">
        <f t="shared" si="175"/>
        <v>入力済</v>
      </c>
      <c r="BD497" s="547" t="str">
        <f t="shared" si="176"/>
        <v/>
      </c>
      <c r="BE497" s="547" t="str">
        <f t="shared" si="177"/>
        <v/>
      </c>
      <c r="BF497" s="514"/>
      <c r="BG497" s="514"/>
      <c r="BH497" s="633" t="e">
        <f>VLOOKUP(K497,【参考】数式用!$A$2:$O$57,15,FALSE)</f>
        <v>#N/A</v>
      </c>
      <c r="BI497" s="514"/>
      <c r="BJ497" s="514"/>
      <c r="BK497" s="514"/>
      <c r="BL497" s="514"/>
      <c r="BM497" s="514"/>
      <c r="BN497" s="514"/>
      <c r="BO497" s="515"/>
    </row>
    <row r="498" spans="1:67" s="516" customFormat="1" ht="109.95" customHeight="1" thickBot="1">
      <c r="A498" s="649">
        <v>487</v>
      </c>
      <c r="B498" s="983" t="str">
        <f>IF(基本情報入力シート!B526="","",基本情報入力シート!B526)</f>
        <v/>
      </c>
      <c r="C498" s="984"/>
      <c r="D498" s="984"/>
      <c r="E498" s="984"/>
      <c r="F498" s="985"/>
      <c r="G498" s="460" t="str">
        <f>IF(基本情報入力シート!L526="", "", 基本情報入力シート!L526)</f>
        <v/>
      </c>
      <c r="H498" s="460" t="str">
        <f>IF(基本情報入力シート!Q526="", "", 基本情報入力シート!Q526)</f>
        <v/>
      </c>
      <c r="I498" s="460" t="str">
        <f>IF(基本情報入力シート!V526="", "", 基本情報入力シート!V526)</f>
        <v/>
      </c>
      <c r="J498" s="460" t="str">
        <f>IF(基本情報入力シート!W526="", "", 基本情報入力シート!W526)</f>
        <v/>
      </c>
      <c r="K498" s="460" t="str">
        <f>IF(基本情報入力シート!Z526="", "", 基本情報入力シート!Z526)</f>
        <v/>
      </c>
      <c r="L498" s="162" t="str">
        <f>IF(基本情報入力シート!AF526=0, "",基本情報入力シート!AF526)</f>
        <v/>
      </c>
      <c r="M498" s="163" t="str">
        <f>IF(基本情報入力シート!AG526="","",基本情報入力シート!AG526)</f>
        <v/>
      </c>
      <c r="N498" s="164"/>
      <c r="O498" s="165" t="str">
        <f>IFERROR(VLOOKUP(K498,【参考】数式用!$A$2:$F$57,MATCH(N498,【参考】数式用!$C$3:$F$3,0)+2,0),"")</f>
        <v/>
      </c>
      <c r="P498" s="461" t="s">
        <v>180</v>
      </c>
      <c r="Q498" s="166"/>
      <c r="R498" s="462" t="s">
        <v>271</v>
      </c>
      <c r="S498" s="166"/>
      <c r="T498" s="462" t="s">
        <v>272</v>
      </c>
      <c r="U498" s="166"/>
      <c r="V498" s="462" t="s">
        <v>271</v>
      </c>
      <c r="W498" s="166"/>
      <c r="X498" s="462" t="s">
        <v>182</v>
      </c>
      <c r="Y498" s="462" t="s">
        <v>274</v>
      </c>
      <c r="Z498" s="462" t="str">
        <f t="shared" si="160"/>
        <v/>
      </c>
      <c r="AA498" s="463" t="s">
        <v>275</v>
      </c>
      <c r="AB498" s="464" t="str">
        <f t="shared" si="161"/>
        <v/>
      </c>
      <c r="AC498" s="465" t="str">
        <f>IFERROR(ROUNDDOWN(ROUNDDOWN(ROUND(L498*VLOOKUP(K498,【参考】数式用!$A$4:$F$57,MATCH("処遇改善加算Ⅳ",【参考】数式用!$C$3:$F$3,0)+2,0),0)*M498,0)*Z498*0.5,0), "")</f>
        <v/>
      </c>
      <c r="AD498" s="616"/>
      <c r="AE498" s="582"/>
      <c r="AF498" s="582"/>
      <c r="AG498" s="583"/>
      <c r="AH498" s="234"/>
      <c r="AI498" s="161"/>
      <c r="AJ498" s="167"/>
      <c r="AK498" s="541" t="str">
        <f t="shared" si="162"/>
        <v/>
      </c>
      <c r="AL498" s="542" t="str">
        <f t="shared" si="163"/>
        <v/>
      </c>
      <c r="AM498" s="543"/>
      <c r="AN498" s="547" t="str">
        <f>IFERROR(VLOOKUP(K498,【参考】数式用!$A$2:$N$57,14,FALSE),"")</f>
        <v/>
      </c>
      <c r="AO498" s="547" t="str">
        <f t="shared" si="164"/>
        <v/>
      </c>
      <c r="AP498" s="546" t="str">
        <f t="shared" si="165"/>
        <v/>
      </c>
      <c r="AQ498" s="546" t="str">
        <f t="shared" si="166"/>
        <v>入力済</v>
      </c>
      <c r="AR498" s="547" t="str">
        <f t="shared" si="167"/>
        <v/>
      </c>
      <c r="AS498" s="546" t="str">
        <f t="shared" si="168"/>
        <v>入力済</v>
      </c>
      <c r="AT498" s="546" t="str">
        <f t="shared" si="169"/>
        <v/>
      </c>
      <c r="AU498" s="546" t="str">
        <f t="shared" si="170"/>
        <v/>
      </c>
      <c r="AV498" s="547" t="str">
        <f t="shared" si="171"/>
        <v/>
      </c>
      <c r="AW498" s="547" t="str">
        <f t="shared" si="159"/>
        <v>入力済</v>
      </c>
      <c r="AX498" s="546" t="str">
        <f>IFERROR(VLOOKUP(K498,【参考】数式用!$AR$3:$AS$49,2, FALSE), "")</f>
        <v/>
      </c>
      <c r="AY498" s="547" t="str">
        <f t="shared" si="172"/>
        <v/>
      </c>
      <c r="AZ498" s="547" t="str">
        <f t="shared" si="173"/>
        <v>入力済</v>
      </c>
      <c r="BA498" s="546" t="str">
        <f>IFERROR(VLOOKUP(K498,【参考】数式用!$AX$3:$AY$56, 2, FALSE), "")</f>
        <v/>
      </c>
      <c r="BB498" s="547" t="str">
        <f t="shared" si="174"/>
        <v/>
      </c>
      <c r="BC498" s="647" t="str">
        <f t="shared" si="175"/>
        <v>入力済</v>
      </c>
      <c r="BD498" s="547" t="str">
        <f t="shared" si="176"/>
        <v/>
      </c>
      <c r="BE498" s="547" t="str">
        <f t="shared" si="177"/>
        <v/>
      </c>
      <c r="BF498" s="514"/>
      <c r="BG498" s="514"/>
      <c r="BH498" s="633" t="e">
        <f>VLOOKUP(K498,【参考】数式用!$A$2:$O$57,15,FALSE)</f>
        <v>#N/A</v>
      </c>
      <c r="BI498" s="514"/>
      <c r="BJ498" s="514"/>
      <c r="BK498" s="514"/>
      <c r="BL498" s="514"/>
      <c r="BM498" s="514"/>
      <c r="BN498" s="514"/>
      <c r="BO498" s="515"/>
    </row>
    <row r="499" spans="1:67" s="516" customFormat="1" ht="109.95" customHeight="1" thickBot="1">
      <c r="A499" s="649">
        <v>488</v>
      </c>
      <c r="B499" s="983" t="str">
        <f>IF(基本情報入力シート!B527="","",基本情報入力シート!B527)</f>
        <v/>
      </c>
      <c r="C499" s="984"/>
      <c r="D499" s="984"/>
      <c r="E499" s="984"/>
      <c r="F499" s="985"/>
      <c r="G499" s="460" t="str">
        <f>IF(基本情報入力シート!L527="", "", 基本情報入力シート!L527)</f>
        <v/>
      </c>
      <c r="H499" s="460" t="str">
        <f>IF(基本情報入力シート!Q527="", "", 基本情報入力シート!Q527)</f>
        <v/>
      </c>
      <c r="I499" s="460" t="str">
        <f>IF(基本情報入力シート!V527="", "", 基本情報入力シート!V527)</f>
        <v/>
      </c>
      <c r="J499" s="460" t="str">
        <f>IF(基本情報入力シート!W527="", "", 基本情報入力シート!W527)</f>
        <v/>
      </c>
      <c r="K499" s="460" t="str">
        <f>IF(基本情報入力シート!Z527="", "", 基本情報入力シート!Z527)</f>
        <v/>
      </c>
      <c r="L499" s="162" t="str">
        <f>IF(基本情報入力シート!AF527=0, "",基本情報入力シート!AF527)</f>
        <v/>
      </c>
      <c r="M499" s="163" t="str">
        <f>IF(基本情報入力シート!AG527="","",基本情報入力シート!AG527)</f>
        <v/>
      </c>
      <c r="N499" s="164"/>
      <c r="O499" s="165" t="str">
        <f>IFERROR(VLOOKUP(K499,【参考】数式用!$A$2:$F$57,MATCH(N499,【参考】数式用!$C$3:$F$3,0)+2,0),"")</f>
        <v/>
      </c>
      <c r="P499" s="461" t="s">
        <v>180</v>
      </c>
      <c r="Q499" s="166"/>
      <c r="R499" s="462" t="s">
        <v>271</v>
      </c>
      <c r="S499" s="166"/>
      <c r="T499" s="462" t="s">
        <v>272</v>
      </c>
      <c r="U499" s="166"/>
      <c r="V499" s="462" t="s">
        <v>271</v>
      </c>
      <c r="W499" s="166"/>
      <c r="X499" s="462" t="s">
        <v>182</v>
      </c>
      <c r="Y499" s="462" t="s">
        <v>274</v>
      </c>
      <c r="Z499" s="462" t="str">
        <f t="shared" si="160"/>
        <v/>
      </c>
      <c r="AA499" s="463" t="s">
        <v>275</v>
      </c>
      <c r="AB499" s="464" t="str">
        <f t="shared" si="161"/>
        <v/>
      </c>
      <c r="AC499" s="465" t="str">
        <f>IFERROR(ROUNDDOWN(ROUNDDOWN(ROUND(L499*VLOOKUP(K499,【参考】数式用!$A$4:$F$57,MATCH("処遇改善加算Ⅳ",【参考】数式用!$C$3:$F$3,0)+2,0),0)*M499,0)*Z499*0.5,0), "")</f>
        <v/>
      </c>
      <c r="AD499" s="616"/>
      <c r="AE499" s="582"/>
      <c r="AF499" s="582"/>
      <c r="AG499" s="583"/>
      <c r="AH499" s="234"/>
      <c r="AI499" s="161"/>
      <c r="AJ499" s="167"/>
      <c r="AK499" s="541" t="str">
        <f t="shared" si="162"/>
        <v/>
      </c>
      <c r="AL499" s="542" t="str">
        <f t="shared" si="163"/>
        <v/>
      </c>
      <c r="AM499" s="543"/>
      <c r="AN499" s="547" t="str">
        <f>IFERROR(VLOOKUP(K499,【参考】数式用!$A$2:$N$57,14,FALSE),"")</f>
        <v/>
      </c>
      <c r="AO499" s="547" t="str">
        <f t="shared" si="164"/>
        <v/>
      </c>
      <c r="AP499" s="546" t="str">
        <f t="shared" si="165"/>
        <v/>
      </c>
      <c r="AQ499" s="546" t="str">
        <f t="shared" si="166"/>
        <v>入力済</v>
      </c>
      <c r="AR499" s="547" t="str">
        <f t="shared" si="167"/>
        <v/>
      </c>
      <c r="AS499" s="546" t="str">
        <f t="shared" si="168"/>
        <v>入力済</v>
      </c>
      <c r="AT499" s="546" t="str">
        <f t="shared" si="169"/>
        <v/>
      </c>
      <c r="AU499" s="546" t="str">
        <f t="shared" si="170"/>
        <v/>
      </c>
      <c r="AV499" s="547" t="str">
        <f t="shared" si="171"/>
        <v/>
      </c>
      <c r="AW499" s="547" t="str">
        <f t="shared" si="159"/>
        <v>入力済</v>
      </c>
      <c r="AX499" s="546" t="str">
        <f>IFERROR(VLOOKUP(K499,【参考】数式用!$AR$3:$AS$49,2, FALSE), "")</f>
        <v/>
      </c>
      <c r="AY499" s="547" t="str">
        <f t="shared" si="172"/>
        <v/>
      </c>
      <c r="AZ499" s="547" t="str">
        <f t="shared" si="173"/>
        <v>入力済</v>
      </c>
      <c r="BA499" s="546" t="str">
        <f>IFERROR(VLOOKUP(K499,【参考】数式用!$AX$3:$AY$56, 2, FALSE), "")</f>
        <v/>
      </c>
      <c r="BB499" s="547" t="str">
        <f t="shared" si="174"/>
        <v/>
      </c>
      <c r="BC499" s="647" t="str">
        <f t="shared" si="175"/>
        <v>入力済</v>
      </c>
      <c r="BD499" s="547" t="str">
        <f t="shared" si="176"/>
        <v/>
      </c>
      <c r="BE499" s="547" t="str">
        <f t="shared" si="177"/>
        <v/>
      </c>
      <c r="BF499" s="514"/>
      <c r="BG499" s="514"/>
      <c r="BH499" s="633" t="e">
        <f>VLOOKUP(K499,【参考】数式用!$A$2:$O$57,15,FALSE)</f>
        <v>#N/A</v>
      </c>
      <c r="BI499" s="514"/>
      <c r="BJ499" s="514"/>
      <c r="BK499" s="514"/>
      <c r="BL499" s="514"/>
      <c r="BM499" s="514"/>
      <c r="BN499" s="514"/>
      <c r="BO499" s="515"/>
    </row>
    <row r="500" spans="1:67" s="516" customFormat="1" ht="109.95" customHeight="1" thickBot="1">
      <c r="A500" s="649">
        <v>489</v>
      </c>
      <c r="B500" s="983" t="str">
        <f>IF(基本情報入力シート!B528="","",基本情報入力シート!B528)</f>
        <v/>
      </c>
      <c r="C500" s="984"/>
      <c r="D500" s="984"/>
      <c r="E500" s="984"/>
      <c r="F500" s="985"/>
      <c r="G500" s="460" t="str">
        <f>IF(基本情報入力シート!L528="", "", 基本情報入力シート!L528)</f>
        <v/>
      </c>
      <c r="H500" s="460" t="str">
        <f>IF(基本情報入力シート!Q528="", "", 基本情報入力シート!Q528)</f>
        <v/>
      </c>
      <c r="I500" s="460" t="str">
        <f>IF(基本情報入力シート!V528="", "", 基本情報入力シート!V528)</f>
        <v/>
      </c>
      <c r="J500" s="460" t="str">
        <f>IF(基本情報入力シート!W528="", "", 基本情報入力シート!W528)</f>
        <v/>
      </c>
      <c r="K500" s="460" t="str">
        <f>IF(基本情報入力シート!Z528="", "", 基本情報入力シート!Z528)</f>
        <v/>
      </c>
      <c r="L500" s="162" t="str">
        <f>IF(基本情報入力シート!AF528=0, "",基本情報入力シート!AF528)</f>
        <v/>
      </c>
      <c r="M500" s="163" t="str">
        <f>IF(基本情報入力シート!AG528="","",基本情報入力シート!AG528)</f>
        <v/>
      </c>
      <c r="N500" s="164"/>
      <c r="O500" s="165" t="str">
        <f>IFERROR(VLOOKUP(K500,【参考】数式用!$A$2:$F$57,MATCH(N500,【参考】数式用!$C$3:$F$3,0)+2,0),"")</f>
        <v/>
      </c>
      <c r="P500" s="461" t="s">
        <v>180</v>
      </c>
      <c r="Q500" s="166"/>
      <c r="R500" s="462" t="s">
        <v>271</v>
      </c>
      <c r="S500" s="166"/>
      <c r="T500" s="462" t="s">
        <v>272</v>
      </c>
      <c r="U500" s="166"/>
      <c r="V500" s="462" t="s">
        <v>271</v>
      </c>
      <c r="W500" s="166"/>
      <c r="X500" s="462" t="s">
        <v>182</v>
      </c>
      <c r="Y500" s="462" t="s">
        <v>274</v>
      </c>
      <c r="Z500" s="462" t="str">
        <f t="shared" si="160"/>
        <v/>
      </c>
      <c r="AA500" s="463" t="s">
        <v>275</v>
      </c>
      <c r="AB500" s="464" t="str">
        <f t="shared" si="161"/>
        <v/>
      </c>
      <c r="AC500" s="465" t="str">
        <f>IFERROR(ROUNDDOWN(ROUNDDOWN(ROUND(L500*VLOOKUP(K500,【参考】数式用!$A$4:$F$57,MATCH("処遇改善加算Ⅳ",【参考】数式用!$C$3:$F$3,0)+2,0),0)*M500,0)*Z500*0.5,0), "")</f>
        <v/>
      </c>
      <c r="AD500" s="616"/>
      <c r="AE500" s="582"/>
      <c r="AF500" s="582"/>
      <c r="AG500" s="583"/>
      <c r="AH500" s="234"/>
      <c r="AI500" s="161"/>
      <c r="AJ500" s="167"/>
      <c r="AK500" s="541" t="str">
        <f t="shared" si="162"/>
        <v/>
      </c>
      <c r="AL500" s="542" t="str">
        <f t="shared" si="163"/>
        <v/>
      </c>
      <c r="AM500" s="543"/>
      <c r="AN500" s="547" t="str">
        <f>IFERROR(VLOOKUP(K500,【参考】数式用!$A$2:$N$57,14,FALSE),"")</f>
        <v/>
      </c>
      <c r="AO500" s="547" t="str">
        <f t="shared" si="164"/>
        <v/>
      </c>
      <c r="AP500" s="546" t="str">
        <f t="shared" si="165"/>
        <v/>
      </c>
      <c r="AQ500" s="546" t="str">
        <f t="shared" si="166"/>
        <v>入力済</v>
      </c>
      <c r="AR500" s="547" t="str">
        <f t="shared" si="167"/>
        <v/>
      </c>
      <c r="AS500" s="546" t="str">
        <f t="shared" si="168"/>
        <v>入力済</v>
      </c>
      <c r="AT500" s="546" t="str">
        <f t="shared" si="169"/>
        <v/>
      </c>
      <c r="AU500" s="546" t="str">
        <f t="shared" si="170"/>
        <v/>
      </c>
      <c r="AV500" s="547" t="str">
        <f t="shared" si="171"/>
        <v/>
      </c>
      <c r="AW500" s="547" t="str">
        <f t="shared" si="159"/>
        <v>入力済</v>
      </c>
      <c r="AX500" s="546" t="str">
        <f>IFERROR(VLOOKUP(K500,【参考】数式用!$AR$3:$AS$49,2, FALSE), "")</f>
        <v/>
      </c>
      <c r="AY500" s="547" t="str">
        <f t="shared" si="172"/>
        <v/>
      </c>
      <c r="AZ500" s="547" t="str">
        <f t="shared" si="173"/>
        <v>入力済</v>
      </c>
      <c r="BA500" s="546" t="str">
        <f>IFERROR(VLOOKUP(K500,【参考】数式用!$AX$3:$AY$56, 2, FALSE), "")</f>
        <v/>
      </c>
      <c r="BB500" s="547" t="str">
        <f t="shared" si="174"/>
        <v/>
      </c>
      <c r="BC500" s="647" t="str">
        <f t="shared" si="175"/>
        <v>入力済</v>
      </c>
      <c r="BD500" s="547" t="str">
        <f t="shared" si="176"/>
        <v/>
      </c>
      <c r="BE500" s="547" t="str">
        <f t="shared" si="177"/>
        <v/>
      </c>
      <c r="BF500" s="514"/>
      <c r="BG500" s="514"/>
      <c r="BH500" s="633" t="e">
        <f>VLOOKUP(K500,【参考】数式用!$A$2:$O$57,15,FALSE)</f>
        <v>#N/A</v>
      </c>
      <c r="BI500" s="514"/>
      <c r="BJ500" s="514"/>
      <c r="BK500" s="514"/>
      <c r="BL500" s="514"/>
      <c r="BM500" s="514"/>
      <c r="BN500" s="514"/>
      <c r="BO500" s="515"/>
    </row>
    <row r="501" spans="1:67" s="516" customFormat="1" ht="109.95" customHeight="1" thickBot="1">
      <c r="A501" s="649">
        <v>490</v>
      </c>
      <c r="B501" s="983" t="str">
        <f>IF(基本情報入力シート!B529="","",基本情報入力シート!B529)</f>
        <v/>
      </c>
      <c r="C501" s="984"/>
      <c r="D501" s="984"/>
      <c r="E501" s="984"/>
      <c r="F501" s="985"/>
      <c r="G501" s="460" t="str">
        <f>IF(基本情報入力シート!L529="", "", 基本情報入力シート!L529)</f>
        <v/>
      </c>
      <c r="H501" s="460" t="str">
        <f>IF(基本情報入力シート!Q529="", "", 基本情報入力シート!Q529)</f>
        <v/>
      </c>
      <c r="I501" s="460" t="str">
        <f>IF(基本情報入力シート!V529="", "", 基本情報入力シート!V529)</f>
        <v/>
      </c>
      <c r="J501" s="460" t="str">
        <f>IF(基本情報入力シート!W529="", "", 基本情報入力シート!W529)</f>
        <v/>
      </c>
      <c r="K501" s="460" t="str">
        <f>IF(基本情報入力シート!Z529="", "", 基本情報入力シート!Z529)</f>
        <v/>
      </c>
      <c r="L501" s="162" t="str">
        <f>IF(基本情報入力シート!AF529=0, "",基本情報入力シート!AF529)</f>
        <v/>
      </c>
      <c r="M501" s="163" t="str">
        <f>IF(基本情報入力シート!AG529="","",基本情報入力シート!AG529)</f>
        <v/>
      </c>
      <c r="N501" s="164"/>
      <c r="O501" s="165" t="str">
        <f>IFERROR(VLOOKUP(K501,【参考】数式用!$A$2:$F$57,MATCH(N501,【参考】数式用!$C$3:$F$3,0)+2,0),"")</f>
        <v/>
      </c>
      <c r="P501" s="461" t="s">
        <v>180</v>
      </c>
      <c r="Q501" s="166"/>
      <c r="R501" s="462" t="s">
        <v>271</v>
      </c>
      <c r="S501" s="166"/>
      <c r="T501" s="462" t="s">
        <v>272</v>
      </c>
      <c r="U501" s="166"/>
      <c r="V501" s="462" t="s">
        <v>271</v>
      </c>
      <c r="W501" s="166"/>
      <c r="X501" s="462" t="s">
        <v>182</v>
      </c>
      <c r="Y501" s="462" t="s">
        <v>274</v>
      </c>
      <c r="Z501" s="462" t="str">
        <f t="shared" si="160"/>
        <v/>
      </c>
      <c r="AA501" s="463" t="s">
        <v>275</v>
      </c>
      <c r="AB501" s="464" t="str">
        <f t="shared" si="161"/>
        <v/>
      </c>
      <c r="AC501" s="465" t="str">
        <f>IFERROR(ROUNDDOWN(ROUNDDOWN(ROUND(L501*VLOOKUP(K501,【参考】数式用!$A$4:$F$57,MATCH("処遇改善加算Ⅳ",【参考】数式用!$C$3:$F$3,0)+2,0),0)*M501,0)*Z501*0.5,0), "")</f>
        <v/>
      </c>
      <c r="AD501" s="616"/>
      <c r="AE501" s="582"/>
      <c r="AF501" s="582"/>
      <c r="AG501" s="583"/>
      <c r="AH501" s="234"/>
      <c r="AI501" s="161"/>
      <c r="AJ501" s="167"/>
      <c r="AK501" s="541" t="str">
        <f t="shared" si="162"/>
        <v/>
      </c>
      <c r="AL501" s="542" t="str">
        <f t="shared" si="163"/>
        <v/>
      </c>
      <c r="AM501" s="543"/>
      <c r="AN501" s="547" t="str">
        <f>IFERROR(VLOOKUP(K501,【参考】数式用!$A$2:$N$57,14,FALSE),"")</f>
        <v/>
      </c>
      <c r="AO501" s="547" t="str">
        <f t="shared" si="164"/>
        <v/>
      </c>
      <c r="AP501" s="546" t="str">
        <f t="shared" si="165"/>
        <v/>
      </c>
      <c r="AQ501" s="546" t="str">
        <f t="shared" si="166"/>
        <v>入力済</v>
      </c>
      <c r="AR501" s="547" t="str">
        <f t="shared" si="167"/>
        <v/>
      </c>
      <c r="AS501" s="546" t="str">
        <f t="shared" si="168"/>
        <v>入力済</v>
      </c>
      <c r="AT501" s="546" t="str">
        <f t="shared" si="169"/>
        <v/>
      </c>
      <c r="AU501" s="546" t="str">
        <f t="shared" si="170"/>
        <v/>
      </c>
      <c r="AV501" s="547" t="str">
        <f t="shared" si="171"/>
        <v/>
      </c>
      <c r="AW501" s="547" t="str">
        <f t="shared" si="159"/>
        <v>入力済</v>
      </c>
      <c r="AX501" s="546" t="str">
        <f>IFERROR(VLOOKUP(K501,【参考】数式用!$AR$3:$AS$49,2, FALSE), "")</f>
        <v/>
      </c>
      <c r="AY501" s="547" t="str">
        <f t="shared" si="172"/>
        <v/>
      </c>
      <c r="AZ501" s="547" t="str">
        <f t="shared" si="173"/>
        <v>入力済</v>
      </c>
      <c r="BA501" s="546" t="str">
        <f>IFERROR(VLOOKUP(K501,【参考】数式用!$AX$3:$AY$56, 2, FALSE), "")</f>
        <v/>
      </c>
      <c r="BB501" s="547" t="str">
        <f t="shared" si="174"/>
        <v/>
      </c>
      <c r="BC501" s="647" t="str">
        <f t="shared" si="175"/>
        <v>入力済</v>
      </c>
      <c r="BD501" s="547" t="str">
        <f t="shared" si="176"/>
        <v/>
      </c>
      <c r="BE501" s="547" t="str">
        <f t="shared" si="177"/>
        <v/>
      </c>
      <c r="BF501" s="514"/>
      <c r="BG501" s="514"/>
      <c r="BH501" s="633" t="e">
        <f>VLOOKUP(K501,【参考】数式用!$A$2:$O$57,15,FALSE)</f>
        <v>#N/A</v>
      </c>
      <c r="BI501" s="514"/>
      <c r="BJ501" s="514"/>
      <c r="BK501" s="514"/>
      <c r="BL501" s="514"/>
      <c r="BM501" s="514"/>
      <c r="BN501" s="514"/>
      <c r="BO501" s="515"/>
    </row>
    <row r="502" spans="1:67" s="516" customFormat="1" ht="109.95" customHeight="1" thickBot="1">
      <c r="A502" s="649">
        <v>491</v>
      </c>
      <c r="B502" s="983" t="str">
        <f>IF(基本情報入力シート!B530="","",基本情報入力シート!B530)</f>
        <v/>
      </c>
      <c r="C502" s="984"/>
      <c r="D502" s="984"/>
      <c r="E502" s="984"/>
      <c r="F502" s="985"/>
      <c r="G502" s="460" t="str">
        <f>IF(基本情報入力シート!L530="", "", 基本情報入力シート!L530)</f>
        <v/>
      </c>
      <c r="H502" s="460" t="str">
        <f>IF(基本情報入力シート!Q530="", "", 基本情報入力シート!Q530)</f>
        <v/>
      </c>
      <c r="I502" s="460" t="str">
        <f>IF(基本情報入力シート!V530="", "", 基本情報入力シート!V530)</f>
        <v/>
      </c>
      <c r="J502" s="460" t="str">
        <f>IF(基本情報入力シート!W530="", "", 基本情報入力シート!W530)</f>
        <v/>
      </c>
      <c r="K502" s="460" t="str">
        <f>IF(基本情報入力シート!Z530="", "", 基本情報入力シート!Z530)</f>
        <v/>
      </c>
      <c r="L502" s="162" t="str">
        <f>IF(基本情報入力シート!AF530=0, "",基本情報入力シート!AF530)</f>
        <v/>
      </c>
      <c r="M502" s="163" t="str">
        <f>IF(基本情報入力シート!AG530="","",基本情報入力シート!AG530)</f>
        <v/>
      </c>
      <c r="N502" s="164"/>
      <c r="O502" s="165" t="str">
        <f>IFERROR(VLOOKUP(K502,【参考】数式用!$A$2:$F$57,MATCH(N502,【参考】数式用!$C$3:$F$3,0)+2,0),"")</f>
        <v/>
      </c>
      <c r="P502" s="461" t="s">
        <v>180</v>
      </c>
      <c r="Q502" s="166"/>
      <c r="R502" s="462" t="s">
        <v>271</v>
      </c>
      <c r="S502" s="166"/>
      <c r="T502" s="462" t="s">
        <v>272</v>
      </c>
      <c r="U502" s="166"/>
      <c r="V502" s="462" t="s">
        <v>271</v>
      </c>
      <c r="W502" s="166"/>
      <c r="X502" s="462" t="s">
        <v>182</v>
      </c>
      <c r="Y502" s="462" t="s">
        <v>274</v>
      </c>
      <c r="Z502" s="462" t="str">
        <f t="shared" si="160"/>
        <v/>
      </c>
      <c r="AA502" s="463" t="s">
        <v>275</v>
      </c>
      <c r="AB502" s="464" t="str">
        <f t="shared" si="161"/>
        <v/>
      </c>
      <c r="AC502" s="465" t="str">
        <f>IFERROR(ROUNDDOWN(ROUNDDOWN(ROUND(L502*VLOOKUP(K502,【参考】数式用!$A$4:$F$57,MATCH("処遇改善加算Ⅳ",【参考】数式用!$C$3:$F$3,0)+2,0),0)*M502,0)*Z502*0.5,0), "")</f>
        <v/>
      </c>
      <c r="AD502" s="616"/>
      <c r="AE502" s="582"/>
      <c r="AF502" s="582"/>
      <c r="AG502" s="583"/>
      <c r="AH502" s="234"/>
      <c r="AI502" s="161"/>
      <c r="AJ502" s="167"/>
      <c r="AK502" s="541" t="str">
        <f t="shared" si="162"/>
        <v/>
      </c>
      <c r="AL502" s="542" t="str">
        <f t="shared" si="163"/>
        <v/>
      </c>
      <c r="AM502" s="543"/>
      <c r="AN502" s="547" t="str">
        <f>IFERROR(VLOOKUP(K502,【参考】数式用!$A$2:$N$57,14,FALSE),"")</f>
        <v/>
      </c>
      <c r="AO502" s="547" t="str">
        <f t="shared" si="164"/>
        <v/>
      </c>
      <c r="AP502" s="546" t="str">
        <f t="shared" si="165"/>
        <v/>
      </c>
      <c r="AQ502" s="546" t="str">
        <f t="shared" si="166"/>
        <v>入力済</v>
      </c>
      <c r="AR502" s="547" t="str">
        <f t="shared" si="167"/>
        <v/>
      </c>
      <c r="AS502" s="546" t="str">
        <f t="shared" si="168"/>
        <v>入力済</v>
      </c>
      <c r="AT502" s="546" t="str">
        <f t="shared" si="169"/>
        <v/>
      </c>
      <c r="AU502" s="546" t="str">
        <f t="shared" si="170"/>
        <v/>
      </c>
      <c r="AV502" s="547" t="str">
        <f t="shared" si="171"/>
        <v/>
      </c>
      <c r="AW502" s="547" t="str">
        <f t="shared" si="159"/>
        <v>入力済</v>
      </c>
      <c r="AX502" s="546" t="str">
        <f>IFERROR(VLOOKUP(K502,【参考】数式用!$AR$3:$AS$49,2, FALSE), "")</f>
        <v/>
      </c>
      <c r="AY502" s="547" t="str">
        <f t="shared" si="172"/>
        <v/>
      </c>
      <c r="AZ502" s="547" t="str">
        <f t="shared" si="173"/>
        <v>入力済</v>
      </c>
      <c r="BA502" s="546" t="str">
        <f>IFERROR(VLOOKUP(K502,【参考】数式用!$AX$3:$AY$56, 2, FALSE), "")</f>
        <v/>
      </c>
      <c r="BB502" s="547" t="str">
        <f t="shared" si="174"/>
        <v/>
      </c>
      <c r="BC502" s="647" t="str">
        <f t="shared" si="175"/>
        <v>入力済</v>
      </c>
      <c r="BD502" s="547" t="str">
        <f t="shared" si="176"/>
        <v/>
      </c>
      <c r="BE502" s="547" t="str">
        <f t="shared" si="177"/>
        <v/>
      </c>
      <c r="BF502" s="514"/>
      <c r="BG502" s="514"/>
      <c r="BH502" s="633" t="e">
        <f>VLOOKUP(K502,【参考】数式用!$A$2:$O$57,15,FALSE)</f>
        <v>#N/A</v>
      </c>
      <c r="BI502" s="514"/>
      <c r="BJ502" s="514"/>
      <c r="BK502" s="514"/>
      <c r="BL502" s="514"/>
      <c r="BM502" s="514"/>
      <c r="BN502" s="514"/>
      <c r="BO502" s="515"/>
    </row>
    <row r="503" spans="1:67" s="516" customFormat="1" ht="109.95" customHeight="1" thickBot="1">
      <c r="A503" s="649">
        <v>492</v>
      </c>
      <c r="B503" s="983" t="str">
        <f>IF(基本情報入力シート!B531="","",基本情報入力シート!B531)</f>
        <v/>
      </c>
      <c r="C503" s="984"/>
      <c r="D503" s="984"/>
      <c r="E503" s="984"/>
      <c r="F503" s="985"/>
      <c r="G503" s="460" t="str">
        <f>IF(基本情報入力シート!L531="", "", 基本情報入力シート!L531)</f>
        <v/>
      </c>
      <c r="H503" s="460" t="str">
        <f>IF(基本情報入力シート!Q531="", "", 基本情報入力シート!Q531)</f>
        <v/>
      </c>
      <c r="I503" s="460" t="str">
        <f>IF(基本情報入力シート!V531="", "", 基本情報入力シート!V531)</f>
        <v/>
      </c>
      <c r="J503" s="460" t="str">
        <f>IF(基本情報入力シート!W531="", "", 基本情報入力シート!W531)</f>
        <v/>
      </c>
      <c r="K503" s="460" t="str">
        <f>IF(基本情報入力シート!Z531="", "", 基本情報入力シート!Z531)</f>
        <v/>
      </c>
      <c r="L503" s="162" t="str">
        <f>IF(基本情報入力シート!AF531=0, "",基本情報入力シート!AF531)</f>
        <v/>
      </c>
      <c r="M503" s="163" t="str">
        <f>IF(基本情報入力シート!AG531="","",基本情報入力シート!AG531)</f>
        <v/>
      </c>
      <c r="N503" s="164"/>
      <c r="O503" s="165" t="str">
        <f>IFERROR(VLOOKUP(K503,【参考】数式用!$A$2:$F$57,MATCH(N503,【参考】数式用!$C$3:$F$3,0)+2,0),"")</f>
        <v/>
      </c>
      <c r="P503" s="461" t="s">
        <v>180</v>
      </c>
      <c r="Q503" s="166"/>
      <c r="R503" s="462" t="s">
        <v>271</v>
      </c>
      <c r="S503" s="166"/>
      <c r="T503" s="462" t="s">
        <v>272</v>
      </c>
      <c r="U503" s="166"/>
      <c r="V503" s="462" t="s">
        <v>271</v>
      </c>
      <c r="W503" s="166"/>
      <c r="X503" s="462" t="s">
        <v>182</v>
      </c>
      <c r="Y503" s="462" t="s">
        <v>274</v>
      </c>
      <c r="Z503" s="462" t="str">
        <f t="shared" si="160"/>
        <v/>
      </c>
      <c r="AA503" s="463" t="s">
        <v>275</v>
      </c>
      <c r="AB503" s="464" t="str">
        <f t="shared" si="161"/>
        <v/>
      </c>
      <c r="AC503" s="465" t="str">
        <f>IFERROR(ROUNDDOWN(ROUNDDOWN(ROUND(L503*VLOOKUP(K503,【参考】数式用!$A$4:$F$57,MATCH("処遇改善加算Ⅳ",【参考】数式用!$C$3:$F$3,0)+2,0),0)*M503,0)*Z503*0.5,0), "")</f>
        <v/>
      </c>
      <c r="AD503" s="616"/>
      <c r="AE503" s="582"/>
      <c r="AF503" s="582"/>
      <c r="AG503" s="583"/>
      <c r="AH503" s="234"/>
      <c r="AI503" s="161"/>
      <c r="AJ503" s="167"/>
      <c r="AK503" s="541" t="str">
        <f t="shared" si="162"/>
        <v/>
      </c>
      <c r="AL503" s="542" t="str">
        <f t="shared" si="163"/>
        <v/>
      </c>
      <c r="AM503" s="543"/>
      <c r="AN503" s="547" t="str">
        <f>IFERROR(VLOOKUP(K503,【参考】数式用!$A$2:$N$57,14,FALSE),"")</f>
        <v/>
      </c>
      <c r="AO503" s="547" t="str">
        <f t="shared" si="164"/>
        <v/>
      </c>
      <c r="AP503" s="546" t="str">
        <f t="shared" si="165"/>
        <v/>
      </c>
      <c r="AQ503" s="546" t="str">
        <f t="shared" si="166"/>
        <v>入力済</v>
      </c>
      <c r="AR503" s="547" t="str">
        <f t="shared" si="167"/>
        <v/>
      </c>
      <c r="AS503" s="546" t="str">
        <f t="shared" si="168"/>
        <v>入力済</v>
      </c>
      <c r="AT503" s="546" t="str">
        <f t="shared" si="169"/>
        <v/>
      </c>
      <c r="AU503" s="546" t="str">
        <f t="shared" si="170"/>
        <v/>
      </c>
      <c r="AV503" s="547" t="str">
        <f t="shared" si="171"/>
        <v/>
      </c>
      <c r="AW503" s="547" t="str">
        <f t="shared" si="159"/>
        <v>入力済</v>
      </c>
      <c r="AX503" s="546" t="str">
        <f>IFERROR(VLOOKUP(K503,【参考】数式用!$AR$3:$AS$49,2, FALSE), "")</f>
        <v/>
      </c>
      <c r="AY503" s="547" t="str">
        <f t="shared" si="172"/>
        <v/>
      </c>
      <c r="AZ503" s="547" t="str">
        <f t="shared" si="173"/>
        <v>入力済</v>
      </c>
      <c r="BA503" s="546" t="str">
        <f>IFERROR(VLOOKUP(K503,【参考】数式用!$AX$3:$AY$56, 2, FALSE), "")</f>
        <v/>
      </c>
      <c r="BB503" s="547" t="str">
        <f t="shared" si="174"/>
        <v/>
      </c>
      <c r="BC503" s="647" t="str">
        <f t="shared" si="175"/>
        <v>入力済</v>
      </c>
      <c r="BD503" s="547" t="str">
        <f t="shared" si="176"/>
        <v/>
      </c>
      <c r="BE503" s="547" t="str">
        <f t="shared" si="177"/>
        <v/>
      </c>
      <c r="BF503" s="514"/>
      <c r="BG503" s="514"/>
      <c r="BH503" s="633" t="e">
        <f>VLOOKUP(K503,【参考】数式用!$A$2:$O$57,15,FALSE)</f>
        <v>#N/A</v>
      </c>
      <c r="BI503" s="514"/>
      <c r="BJ503" s="514"/>
      <c r="BK503" s="514"/>
      <c r="BL503" s="514"/>
      <c r="BM503" s="514"/>
      <c r="BN503" s="514"/>
      <c r="BO503" s="515"/>
    </row>
    <row r="504" spans="1:67" s="516" customFormat="1" ht="109.95" customHeight="1" thickBot="1">
      <c r="A504" s="649">
        <v>493</v>
      </c>
      <c r="B504" s="983" t="str">
        <f>IF(基本情報入力シート!B532="","",基本情報入力シート!B532)</f>
        <v/>
      </c>
      <c r="C504" s="984"/>
      <c r="D504" s="984"/>
      <c r="E504" s="984"/>
      <c r="F504" s="985"/>
      <c r="G504" s="460" t="str">
        <f>IF(基本情報入力シート!L532="", "", 基本情報入力シート!L532)</f>
        <v/>
      </c>
      <c r="H504" s="460" t="str">
        <f>IF(基本情報入力シート!Q532="", "", 基本情報入力シート!Q532)</f>
        <v/>
      </c>
      <c r="I504" s="460" t="str">
        <f>IF(基本情報入力シート!V532="", "", 基本情報入力シート!V532)</f>
        <v/>
      </c>
      <c r="J504" s="460" t="str">
        <f>IF(基本情報入力シート!W532="", "", 基本情報入力シート!W532)</f>
        <v/>
      </c>
      <c r="K504" s="460" t="str">
        <f>IF(基本情報入力シート!Z532="", "", 基本情報入力シート!Z532)</f>
        <v/>
      </c>
      <c r="L504" s="162" t="str">
        <f>IF(基本情報入力シート!AF532=0, "",基本情報入力シート!AF532)</f>
        <v/>
      </c>
      <c r="M504" s="163" t="str">
        <f>IF(基本情報入力シート!AG532="","",基本情報入力シート!AG532)</f>
        <v/>
      </c>
      <c r="N504" s="164"/>
      <c r="O504" s="165" t="str">
        <f>IFERROR(VLOOKUP(K504,【参考】数式用!$A$2:$F$57,MATCH(N504,【参考】数式用!$C$3:$F$3,0)+2,0),"")</f>
        <v/>
      </c>
      <c r="P504" s="461" t="s">
        <v>180</v>
      </c>
      <c r="Q504" s="166"/>
      <c r="R504" s="462" t="s">
        <v>271</v>
      </c>
      <c r="S504" s="166"/>
      <c r="T504" s="462" t="s">
        <v>272</v>
      </c>
      <c r="U504" s="166"/>
      <c r="V504" s="462" t="s">
        <v>271</v>
      </c>
      <c r="W504" s="166"/>
      <c r="X504" s="462" t="s">
        <v>182</v>
      </c>
      <c r="Y504" s="462" t="s">
        <v>274</v>
      </c>
      <c r="Z504" s="462" t="str">
        <f t="shared" si="160"/>
        <v/>
      </c>
      <c r="AA504" s="463" t="s">
        <v>275</v>
      </c>
      <c r="AB504" s="464" t="str">
        <f t="shared" si="161"/>
        <v/>
      </c>
      <c r="AC504" s="465" t="str">
        <f>IFERROR(ROUNDDOWN(ROUNDDOWN(ROUND(L504*VLOOKUP(K504,【参考】数式用!$A$4:$F$57,MATCH("処遇改善加算Ⅳ",【参考】数式用!$C$3:$F$3,0)+2,0),0)*M504,0)*Z504*0.5,0), "")</f>
        <v/>
      </c>
      <c r="AD504" s="616"/>
      <c r="AE504" s="582"/>
      <c r="AF504" s="582"/>
      <c r="AG504" s="583"/>
      <c r="AH504" s="234"/>
      <c r="AI504" s="161"/>
      <c r="AJ504" s="167"/>
      <c r="AK504" s="541" t="str">
        <f t="shared" si="162"/>
        <v/>
      </c>
      <c r="AL504" s="542" t="str">
        <f t="shared" si="163"/>
        <v/>
      </c>
      <c r="AM504" s="543"/>
      <c r="AN504" s="547" t="str">
        <f>IFERROR(VLOOKUP(K504,【参考】数式用!$A$2:$N$57,14,FALSE),"")</f>
        <v/>
      </c>
      <c r="AO504" s="547" t="str">
        <f t="shared" si="164"/>
        <v/>
      </c>
      <c r="AP504" s="546" t="str">
        <f t="shared" si="165"/>
        <v/>
      </c>
      <c r="AQ504" s="546" t="str">
        <f t="shared" si="166"/>
        <v>入力済</v>
      </c>
      <c r="AR504" s="547" t="str">
        <f t="shared" si="167"/>
        <v/>
      </c>
      <c r="AS504" s="546" t="str">
        <f t="shared" si="168"/>
        <v>入力済</v>
      </c>
      <c r="AT504" s="546" t="str">
        <f t="shared" si="169"/>
        <v/>
      </c>
      <c r="AU504" s="546" t="str">
        <f t="shared" si="170"/>
        <v/>
      </c>
      <c r="AV504" s="547" t="str">
        <f t="shared" si="171"/>
        <v/>
      </c>
      <c r="AW504" s="547" t="str">
        <f t="shared" si="159"/>
        <v>入力済</v>
      </c>
      <c r="AX504" s="546" t="str">
        <f>IFERROR(VLOOKUP(K504,【参考】数式用!$AR$3:$AS$49,2, FALSE), "")</f>
        <v/>
      </c>
      <c r="AY504" s="547" t="str">
        <f t="shared" si="172"/>
        <v/>
      </c>
      <c r="AZ504" s="547" t="str">
        <f t="shared" si="173"/>
        <v>入力済</v>
      </c>
      <c r="BA504" s="546" t="str">
        <f>IFERROR(VLOOKUP(K504,【参考】数式用!$AX$3:$AY$56, 2, FALSE), "")</f>
        <v/>
      </c>
      <c r="BB504" s="547" t="str">
        <f t="shared" si="174"/>
        <v/>
      </c>
      <c r="BC504" s="647" t="str">
        <f t="shared" si="175"/>
        <v>入力済</v>
      </c>
      <c r="BD504" s="547" t="str">
        <f t="shared" si="176"/>
        <v/>
      </c>
      <c r="BE504" s="547" t="str">
        <f t="shared" si="177"/>
        <v/>
      </c>
      <c r="BF504" s="514"/>
      <c r="BG504" s="514"/>
      <c r="BH504" s="633" t="e">
        <f>VLOOKUP(K504,【参考】数式用!$A$2:$O$57,15,FALSE)</f>
        <v>#N/A</v>
      </c>
      <c r="BI504" s="514"/>
      <c r="BJ504" s="514"/>
      <c r="BK504" s="514"/>
      <c r="BL504" s="514"/>
      <c r="BM504" s="514"/>
      <c r="BN504" s="514"/>
      <c r="BO504" s="515"/>
    </row>
    <row r="505" spans="1:67" s="516" customFormat="1" ht="109.95" customHeight="1" thickBot="1">
      <c r="A505" s="649">
        <v>494</v>
      </c>
      <c r="B505" s="983" t="str">
        <f>IF(基本情報入力シート!B533="","",基本情報入力シート!B533)</f>
        <v/>
      </c>
      <c r="C505" s="984"/>
      <c r="D505" s="984"/>
      <c r="E505" s="984"/>
      <c r="F505" s="985"/>
      <c r="G505" s="460" t="str">
        <f>IF(基本情報入力シート!L533="", "", 基本情報入力シート!L533)</f>
        <v/>
      </c>
      <c r="H505" s="460" t="str">
        <f>IF(基本情報入力シート!Q533="", "", 基本情報入力シート!Q533)</f>
        <v/>
      </c>
      <c r="I505" s="460" t="str">
        <f>IF(基本情報入力シート!V533="", "", 基本情報入力シート!V533)</f>
        <v/>
      </c>
      <c r="J505" s="460" t="str">
        <f>IF(基本情報入力シート!W533="", "", 基本情報入力シート!W533)</f>
        <v/>
      </c>
      <c r="K505" s="460" t="str">
        <f>IF(基本情報入力シート!Z533="", "", 基本情報入力シート!Z533)</f>
        <v/>
      </c>
      <c r="L505" s="162" t="str">
        <f>IF(基本情報入力シート!AF533=0, "",基本情報入力シート!AF533)</f>
        <v/>
      </c>
      <c r="M505" s="163" t="str">
        <f>IF(基本情報入力シート!AG533="","",基本情報入力シート!AG533)</f>
        <v/>
      </c>
      <c r="N505" s="164"/>
      <c r="O505" s="165" t="str">
        <f>IFERROR(VLOOKUP(K505,【参考】数式用!$A$2:$F$57,MATCH(N505,【参考】数式用!$C$3:$F$3,0)+2,0),"")</f>
        <v/>
      </c>
      <c r="P505" s="461" t="s">
        <v>180</v>
      </c>
      <c r="Q505" s="166"/>
      <c r="R505" s="462" t="s">
        <v>271</v>
      </c>
      <c r="S505" s="166"/>
      <c r="T505" s="462" t="s">
        <v>272</v>
      </c>
      <c r="U505" s="166"/>
      <c r="V505" s="462" t="s">
        <v>271</v>
      </c>
      <c r="W505" s="166"/>
      <c r="X505" s="462" t="s">
        <v>182</v>
      </c>
      <c r="Y505" s="462" t="s">
        <v>274</v>
      </c>
      <c r="Z505" s="462" t="str">
        <f t="shared" si="160"/>
        <v/>
      </c>
      <c r="AA505" s="463" t="s">
        <v>275</v>
      </c>
      <c r="AB505" s="464" t="str">
        <f t="shared" si="161"/>
        <v/>
      </c>
      <c r="AC505" s="465" t="str">
        <f>IFERROR(ROUNDDOWN(ROUNDDOWN(ROUND(L505*VLOOKUP(K505,【参考】数式用!$A$4:$F$57,MATCH("処遇改善加算Ⅳ",【参考】数式用!$C$3:$F$3,0)+2,0),0)*M505,0)*Z505*0.5,0), "")</f>
        <v/>
      </c>
      <c r="AD505" s="616"/>
      <c r="AE505" s="582"/>
      <c r="AF505" s="582"/>
      <c r="AG505" s="583"/>
      <c r="AH505" s="234"/>
      <c r="AI505" s="161"/>
      <c r="AJ505" s="167"/>
      <c r="AK505" s="541" t="str">
        <f t="shared" si="162"/>
        <v/>
      </c>
      <c r="AL505" s="542" t="str">
        <f t="shared" si="163"/>
        <v/>
      </c>
      <c r="AM505" s="543"/>
      <c r="AN505" s="547" t="str">
        <f>IFERROR(VLOOKUP(K505,【参考】数式用!$A$2:$N$57,14,FALSE),"")</f>
        <v/>
      </c>
      <c r="AO505" s="547" t="str">
        <f t="shared" si="164"/>
        <v/>
      </c>
      <c r="AP505" s="546" t="str">
        <f t="shared" si="165"/>
        <v/>
      </c>
      <c r="AQ505" s="546" t="str">
        <f t="shared" si="166"/>
        <v>入力済</v>
      </c>
      <c r="AR505" s="547" t="str">
        <f t="shared" si="167"/>
        <v/>
      </c>
      <c r="AS505" s="546" t="str">
        <f t="shared" si="168"/>
        <v>入力済</v>
      </c>
      <c r="AT505" s="546" t="str">
        <f t="shared" si="169"/>
        <v/>
      </c>
      <c r="AU505" s="546" t="str">
        <f t="shared" si="170"/>
        <v/>
      </c>
      <c r="AV505" s="547" t="str">
        <f t="shared" si="171"/>
        <v/>
      </c>
      <c r="AW505" s="547" t="str">
        <f t="shared" si="159"/>
        <v>入力済</v>
      </c>
      <c r="AX505" s="546" t="str">
        <f>IFERROR(VLOOKUP(K505,【参考】数式用!$AR$3:$AS$49,2, FALSE), "")</f>
        <v/>
      </c>
      <c r="AY505" s="547" t="str">
        <f t="shared" si="172"/>
        <v/>
      </c>
      <c r="AZ505" s="547" t="str">
        <f t="shared" si="173"/>
        <v>入力済</v>
      </c>
      <c r="BA505" s="546" t="str">
        <f>IFERROR(VLOOKUP(K505,【参考】数式用!$AX$3:$AY$56, 2, FALSE), "")</f>
        <v/>
      </c>
      <c r="BB505" s="547" t="str">
        <f t="shared" si="174"/>
        <v/>
      </c>
      <c r="BC505" s="647" t="str">
        <f t="shared" si="175"/>
        <v>入力済</v>
      </c>
      <c r="BD505" s="547" t="str">
        <f t="shared" si="176"/>
        <v/>
      </c>
      <c r="BE505" s="547" t="str">
        <f t="shared" si="177"/>
        <v/>
      </c>
      <c r="BF505" s="514"/>
      <c r="BG505" s="514"/>
      <c r="BH505" s="633" t="e">
        <f>VLOOKUP(K505,【参考】数式用!$A$2:$O$57,15,FALSE)</f>
        <v>#N/A</v>
      </c>
      <c r="BI505" s="514"/>
      <c r="BJ505" s="514"/>
      <c r="BK505" s="514"/>
      <c r="BL505" s="514"/>
      <c r="BM505" s="514"/>
      <c r="BN505" s="514"/>
      <c r="BO505" s="515"/>
    </row>
    <row r="506" spans="1:67" s="516" customFormat="1" ht="109.95" customHeight="1" thickBot="1">
      <c r="A506" s="649">
        <v>495</v>
      </c>
      <c r="B506" s="983" t="str">
        <f>IF(基本情報入力シート!B534="","",基本情報入力シート!B534)</f>
        <v/>
      </c>
      <c r="C506" s="984"/>
      <c r="D506" s="984"/>
      <c r="E506" s="984"/>
      <c r="F506" s="985"/>
      <c r="G506" s="460" t="str">
        <f>IF(基本情報入力シート!L534="", "", 基本情報入力シート!L534)</f>
        <v/>
      </c>
      <c r="H506" s="460" t="str">
        <f>IF(基本情報入力シート!Q534="", "", 基本情報入力シート!Q534)</f>
        <v/>
      </c>
      <c r="I506" s="460" t="str">
        <f>IF(基本情報入力シート!V534="", "", 基本情報入力シート!V534)</f>
        <v/>
      </c>
      <c r="J506" s="460" t="str">
        <f>IF(基本情報入力シート!W534="", "", 基本情報入力シート!W534)</f>
        <v/>
      </c>
      <c r="K506" s="460" t="str">
        <f>IF(基本情報入力シート!Z534="", "", 基本情報入力シート!Z534)</f>
        <v/>
      </c>
      <c r="L506" s="162" t="str">
        <f>IF(基本情報入力シート!AF534=0, "",基本情報入力シート!AF534)</f>
        <v/>
      </c>
      <c r="M506" s="163" t="str">
        <f>IF(基本情報入力シート!AG534="","",基本情報入力シート!AG534)</f>
        <v/>
      </c>
      <c r="N506" s="164"/>
      <c r="O506" s="165" t="str">
        <f>IFERROR(VLOOKUP(K506,【参考】数式用!$A$2:$F$57,MATCH(N506,【参考】数式用!$C$3:$F$3,0)+2,0),"")</f>
        <v/>
      </c>
      <c r="P506" s="461" t="s">
        <v>180</v>
      </c>
      <c r="Q506" s="166"/>
      <c r="R506" s="462" t="s">
        <v>271</v>
      </c>
      <c r="S506" s="166"/>
      <c r="T506" s="462" t="s">
        <v>272</v>
      </c>
      <c r="U506" s="166"/>
      <c r="V506" s="462" t="s">
        <v>271</v>
      </c>
      <c r="W506" s="166"/>
      <c r="X506" s="462" t="s">
        <v>182</v>
      </c>
      <c r="Y506" s="462" t="s">
        <v>274</v>
      </c>
      <c r="Z506" s="462" t="str">
        <f t="shared" si="160"/>
        <v/>
      </c>
      <c r="AA506" s="463" t="s">
        <v>275</v>
      </c>
      <c r="AB506" s="464" t="str">
        <f t="shared" si="161"/>
        <v/>
      </c>
      <c r="AC506" s="465" t="str">
        <f>IFERROR(ROUNDDOWN(ROUNDDOWN(ROUND(L506*VLOOKUP(K506,【参考】数式用!$A$4:$F$57,MATCH("処遇改善加算Ⅳ",【参考】数式用!$C$3:$F$3,0)+2,0),0)*M506,0)*Z506*0.5,0), "")</f>
        <v/>
      </c>
      <c r="AD506" s="616"/>
      <c r="AE506" s="582"/>
      <c r="AF506" s="582"/>
      <c r="AG506" s="583"/>
      <c r="AH506" s="234"/>
      <c r="AI506" s="161"/>
      <c r="AJ506" s="167"/>
      <c r="AK506" s="541" t="str">
        <f t="shared" si="162"/>
        <v/>
      </c>
      <c r="AL506" s="542" t="str">
        <f t="shared" si="163"/>
        <v/>
      </c>
      <c r="AM506" s="543"/>
      <c r="AN506" s="547" t="str">
        <f>IFERROR(VLOOKUP(K506,【参考】数式用!$A$2:$N$57,14,FALSE),"")</f>
        <v/>
      </c>
      <c r="AO506" s="547" t="str">
        <f t="shared" si="164"/>
        <v/>
      </c>
      <c r="AP506" s="546" t="str">
        <f t="shared" si="165"/>
        <v/>
      </c>
      <c r="AQ506" s="546" t="str">
        <f t="shared" si="166"/>
        <v>入力済</v>
      </c>
      <c r="AR506" s="547" t="str">
        <f t="shared" si="167"/>
        <v/>
      </c>
      <c r="AS506" s="546" t="str">
        <f t="shared" si="168"/>
        <v>入力済</v>
      </c>
      <c r="AT506" s="546" t="str">
        <f t="shared" si="169"/>
        <v/>
      </c>
      <c r="AU506" s="546" t="str">
        <f t="shared" si="170"/>
        <v/>
      </c>
      <c r="AV506" s="547" t="str">
        <f t="shared" si="171"/>
        <v/>
      </c>
      <c r="AW506" s="547" t="str">
        <f t="shared" si="159"/>
        <v>入力済</v>
      </c>
      <c r="AX506" s="546" t="str">
        <f>IFERROR(VLOOKUP(K506,【参考】数式用!$AR$3:$AS$49,2, FALSE), "")</f>
        <v/>
      </c>
      <c r="AY506" s="547" t="str">
        <f t="shared" si="172"/>
        <v/>
      </c>
      <c r="AZ506" s="547" t="str">
        <f t="shared" si="173"/>
        <v>入力済</v>
      </c>
      <c r="BA506" s="546" t="str">
        <f>IFERROR(VLOOKUP(K506,【参考】数式用!$AX$3:$AY$56, 2, FALSE), "")</f>
        <v/>
      </c>
      <c r="BB506" s="547" t="str">
        <f t="shared" si="174"/>
        <v/>
      </c>
      <c r="BC506" s="647" t="str">
        <f t="shared" si="175"/>
        <v>入力済</v>
      </c>
      <c r="BD506" s="547" t="str">
        <f t="shared" si="176"/>
        <v/>
      </c>
      <c r="BE506" s="547" t="str">
        <f t="shared" si="177"/>
        <v/>
      </c>
      <c r="BF506" s="514"/>
      <c r="BG506" s="514"/>
      <c r="BH506" s="633" t="e">
        <f>VLOOKUP(K506,【参考】数式用!$A$2:$O$57,15,FALSE)</f>
        <v>#N/A</v>
      </c>
      <c r="BI506" s="514"/>
      <c r="BJ506" s="514"/>
      <c r="BK506" s="514"/>
      <c r="BL506" s="514"/>
      <c r="BM506" s="514"/>
      <c r="BN506" s="514"/>
      <c r="BO506" s="515"/>
    </row>
    <row r="507" spans="1:67" s="516" customFormat="1" ht="109.95" customHeight="1" thickBot="1">
      <c r="A507" s="649">
        <v>496</v>
      </c>
      <c r="B507" s="983" t="str">
        <f>IF(基本情報入力シート!B535="","",基本情報入力シート!B535)</f>
        <v/>
      </c>
      <c r="C507" s="984"/>
      <c r="D507" s="984"/>
      <c r="E507" s="984"/>
      <c r="F507" s="985"/>
      <c r="G507" s="460" t="str">
        <f>IF(基本情報入力シート!L535="", "", 基本情報入力シート!L535)</f>
        <v/>
      </c>
      <c r="H507" s="460" t="str">
        <f>IF(基本情報入力シート!Q535="", "", 基本情報入力シート!Q535)</f>
        <v/>
      </c>
      <c r="I507" s="460" t="str">
        <f>IF(基本情報入力シート!V535="", "", 基本情報入力シート!V535)</f>
        <v/>
      </c>
      <c r="J507" s="460" t="str">
        <f>IF(基本情報入力シート!W535="", "", 基本情報入力シート!W535)</f>
        <v/>
      </c>
      <c r="K507" s="460" t="str">
        <f>IF(基本情報入力シート!Z535="", "", 基本情報入力シート!Z535)</f>
        <v/>
      </c>
      <c r="L507" s="162" t="str">
        <f>IF(基本情報入力シート!AF535=0, "",基本情報入力シート!AF535)</f>
        <v/>
      </c>
      <c r="M507" s="163" t="str">
        <f>IF(基本情報入力シート!AG535="","",基本情報入力シート!AG535)</f>
        <v/>
      </c>
      <c r="N507" s="164"/>
      <c r="O507" s="165" t="str">
        <f>IFERROR(VLOOKUP(K507,【参考】数式用!$A$2:$F$57,MATCH(N507,【参考】数式用!$C$3:$F$3,0)+2,0),"")</f>
        <v/>
      </c>
      <c r="P507" s="461" t="s">
        <v>180</v>
      </c>
      <c r="Q507" s="166"/>
      <c r="R507" s="462" t="s">
        <v>271</v>
      </c>
      <c r="S507" s="166"/>
      <c r="T507" s="462" t="s">
        <v>272</v>
      </c>
      <c r="U507" s="166"/>
      <c r="V507" s="462" t="s">
        <v>271</v>
      </c>
      <c r="W507" s="166"/>
      <c r="X507" s="462" t="s">
        <v>182</v>
      </c>
      <c r="Y507" s="462" t="s">
        <v>274</v>
      </c>
      <c r="Z507" s="462" t="str">
        <f t="shared" si="160"/>
        <v/>
      </c>
      <c r="AA507" s="463" t="s">
        <v>275</v>
      </c>
      <c r="AB507" s="464" t="str">
        <f t="shared" si="161"/>
        <v/>
      </c>
      <c r="AC507" s="465" t="str">
        <f>IFERROR(ROUNDDOWN(ROUNDDOWN(ROUND(L507*VLOOKUP(K507,【参考】数式用!$A$4:$F$57,MATCH("処遇改善加算Ⅳ",【参考】数式用!$C$3:$F$3,0)+2,0),0)*M507,0)*Z507*0.5,0), "")</f>
        <v/>
      </c>
      <c r="AD507" s="616"/>
      <c r="AE507" s="582"/>
      <c r="AF507" s="582"/>
      <c r="AG507" s="583"/>
      <c r="AH507" s="234"/>
      <c r="AI507" s="161"/>
      <c r="AJ507" s="167"/>
      <c r="AK507" s="541" t="str">
        <f t="shared" si="162"/>
        <v/>
      </c>
      <c r="AL507" s="542" t="str">
        <f t="shared" si="163"/>
        <v/>
      </c>
      <c r="AM507" s="543"/>
      <c r="AN507" s="547" t="str">
        <f>IFERROR(VLOOKUP(K507,【参考】数式用!$A$2:$N$57,14,FALSE),"")</f>
        <v/>
      </c>
      <c r="AO507" s="547" t="str">
        <f t="shared" si="164"/>
        <v/>
      </c>
      <c r="AP507" s="546" t="str">
        <f t="shared" si="165"/>
        <v/>
      </c>
      <c r="AQ507" s="546" t="str">
        <f t="shared" si="166"/>
        <v>入力済</v>
      </c>
      <c r="AR507" s="547" t="str">
        <f t="shared" si="167"/>
        <v/>
      </c>
      <c r="AS507" s="546" t="str">
        <f t="shared" si="168"/>
        <v>入力済</v>
      </c>
      <c r="AT507" s="546" t="str">
        <f t="shared" si="169"/>
        <v/>
      </c>
      <c r="AU507" s="546" t="str">
        <f t="shared" si="170"/>
        <v/>
      </c>
      <c r="AV507" s="547" t="str">
        <f t="shared" si="171"/>
        <v/>
      </c>
      <c r="AW507" s="547" t="str">
        <f t="shared" si="159"/>
        <v>入力済</v>
      </c>
      <c r="AX507" s="546" t="str">
        <f>IFERROR(VLOOKUP(K507,【参考】数式用!$AR$3:$AS$49,2, FALSE), "")</f>
        <v/>
      </c>
      <c r="AY507" s="547" t="str">
        <f t="shared" si="172"/>
        <v/>
      </c>
      <c r="AZ507" s="547" t="str">
        <f t="shared" si="173"/>
        <v>入力済</v>
      </c>
      <c r="BA507" s="546" t="str">
        <f>IFERROR(VLOOKUP(K507,【参考】数式用!$AX$3:$AY$56, 2, FALSE), "")</f>
        <v/>
      </c>
      <c r="BB507" s="547" t="str">
        <f t="shared" si="174"/>
        <v/>
      </c>
      <c r="BC507" s="647" t="str">
        <f t="shared" si="175"/>
        <v>入力済</v>
      </c>
      <c r="BD507" s="547" t="str">
        <f t="shared" si="176"/>
        <v/>
      </c>
      <c r="BE507" s="547" t="str">
        <f t="shared" si="177"/>
        <v/>
      </c>
      <c r="BF507" s="514"/>
      <c r="BG507" s="514"/>
      <c r="BH507" s="633" t="e">
        <f>VLOOKUP(K507,【参考】数式用!$A$2:$O$57,15,FALSE)</f>
        <v>#N/A</v>
      </c>
      <c r="BI507" s="514"/>
      <c r="BJ507" s="514"/>
      <c r="BK507" s="514"/>
      <c r="BL507" s="514"/>
      <c r="BM507" s="514"/>
      <c r="BN507" s="514"/>
      <c r="BO507" s="515"/>
    </row>
    <row r="508" spans="1:67" s="516" customFormat="1" ht="109.95" customHeight="1" thickBot="1">
      <c r="A508" s="649">
        <v>497</v>
      </c>
      <c r="B508" s="983" t="str">
        <f>IF(基本情報入力シート!B536="","",基本情報入力シート!B536)</f>
        <v/>
      </c>
      <c r="C508" s="984"/>
      <c r="D508" s="984"/>
      <c r="E508" s="984"/>
      <c r="F508" s="985"/>
      <c r="G508" s="460" t="str">
        <f>IF(基本情報入力シート!L536="", "", 基本情報入力シート!L536)</f>
        <v/>
      </c>
      <c r="H508" s="460" t="str">
        <f>IF(基本情報入力シート!Q536="", "", 基本情報入力シート!Q536)</f>
        <v/>
      </c>
      <c r="I508" s="460" t="str">
        <f>IF(基本情報入力シート!V536="", "", 基本情報入力シート!V536)</f>
        <v/>
      </c>
      <c r="J508" s="460" t="str">
        <f>IF(基本情報入力シート!W536="", "", 基本情報入力シート!W536)</f>
        <v/>
      </c>
      <c r="K508" s="460" t="str">
        <f>IF(基本情報入力シート!Z536="", "", 基本情報入力シート!Z536)</f>
        <v/>
      </c>
      <c r="L508" s="162" t="str">
        <f>IF(基本情報入力シート!AF536=0, "",基本情報入力シート!AF536)</f>
        <v/>
      </c>
      <c r="M508" s="163" t="str">
        <f>IF(基本情報入力シート!AG536="","",基本情報入力シート!AG536)</f>
        <v/>
      </c>
      <c r="N508" s="164"/>
      <c r="O508" s="165" t="str">
        <f>IFERROR(VLOOKUP(K508,【参考】数式用!$A$2:$F$57,MATCH(N508,【参考】数式用!$C$3:$F$3,0)+2,0),"")</f>
        <v/>
      </c>
      <c r="P508" s="461" t="s">
        <v>180</v>
      </c>
      <c r="Q508" s="166"/>
      <c r="R508" s="462" t="s">
        <v>271</v>
      </c>
      <c r="S508" s="166"/>
      <c r="T508" s="462" t="s">
        <v>272</v>
      </c>
      <c r="U508" s="166"/>
      <c r="V508" s="462" t="s">
        <v>271</v>
      </c>
      <c r="W508" s="166"/>
      <c r="X508" s="462" t="s">
        <v>182</v>
      </c>
      <c r="Y508" s="462" t="s">
        <v>274</v>
      </c>
      <c r="Z508" s="462" t="str">
        <f t="shared" si="160"/>
        <v/>
      </c>
      <c r="AA508" s="463" t="s">
        <v>275</v>
      </c>
      <c r="AB508" s="464" t="str">
        <f t="shared" si="161"/>
        <v/>
      </c>
      <c r="AC508" s="465" t="str">
        <f>IFERROR(ROUNDDOWN(ROUNDDOWN(ROUND(L508*VLOOKUP(K508,【参考】数式用!$A$4:$F$57,MATCH("処遇改善加算Ⅳ",【参考】数式用!$C$3:$F$3,0)+2,0),0)*M508,0)*Z508*0.5,0), "")</f>
        <v/>
      </c>
      <c r="AD508" s="616"/>
      <c r="AE508" s="582"/>
      <c r="AF508" s="582"/>
      <c r="AG508" s="583"/>
      <c r="AH508" s="234"/>
      <c r="AI508" s="161"/>
      <c r="AJ508" s="167"/>
      <c r="AK508" s="541" t="str">
        <f t="shared" si="162"/>
        <v/>
      </c>
      <c r="AL508" s="542" t="str">
        <f t="shared" si="163"/>
        <v/>
      </c>
      <c r="AM508" s="543"/>
      <c r="AN508" s="547" t="str">
        <f>IFERROR(VLOOKUP(K508,【参考】数式用!$A$2:$N$57,14,FALSE),"")</f>
        <v/>
      </c>
      <c r="AO508" s="547" t="str">
        <f t="shared" si="164"/>
        <v/>
      </c>
      <c r="AP508" s="546" t="str">
        <f t="shared" si="165"/>
        <v/>
      </c>
      <c r="AQ508" s="546" t="str">
        <f t="shared" si="166"/>
        <v>入力済</v>
      </c>
      <c r="AR508" s="547" t="str">
        <f t="shared" si="167"/>
        <v/>
      </c>
      <c r="AS508" s="546" t="str">
        <f t="shared" si="168"/>
        <v>入力済</v>
      </c>
      <c r="AT508" s="546" t="str">
        <f t="shared" si="169"/>
        <v/>
      </c>
      <c r="AU508" s="546" t="str">
        <f t="shared" si="170"/>
        <v/>
      </c>
      <c r="AV508" s="547" t="str">
        <f t="shared" si="171"/>
        <v/>
      </c>
      <c r="AW508" s="547" t="str">
        <f t="shared" si="159"/>
        <v>入力済</v>
      </c>
      <c r="AX508" s="546" t="str">
        <f>IFERROR(VLOOKUP(K508,【参考】数式用!$AR$3:$AS$49,2, FALSE), "")</f>
        <v/>
      </c>
      <c r="AY508" s="547" t="str">
        <f t="shared" si="172"/>
        <v/>
      </c>
      <c r="AZ508" s="547" t="str">
        <f t="shared" si="173"/>
        <v>入力済</v>
      </c>
      <c r="BA508" s="546" t="str">
        <f>IFERROR(VLOOKUP(K508,【参考】数式用!$AX$3:$AY$56, 2, FALSE), "")</f>
        <v/>
      </c>
      <c r="BB508" s="547" t="str">
        <f t="shared" si="174"/>
        <v/>
      </c>
      <c r="BC508" s="647" t="str">
        <f t="shared" si="175"/>
        <v>入力済</v>
      </c>
      <c r="BD508" s="547" t="str">
        <f t="shared" si="176"/>
        <v/>
      </c>
      <c r="BE508" s="547" t="str">
        <f t="shared" si="177"/>
        <v/>
      </c>
      <c r="BF508" s="514"/>
      <c r="BG508" s="514"/>
      <c r="BH508" s="633" t="e">
        <f>VLOOKUP(K508,【参考】数式用!$A$2:$O$57,15,FALSE)</f>
        <v>#N/A</v>
      </c>
      <c r="BI508" s="514"/>
      <c r="BJ508" s="514"/>
      <c r="BK508" s="514"/>
      <c r="BL508" s="514"/>
      <c r="BM508" s="514"/>
      <c r="BN508" s="514"/>
      <c r="BO508" s="515"/>
    </row>
    <row r="509" spans="1:67" s="516" customFormat="1" ht="109.95" customHeight="1" thickBot="1">
      <c r="A509" s="649">
        <v>498</v>
      </c>
      <c r="B509" s="983" t="str">
        <f>IF(基本情報入力シート!B537="","",基本情報入力シート!B537)</f>
        <v/>
      </c>
      <c r="C509" s="984"/>
      <c r="D509" s="984"/>
      <c r="E509" s="984"/>
      <c r="F509" s="985"/>
      <c r="G509" s="460" t="str">
        <f>IF(基本情報入力シート!L537="", "", 基本情報入力シート!L537)</f>
        <v/>
      </c>
      <c r="H509" s="460" t="str">
        <f>IF(基本情報入力シート!Q537="", "", 基本情報入力シート!Q537)</f>
        <v/>
      </c>
      <c r="I509" s="460" t="str">
        <f>IF(基本情報入力シート!V537="", "", 基本情報入力シート!V537)</f>
        <v/>
      </c>
      <c r="J509" s="460" t="str">
        <f>IF(基本情報入力シート!W537="", "", 基本情報入力シート!W537)</f>
        <v/>
      </c>
      <c r="K509" s="460" t="str">
        <f>IF(基本情報入力シート!Z537="", "", 基本情報入力シート!Z537)</f>
        <v/>
      </c>
      <c r="L509" s="162" t="str">
        <f>IF(基本情報入力シート!AF537=0, "",基本情報入力シート!AF537)</f>
        <v/>
      </c>
      <c r="M509" s="163" t="str">
        <f>IF(基本情報入力シート!AG537="","",基本情報入力シート!AG537)</f>
        <v/>
      </c>
      <c r="N509" s="164"/>
      <c r="O509" s="165" t="str">
        <f>IFERROR(VLOOKUP(K509,【参考】数式用!$A$2:$F$57,MATCH(N509,【参考】数式用!$C$3:$F$3,0)+2,0),"")</f>
        <v/>
      </c>
      <c r="P509" s="461" t="s">
        <v>180</v>
      </c>
      <c r="Q509" s="166"/>
      <c r="R509" s="462" t="s">
        <v>271</v>
      </c>
      <c r="S509" s="166"/>
      <c r="T509" s="462" t="s">
        <v>272</v>
      </c>
      <c r="U509" s="166"/>
      <c r="V509" s="462" t="s">
        <v>271</v>
      </c>
      <c r="W509" s="166"/>
      <c r="X509" s="462" t="s">
        <v>182</v>
      </c>
      <c r="Y509" s="462" t="s">
        <v>274</v>
      </c>
      <c r="Z509" s="462" t="str">
        <f t="shared" si="160"/>
        <v/>
      </c>
      <c r="AA509" s="463" t="s">
        <v>275</v>
      </c>
      <c r="AB509" s="464" t="str">
        <f t="shared" si="161"/>
        <v/>
      </c>
      <c r="AC509" s="465" t="str">
        <f>IFERROR(ROUNDDOWN(ROUNDDOWN(ROUND(L509*VLOOKUP(K509,【参考】数式用!$A$4:$F$57,MATCH("処遇改善加算Ⅳ",【参考】数式用!$C$3:$F$3,0)+2,0),0)*M509,0)*Z509*0.5,0), "")</f>
        <v/>
      </c>
      <c r="AD509" s="616"/>
      <c r="AE509" s="582"/>
      <c r="AF509" s="582"/>
      <c r="AG509" s="583"/>
      <c r="AH509" s="234"/>
      <c r="AI509" s="161"/>
      <c r="AJ509" s="167"/>
      <c r="AK509" s="541" t="str">
        <f t="shared" si="162"/>
        <v/>
      </c>
      <c r="AL509" s="542" t="str">
        <f t="shared" si="163"/>
        <v/>
      </c>
      <c r="AM509" s="543"/>
      <c r="AN509" s="547" t="str">
        <f>IFERROR(VLOOKUP(K509,【参考】数式用!$A$2:$N$57,14,FALSE),"")</f>
        <v/>
      </c>
      <c r="AO509" s="547" t="str">
        <f t="shared" si="164"/>
        <v/>
      </c>
      <c r="AP509" s="546" t="str">
        <f t="shared" si="165"/>
        <v/>
      </c>
      <c r="AQ509" s="546" t="str">
        <f t="shared" si="166"/>
        <v>入力済</v>
      </c>
      <c r="AR509" s="547" t="str">
        <f t="shared" si="167"/>
        <v/>
      </c>
      <c r="AS509" s="546" t="str">
        <f t="shared" si="168"/>
        <v>入力済</v>
      </c>
      <c r="AT509" s="546" t="str">
        <f t="shared" si="169"/>
        <v/>
      </c>
      <c r="AU509" s="546" t="str">
        <f t="shared" si="170"/>
        <v/>
      </c>
      <c r="AV509" s="547" t="str">
        <f t="shared" si="171"/>
        <v/>
      </c>
      <c r="AW509" s="547" t="str">
        <f t="shared" si="159"/>
        <v>入力済</v>
      </c>
      <c r="AX509" s="546" t="str">
        <f>IFERROR(VLOOKUP(K509,【参考】数式用!$AR$3:$AS$49,2, FALSE), "")</f>
        <v/>
      </c>
      <c r="AY509" s="547" t="str">
        <f t="shared" si="172"/>
        <v/>
      </c>
      <c r="AZ509" s="547" t="str">
        <f t="shared" si="173"/>
        <v>入力済</v>
      </c>
      <c r="BA509" s="546" t="str">
        <f>IFERROR(VLOOKUP(K509,【参考】数式用!$AX$3:$AY$56, 2, FALSE), "")</f>
        <v/>
      </c>
      <c r="BB509" s="547" t="str">
        <f t="shared" si="174"/>
        <v/>
      </c>
      <c r="BC509" s="647" t="str">
        <f t="shared" si="175"/>
        <v>入力済</v>
      </c>
      <c r="BD509" s="547" t="str">
        <f t="shared" si="176"/>
        <v/>
      </c>
      <c r="BE509" s="547" t="str">
        <f t="shared" si="177"/>
        <v/>
      </c>
      <c r="BF509" s="514"/>
      <c r="BG509" s="514"/>
      <c r="BH509" s="633" t="e">
        <f>VLOOKUP(K509,【参考】数式用!$A$2:$O$57,15,FALSE)</f>
        <v>#N/A</v>
      </c>
      <c r="BI509" s="514"/>
      <c r="BJ509" s="514"/>
      <c r="BK509" s="514"/>
      <c r="BL509" s="514"/>
      <c r="BM509" s="514"/>
      <c r="BN509" s="514"/>
      <c r="BO509" s="515"/>
    </row>
    <row r="510" spans="1:67" s="516" customFormat="1" ht="109.95" customHeight="1" thickBot="1">
      <c r="A510" s="649">
        <v>499</v>
      </c>
      <c r="B510" s="983" t="str">
        <f>IF(基本情報入力シート!B538="","",基本情報入力シート!B538)</f>
        <v/>
      </c>
      <c r="C510" s="984"/>
      <c r="D510" s="984"/>
      <c r="E510" s="984"/>
      <c r="F510" s="985"/>
      <c r="G510" s="460" t="str">
        <f>IF(基本情報入力シート!L538="", "", 基本情報入力シート!L538)</f>
        <v/>
      </c>
      <c r="H510" s="460" t="str">
        <f>IF(基本情報入力シート!Q538="", "", 基本情報入力シート!Q538)</f>
        <v/>
      </c>
      <c r="I510" s="460" t="str">
        <f>IF(基本情報入力シート!V538="", "", 基本情報入力シート!V538)</f>
        <v/>
      </c>
      <c r="J510" s="460" t="str">
        <f>IF(基本情報入力シート!W538="", "", 基本情報入力シート!W538)</f>
        <v/>
      </c>
      <c r="K510" s="460" t="str">
        <f>IF(基本情報入力シート!Z538="", "", 基本情報入力シート!Z538)</f>
        <v/>
      </c>
      <c r="L510" s="162" t="str">
        <f>IF(基本情報入力シート!AF538=0, "",基本情報入力シート!AF538)</f>
        <v/>
      </c>
      <c r="M510" s="163" t="str">
        <f>IF(基本情報入力シート!AG538="","",基本情報入力シート!AG538)</f>
        <v/>
      </c>
      <c r="N510" s="164"/>
      <c r="O510" s="165" t="str">
        <f>IFERROR(VLOOKUP(K510,【参考】数式用!$A$2:$F$57,MATCH(N510,【参考】数式用!$C$3:$F$3,0)+2,0),"")</f>
        <v/>
      </c>
      <c r="P510" s="461" t="s">
        <v>180</v>
      </c>
      <c r="Q510" s="166"/>
      <c r="R510" s="462" t="s">
        <v>271</v>
      </c>
      <c r="S510" s="166"/>
      <c r="T510" s="462" t="s">
        <v>272</v>
      </c>
      <c r="U510" s="166"/>
      <c r="V510" s="462" t="s">
        <v>271</v>
      </c>
      <c r="W510" s="166"/>
      <c r="X510" s="462" t="s">
        <v>182</v>
      </c>
      <c r="Y510" s="462" t="s">
        <v>274</v>
      </c>
      <c r="Z510" s="462" t="str">
        <f t="shared" si="160"/>
        <v/>
      </c>
      <c r="AA510" s="463" t="s">
        <v>275</v>
      </c>
      <c r="AB510" s="464" t="str">
        <f t="shared" si="161"/>
        <v/>
      </c>
      <c r="AC510" s="465" t="str">
        <f>IFERROR(ROUNDDOWN(ROUNDDOWN(ROUND(L510*VLOOKUP(K510,【参考】数式用!$A$4:$F$57,MATCH("処遇改善加算Ⅳ",【参考】数式用!$C$3:$F$3,0)+2,0),0)*M510,0)*Z510*0.5,0), "")</f>
        <v/>
      </c>
      <c r="AD510" s="616"/>
      <c r="AE510" s="582"/>
      <c r="AF510" s="582"/>
      <c r="AG510" s="583"/>
      <c r="AH510" s="234"/>
      <c r="AI510" s="161"/>
      <c r="AJ510" s="167"/>
      <c r="AK510" s="541" t="str">
        <f t="shared" si="162"/>
        <v/>
      </c>
      <c r="AL510" s="542" t="str">
        <f t="shared" si="163"/>
        <v/>
      </c>
      <c r="AM510" s="543"/>
      <c r="AN510" s="547" t="str">
        <f>IFERROR(VLOOKUP(K510,【参考】数式用!$A$2:$N$57,14,FALSE),"")</f>
        <v/>
      </c>
      <c r="AO510" s="547" t="str">
        <f t="shared" si="164"/>
        <v/>
      </c>
      <c r="AP510" s="546" t="str">
        <f t="shared" si="165"/>
        <v/>
      </c>
      <c r="AQ510" s="546" t="str">
        <f t="shared" si="166"/>
        <v>入力済</v>
      </c>
      <c r="AR510" s="547" t="str">
        <f t="shared" si="167"/>
        <v/>
      </c>
      <c r="AS510" s="546" t="str">
        <f t="shared" si="168"/>
        <v>入力済</v>
      </c>
      <c r="AT510" s="546" t="str">
        <f t="shared" si="169"/>
        <v/>
      </c>
      <c r="AU510" s="546" t="str">
        <f t="shared" si="170"/>
        <v/>
      </c>
      <c r="AV510" s="547" t="str">
        <f t="shared" si="171"/>
        <v/>
      </c>
      <c r="AW510" s="547" t="str">
        <f t="shared" si="159"/>
        <v>入力済</v>
      </c>
      <c r="AX510" s="546" t="str">
        <f>IFERROR(VLOOKUP(K510,【参考】数式用!$AR$3:$AS$49,2, FALSE), "")</f>
        <v/>
      </c>
      <c r="AY510" s="547" t="str">
        <f t="shared" si="172"/>
        <v/>
      </c>
      <c r="AZ510" s="547" t="str">
        <f t="shared" si="173"/>
        <v>入力済</v>
      </c>
      <c r="BA510" s="546" t="str">
        <f>IFERROR(VLOOKUP(K510,【参考】数式用!$AX$3:$AY$56, 2, FALSE), "")</f>
        <v/>
      </c>
      <c r="BB510" s="547" t="str">
        <f t="shared" si="174"/>
        <v/>
      </c>
      <c r="BC510" s="647" t="str">
        <f t="shared" si="175"/>
        <v>入力済</v>
      </c>
      <c r="BD510" s="547" t="str">
        <f t="shared" si="176"/>
        <v/>
      </c>
      <c r="BE510" s="547" t="str">
        <f t="shared" si="177"/>
        <v/>
      </c>
      <c r="BF510" s="514"/>
      <c r="BG510" s="514"/>
      <c r="BH510" s="633" t="e">
        <f>VLOOKUP(K510,【参考】数式用!$A$2:$O$57,15,FALSE)</f>
        <v>#N/A</v>
      </c>
      <c r="BI510" s="514"/>
      <c r="BJ510" s="514"/>
      <c r="BK510" s="514"/>
      <c r="BL510" s="514"/>
      <c r="BM510" s="514"/>
      <c r="BN510" s="514"/>
      <c r="BO510" s="515"/>
    </row>
    <row r="511" spans="1:67" s="516" customFormat="1" ht="109.95" customHeight="1" thickBot="1">
      <c r="A511" s="649">
        <v>500</v>
      </c>
      <c r="B511" s="983" t="str">
        <f>IF(基本情報入力シート!B539="","",基本情報入力シート!B539)</f>
        <v/>
      </c>
      <c r="C511" s="984"/>
      <c r="D511" s="984"/>
      <c r="E511" s="984"/>
      <c r="F511" s="985"/>
      <c r="G511" s="460" t="str">
        <f>IF(基本情報入力シート!L539="", "", 基本情報入力シート!L539)</f>
        <v/>
      </c>
      <c r="H511" s="460" t="str">
        <f>IF(基本情報入力シート!Q539="", "", 基本情報入力シート!Q539)</f>
        <v/>
      </c>
      <c r="I511" s="460" t="str">
        <f>IF(基本情報入力シート!V539="", "", 基本情報入力シート!V539)</f>
        <v/>
      </c>
      <c r="J511" s="460" t="str">
        <f>IF(基本情報入力シート!W539="", "", 基本情報入力シート!W539)</f>
        <v/>
      </c>
      <c r="K511" s="460" t="str">
        <f>IF(基本情報入力シート!Z539="", "", 基本情報入力シート!Z539)</f>
        <v/>
      </c>
      <c r="L511" s="162" t="str">
        <f>IF(基本情報入力シート!AF539=0, "",基本情報入力シート!AF539)</f>
        <v/>
      </c>
      <c r="M511" s="163" t="str">
        <f>IF(基本情報入力シート!AG539="","",基本情報入力シート!AG539)</f>
        <v/>
      </c>
      <c r="N511" s="164"/>
      <c r="O511" s="165" t="str">
        <f>IFERROR(VLOOKUP(K511,【参考】数式用!$A$2:$F$57,MATCH(N511,【参考】数式用!$C$3:$F$3,0)+2,0),"")</f>
        <v/>
      </c>
      <c r="P511" s="461" t="s">
        <v>180</v>
      </c>
      <c r="Q511" s="166"/>
      <c r="R511" s="462" t="s">
        <v>271</v>
      </c>
      <c r="S511" s="166"/>
      <c r="T511" s="462" t="s">
        <v>272</v>
      </c>
      <c r="U511" s="166"/>
      <c r="V511" s="462" t="s">
        <v>271</v>
      </c>
      <c r="W511" s="166"/>
      <c r="X511" s="462" t="s">
        <v>182</v>
      </c>
      <c r="Y511" s="462" t="s">
        <v>274</v>
      </c>
      <c r="Z511" s="462" t="str">
        <f t="shared" si="160"/>
        <v/>
      </c>
      <c r="AA511" s="463" t="s">
        <v>275</v>
      </c>
      <c r="AB511" s="464" t="str">
        <f t="shared" si="161"/>
        <v/>
      </c>
      <c r="AC511" s="465" t="str">
        <f>IFERROR(ROUNDDOWN(ROUNDDOWN(ROUND(L511*VLOOKUP(K511,【参考】数式用!$A$4:$F$57,MATCH("処遇改善加算Ⅳ",【参考】数式用!$C$3:$F$3,0)+2,0),0)*M511,0)*Z511*0.5,0), "")</f>
        <v/>
      </c>
      <c r="AD511" s="616"/>
      <c r="AE511" s="582"/>
      <c r="AF511" s="582"/>
      <c r="AG511" s="583"/>
      <c r="AH511" s="234"/>
      <c r="AI511" s="161"/>
      <c r="AJ511" s="167"/>
      <c r="AK511" s="541" t="str">
        <f t="shared" si="162"/>
        <v/>
      </c>
      <c r="AL511" s="542" t="str">
        <f t="shared" si="163"/>
        <v/>
      </c>
      <c r="AM511" s="543"/>
      <c r="AN511" s="547" t="str">
        <f>IFERROR(VLOOKUP(K511,【参考】数式用!$A$2:$N$57,14,FALSE),"")</f>
        <v/>
      </c>
      <c r="AO511" s="547" t="str">
        <f t="shared" si="164"/>
        <v/>
      </c>
      <c r="AP511" s="546" t="str">
        <f t="shared" si="165"/>
        <v/>
      </c>
      <c r="AQ511" s="546" t="str">
        <f t="shared" si="166"/>
        <v>入力済</v>
      </c>
      <c r="AR511" s="547" t="str">
        <f t="shared" si="167"/>
        <v/>
      </c>
      <c r="AS511" s="546" t="str">
        <f t="shared" si="168"/>
        <v>入力済</v>
      </c>
      <c r="AT511" s="546" t="str">
        <f t="shared" si="169"/>
        <v/>
      </c>
      <c r="AU511" s="546" t="str">
        <f t="shared" si="170"/>
        <v/>
      </c>
      <c r="AV511" s="547" t="str">
        <f t="shared" si="171"/>
        <v/>
      </c>
      <c r="AW511" s="547" t="str">
        <f t="shared" si="159"/>
        <v>入力済</v>
      </c>
      <c r="AX511" s="546" t="str">
        <f>IFERROR(VLOOKUP(K511,【参考】数式用!$AR$3:$AS$49,2, FALSE), "")</f>
        <v/>
      </c>
      <c r="AY511" s="547" t="str">
        <f t="shared" si="172"/>
        <v/>
      </c>
      <c r="AZ511" s="547" t="str">
        <f t="shared" si="173"/>
        <v>入力済</v>
      </c>
      <c r="BA511" s="546" t="str">
        <f>IFERROR(VLOOKUP(K511,【参考】数式用!$AX$3:$AY$56, 2, FALSE), "")</f>
        <v/>
      </c>
      <c r="BB511" s="547" t="str">
        <f t="shared" si="174"/>
        <v/>
      </c>
      <c r="BC511" s="647" t="str">
        <f t="shared" si="175"/>
        <v>入力済</v>
      </c>
      <c r="BD511" s="547" t="str">
        <f t="shared" si="176"/>
        <v/>
      </c>
      <c r="BE511" s="547" t="str">
        <f t="shared" si="177"/>
        <v/>
      </c>
      <c r="BF511" s="514"/>
      <c r="BG511" s="514"/>
      <c r="BH511" s="633" t="e">
        <f>VLOOKUP(K511,【参考】数式用!$A$2:$O$57,15,FALSE)</f>
        <v>#N/A</v>
      </c>
      <c r="BI511" s="514"/>
      <c r="BJ511" s="514"/>
      <c r="BK511" s="514"/>
      <c r="BL511" s="514"/>
      <c r="BM511" s="514"/>
      <c r="BN511" s="514"/>
      <c r="BO511" s="515"/>
    </row>
    <row r="512" spans="1:67" s="516" customFormat="1">
      <c r="A512"/>
      <c r="B512" s="107"/>
      <c r="C512" s="107"/>
      <c r="D512" s="107"/>
      <c r="E512" s="107"/>
      <c r="F512" s="107"/>
      <c r="G512"/>
      <c r="H512"/>
      <c r="I512" s="29"/>
      <c r="J512"/>
      <c r="K512" s="16"/>
      <c r="L512"/>
      <c r="M512" s="108"/>
      <c r="N512" s="102"/>
      <c r="O512" s="28"/>
      <c r="P512" s="103"/>
      <c r="Q512" s="102"/>
      <c r="R512" s="16"/>
      <c r="S512" s="104"/>
      <c r="T512" s="16"/>
      <c r="U512" s="104"/>
      <c r="V512" s="16"/>
      <c r="W512" s="104"/>
      <c r="X512" s="16"/>
      <c r="Y512" s="104"/>
      <c r="Z512" s="16"/>
      <c r="AA512" s="16"/>
      <c r="AB512" s="16"/>
      <c r="AC512" s="16"/>
      <c r="AD512" s="102"/>
      <c r="AE512" s="466"/>
      <c r="AF512" s="106"/>
      <c r="AG512" s="11"/>
      <c r="AH512" s="11"/>
      <c r="AI512" s="143"/>
      <c r="AJ512" s="105"/>
      <c r="AK512" s="518"/>
      <c r="AL512" s="518"/>
      <c r="AM512" s="518"/>
      <c r="AN512" s="518"/>
      <c r="AO512" s="518"/>
      <c r="AP512" s="518"/>
      <c r="AQ512" s="514"/>
      <c r="AR512" s="518"/>
      <c r="AS512" s="514"/>
      <c r="AT512" s="514"/>
      <c r="AU512" s="514"/>
      <c r="AV512" s="514"/>
      <c r="AW512" s="514"/>
      <c r="AX512" s="514"/>
      <c r="AY512" s="514"/>
      <c r="AZ512" s="514"/>
      <c r="BA512" s="514"/>
      <c r="BB512" s="514"/>
      <c r="BC512" s="642"/>
      <c r="BD512" s="514"/>
      <c r="BE512" s="514"/>
      <c r="BF512" s="514"/>
      <c r="BG512" s="514"/>
      <c r="BH512" s="630"/>
      <c r="BI512" s="514"/>
      <c r="BJ512" s="514"/>
      <c r="BK512" s="514"/>
      <c r="BL512" s="514"/>
      <c r="BM512" s="514"/>
      <c r="BN512" s="514"/>
      <c r="BO512" s="515"/>
    </row>
    <row r="513" spans="1:67" s="516" customFormat="1">
      <c r="A513"/>
      <c r="B513" s="107"/>
      <c r="C513" s="107"/>
      <c r="D513" s="107"/>
      <c r="E513" s="107"/>
      <c r="F513" s="107"/>
      <c r="G513"/>
      <c r="H513"/>
      <c r="I513" s="29"/>
      <c r="J513"/>
      <c r="K513" s="16"/>
      <c r="L513"/>
      <c r="M513" s="108"/>
      <c r="N513" s="102"/>
      <c r="O513" s="28"/>
      <c r="P513" s="103"/>
      <c r="Q513" s="102"/>
      <c r="R513" s="16"/>
      <c r="S513" s="104"/>
      <c r="T513" s="16"/>
      <c r="U513" s="104"/>
      <c r="V513" s="16"/>
      <c r="W513" s="104"/>
      <c r="X513" s="16"/>
      <c r="Y513" s="104"/>
      <c r="Z513" s="16"/>
      <c r="AA513" s="16"/>
      <c r="AB513" s="16"/>
      <c r="AC513" s="16"/>
      <c r="AD513" s="102"/>
      <c r="AE513" s="466"/>
      <c r="AF513" s="106"/>
      <c r="AG513" s="11"/>
      <c r="AH513" s="11"/>
      <c r="AI513" s="143"/>
      <c r="AJ513" s="105"/>
      <c r="AK513" s="518"/>
      <c r="AL513" s="518"/>
      <c r="AM513" s="518"/>
      <c r="AN513" s="518"/>
      <c r="AO513" s="518"/>
      <c r="AP513" s="518"/>
      <c r="AQ513" s="514"/>
      <c r="AR513" s="518"/>
      <c r="AS513" s="514"/>
      <c r="AT513" s="514"/>
      <c r="AU513" s="514"/>
      <c r="AV513" s="514"/>
      <c r="AW513" s="514"/>
      <c r="AX513" s="514"/>
      <c r="AY513" s="514"/>
      <c r="AZ513" s="514"/>
      <c r="BA513" s="514"/>
      <c r="BB513" s="514"/>
      <c r="BC513" s="642"/>
      <c r="BD513" s="514"/>
      <c r="BE513" s="514"/>
      <c r="BF513" s="514"/>
      <c r="BG513" s="514"/>
      <c r="BH513" s="630"/>
      <c r="BI513" s="514"/>
      <c r="BJ513" s="514"/>
      <c r="BK513" s="514"/>
      <c r="BL513" s="514"/>
      <c r="BM513" s="514"/>
      <c r="BN513" s="514"/>
      <c r="BO513" s="515"/>
    </row>
    <row r="514" spans="1:67" s="516" customFormat="1">
      <c r="A514"/>
      <c r="B514" s="107"/>
      <c r="C514" s="107"/>
      <c r="D514" s="107"/>
      <c r="E514" s="107"/>
      <c r="F514" s="107"/>
      <c r="G514"/>
      <c r="H514"/>
      <c r="I514" s="29"/>
      <c r="J514"/>
      <c r="K514" s="16"/>
      <c r="L514"/>
      <c r="M514" s="108"/>
      <c r="N514" s="102"/>
      <c r="O514" s="28"/>
      <c r="P514" s="103"/>
      <c r="Q514" s="102"/>
      <c r="R514" s="16"/>
      <c r="S514" s="104"/>
      <c r="T514" s="16"/>
      <c r="U514" s="104"/>
      <c r="V514" s="16"/>
      <c r="W514" s="104"/>
      <c r="X514" s="16"/>
      <c r="Y514" s="104"/>
      <c r="Z514" s="16"/>
      <c r="AA514" s="16"/>
      <c r="AB514" s="16"/>
      <c r="AC514" s="16"/>
      <c r="AD514" s="102"/>
      <c r="AE514" s="466"/>
      <c r="AF514" s="106"/>
      <c r="AG514" s="11"/>
      <c r="AH514" s="11"/>
      <c r="AI514" s="143"/>
      <c r="AJ514" s="105"/>
      <c r="AK514" s="518"/>
      <c r="AL514" s="518"/>
      <c r="AM514" s="518"/>
      <c r="AN514" s="518"/>
      <c r="AO514" s="518"/>
      <c r="AP514" s="518"/>
      <c r="AQ514" s="514"/>
      <c r="AR514" s="518"/>
      <c r="AS514" s="514"/>
      <c r="AT514" s="514"/>
      <c r="AU514" s="514"/>
      <c r="AV514" s="514"/>
      <c r="AW514" s="514"/>
      <c r="AX514" s="514"/>
      <c r="AY514" s="514"/>
      <c r="AZ514" s="514"/>
      <c r="BA514" s="514"/>
      <c r="BB514" s="514"/>
      <c r="BC514" s="642"/>
      <c r="BD514" s="514"/>
      <c r="BE514" s="514"/>
      <c r="BF514" s="514"/>
      <c r="BG514" s="514"/>
      <c r="BH514" s="630"/>
      <c r="BI514" s="514"/>
      <c r="BJ514" s="514"/>
      <c r="BK514" s="514"/>
      <c r="BL514" s="514"/>
      <c r="BM514" s="514"/>
      <c r="BN514" s="514"/>
      <c r="BO514" s="515"/>
    </row>
    <row r="515" spans="1:67" s="516" customFormat="1">
      <c r="A515"/>
      <c r="B515" s="107"/>
      <c r="C515" s="107"/>
      <c r="D515" s="107"/>
      <c r="E515" s="107"/>
      <c r="F515" s="107"/>
      <c r="G515"/>
      <c r="H515"/>
      <c r="I515" s="29"/>
      <c r="J515"/>
      <c r="K515" s="16"/>
      <c r="L515"/>
      <c r="M515" s="108"/>
      <c r="N515" s="102"/>
      <c r="O515" s="28"/>
      <c r="P515" s="103"/>
      <c r="Q515" s="102"/>
      <c r="R515" s="16"/>
      <c r="S515" s="104"/>
      <c r="T515" s="16"/>
      <c r="U515" s="104"/>
      <c r="V515" s="16"/>
      <c r="W515" s="104"/>
      <c r="X515" s="16"/>
      <c r="Y515" s="104"/>
      <c r="Z515" s="16"/>
      <c r="AA515" s="16"/>
      <c r="AB515" s="16"/>
      <c r="AC515" s="16"/>
      <c r="AD515" s="102"/>
      <c r="AE515" s="466"/>
      <c r="AF515" s="106"/>
      <c r="AG515" s="11"/>
      <c r="AH515" s="11"/>
      <c r="AI515" s="143"/>
      <c r="AJ515" s="105"/>
      <c r="AK515" s="518"/>
      <c r="AL515" s="518"/>
      <c r="AM515" s="518"/>
      <c r="AN515" s="518"/>
      <c r="AO515" s="518"/>
      <c r="AP515" s="518"/>
      <c r="AQ515" s="514"/>
      <c r="AR515" s="518"/>
      <c r="AS515" s="514"/>
      <c r="AT515" s="514"/>
      <c r="AU515" s="514"/>
      <c r="AV515" s="514"/>
      <c r="AW515" s="514"/>
      <c r="AX515" s="514"/>
      <c r="AY515" s="514"/>
      <c r="AZ515" s="514"/>
      <c r="BA515" s="514"/>
      <c r="BB515" s="514"/>
      <c r="BC515" s="642"/>
      <c r="BD515" s="514"/>
      <c r="BE515" s="514"/>
      <c r="BF515" s="514"/>
      <c r="BG515" s="514"/>
      <c r="BH515" s="630"/>
      <c r="BI515" s="514"/>
      <c r="BJ515" s="514"/>
      <c r="BK515" s="514"/>
      <c r="BL515" s="514"/>
      <c r="BM515" s="514"/>
      <c r="BN515" s="514"/>
      <c r="BO515" s="515"/>
    </row>
    <row r="516" spans="1:67" s="516" customFormat="1">
      <c r="A516"/>
      <c r="B516" s="107"/>
      <c r="C516" s="107"/>
      <c r="D516" s="107"/>
      <c r="E516" s="107"/>
      <c r="F516" s="107"/>
      <c r="G516"/>
      <c r="H516"/>
      <c r="I516" s="29"/>
      <c r="J516"/>
      <c r="K516" s="16"/>
      <c r="L516"/>
      <c r="M516" s="108"/>
      <c r="N516" s="102"/>
      <c r="O516" s="28"/>
      <c r="P516" s="103"/>
      <c r="Q516" s="102"/>
      <c r="R516" s="16"/>
      <c r="S516" s="104"/>
      <c r="T516" s="16"/>
      <c r="U516" s="104"/>
      <c r="V516" s="16"/>
      <c r="W516" s="104"/>
      <c r="X516" s="16"/>
      <c r="Y516" s="104"/>
      <c r="Z516" s="16"/>
      <c r="AA516" s="16"/>
      <c r="AB516" s="16"/>
      <c r="AC516" s="16"/>
      <c r="AD516" s="102"/>
      <c r="AE516" s="466"/>
      <c r="AF516" s="106"/>
      <c r="AG516" s="11"/>
      <c r="AH516" s="11"/>
      <c r="AI516" s="143"/>
      <c r="AJ516" s="105"/>
      <c r="AK516" s="518"/>
      <c r="AL516" s="518"/>
      <c r="AM516" s="518"/>
      <c r="AN516" s="518"/>
      <c r="AO516" s="518"/>
      <c r="AP516" s="518"/>
      <c r="AQ516" s="514"/>
      <c r="AR516" s="518"/>
      <c r="AS516" s="514"/>
      <c r="AT516" s="514"/>
      <c r="AU516" s="514"/>
      <c r="AV516" s="514"/>
      <c r="AW516" s="514"/>
      <c r="AX516" s="514"/>
      <c r="AY516" s="514"/>
      <c r="AZ516" s="514"/>
      <c r="BA516" s="514"/>
      <c r="BB516" s="514"/>
      <c r="BC516" s="642"/>
      <c r="BD516" s="514"/>
      <c r="BE516" s="514"/>
      <c r="BF516" s="514"/>
      <c r="BG516" s="514"/>
      <c r="BH516" s="630"/>
      <c r="BI516" s="514"/>
      <c r="BJ516" s="514"/>
      <c r="BK516" s="514"/>
      <c r="BL516" s="514"/>
      <c r="BM516" s="514"/>
      <c r="BN516" s="514"/>
      <c r="BO516" s="515"/>
    </row>
    <row r="517" spans="1:67" s="516" customFormat="1">
      <c r="A517"/>
      <c r="B517" s="107"/>
      <c r="C517" s="107"/>
      <c r="D517" s="107"/>
      <c r="E517" s="107"/>
      <c r="F517" s="107"/>
      <c r="G517"/>
      <c r="H517"/>
      <c r="I517" s="29"/>
      <c r="J517"/>
      <c r="K517" s="16"/>
      <c r="L517"/>
      <c r="M517" s="108"/>
      <c r="N517" s="102"/>
      <c r="O517" s="28"/>
      <c r="P517" s="103"/>
      <c r="Q517" s="102"/>
      <c r="R517" s="16"/>
      <c r="S517" s="104"/>
      <c r="T517" s="16"/>
      <c r="U517" s="104"/>
      <c r="V517" s="16"/>
      <c r="W517" s="104"/>
      <c r="X517" s="16"/>
      <c r="Y517" s="104"/>
      <c r="Z517" s="16"/>
      <c r="AA517" s="16"/>
      <c r="AB517" s="16"/>
      <c r="AC517" s="16"/>
      <c r="AD517" s="102"/>
      <c r="AE517" s="466"/>
      <c r="AF517" s="106"/>
      <c r="AG517" s="11"/>
      <c r="AH517" s="11"/>
      <c r="AI517" s="143"/>
      <c r="AJ517" s="105"/>
      <c r="AK517" s="518"/>
      <c r="AL517" s="518"/>
      <c r="AM517" s="518"/>
      <c r="AN517" s="518"/>
      <c r="AO517" s="518"/>
      <c r="AP517" s="518"/>
      <c r="AQ517" s="514"/>
      <c r="AR517" s="518"/>
      <c r="AS517" s="514"/>
      <c r="AT517" s="514"/>
      <c r="AU517" s="514"/>
      <c r="AV517" s="514"/>
      <c r="AW517" s="514"/>
      <c r="AX517" s="514"/>
      <c r="AY517" s="514"/>
      <c r="AZ517" s="514"/>
      <c r="BA517" s="514"/>
      <c r="BB517" s="514"/>
      <c r="BC517" s="642"/>
      <c r="BD517" s="514"/>
      <c r="BE517" s="514"/>
      <c r="BF517" s="514"/>
      <c r="BG517" s="514"/>
      <c r="BH517" s="630"/>
      <c r="BI517" s="514"/>
      <c r="BJ517" s="514"/>
      <c r="BK517" s="514"/>
      <c r="BL517" s="514"/>
      <c r="BM517" s="514"/>
      <c r="BN517" s="514"/>
      <c r="BO517" s="515"/>
    </row>
    <row r="518" spans="1:67" s="516" customFormat="1">
      <c r="A518"/>
      <c r="B518" s="107"/>
      <c r="C518" s="107"/>
      <c r="D518" s="107"/>
      <c r="E518" s="107"/>
      <c r="F518" s="107"/>
      <c r="G518"/>
      <c r="H518"/>
      <c r="I518" s="29"/>
      <c r="J518"/>
      <c r="K518" s="16"/>
      <c r="L518"/>
      <c r="M518" s="108"/>
      <c r="N518" s="102"/>
      <c r="O518" s="28"/>
      <c r="P518" s="103"/>
      <c r="Q518" s="102"/>
      <c r="R518" s="16"/>
      <c r="S518" s="104"/>
      <c r="T518" s="16"/>
      <c r="U518" s="104"/>
      <c r="V518" s="16"/>
      <c r="W518" s="104"/>
      <c r="X518" s="16"/>
      <c r="Y518" s="104"/>
      <c r="Z518" s="16"/>
      <c r="AA518" s="16"/>
      <c r="AB518" s="16"/>
      <c r="AC518" s="16"/>
      <c r="AD518" s="102"/>
      <c r="AE518" s="466"/>
      <c r="AF518" s="106"/>
      <c r="AG518" s="11"/>
      <c r="AH518" s="11"/>
      <c r="AI518" s="143"/>
      <c r="AJ518" s="105"/>
      <c r="AK518" s="518"/>
      <c r="AL518" s="518"/>
      <c r="AM518" s="518"/>
      <c r="AN518" s="518"/>
      <c r="AO518" s="518"/>
      <c r="AP518" s="518"/>
      <c r="AQ518" s="514"/>
      <c r="AR518" s="518"/>
      <c r="AS518" s="514"/>
      <c r="AT518" s="514"/>
      <c r="AU518" s="514"/>
      <c r="AV518" s="514"/>
      <c r="AW518" s="514"/>
      <c r="AX518" s="514"/>
      <c r="AY518" s="514"/>
      <c r="AZ518" s="514"/>
      <c r="BA518" s="514"/>
      <c r="BB518" s="514"/>
      <c r="BC518" s="642"/>
      <c r="BD518" s="514"/>
      <c r="BE518" s="514"/>
      <c r="BF518" s="514"/>
      <c r="BG518" s="514"/>
      <c r="BH518" s="630"/>
      <c r="BI518" s="514"/>
      <c r="BJ518" s="514"/>
      <c r="BK518" s="514"/>
      <c r="BL518" s="514"/>
      <c r="BM518" s="514"/>
      <c r="BN518" s="514"/>
      <c r="BO518" s="515"/>
    </row>
    <row r="519" spans="1:67" s="516" customFormat="1">
      <c r="A519"/>
      <c r="B519" s="107"/>
      <c r="C519" s="107"/>
      <c r="D519" s="107"/>
      <c r="E519" s="107"/>
      <c r="F519" s="107"/>
      <c r="G519"/>
      <c r="H519"/>
      <c r="I519" s="29"/>
      <c r="J519"/>
      <c r="K519" s="16"/>
      <c r="L519"/>
      <c r="M519" s="108"/>
      <c r="N519" s="102"/>
      <c r="O519" s="28"/>
      <c r="P519" s="103"/>
      <c r="Q519" s="102"/>
      <c r="R519" s="16"/>
      <c r="S519" s="104"/>
      <c r="T519" s="16"/>
      <c r="U519" s="104"/>
      <c r="V519" s="16"/>
      <c r="W519" s="104"/>
      <c r="X519" s="16"/>
      <c r="Y519" s="104"/>
      <c r="Z519" s="16"/>
      <c r="AA519" s="16"/>
      <c r="AB519" s="16"/>
      <c r="AC519" s="16"/>
      <c r="AD519" s="102"/>
      <c r="AE519" s="466"/>
      <c r="AF519" s="106"/>
      <c r="AG519" s="11"/>
      <c r="AH519" s="11"/>
      <c r="AI519" s="143"/>
      <c r="AJ519" s="105"/>
      <c r="AK519" s="518"/>
      <c r="AL519" s="518"/>
      <c r="AM519" s="518"/>
      <c r="AN519" s="518"/>
      <c r="AO519" s="518"/>
      <c r="AP519" s="518"/>
      <c r="AQ519" s="514"/>
      <c r="AR519" s="518"/>
      <c r="AS519" s="514"/>
      <c r="AT519" s="514"/>
      <c r="AU519" s="514"/>
      <c r="AV519" s="514"/>
      <c r="AW519" s="514"/>
      <c r="AX519" s="514"/>
      <c r="AY519" s="514"/>
      <c r="AZ519" s="514"/>
      <c r="BA519" s="514"/>
      <c r="BB519" s="514"/>
      <c r="BC519" s="642"/>
      <c r="BD519" s="514"/>
      <c r="BE519" s="514"/>
      <c r="BF519" s="514"/>
      <c r="BG519" s="514"/>
      <c r="BH519" s="630"/>
      <c r="BI519" s="514"/>
      <c r="BJ519" s="514"/>
      <c r="BK519" s="514"/>
      <c r="BL519" s="514"/>
      <c r="BM519" s="514"/>
      <c r="BN519" s="514"/>
      <c r="BO519" s="515"/>
    </row>
    <row r="520" spans="1:67" s="516" customFormat="1">
      <c r="A520"/>
      <c r="B520" s="107"/>
      <c r="C520" s="107"/>
      <c r="D520" s="107"/>
      <c r="E520" s="107"/>
      <c r="F520" s="107"/>
      <c r="G520"/>
      <c r="H520"/>
      <c r="I520" s="29"/>
      <c r="J520"/>
      <c r="K520" s="16"/>
      <c r="L520"/>
      <c r="M520" s="108"/>
      <c r="N520" s="102"/>
      <c r="O520" s="28"/>
      <c r="P520" s="103"/>
      <c r="Q520" s="102"/>
      <c r="R520" s="16"/>
      <c r="S520" s="104"/>
      <c r="T520" s="16"/>
      <c r="U520" s="104"/>
      <c r="V520" s="16"/>
      <c r="W520" s="104"/>
      <c r="X520" s="16"/>
      <c r="Y520" s="104"/>
      <c r="Z520" s="16"/>
      <c r="AA520" s="16"/>
      <c r="AB520" s="16"/>
      <c r="AC520" s="16"/>
      <c r="AD520" s="102"/>
      <c r="AE520" s="466"/>
      <c r="AF520" s="106"/>
      <c r="AG520" s="11"/>
      <c r="AH520" s="11"/>
      <c r="AI520" s="143"/>
      <c r="AJ520" s="105"/>
      <c r="AK520" s="518"/>
      <c r="AL520" s="518"/>
      <c r="AM520" s="518"/>
      <c r="AN520" s="518"/>
      <c r="AO520" s="518"/>
      <c r="AP520" s="518"/>
      <c r="AQ520" s="514"/>
      <c r="AR520" s="518"/>
      <c r="AS520" s="514"/>
      <c r="AT520" s="514"/>
      <c r="AU520" s="514"/>
      <c r="AV520" s="514"/>
      <c r="AW520" s="514"/>
      <c r="AX520" s="514"/>
      <c r="AY520" s="514"/>
      <c r="AZ520" s="514"/>
      <c r="BA520" s="514"/>
      <c r="BB520" s="514"/>
      <c r="BC520" s="642"/>
      <c r="BD520" s="514"/>
      <c r="BE520" s="514"/>
      <c r="BF520" s="514"/>
      <c r="BG520" s="514"/>
      <c r="BH520" s="630"/>
      <c r="BI520" s="514"/>
      <c r="BJ520" s="514"/>
      <c r="BK520" s="514"/>
      <c r="BL520" s="514"/>
      <c r="BM520" s="514"/>
      <c r="BN520" s="514"/>
      <c r="BO520" s="515"/>
    </row>
    <row r="521" spans="1:67" s="516" customFormat="1">
      <c r="A521"/>
      <c r="B521" s="107"/>
      <c r="C521" s="107"/>
      <c r="D521" s="107"/>
      <c r="E521" s="107"/>
      <c r="F521" s="107"/>
      <c r="G521"/>
      <c r="H521"/>
      <c r="I521" s="29"/>
      <c r="J521"/>
      <c r="K521" s="16"/>
      <c r="L521"/>
      <c r="M521" s="108"/>
      <c r="N521" s="102"/>
      <c r="O521" s="28"/>
      <c r="P521" s="103"/>
      <c r="Q521" s="102"/>
      <c r="R521" s="16"/>
      <c r="S521" s="104"/>
      <c r="T521" s="16"/>
      <c r="U521" s="104"/>
      <c r="V521" s="16"/>
      <c r="W521" s="104"/>
      <c r="X521" s="16"/>
      <c r="Y521" s="104"/>
      <c r="Z521" s="16"/>
      <c r="AA521" s="16"/>
      <c r="AB521" s="16"/>
      <c r="AC521" s="16"/>
      <c r="AD521" s="102"/>
      <c r="AE521" s="466"/>
      <c r="AF521" s="106"/>
      <c r="AG521" s="11"/>
      <c r="AH521" s="11"/>
      <c r="AI521" s="143"/>
      <c r="AJ521" s="105"/>
      <c r="AK521" s="518"/>
      <c r="AL521" s="518"/>
      <c r="AM521" s="518"/>
      <c r="AN521" s="518"/>
      <c r="AO521" s="518"/>
      <c r="AP521" s="518"/>
      <c r="AQ521" s="514"/>
      <c r="AR521" s="518"/>
      <c r="AS521" s="514"/>
      <c r="AT521" s="514"/>
      <c r="AU521" s="514"/>
      <c r="AV521" s="514"/>
      <c r="AW521" s="514"/>
      <c r="AX521" s="514"/>
      <c r="AY521" s="514"/>
      <c r="AZ521" s="514"/>
      <c r="BA521" s="514"/>
      <c r="BB521" s="514"/>
      <c r="BC521" s="642"/>
      <c r="BD521" s="514"/>
      <c r="BE521" s="514"/>
      <c r="BF521" s="514"/>
      <c r="BG521" s="514"/>
      <c r="BH521" s="630"/>
      <c r="BI521" s="514"/>
      <c r="BJ521" s="514"/>
      <c r="BK521" s="514"/>
      <c r="BL521" s="514"/>
      <c r="BM521" s="514"/>
      <c r="BN521" s="514"/>
      <c r="BO521" s="515"/>
    </row>
    <row r="522" spans="1:67" s="516" customFormat="1">
      <c r="A522"/>
      <c r="B522" s="107"/>
      <c r="C522" s="107"/>
      <c r="D522" s="107"/>
      <c r="E522" s="107"/>
      <c r="F522" s="107"/>
      <c r="G522"/>
      <c r="H522"/>
      <c r="I522" s="29"/>
      <c r="J522"/>
      <c r="K522" s="16"/>
      <c r="L522"/>
      <c r="M522" s="108"/>
      <c r="N522" s="102"/>
      <c r="O522" s="28"/>
      <c r="P522" s="103"/>
      <c r="Q522" s="102"/>
      <c r="R522" s="16"/>
      <c r="S522" s="104"/>
      <c r="T522" s="16"/>
      <c r="U522" s="104"/>
      <c r="V522" s="16"/>
      <c r="W522" s="104"/>
      <c r="X522" s="16"/>
      <c r="Y522" s="104"/>
      <c r="Z522" s="16"/>
      <c r="AA522" s="16"/>
      <c r="AB522" s="16"/>
      <c r="AC522" s="16"/>
      <c r="AD522" s="102"/>
      <c r="AE522" s="466"/>
      <c r="AF522" s="106"/>
      <c r="AG522" s="11"/>
      <c r="AH522" s="11"/>
      <c r="AI522" s="143"/>
      <c r="AJ522" s="105"/>
      <c r="AK522" s="518"/>
      <c r="AL522" s="518"/>
      <c r="AM522" s="518"/>
      <c r="AN522" s="518"/>
      <c r="AO522" s="518"/>
      <c r="AP522" s="518"/>
      <c r="AQ522" s="514"/>
      <c r="AR522" s="518"/>
      <c r="AS522" s="514"/>
      <c r="AT522" s="514"/>
      <c r="AU522" s="514"/>
      <c r="AV522" s="514"/>
      <c r="AW522" s="514"/>
      <c r="AX522" s="514"/>
      <c r="AY522" s="514"/>
      <c r="AZ522" s="514"/>
      <c r="BA522" s="514"/>
      <c r="BB522" s="514"/>
      <c r="BC522" s="642"/>
      <c r="BD522" s="514"/>
      <c r="BE522" s="514"/>
      <c r="BF522" s="514"/>
      <c r="BG522" s="514"/>
      <c r="BH522" s="630"/>
      <c r="BI522" s="514"/>
      <c r="BJ522" s="514"/>
      <c r="BK522" s="514"/>
      <c r="BL522" s="514"/>
      <c r="BM522" s="514"/>
      <c r="BN522" s="514"/>
      <c r="BO522" s="515"/>
    </row>
    <row r="523" spans="1:67" s="516" customFormat="1">
      <c r="A523"/>
      <c r="B523" s="107"/>
      <c r="C523" s="107"/>
      <c r="D523" s="107"/>
      <c r="E523" s="107"/>
      <c r="F523" s="107"/>
      <c r="G523"/>
      <c r="H523"/>
      <c r="I523" s="29"/>
      <c r="J523"/>
      <c r="K523" s="16"/>
      <c r="L523"/>
      <c r="M523" s="108"/>
      <c r="N523" s="102"/>
      <c r="O523" s="28"/>
      <c r="P523" s="103"/>
      <c r="Q523" s="102"/>
      <c r="R523" s="16"/>
      <c r="S523" s="104"/>
      <c r="T523" s="16"/>
      <c r="U523" s="104"/>
      <c r="V523" s="16"/>
      <c r="W523" s="104"/>
      <c r="X523" s="16"/>
      <c r="Y523" s="104"/>
      <c r="Z523" s="16"/>
      <c r="AA523" s="16"/>
      <c r="AB523" s="16"/>
      <c r="AC523" s="16"/>
      <c r="AD523" s="102"/>
      <c r="AE523" s="466"/>
      <c r="AF523" s="106"/>
      <c r="AG523" s="11"/>
      <c r="AH523" s="11"/>
      <c r="AI523" s="143"/>
      <c r="AJ523" s="105"/>
      <c r="AK523" s="518"/>
      <c r="AL523" s="518"/>
      <c r="AM523" s="518"/>
      <c r="AN523" s="518"/>
      <c r="AO523" s="518"/>
      <c r="AP523" s="518"/>
      <c r="AQ523" s="514"/>
      <c r="AR523" s="518"/>
      <c r="AS523" s="514"/>
      <c r="AT523" s="514"/>
      <c r="AU523" s="514"/>
      <c r="AV523" s="514"/>
      <c r="AW523" s="514"/>
      <c r="AX523" s="514"/>
      <c r="AY523" s="514"/>
      <c r="AZ523" s="514"/>
      <c r="BA523" s="514"/>
      <c r="BB523" s="514"/>
      <c r="BC523" s="642"/>
      <c r="BD523" s="514"/>
      <c r="BE523" s="514"/>
      <c r="BF523" s="514"/>
      <c r="BG523" s="514"/>
      <c r="BH523" s="630"/>
      <c r="BI523" s="514"/>
      <c r="BJ523" s="514"/>
      <c r="BK523" s="514"/>
      <c r="BL523" s="514"/>
      <c r="BM523" s="514"/>
      <c r="BN523" s="514"/>
      <c r="BO523" s="515"/>
    </row>
    <row r="524" spans="1:67" s="516" customFormat="1">
      <c r="A524"/>
      <c r="B524" s="107"/>
      <c r="C524" s="107"/>
      <c r="D524" s="107"/>
      <c r="E524" s="107"/>
      <c r="F524" s="107"/>
      <c r="G524"/>
      <c r="H524"/>
      <c r="I524" s="29"/>
      <c r="J524"/>
      <c r="K524" s="16"/>
      <c r="L524"/>
      <c r="M524" s="108"/>
      <c r="N524" s="102"/>
      <c r="O524" s="28"/>
      <c r="P524" s="103"/>
      <c r="Q524" s="102"/>
      <c r="R524" s="16"/>
      <c r="S524" s="104"/>
      <c r="T524" s="16"/>
      <c r="U524" s="104"/>
      <c r="V524" s="16"/>
      <c r="W524" s="104"/>
      <c r="X524" s="16"/>
      <c r="Y524" s="104"/>
      <c r="Z524" s="16"/>
      <c r="AA524" s="16"/>
      <c r="AB524" s="16"/>
      <c r="AC524" s="16"/>
      <c r="AD524" s="102"/>
      <c r="AE524" s="466"/>
      <c r="AF524" s="106"/>
      <c r="AG524" s="11"/>
      <c r="AH524" s="11"/>
      <c r="AI524" s="143"/>
      <c r="AJ524" s="105"/>
      <c r="AK524" s="518"/>
      <c r="AL524" s="518"/>
      <c r="AM524" s="518"/>
      <c r="AN524" s="518"/>
      <c r="AO524" s="518"/>
      <c r="AP524" s="518"/>
      <c r="AQ524" s="514"/>
      <c r="AR524" s="518"/>
      <c r="AS524" s="514"/>
      <c r="AT524" s="514"/>
      <c r="AU524" s="514"/>
      <c r="AV524" s="514"/>
      <c r="AW524" s="514"/>
      <c r="AX524" s="514"/>
      <c r="AY524" s="514"/>
      <c r="AZ524" s="514"/>
      <c r="BA524" s="514"/>
      <c r="BB524" s="514"/>
      <c r="BC524" s="642"/>
      <c r="BD524" s="514"/>
      <c r="BE524" s="514"/>
      <c r="BF524" s="514"/>
      <c r="BG524" s="514"/>
      <c r="BH524" s="630"/>
      <c r="BI524" s="514"/>
      <c r="BJ524" s="514"/>
      <c r="BK524" s="514"/>
      <c r="BL524" s="514"/>
      <c r="BM524" s="514"/>
      <c r="BN524" s="514"/>
      <c r="BO524" s="515"/>
    </row>
    <row r="525" spans="1:67" s="516" customFormat="1">
      <c r="A525"/>
      <c r="B525" s="107"/>
      <c r="C525" s="107"/>
      <c r="D525" s="107"/>
      <c r="E525" s="107"/>
      <c r="F525" s="107"/>
      <c r="G525"/>
      <c r="H525"/>
      <c r="I525" s="29"/>
      <c r="J525"/>
      <c r="K525" s="16"/>
      <c r="L525"/>
      <c r="M525" s="108"/>
      <c r="N525" s="102"/>
      <c r="O525" s="28"/>
      <c r="P525" s="103"/>
      <c r="Q525" s="102"/>
      <c r="R525" s="16"/>
      <c r="S525" s="104"/>
      <c r="T525" s="16"/>
      <c r="U525" s="104"/>
      <c r="V525" s="16"/>
      <c r="W525" s="104"/>
      <c r="X525" s="16"/>
      <c r="Y525" s="104"/>
      <c r="Z525" s="16"/>
      <c r="AA525" s="16"/>
      <c r="AB525" s="16"/>
      <c r="AC525" s="16"/>
      <c r="AD525" s="102"/>
      <c r="AE525" s="466"/>
      <c r="AF525" s="106"/>
      <c r="AG525" s="11"/>
      <c r="AH525" s="11"/>
      <c r="AI525" s="143"/>
      <c r="AJ525" s="105"/>
      <c r="AK525" s="518"/>
      <c r="AL525" s="518"/>
      <c r="AM525" s="518"/>
      <c r="AN525" s="518"/>
      <c r="AO525" s="518"/>
      <c r="AP525" s="518"/>
      <c r="AQ525" s="514"/>
      <c r="AR525" s="518"/>
      <c r="AS525" s="514"/>
      <c r="AT525" s="514"/>
      <c r="AU525" s="514"/>
      <c r="AV525" s="514"/>
      <c r="AW525" s="514"/>
      <c r="AX525" s="514"/>
      <c r="AY525" s="514"/>
      <c r="AZ525" s="514"/>
      <c r="BA525" s="514"/>
      <c r="BB525" s="514"/>
      <c r="BC525" s="642"/>
      <c r="BD525" s="514"/>
      <c r="BE525" s="514"/>
      <c r="BF525" s="514"/>
      <c r="BG525" s="514"/>
      <c r="BH525" s="630"/>
      <c r="BI525" s="514"/>
      <c r="BJ525" s="514"/>
      <c r="BK525" s="514"/>
      <c r="BL525" s="514"/>
      <c r="BM525" s="514"/>
      <c r="BN525" s="514"/>
      <c r="BO525" s="515"/>
    </row>
    <row r="526" spans="1:67" s="516" customFormat="1">
      <c r="A526"/>
      <c r="B526" s="107"/>
      <c r="C526" s="107"/>
      <c r="D526" s="107"/>
      <c r="E526" s="107"/>
      <c r="F526" s="107"/>
      <c r="G526"/>
      <c r="H526"/>
      <c r="I526" s="29"/>
      <c r="J526"/>
      <c r="K526" s="16"/>
      <c r="L526"/>
      <c r="M526" s="108"/>
      <c r="N526" s="102"/>
      <c r="O526" s="28"/>
      <c r="P526" s="103"/>
      <c r="Q526" s="102"/>
      <c r="R526" s="16"/>
      <c r="S526" s="104"/>
      <c r="T526" s="16"/>
      <c r="U526" s="104"/>
      <c r="V526" s="16"/>
      <c r="W526" s="104"/>
      <c r="X526" s="16"/>
      <c r="Y526" s="104"/>
      <c r="Z526" s="16"/>
      <c r="AA526" s="16"/>
      <c r="AB526" s="16"/>
      <c r="AC526" s="16"/>
      <c r="AD526" s="102"/>
      <c r="AE526" s="466"/>
      <c r="AF526" s="106"/>
      <c r="AG526" s="11"/>
      <c r="AH526" s="11"/>
      <c r="AI526" s="143"/>
      <c r="AJ526" s="105"/>
      <c r="AK526" s="518"/>
      <c r="AL526" s="518"/>
      <c r="AM526" s="518"/>
      <c r="AN526" s="518"/>
      <c r="AO526" s="518"/>
      <c r="AP526" s="518"/>
      <c r="AQ526" s="514"/>
      <c r="AR526" s="518"/>
      <c r="AS526" s="514"/>
      <c r="AT526" s="514"/>
      <c r="AU526" s="514"/>
      <c r="AV526" s="514"/>
      <c r="AW526" s="514"/>
      <c r="AX526" s="514"/>
      <c r="AY526" s="514"/>
      <c r="AZ526" s="514"/>
      <c r="BA526" s="514"/>
      <c r="BB526" s="514"/>
      <c r="BC526" s="642"/>
      <c r="BD526" s="514"/>
      <c r="BE526" s="514"/>
      <c r="BF526" s="514"/>
      <c r="BG526" s="514"/>
      <c r="BH526" s="630"/>
      <c r="BI526" s="514"/>
      <c r="BJ526" s="514"/>
      <c r="BK526" s="514"/>
      <c r="BL526" s="514"/>
      <c r="BM526" s="514"/>
      <c r="BN526" s="514"/>
      <c r="BO526" s="515"/>
    </row>
    <row r="527" spans="1:67" s="516" customFormat="1">
      <c r="A527"/>
      <c r="B527" s="107"/>
      <c r="C527" s="107"/>
      <c r="D527" s="107"/>
      <c r="E527" s="107"/>
      <c r="F527" s="107"/>
      <c r="G527"/>
      <c r="H527"/>
      <c r="I527" s="29"/>
      <c r="J527"/>
      <c r="K527" s="16"/>
      <c r="L527"/>
      <c r="M527" s="108"/>
      <c r="N527" s="102"/>
      <c r="O527" s="28"/>
      <c r="P527" s="103"/>
      <c r="Q527" s="102"/>
      <c r="R527" s="16"/>
      <c r="S527" s="104"/>
      <c r="T527" s="16"/>
      <c r="U527" s="104"/>
      <c r="V527" s="16"/>
      <c r="W527" s="104"/>
      <c r="X527" s="16"/>
      <c r="Y527" s="104"/>
      <c r="Z527" s="16"/>
      <c r="AA527" s="16"/>
      <c r="AB527" s="16"/>
      <c r="AC527" s="16"/>
      <c r="AD527" s="102"/>
      <c r="AE527" s="466"/>
      <c r="AF527" s="106"/>
      <c r="AG527" s="11"/>
      <c r="AH527" s="11"/>
      <c r="AI527" s="143"/>
      <c r="AJ527" s="105"/>
      <c r="AK527" s="518"/>
      <c r="AL527" s="518"/>
      <c r="AM527" s="518"/>
      <c r="AN527" s="518"/>
      <c r="AO527" s="518"/>
      <c r="AP527" s="518"/>
      <c r="AQ527" s="514"/>
      <c r="AR527" s="518"/>
      <c r="AS527" s="514"/>
      <c r="AT527" s="514"/>
      <c r="AU527" s="514"/>
      <c r="AV527" s="514"/>
      <c r="AW527" s="514"/>
      <c r="AX527" s="514"/>
      <c r="AY527" s="514"/>
      <c r="AZ527" s="514"/>
      <c r="BA527" s="514"/>
      <c r="BB527" s="514"/>
      <c r="BC527" s="642"/>
      <c r="BD527" s="514"/>
      <c r="BE527" s="514"/>
      <c r="BF527" s="514"/>
      <c r="BG527" s="514"/>
      <c r="BH527" s="630"/>
      <c r="BI527" s="514"/>
      <c r="BJ527" s="514"/>
      <c r="BK527" s="514"/>
      <c r="BL527" s="514"/>
      <c r="BM527" s="514"/>
      <c r="BN527" s="514"/>
      <c r="BO527" s="515"/>
    </row>
    <row r="528" spans="1:67" s="516" customFormat="1">
      <c r="A528"/>
      <c r="B528" s="107"/>
      <c r="C528" s="107"/>
      <c r="D528" s="107"/>
      <c r="E528" s="107"/>
      <c r="F528" s="107"/>
      <c r="G528"/>
      <c r="H528"/>
      <c r="I528" s="29"/>
      <c r="J528"/>
      <c r="K528" s="16"/>
      <c r="L528"/>
      <c r="M528" s="108"/>
      <c r="N528" s="102"/>
      <c r="O528" s="28"/>
      <c r="P528" s="103"/>
      <c r="Q528" s="102"/>
      <c r="R528" s="16"/>
      <c r="S528" s="104"/>
      <c r="T528" s="16"/>
      <c r="U528" s="104"/>
      <c r="V528" s="16"/>
      <c r="W528" s="104"/>
      <c r="X528" s="16"/>
      <c r="Y528" s="104"/>
      <c r="Z528" s="16"/>
      <c r="AA528" s="16"/>
      <c r="AB528" s="16"/>
      <c r="AC528" s="16"/>
      <c r="AD528" s="102"/>
      <c r="AE528" s="466"/>
      <c r="AF528" s="106"/>
      <c r="AG528" s="11"/>
      <c r="AH528" s="11"/>
      <c r="AI528" s="143"/>
      <c r="AJ528" s="105"/>
      <c r="AK528" s="518"/>
      <c r="AL528" s="518"/>
      <c r="AM528" s="518"/>
      <c r="AN528" s="518"/>
      <c r="AO528" s="518"/>
      <c r="AP528" s="518"/>
      <c r="AQ528" s="514"/>
      <c r="AR528" s="518"/>
      <c r="AS528" s="514"/>
      <c r="AT528" s="514"/>
      <c r="AU528" s="514"/>
      <c r="AV528" s="514"/>
      <c r="AW528" s="514"/>
      <c r="AX528" s="514"/>
      <c r="AY528" s="514"/>
      <c r="AZ528" s="514"/>
      <c r="BA528" s="514"/>
      <c r="BB528" s="514"/>
      <c r="BC528" s="642"/>
      <c r="BD528" s="514"/>
      <c r="BE528" s="514"/>
      <c r="BF528" s="514"/>
      <c r="BG528" s="514"/>
      <c r="BH528" s="630"/>
      <c r="BI528" s="514"/>
      <c r="BJ528" s="514"/>
      <c r="BK528" s="514"/>
      <c r="BL528" s="514"/>
      <c r="BM528" s="514"/>
      <c r="BN528" s="514"/>
      <c r="BO528" s="515"/>
    </row>
    <row r="529" spans="1:67" s="516" customFormat="1">
      <c r="A529"/>
      <c r="B529" s="107"/>
      <c r="C529" s="107"/>
      <c r="D529" s="107"/>
      <c r="E529" s="107"/>
      <c r="F529" s="107"/>
      <c r="G529"/>
      <c r="H529"/>
      <c r="I529" s="29"/>
      <c r="J529"/>
      <c r="K529" s="16"/>
      <c r="L529"/>
      <c r="M529" s="108"/>
      <c r="N529" s="102"/>
      <c r="O529" s="28"/>
      <c r="P529" s="103"/>
      <c r="Q529" s="102"/>
      <c r="R529" s="16"/>
      <c r="S529" s="104"/>
      <c r="T529" s="16"/>
      <c r="U529" s="104"/>
      <c r="V529" s="16"/>
      <c r="W529" s="104"/>
      <c r="X529" s="16"/>
      <c r="Y529" s="104"/>
      <c r="Z529" s="16"/>
      <c r="AA529" s="16"/>
      <c r="AB529" s="16"/>
      <c r="AC529" s="16"/>
      <c r="AD529" s="102"/>
      <c r="AE529" s="466"/>
      <c r="AF529" s="106"/>
      <c r="AG529" s="11"/>
      <c r="AH529" s="11"/>
      <c r="AI529" s="143"/>
      <c r="AJ529" s="105"/>
      <c r="AK529" s="518"/>
      <c r="AL529" s="518"/>
      <c r="AM529" s="518"/>
      <c r="AN529" s="518"/>
      <c r="AO529" s="518"/>
      <c r="AP529" s="518"/>
      <c r="AQ529" s="514"/>
      <c r="AR529" s="518"/>
      <c r="AS529" s="514"/>
      <c r="AT529" s="514"/>
      <c r="AU529" s="514"/>
      <c r="AV529" s="514"/>
      <c r="AW529" s="514"/>
      <c r="AX529" s="514"/>
      <c r="AY529" s="514"/>
      <c r="AZ529" s="514"/>
      <c r="BA529" s="514"/>
      <c r="BB529" s="514"/>
      <c r="BC529" s="642"/>
      <c r="BD529" s="514"/>
      <c r="BE529" s="514"/>
      <c r="BF529" s="514"/>
      <c r="BG529" s="514"/>
      <c r="BH529" s="630"/>
      <c r="BI529" s="514"/>
      <c r="BJ529" s="514"/>
      <c r="BK529" s="514"/>
      <c r="BL529" s="514"/>
      <c r="BM529" s="514"/>
      <c r="BN529" s="514"/>
      <c r="BO529" s="515"/>
    </row>
    <row r="530" spans="1:67" s="516" customFormat="1">
      <c r="A530"/>
      <c r="B530" s="107"/>
      <c r="C530" s="107"/>
      <c r="D530" s="107"/>
      <c r="E530" s="107"/>
      <c r="F530" s="107"/>
      <c r="G530"/>
      <c r="H530"/>
      <c r="I530" s="29"/>
      <c r="J530"/>
      <c r="K530" s="16"/>
      <c r="L530"/>
      <c r="M530" s="108"/>
      <c r="N530" s="102"/>
      <c r="O530" s="28"/>
      <c r="P530" s="103"/>
      <c r="Q530" s="102"/>
      <c r="R530" s="16"/>
      <c r="S530" s="104"/>
      <c r="T530" s="16"/>
      <c r="U530" s="104"/>
      <c r="V530" s="16"/>
      <c r="W530" s="104"/>
      <c r="X530" s="16"/>
      <c r="Y530" s="104"/>
      <c r="Z530" s="16"/>
      <c r="AA530" s="16"/>
      <c r="AB530" s="16"/>
      <c r="AC530" s="16"/>
      <c r="AD530" s="102"/>
      <c r="AE530" s="466"/>
      <c r="AF530" s="106"/>
      <c r="AG530" s="11"/>
      <c r="AH530" s="11"/>
      <c r="AI530" s="143"/>
      <c r="AJ530" s="105"/>
      <c r="AK530" s="518"/>
      <c r="AL530" s="518"/>
      <c r="AM530" s="518"/>
      <c r="AN530" s="518"/>
      <c r="AO530" s="518"/>
      <c r="AP530" s="518"/>
      <c r="AQ530" s="514"/>
      <c r="AR530" s="518"/>
      <c r="AS530" s="514"/>
      <c r="AT530" s="514"/>
      <c r="AU530" s="514"/>
      <c r="AV530" s="514"/>
      <c r="AW530" s="514"/>
      <c r="AX530" s="514"/>
      <c r="AY530" s="514"/>
      <c r="AZ530" s="514"/>
      <c r="BA530" s="514"/>
      <c r="BB530" s="514"/>
      <c r="BC530" s="642"/>
      <c r="BD530" s="514"/>
      <c r="BE530" s="514"/>
      <c r="BF530" s="514"/>
      <c r="BG530" s="514"/>
      <c r="BH530" s="630"/>
      <c r="BI530" s="514"/>
      <c r="BJ530" s="514"/>
      <c r="BK530" s="514"/>
      <c r="BL530" s="514"/>
      <c r="BM530" s="514"/>
      <c r="BN530" s="514"/>
      <c r="BO530" s="515"/>
    </row>
    <row r="531" spans="1:67" s="516" customFormat="1">
      <c r="A531"/>
      <c r="B531" s="107"/>
      <c r="C531" s="107"/>
      <c r="D531" s="107"/>
      <c r="E531" s="107"/>
      <c r="F531" s="107"/>
      <c r="G531"/>
      <c r="H531"/>
      <c r="I531" s="29"/>
      <c r="J531"/>
      <c r="K531" s="16"/>
      <c r="L531"/>
      <c r="M531" s="108"/>
      <c r="N531" s="102"/>
      <c r="O531" s="28"/>
      <c r="P531" s="103"/>
      <c r="Q531" s="102"/>
      <c r="R531" s="16"/>
      <c r="S531" s="104"/>
      <c r="T531" s="16"/>
      <c r="U531" s="104"/>
      <c r="V531" s="16"/>
      <c r="W531" s="104"/>
      <c r="X531" s="16"/>
      <c r="Y531" s="104"/>
      <c r="Z531" s="16"/>
      <c r="AA531" s="16"/>
      <c r="AB531" s="16"/>
      <c r="AC531" s="16"/>
      <c r="AD531" s="102"/>
      <c r="AE531" s="466"/>
      <c r="AF531" s="106"/>
      <c r="AG531" s="11"/>
      <c r="AH531" s="11"/>
      <c r="AI531" s="143"/>
      <c r="AJ531" s="105"/>
      <c r="AK531" s="518"/>
      <c r="AL531" s="518"/>
      <c r="AM531" s="518"/>
      <c r="AN531" s="518"/>
      <c r="AO531" s="518"/>
      <c r="AP531" s="518"/>
      <c r="AQ531" s="514"/>
      <c r="AR531" s="518"/>
      <c r="AS531" s="514"/>
      <c r="AT531" s="514"/>
      <c r="AU531" s="514"/>
      <c r="AV531" s="514"/>
      <c r="AW531" s="514"/>
      <c r="AX531" s="514"/>
      <c r="AY531" s="514"/>
      <c r="AZ531" s="514"/>
      <c r="BA531" s="514"/>
      <c r="BB531" s="514"/>
      <c r="BC531" s="642"/>
      <c r="BD531" s="514"/>
      <c r="BE531" s="514"/>
      <c r="BF531" s="514"/>
      <c r="BG531" s="514"/>
      <c r="BH531" s="630"/>
      <c r="BI531" s="514"/>
      <c r="BJ531" s="514"/>
      <c r="BK531" s="514"/>
      <c r="BL531" s="514"/>
      <c r="BM531" s="514"/>
      <c r="BN531" s="514"/>
      <c r="BO531" s="515"/>
    </row>
    <row r="532" spans="1:67" s="516" customFormat="1">
      <c r="A532"/>
      <c r="B532" s="107"/>
      <c r="C532" s="107"/>
      <c r="D532" s="107"/>
      <c r="E532" s="107"/>
      <c r="F532" s="107"/>
      <c r="G532"/>
      <c r="H532"/>
      <c r="I532" s="29"/>
      <c r="J532"/>
      <c r="K532" s="16"/>
      <c r="L532"/>
      <c r="M532" s="108"/>
      <c r="N532" s="102"/>
      <c r="O532" s="28"/>
      <c r="P532" s="103"/>
      <c r="Q532" s="102"/>
      <c r="R532" s="16"/>
      <c r="S532" s="104"/>
      <c r="T532" s="16"/>
      <c r="U532" s="104"/>
      <c r="V532" s="16"/>
      <c r="W532" s="104"/>
      <c r="X532" s="16"/>
      <c r="Y532" s="104"/>
      <c r="Z532" s="16"/>
      <c r="AA532" s="16"/>
      <c r="AB532" s="16"/>
      <c r="AC532" s="16"/>
      <c r="AD532" s="102"/>
      <c r="AE532" s="466"/>
      <c r="AF532" s="106"/>
      <c r="AG532" s="11"/>
      <c r="AH532" s="11"/>
      <c r="AI532" s="143"/>
      <c r="AJ532" s="105"/>
      <c r="AK532" s="518"/>
      <c r="AL532" s="518"/>
      <c r="AM532" s="518"/>
      <c r="AN532" s="518"/>
      <c r="AO532" s="518"/>
      <c r="AP532" s="518"/>
      <c r="AQ532" s="514"/>
      <c r="AR532" s="518"/>
      <c r="AS532" s="514"/>
      <c r="AT532" s="514"/>
      <c r="AU532" s="514"/>
      <c r="AV532" s="514"/>
      <c r="AW532" s="514"/>
      <c r="AX532" s="514"/>
      <c r="AY532" s="514"/>
      <c r="AZ532" s="514"/>
      <c r="BA532" s="514"/>
      <c r="BB532" s="514"/>
      <c r="BC532" s="642"/>
      <c r="BD532" s="514"/>
      <c r="BE532" s="514"/>
      <c r="BF532" s="514"/>
      <c r="BG532" s="514"/>
      <c r="BH532" s="630"/>
      <c r="BI532" s="514"/>
      <c r="BJ532" s="514"/>
      <c r="BK532" s="514"/>
      <c r="BL532" s="514"/>
      <c r="BM532" s="514"/>
      <c r="BN532" s="514"/>
      <c r="BO532" s="515"/>
    </row>
    <row r="533" spans="1:67" s="516" customFormat="1">
      <c r="A533"/>
      <c r="B533" s="107"/>
      <c r="C533" s="107"/>
      <c r="D533" s="107"/>
      <c r="E533" s="107"/>
      <c r="F533" s="107"/>
      <c r="G533"/>
      <c r="H533"/>
      <c r="I533" s="29"/>
      <c r="J533"/>
      <c r="K533" s="16"/>
      <c r="L533"/>
      <c r="M533" s="108"/>
      <c r="N533" s="102"/>
      <c r="O533" s="28"/>
      <c r="P533" s="103"/>
      <c r="Q533" s="102"/>
      <c r="R533" s="16"/>
      <c r="S533" s="104"/>
      <c r="T533" s="16"/>
      <c r="U533" s="104"/>
      <c r="V533" s="16"/>
      <c r="W533" s="104"/>
      <c r="X533" s="16"/>
      <c r="Y533" s="104"/>
      <c r="Z533" s="16"/>
      <c r="AA533" s="16"/>
      <c r="AB533" s="16"/>
      <c r="AC533" s="16"/>
      <c r="AD533" s="102"/>
      <c r="AE533" s="466"/>
      <c r="AF533" s="106"/>
      <c r="AG533" s="11"/>
      <c r="AH533" s="11"/>
      <c r="AI533" s="143"/>
      <c r="AJ533" s="105"/>
      <c r="AK533" s="518"/>
      <c r="AL533" s="518"/>
      <c r="AM533" s="518"/>
      <c r="AN533" s="518"/>
      <c r="AO533" s="518"/>
      <c r="AP533" s="518"/>
      <c r="AQ533" s="514"/>
      <c r="AR533" s="518"/>
      <c r="AS533" s="514"/>
      <c r="AT533" s="514"/>
      <c r="AU533" s="514"/>
      <c r="AV533" s="514"/>
      <c r="AW533" s="514"/>
      <c r="AX533" s="514"/>
      <c r="AY533" s="514"/>
      <c r="AZ533" s="514"/>
      <c r="BA533" s="514"/>
      <c r="BB533" s="514"/>
      <c r="BC533" s="642"/>
      <c r="BD533" s="514"/>
      <c r="BE533" s="514"/>
      <c r="BF533" s="514"/>
      <c r="BG533" s="514"/>
      <c r="BH533" s="630"/>
      <c r="BI533" s="514"/>
      <c r="BJ533" s="514"/>
      <c r="BK533" s="514"/>
      <c r="BL533" s="514"/>
      <c r="BM533" s="514"/>
      <c r="BN533" s="514"/>
      <c r="BO533" s="515"/>
    </row>
    <row r="534" spans="1:67" s="516" customFormat="1">
      <c r="A534"/>
      <c r="B534" s="107"/>
      <c r="C534" s="107"/>
      <c r="D534" s="107"/>
      <c r="E534" s="107"/>
      <c r="F534" s="107"/>
      <c r="G534"/>
      <c r="H534"/>
      <c r="I534" s="29"/>
      <c r="J534"/>
      <c r="K534" s="16"/>
      <c r="L534"/>
      <c r="M534" s="108"/>
      <c r="N534" s="102"/>
      <c r="O534" s="28"/>
      <c r="P534" s="103"/>
      <c r="Q534" s="102"/>
      <c r="R534" s="16"/>
      <c r="S534" s="104"/>
      <c r="T534" s="16"/>
      <c r="U534" s="104"/>
      <c r="V534" s="16"/>
      <c r="W534" s="104"/>
      <c r="X534" s="16"/>
      <c r="Y534" s="104"/>
      <c r="Z534" s="16"/>
      <c r="AA534" s="16"/>
      <c r="AB534" s="16"/>
      <c r="AC534" s="16"/>
      <c r="AD534" s="102"/>
      <c r="AE534" s="466"/>
      <c r="AF534" s="106"/>
      <c r="AG534" s="11"/>
      <c r="AH534" s="11"/>
      <c r="AI534" s="143"/>
      <c r="AJ534" s="105"/>
      <c r="AK534" s="518"/>
      <c r="AL534" s="518"/>
      <c r="AM534" s="518"/>
      <c r="AN534" s="518"/>
      <c r="AO534" s="518"/>
      <c r="AP534" s="518"/>
      <c r="AQ534" s="514"/>
      <c r="AR534" s="518"/>
      <c r="AS534" s="514"/>
      <c r="AT534" s="514"/>
      <c r="AU534" s="514"/>
      <c r="AV534" s="514"/>
      <c r="AW534" s="514"/>
      <c r="AX534" s="514"/>
      <c r="AY534" s="514"/>
      <c r="AZ534" s="514"/>
      <c r="BA534" s="514"/>
      <c r="BB534" s="514"/>
      <c r="BC534" s="642"/>
      <c r="BD534" s="514"/>
      <c r="BE534" s="514"/>
      <c r="BF534" s="514"/>
      <c r="BG534" s="514"/>
      <c r="BH534" s="630"/>
      <c r="BI534" s="514"/>
      <c r="BJ534" s="514"/>
      <c r="BK534" s="514"/>
      <c r="BL534" s="514"/>
      <c r="BM534" s="514"/>
      <c r="BN534" s="514"/>
      <c r="BO534" s="515"/>
    </row>
    <row r="535" spans="1:67" s="516" customFormat="1">
      <c r="A535"/>
      <c r="B535" s="107"/>
      <c r="C535" s="107"/>
      <c r="D535" s="107"/>
      <c r="E535" s="107"/>
      <c r="F535" s="107"/>
      <c r="G535"/>
      <c r="H535"/>
      <c r="I535" s="29"/>
      <c r="J535"/>
      <c r="K535" s="16"/>
      <c r="L535"/>
      <c r="M535" s="108"/>
      <c r="N535" s="102"/>
      <c r="O535" s="28"/>
      <c r="P535" s="103"/>
      <c r="Q535" s="102"/>
      <c r="R535" s="16"/>
      <c r="S535" s="104"/>
      <c r="T535" s="16"/>
      <c r="U535" s="104"/>
      <c r="V535" s="16"/>
      <c r="W535" s="104"/>
      <c r="X535" s="16"/>
      <c r="Y535" s="104"/>
      <c r="Z535" s="16"/>
      <c r="AA535" s="16"/>
      <c r="AB535" s="16"/>
      <c r="AC535" s="16"/>
      <c r="AD535" s="102"/>
      <c r="AE535" s="466"/>
      <c r="AF535" s="106"/>
      <c r="AG535" s="11"/>
      <c r="AH535" s="11"/>
      <c r="AI535" s="143"/>
      <c r="AJ535" s="105"/>
      <c r="AK535" s="518"/>
      <c r="AL535" s="518"/>
      <c r="AM535" s="518"/>
      <c r="AN535" s="518"/>
      <c r="AO535" s="518"/>
      <c r="AP535" s="518"/>
      <c r="AQ535" s="514"/>
      <c r="AR535" s="518"/>
      <c r="AS535" s="514"/>
      <c r="AT535" s="514"/>
      <c r="AU535" s="514"/>
      <c r="AV535" s="514"/>
      <c r="AW535" s="514"/>
      <c r="AX535" s="514"/>
      <c r="AY535" s="514"/>
      <c r="AZ535" s="514"/>
      <c r="BA535" s="514"/>
      <c r="BB535" s="514"/>
      <c r="BC535" s="642"/>
      <c r="BD535" s="514"/>
      <c r="BE535" s="514"/>
      <c r="BF535" s="514"/>
      <c r="BG535" s="514"/>
      <c r="BH535" s="630"/>
      <c r="BI535" s="514"/>
      <c r="BJ535" s="514"/>
      <c r="BK535" s="514"/>
      <c r="BL535" s="514"/>
      <c r="BM535" s="514"/>
      <c r="BN535" s="514"/>
      <c r="BO535" s="515"/>
    </row>
    <row r="536" spans="1:67" s="516" customFormat="1">
      <c r="A536"/>
      <c r="B536" s="107"/>
      <c r="C536" s="107"/>
      <c r="D536" s="107"/>
      <c r="E536" s="107"/>
      <c r="F536" s="107"/>
      <c r="G536"/>
      <c r="H536"/>
      <c r="I536" s="29"/>
      <c r="J536"/>
      <c r="K536" s="16"/>
      <c r="L536"/>
      <c r="M536" s="108"/>
      <c r="N536" s="102"/>
      <c r="O536" s="28"/>
      <c r="P536" s="103"/>
      <c r="Q536" s="102"/>
      <c r="R536" s="16"/>
      <c r="S536" s="104"/>
      <c r="T536" s="16"/>
      <c r="U536" s="104"/>
      <c r="V536" s="16"/>
      <c r="W536" s="104"/>
      <c r="X536" s="16"/>
      <c r="Y536" s="104"/>
      <c r="Z536" s="16"/>
      <c r="AA536" s="16"/>
      <c r="AB536" s="16"/>
      <c r="AC536" s="16"/>
      <c r="AD536" s="102"/>
      <c r="AE536" s="466"/>
      <c r="AF536" s="106"/>
      <c r="AG536" s="11"/>
      <c r="AH536" s="11"/>
      <c r="AI536" s="143"/>
      <c r="AJ536" s="105"/>
      <c r="AK536" s="518"/>
      <c r="AL536" s="518"/>
      <c r="AM536" s="518"/>
      <c r="AN536" s="518"/>
      <c r="AO536" s="518"/>
      <c r="AP536" s="518"/>
      <c r="AQ536" s="514"/>
      <c r="AR536" s="518"/>
      <c r="AS536" s="514"/>
      <c r="AT536" s="514"/>
      <c r="AU536" s="514"/>
      <c r="AV536" s="514"/>
      <c r="AW536" s="514"/>
      <c r="AX536" s="514"/>
      <c r="AY536" s="514"/>
      <c r="AZ536" s="514"/>
      <c r="BA536" s="514"/>
      <c r="BB536" s="514"/>
      <c r="BC536" s="642"/>
      <c r="BD536" s="514"/>
      <c r="BE536" s="514"/>
      <c r="BF536" s="514"/>
      <c r="BG536" s="514"/>
      <c r="BH536" s="630"/>
      <c r="BI536" s="514"/>
      <c r="BJ536" s="514"/>
      <c r="BK536" s="514"/>
      <c r="BL536" s="514"/>
      <c r="BM536" s="514"/>
      <c r="BN536" s="514"/>
      <c r="BO536" s="515"/>
    </row>
    <row r="537" spans="1:67" s="516" customFormat="1">
      <c r="A537"/>
      <c r="B537" s="107"/>
      <c r="C537" s="107"/>
      <c r="D537" s="107"/>
      <c r="E537" s="107"/>
      <c r="F537" s="107"/>
      <c r="G537"/>
      <c r="H537"/>
      <c r="I537" s="29"/>
      <c r="J537"/>
      <c r="K537" s="16"/>
      <c r="L537"/>
      <c r="M537" s="108"/>
      <c r="N537" s="102"/>
      <c r="O537" s="28"/>
      <c r="P537" s="103"/>
      <c r="Q537" s="102"/>
      <c r="R537" s="16"/>
      <c r="S537" s="104"/>
      <c r="T537" s="16"/>
      <c r="U537" s="104"/>
      <c r="V537" s="16"/>
      <c r="W537" s="104"/>
      <c r="X537" s="16"/>
      <c r="Y537" s="104"/>
      <c r="Z537" s="16"/>
      <c r="AA537" s="16"/>
      <c r="AB537" s="16"/>
      <c r="AC537" s="16"/>
      <c r="AD537" s="102"/>
      <c r="AE537" s="466"/>
      <c r="AF537" s="106"/>
      <c r="AG537" s="11"/>
      <c r="AH537" s="11"/>
      <c r="AI537" s="143"/>
      <c r="AJ537" s="105"/>
      <c r="AK537" s="518"/>
      <c r="AL537" s="518"/>
      <c r="AM537" s="518"/>
      <c r="AN537" s="518"/>
      <c r="AO537" s="518"/>
      <c r="AP537" s="518"/>
      <c r="AQ537" s="514"/>
      <c r="AR537" s="518"/>
      <c r="AS537" s="514"/>
      <c r="AT537" s="514"/>
      <c r="AU537" s="514"/>
      <c r="AV537" s="514"/>
      <c r="AW537" s="514"/>
      <c r="AX537" s="514"/>
      <c r="AY537" s="514"/>
      <c r="AZ537" s="514"/>
      <c r="BA537" s="514"/>
      <c r="BB537" s="514"/>
      <c r="BC537" s="642"/>
      <c r="BD537" s="514"/>
      <c r="BE537" s="514"/>
      <c r="BF537" s="514"/>
      <c r="BG537" s="514"/>
      <c r="BH537" s="630"/>
      <c r="BI537" s="514"/>
      <c r="BJ537" s="514"/>
      <c r="BK537" s="514"/>
      <c r="BL537" s="514"/>
      <c r="BM537" s="514"/>
      <c r="BN537" s="514"/>
      <c r="BO537" s="515"/>
    </row>
    <row r="538" spans="1:67" s="516" customFormat="1">
      <c r="A538"/>
      <c r="B538" s="107"/>
      <c r="C538" s="107"/>
      <c r="D538" s="107"/>
      <c r="E538" s="107"/>
      <c r="F538" s="107"/>
      <c r="G538"/>
      <c r="H538"/>
      <c r="I538" s="29"/>
      <c r="J538"/>
      <c r="K538" s="16"/>
      <c r="L538"/>
      <c r="M538" s="108"/>
      <c r="N538" s="102"/>
      <c r="O538" s="28"/>
      <c r="P538" s="103"/>
      <c r="Q538" s="102"/>
      <c r="R538" s="16"/>
      <c r="S538" s="104"/>
      <c r="T538" s="16"/>
      <c r="U538" s="104"/>
      <c r="V538" s="16"/>
      <c r="W538" s="104"/>
      <c r="X538" s="16"/>
      <c r="Y538" s="104"/>
      <c r="Z538" s="16"/>
      <c r="AA538" s="16"/>
      <c r="AB538" s="16"/>
      <c r="AC538" s="16"/>
      <c r="AD538" s="102"/>
      <c r="AE538" s="466"/>
      <c r="AF538" s="106"/>
      <c r="AG538" s="11"/>
      <c r="AH538" s="11"/>
      <c r="AI538" s="143"/>
      <c r="AJ538" s="105"/>
      <c r="AK538" s="518"/>
      <c r="AL538" s="518"/>
      <c r="AM538" s="518"/>
      <c r="AN538" s="518"/>
      <c r="AO538" s="518"/>
      <c r="AP538" s="518"/>
      <c r="AQ538" s="514"/>
      <c r="AR538" s="518"/>
      <c r="AS538" s="514"/>
      <c r="AT538" s="514"/>
      <c r="AU538" s="514"/>
      <c r="AV538" s="514"/>
      <c r="AW538" s="514"/>
      <c r="AX538" s="514"/>
      <c r="AY538" s="514"/>
      <c r="AZ538" s="514"/>
      <c r="BA538" s="514"/>
      <c r="BB538" s="514"/>
      <c r="BC538" s="642"/>
      <c r="BD538" s="514"/>
      <c r="BE538" s="514"/>
      <c r="BF538" s="514"/>
      <c r="BG538" s="514"/>
      <c r="BH538" s="630"/>
      <c r="BI538" s="514"/>
      <c r="BJ538" s="514"/>
      <c r="BK538" s="514"/>
      <c r="BL538" s="514"/>
      <c r="BM538" s="514"/>
      <c r="BN538" s="514"/>
      <c r="BO538" s="515"/>
    </row>
    <row r="539" spans="1:67" s="516" customFormat="1">
      <c r="A539"/>
      <c r="B539" s="107"/>
      <c r="C539" s="107"/>
      <c r="D539" s="107"/>
      <c r="E539" s="107"/>
      <c r="F539" s="107"/>
      <c r="G539"/>
      <c r="H539"/>
      <c r="I539" s="29"/>
      <c r="J539"/>
      <c r="K539" s="16"/>
      <c r="L539"/>
      <c r="M539" s="108"/>
      <c r="N539" s="102"/>
      <c r="O539" s="28"/>
      <c r="P539" s="103"/>
      <c r="Q539" s="102"/>
      <c r="R539" s="16"/>
      <c r="S539" s="104"/>
      <c r="T539" s="16"/>
      <c r="U539" s="104"/>
      <c r="V539" s="16"/>
      <c r="W539" s="104"/>
      <c r="X539" s="16"/>
      <c r="Y539" s="104"/>
      <c r="Z539" s="16"/>
      <c r="AA539" s="16"/>
      <c r="AB539" s="16"/>
      <c r="AC539" s="16"/>
      <c r="AD539" s="102"/>
      <c r="AE539" s="466"/>
      <c r="AF539" s="106"/>
      <c r="AG539" s="11"/>
      <c r="AH539" s="11"/>
      <c r="AI539" s="143"/>
      <c r="AJ539" s="105"/>
      <c r="AK539" s="518"/>
      <c r="AL539" s="518"/>
      <c r="AM539" s="518"/>
      <c r="AN539" s="518"/>
      <c r="AO539" s="518"/>
      <c r="AP539" s="518"/>
      <c r="AQ539" s="514"/>
      <c r="AR539" s="518"/>
      <c r="AS539" s="514"/>
      <c r="AT539" s="514"/>
      <c r="AU539" s="514"/>
      <c r="AV539" s="514"/>
      <c r="AW539" s="514"/>
      <c r="AX539" s="514"/>
      <c r="AY539" s="514"/>
      <c r="AZ539" s="514"/>
      <c r="BA539" s="514"/>
      <c r="BB539" s="514"/>
      <c r="BC539" s="642"/>
      <c r="BD539" s="514"/>
      <c r="BE539" s="514"/>
      <c r="BF539" s="514"/>
      <c r="BG539" s="514"/>
      <c r="BH539" s="630"/>
      <c r="BI539" s="514"/>
      <c r="BJ539" s="514"/>
      <c r="BK539" s="514"/>
      <c r="BL539" s="514"/>
      <c r="BM539" s="514"/>
      <c r="BN539" s="514"/>
      <c r="BO539" s="515"/>
    </row>
    <row r="540" spans="1:67" s="516" customFormat="1">
      <c r="A540"/>
      <c r="B540" s="107"/>
      <c r="C540" s="107"/>
      <c r="D540" s="107"/>
      <c r="E540" s="107"/>
      <c r="F540" s="107"/>
      <c r="G540"/>
      <c r="H540"/>
      <c r="I540" s="29"/>
      <c r="J540"/>
      <c r="K540" s="16"/>
      <c r="L540"/>
      <c r="M540" s="108"/>
      <c r="N540" s="102"/>
      <c r="O540" s="28"/>
      <c r="P540" s="103"/>
      <c r="Q540" s="102"/>
      <c r="R540" s="16"/>
      <c r="S540" s="104"/>
      <c r="T540" s="16"/>
      <c r="U540" s="104"/>
      <c r="V540" s="16"/>
      <c r="W540" s="104"/>
      <c r="X540" s="16"/>
      <c r="Y540" s="104"/>
      <c r="Z540" s="16"/>
      <c r="AA540" s="16"/>
      <c r="AB540" s="16"/>
      <c r="AC540" s="16"/>
      <c r="AD540" s="102"/>
      <c r="AE540" s="466"/>
      <c r="AF540" s="106"/>
      <c r="AG540" s="11"/>
      <c r="AH540" s="11"/>
      <c r="AI540" s="143"/>
      <c r="AJ540" s="105"/>
      <c r="AK540" s="518"/>
      <c r="AL540" s="518"/>
      <c r="AM540" s="518"/>
      <c r="AN540" s="518"/>
      <c r="AO540" s="518"/>
      <c r="AP540" s="518"/>
      <c r="AQ540" s="514"/>
      <c r="AR540" s="518"/>
      <c r="AS540" s="514"/>
      <c r="AT540" s="514"/>
      <c r="AU540" s="514"/>
      <c r="AV540" s="514"/>
      <c r="AW540" s="514"/>
      <c r="AX540" s="514"/>
      <c r="AY540" s="514"/>
      <c r="AZ540" s="514"/>
      <c r="BA540" s="514"/>
      <c r="BB540" s="514"/>
      <c r="BC540" s="642"/>
      <c r="BD540" s="514"/>
      <c r="BE540" s="514"/>
      <c r="BF540" s="514"/>
      <c r="BG540" s="514"/>
      <c r="BH540" s="630"/>
      <c r="BI540" s="514"/>
      <c r="BJ540" s="514"/>
      <c r="BK540" s="514"/>
      <c r="BL540" s="514"/>
      <c r="BM540" s="514"/>
      <c r="BN540" s="514"/>
      <c r="BO540" s="515"/>
    </row>
    <row r="541" spans="1:67" s="516" customFormat="1">
      <c r="A541"/>
      <c r="B541" s="107"/>
      <c r="C541" s="107"/>
      <c r="D541" s="107"/>
      <c r="E541" s="107"/>
      <c r="F541" s="107"/>
      <c r="G541"/>
      <c r="H541"/>
      <c r="I541" s="29"/>
      <c r="J541"/>
      <c r="K541" s="16"/>
      <c r="L541"/>
      <c r="M541" s="108"/>
      <c r="N541" s="102"/>
      <c r="O541" s="28"/>
      <c r="P541" s="103"/>
      <c r="Q541" s="102"/>
      <c r="R541" s="16"/>
      <c r="S541" s="104"/>
      <c r="T541" s="16"/>
      <c r="U541" s="104"/>
      <c r="V541" s="16"/>
      <c r="W541" s="104"/>
      <c r="X541" s="16"/>
      <c r="Y541" s="104"/>
      <c r="Z541" s="16"/>
      <c r="AA541" s="16"/>
      <c r="AB541" s="16"/>
      <c r="AC541" s="16"/>
      <c r="AD541" s="102"/>
      <c r="AE541" s="466"/>
      <c r="AF541" s="106"/>
      <c r="AG541" s="11"/>
      <c r="AH541" s="11"/>
      <c r="AI541" s="143"/>
      <c r="AJ541" s="105"/>
      <c r="AK541" s="518"/>
      <c r="AL541" s="518"/>
      <c r="AM541" s="518"/>
      <c r="AN541" s="518"/>
      <c r="AO541" s="518"/>
      <c r="AP541" s="518"/>
      <c r="AQ541" s="514"/>
      <c r="AR541" s="518"/>
      <c r="AS541" s="514"/>
      <c r="AT541" s="514"/>
      <c r="AU541" s="514"/>
      <c r="AV541" s="514"/>
      <c r="AW541" s="514"/>
      <c r="AX541" s="514"/>
      <c r="AY541" s="514"/>
      <c r="AZ541" s="514"/>
      <c r="BA541" s="514"/>
      <c r="BB541" s="514"/>
      <c r="BC541" s="642"/>
      <c r="BD541" s="514"/>
      <c r="BE541" s="514"/>
      <c r="BF541" s="514"/>
      <c r="BG541" s="514"/>
      <c r="BH541" s="630"/>
      <c r="BI541" s="514"/>
      <c r="BJ541" s="514"/>
      <c r="BK541" s="514"/>
      <c r="BL541" s="514"/>
      <c r="BM541" s="514"/>
      <c r="BN541" s="514"/>
      <c r="BO541" s="515"/>
    </row>
    <row r="542" spans="1:67" s="516" customFormat="1">
      <c r="A542"/>
      <c r="B542" s="107"/>
      <c r="C542" s="107"/>
      <c r="D542" s="107"/>
      <c r="E542" s="107"/>
      <c r="F542" s="107"/>
      <c r="G542"/>
      <c r="H542"/>
      <c r="I542" s="29"/>
      <c r="J542"/>
      <c r="K542" s="16"/>
      <c r="L542"/>
      <c r="M542" s="108"/>
      <c r="N542" s="102"/>
      <c r="O542" s="28"/>
      <c r="P542" s="103"/>
      <c r="Q542" s="102"/>
      <c r="R542" s="16"/>
      <c r="S542" s="104"/>
      <c r="T542" s="16"/>
      <c r="U542" s="104"/>
      <c r="V542" s="16"/>
      <c r="W542" s="104"/>
      <c r="X542" s="16"/>
      <c r="Y542" s="104"/>
      <c r="Z542" s="16"/>
      <c r="AA542" s="16"/>
      <c r="AB542" s="16"/>
      <c r="AC542" s="16"/>
      <c r="AD542" s="102"/>
      <c r="AE542" s="466"/>
      <c r="AF542" s="106"/>
      <c r="AG542" s="11"/>
      <c r="AH542" s="11"/>
      <c r="AI542" s="143"/>
      <c r="AJ542" s="105"/>
      <c r="AK542" s="518"/>
      <c r="AL542" s="518"/>
      <c r="AM542" s="518"/>
      <c r="AN542" s="518"/>
      <c r="AO542" s="518"/>
      <c r="AP542" s="518"/>
      <c r="AQ542" s="514"/>
      <c r="AR542" s="518"/>
      <c r="AS542" s="514"/>
      <c r="AT542" s="514"/>
      <c r="AU542" s="514"/>
      <c r="AV542" s="514"/>
      <c r="AW542" s="514"/>
      <c r="AX542" s="514"/>
      <c r="AY542" s="514"/>
      <c r="AZ542" s="514"/>
      <c r="BA542" s="514"/>
      <c r="BB542" s="514"/>
      <c r="BC542" s="642"/>
      <c r="BD542" s="514"/>
      <c r="BE542" s="514"/>
      <c r="BF542" s="514"/>
      <c r="BG542" s="514"/>
      <c r="BH542" s="630"/>
      <c r="BI542" s="514"/>
      <c r="BJ542" s="514"/>
      <c r="BK542" s="514"/>
      <c r="BL542" s="514"/>
      <c r="BM542" s="514"/>
      <c r="BN542" s="514"/>
      <c r="BO542" s="515"/>
    </row>
    <row r="543" spans="1:67" s="516" customFormat="1">
      <c r="A543"/>
      <c r="B543" s="107"/>
      <c r="C543" s="107"/>
      <c r="D543" s="107"/>
      <c r="E543" s="107"/>
      <c r="F543" s="107"/>
      <c r="G543"/>
      <c r="H543"/>
      <c r="I543" s="29"/>
      <c r="J543"/>
      <c r="K543" s="16"/>
      <c r="L543"/>
      <c r="M543" s="108"/>
      <c r="N543" s="102"/>
      <c r="O543" s="28"/>
      <c r="P543" s="103"/>
      <c r="Q543" s="102"/>
      <c r="R543" s="16"/>
      <c r="S543" s="104"/>
      <c r="T543" s="16"/>
      <c r="U543" s="104"/>
      <c r="V543" s="16"/>
      <c r="W543" s="104"/>
      <c r="X543" s="16"/>
      <c r="Y543" s="104"/>
      <c r="Z543" s="16"/>
      <c r="AA543" s="16"/>
      <c r="AB543" s="16"/>
      <c r="AC543" s="16"/>
      <c r="AD543" s="102"/>
      <c r="AE543" s="466"/>
      <c r="AF543" s="106"/>
      <c r="AG543" s="11"/>
      <c r="AH543" s="11"/>
      <c r="AI543" s="143"/>
      <c r="AJ543" s="105"/>
      <c r="AK543" s="518"/>
      <c r="AL543" s="518"/>
      <c r="AM543" s="518"/>
      <c r="AN543" s="518"/>
      <c r="AO543" s="518"/>
      <c r="AP543" s="518"/>
      <c r="AQ543" s="514"/>
      <c r="AR543" s="518"/>
      <c r="AS543" s="514"/>
      <c r="AT543" s="514"/>
      <c r="AU543" s="514"/>
      <c r="AV543" s="514"/>
      <c r="AW543" s="514"/>
      <c r="AX543" s="514"/>
      <c r="AY543" s="514"/>
      <c r="AZ543" s="514"/>
      <c r="BA543" s="514"/>
      <c r="BB543" s="514"/>
      <c r="BC543" s="642"/>
      <c r="BD543" s="514"/>
      <c r="BE543" s="514"/>
      <c r="BF543" s="514"/>
      <c r="BG543" s="514"/>
      <c r="BH543" s="630"/>
      <c r="BI543" s="514"/>
      <c r="BJ543" s="514"/>
      <c r="BK543" s="514"/>
      <c r="BL543" s="514"/>
      <c r="BM543" s="514"/>
      <c r="BN543" s="514"/>
      <c r="BO543" s="515"/>
    </row>
    <row r="544" spans="1:67" s="516" customFormat="1">
      <c r="A544"/>
      <c r="B544" s="107"/>
      <c r="C544" s="107"/>
      <c r="D544" s="107"/>
      <c r="E544" s="107"/>
      <c r="F544" s="107"/>
      <c r="G544"/>
      <c r="H544"/>
      <c r="I544" s="29"/>
      <c r="J544"/>
      <c r="K544" s="16"/>
      <c r="L544"/>
      <c r="M544" s="108"/>
      <c r="N544" s="102"/>
      <c r="O544" s="28"/>
      <c r="P544" s="103"/>
      <c r="Q544" s="102"/>
      <c r="R544" s="16"/>
      <c r="S544" s="104"/>
      <c r="T544" s="16"/>
      <c r="U544" s="104"/>
      <c r="V544" s="16"/>
      <c r="W544" s="104"/>
      <c r="X544" s="16"/>
      <c r="Y544" s="104"/>
      <c r="Z544" s="16"/>
      <c r="AA544" s="16"/>
      <c r="AB544" s="16"/>
      <c r="AC544" s="16"/>
      <c r="AD544" s="102"/>
      <c r="AE544" s="466"/>
      <c r="AF544" s="106"/>
      <c r="AG544" s="11"/>
      <c r="AH544" s="11"/>
      <c r="AI544" s="143"/>
      <c r="AJ544" s="105"/>
      <c r="AK544" s="518"/>
      <c r="AL544" s="518"/>
      <c r="AM544" s="518"/>
      <c r="AN544" s="518"/>
      <c r="AO544" s="518"/>
      <c r="AP544" s="518"/>
      <c r="AQ544" s="514"/>
      <c r="AR544" s="518"/>
      <c r="AS544" s="514"/>
      <c r="AT544" s="514"/>
      <c r="AU544" s="514"/>
      <c r="AV544" s="514"/>
      <c r="AW544" s="514"/>
      <c r="AX544" s="514"/>
      <c r="AY544" s="514"/>
      <c r="AZ544" s="514"/>
      <c r="BA544" s="514"/>
      <c r="BB544" s="514"/>
      <c r="BC544" s="642"/>
      <c r="BD544" s="514"/>
      <c r="BE544" s="514"/>
      <c r="BF544" s="514"/>
      <c r="BG544" s="514"/>
      <c r="BH544" s="630"/>
      <c r="BI544" s="514"/>
      <c r="BJ544" s="514"/>
      <c r="BK544" s="514"/>
      <c r="BL544" s="514"/>
      <c r="BM544" s="514"/>
      <c r="BN544" s="514"/>
      <c r="BO544" s="515"/>
    </row>
    <row r="545" spans="1:67" s="516" customFormat="1">
      <c r="A545"/>
      <c r="B545" s="107"/>
      <c r="C545" s="107"/>
      <c r="D545" s="107"/>
      <c r="E545" s="107"/>
      <c r="F545" s="107"/>
      <c r="G545"/>
      <c r="H545"/>
      <c r="I545" s="29"/>
      <c r="J545"/>
      <c r="K545" s="16"/>
      <c r="L545"/>
      <c r="M545" s="108"/>
      <c r="N545" s="102"/>
      <c r="O545" s="28"/>
      <c r="P545" s="103"/>
      <c r="Q545" s="102"/>
      <c r="R545" s="16"/>
      <c r="S545" s="104"/>
      <c r="T545" s="16"/>
      <c r="U545" s="104"/>
      <c r="V545" s="16"/>
      <c r="W545" s="104"/>
      <c r="X545" s="16"/>
      <c r="Y545" s="104"/>
      <c r="Z545" s="16"/>
      <c r="AA545" s="16"/>
      <c r="AB545" s="16"/>
      <c r="AC545" s="16"/>
      <c r="AD545" s="102"/>
      <c r="AE545" s="466"/>
      <c r="AF545" s="106"/>
      <c r="AG545" s="11"/>
      <c r="AH545" s="11"/>
      <c r="AI545" s="143"/>
      <c r="AJ545" s="105"/>
      <c r="AK545" s="518"/>
      <c r="AL545" s="518"/>
      <c r="AM545" s="518"/>
      <c r="AN545" s="518"/>
      <c r="AO545" s="518"/>
      <c r="AP545" s="518"/>
      <c r="AQ545" s="514"/>
      <c r="AR545" s="518"/>
      <c r="AS545" s="514"/>
      <c r="AT545" s="514"/>
      <c r="AU545" s="514"/>
      <c r="AV545" s="514"/>
      <c r="AW545" s="514"/>
      <c r="AX545" s="514"/>
      <c r="AY545" s="514"/>
      <c r="AZ545" s="514"/>
      <c r="BA545" s="514"/>
      <c r="BB545" s="514"/>
      <c r="BC545" s="642"/>
      <c r="BD545" s="514"/>
      <c r="BE545" s="514"/>
      <c r="BF545" s="514"/>
      <c r="BG545" s="514"/>
      <c r="BH545" s="630"/>
      <c r="BI545" s="514"/>
      <c r="BJ545" s="514"/>
      <c r="BK545" s="514"/>
      <c r="BL545" s="514"/>
      <c r="BM545" s="514"/>
      <c r="BN545" s="514"/>
      <c r="BO545" s="515"/>
    </row>
    <row r="546" spans="1:67" s="516" customFormat="1">
      <c r="A546"/>
      <c r="B546" s="107"/>
      <c r="C546" s="107"/>
      <c r="D546" s="107"/>
      <c r="E546" s="107"/>
      <c r="F546" s="107"/>
      <c r="G546"/>
      <c r="H546"/>
      <c r="I546" s="29"/>
      <c r="J546"/>
      <c r="K546" s="16"/>
      <c r="L546"/>
      <c r="M546" s="108"/>
      <c r="N546" s="102"/>
      <c r="O546" s="28"/>
      <c r="P546" s="103"/>
      <c r="Q546" s="102"/>
      <c r="R546" s="16"/>
      <c r="S546" s="104"/>
      <c r="T546" s="16"/>
      <c r="U546" s="104"/>
      <c r="V546" s="16"/>
      <c r="W546" s="104"/>
      <c r="X546" s="16"/>
      <c r="Y546" s="104"/>
      <c r="Z546" s="16"/>
      <c r="AA546" s="16"/>
      <c r="AB546" s="16"/>
      <c r="AC546" s="16"/>
      <c r="AD546" s="102"/>
      <c r="AE546" s="466"/>
      <c r="AF546" s="106"/>
      <c r="AG546" s="11"/>
      <c r="AH546" s="11"/>
      <c r="AI546" s="143"/>
      <c r="AJ546" s="105"/>
      <c r="AK546" s="518"/>
      <c r="AL546" s="518"/>
      <c r="AM546" s="518"/>
      <c r="AN546" s="518"/>
      <c r="AO546" s="518"/>
      <c r="AP546" s="518"/>
      <c r="AQ546" s="514"/>
      <c r="AR546" s="518"/>
      <c r="AS546" s="514"/>
      <c r="AT546" s="514"/>
      <c r="AU546" s="514"/>
      <c r="AV546" s="514"/>
      <c r="AW546" s="514"/>
      <c r="AX546" s="514"/>
      <c r="AY546" s="514"/>
      <c r="AZ546" s="514"/>
      <c r="BA546" s="514"/>
      <c r="BB546" s="514"/>
      <c r="BC546" s="642"/>
      <c r="BD546" s="514"/>
      <c r="BE546" s="514"/>
      <c r="BF546" s="514"/>
      <c r="BG546" s="514"/>
      <c r="BH546" s="630"/>
      <c r="BI546" s="514"/>
      <c r="BJ546" s="514"/>
      <c r="BK546" s="514"/>
      <c r="BL546" s="514"/>
      <c r="BM546" s="514"/>
      <c r="BN546" s="514"/>
      <c r="BO546" s="515"/>
    </row>
    <row r="547" spans="1:67" s="516" customFormat="1">
      <c r="A547"/>
      <c r="B547" s="107"/>
      <c r="C547" s="107"/>
      <c r="D547" s="107"/>
      <c r="E547" s="107"/>
      <c r="F547" s="107"/>
      <c r="G547"/>
      <c r="H547"/>
      <c r="I547" s="29"/>
      <c r="J547"/>
      <c r="K547" s="16"/>
      <c r="L547"/>
      <c r="M547" s="108"/>
      <c r="N547" s="102"/>
      <c r="O547" s="28"/>
      <c r="P547" s="103"/>
      <c r="Q547" s="102"/>
      <c r="R547" s="16"/>
      <c r="S547" s="104"/>
      <c r="T547" s="16"/>
      <c r="U547" s="104"/>
      <c r="V547" s="16"/>
      <c r="W547" s="104"/>
      <c r="X547" s="16"/>
      <c r="Y547" s="104"/>
      <c r="Z547" s="16"/>
      <c r="AA547" s="16"/>
      <c r="AB547" s="16"/>
      <c r="AC547" s="16"/>
      <c r="AD547" s="102"/>
      <c r="AE547" s="466"/>
      <c r="AF547" s="106"/>
      <c r="AG547" s="11"/>
      <c r="AH547" s="11"/>
      <c r="AI547" s="143"/>
      <c r="AJ547" s="105"/>
      <c r="AK547" s="518"/>
      <c r="AL547" s="518"/>
      <c r="AM547" s="518"/>
      <c r="AN547" s="518"/>
      <c r="AO547" s="518"/>
      <c r="AP547" s="518"/>
      <c r="AQ547" s="514"/>
      <c r="AR547" s="518"/>
      <c r="AS547" s="514"/>
      <c r="AT547" s="514"/>
      <c r="AU547" s="514"/>
      <c r="AV547" s="514"/>
      <c r="AW547" s="514"/>
      <c r="AX547" s="514"/>
      <c r="AY547" s="514"/>
      <c r="AZ547" s="514"/>
      <c r="BA547" s="514"/>
      <c r="BB547" s="514"/>
      <c r="BC547" s="642"/>
      <c r="BD547" s="514"/>
      <c r="BE547" s="514"/>
      <c r="BF547" s="514"/>
      <c r="BG547" s="514"/>
      <c r="BH547" s="630"/>
      <c r="BI547" s="514"/>
      <c r="BJ547" s="514"/>
      <c r="BK547" s="514"/>
      <c r="BL547" s="514"/>
      <c r="BM547" s="514"/>
      <c r="BN547" s="514"/>
      <c r="BO547" s="515"/>
    </row>
    <row r="548" spans="1:67" s="516" customFormat="1">
      <c r="A548"/>
      <c r="B548" s="107"/>
      <c r="C548" s="107"/>
      <c r="D548" s="107"/>
      <c r="E548" s="107"/>
      <c r="F548" s="107"/>
      <c r="G548"/>
      <c r="H548"/>
      <c r="I548" s="29"/>
      <c r="J548"/>
      <c r="K548" s="16"/>
      <c r="L548"/>
      <c r="M548" s="108"/>
      <c r="N548" s="102"/>
      <c r="O548" s="28"/>
      <c r="P548" s="103"/>
      <c r="Q548" s="102"/>
      <c r="R548" s="16"/>
      <c r="S548" s="104"/>
      <c r="T548" s="16"/>
      <c r="U548" s="104"/>
      <c r="V548" s="16"/>
      <c r="W548" s="104"/>
      <c r="X548" s="16"/>
      <c r="Y548" s="104"/>
      <c r="Z548" s="16"/>
      <c r="AA548" s="16"/>
      <c r="AB548" s="16"/>
      <c r="AC548" s="16"/>
      <c r="AD548" s="102"/>
      <c r="AE548" s="466"/>
      <c r="AF548" s="106"/>
      <c r="AG548" s="11"/>
      <c r="AH548" s="11"/>
      <c r="AI548" s="143"/>
      <c r="AJ548" s="105"/>
      <c r="AK548" s="518"/>
      <c r="AL548" s="518"/>
      <c r="AM548" s="518"/>
      <c r="AN548" s="518"/>
      <c r="AO548" s="518"/>
      <c r="AP548" s="518"/>
      <c r="AQ548" s="514"/>
      <c r="AR548" s="518"/>
      <c r="AS548" s="514"/>
      <c r="AT548" s="514"/>
      <c r="AU548" s="514"/>
      <c r="AV548" s="514"/>
      <c r="AW548" s="514"/>
      <c r="AX548" s="514"/>
      <c r="AY548" s="514"/>
      <c r="AZ548" s="514"/>
      <c r="BA548" s="514"/>
      <c r="BB548" s="514"/>
      <c r="BC548" s="642"/>
      <c r="BD548" s="514"/>
      <c r="BE548" s="514"/>
      <c r="BF548" s="514"/>
      <c r="BG548" s="514"/>
      <c r="BH548" s="630"/>
      <c r="BI548" s="514"/>
      <c r="BJ548" s="514"/>
      <c r="BK548" s="514"/>
      <c r="BL548" s="514"/>
      <c r="BM548" s="514"/>
      <c r="BN548" s="514"/>
      <c r="BO548" s="515"/>
    </row>
    <row r="549" spans="1:67" s="516" customFormat="1">
      <c r="A549"/>
      <c r="B549" s="107"/>
      <c r="C549" s="107"/>
      <c r="D549" s="107"/>
      <c r="E549" s="107"/>
      <c r="F549" s="107"/>
      <c r="G549"/>
      <c r="H549"/>
      <c r="I549" s="29"/>
      <c r="J549"/>
      <c r="K549" s="16"/>
      <c r="L549"/>
      <c r="M549" s="108"/>
      <c r="N549" s="102"/>
      <c r="O549" s="28"/>
      <c r="P549" s="103"/>
      <c r="Q549" s="102"/>
      <c r="R549" s="16"/>
      <c r="S549" s="104"/>
      <c r="T549" s="16"/>
      <c r="U549" s="104"/>
      <c r="V549" s="16"/>
      <c r="W549" s="104"/>
      <c r="X549" s="16"/>
      <c r="Y549" s="104"/>
      <c r="Z549" s="16"/>
      <c r="AA549" s="16"/>
      <c r="AB549" s="16"/>
      <c r="AC549" s="16"/>
      <c r="AD549" s="102"/>
      <c r="AE549" s="466"/>
      <c r="AF549" s="106"/>
      <c r="AG549" s="11"/>
      <c r="AH549" s="11"/>
      <c r="AI549" s="143"/>
      <c r="AJ549" s="105"/>
      <c r="AK549" s="518"/>
      <c r="AL549" s="518"/>
      <c r="AM549" s="518"/>
      <c r="AN549" s="518"/>
      <c r="AO549" s="518"/>
      <c r="AP549" s="518"/>
      <c r="AQ549" s="514"/>
      <c r="AR549" s="518"/>
      <c r="AS549" s="514"/>
      <c r="AT549" s="514"/>
      <c r="AU549" s="514"/>
      <c r="AV549" s="514"/>
      <c r="AW549" s="514"/>
      <c r="AX549" s="514"/>
      <c r="AY549" s="514"/>
      <c r="AZ549" s="514"/>
      <c r="BA549" s="514"/>
      <c r="BB549" s="514"/>
      <c r="BC549" s="642"/>
      <c r="BD549" s="514"/>
      <c r="BE549" s="514"/>
      <c r="BF549" s="514"/>
      <c r="BG549" s="514"/>
      <c r="BH549" s="630"/>
      <c r="BI549" s="514"/>
      <c r="BJ549" s="514"/>
      <c r="BK549" s="514"/>
      <c r="BL549" s="514"/>
      <c r="BM549" s="514"/>
      <c r="BN549" s="514"/>
      <c r="BO549" s="515"/>
    </row>
    <row r="550" spans="1:67" s="516" customFormat="1">
      <c r="A550"/>
      <c r="B550" s="107"/>
      <c r="C550" s="107"/>
      <c r="D550" s="107"/>
      <c r="E550" s="107"/>
      <c r="F550" s="107"/>
      <c r="G550"/>
      <c r="H550"/>
      <c r="I550" s="29"/>
      <c r="J550"/>
      <c r="K550" s="16"/>
      <c r="L550"/>
      <c r="M550" s="108"/>
      <c r="N550" s="102"/>
      <c r="O550" s="28"/>
      <c r="P550" s="103"/>
      <c r="Q550" s="102"/>
      <c r="R550" s="16"/>
      <c r="S550" s="104"/>
      <c r="T550" s="16"/>
      <c r="U550" s="104"/>
      <c r="V550" s="16"/>
      <c r="W550" s="104"/>
      <c r="X550" s="16"/>
      <c r="Y550" s="104"/>
      <c r="Z550" s="16"/>
      <c r="AA550" s="16"/>
      <c r="AB550" s="16"/>
      <c r="AC550" s="16"/>
      <c r="AD550" s="102"/>
      <c r="AE550" s="466"/>
      <c r="AF550" s="106"/>
      <c r="AG550" s="11"/>
      <c r="AH550" s="11"/>
      <c r="AI550" s="143"/>
      <c r="AJ550" s="105"/>
      <c r="AK550" s="518"/>
      <c r="AL550" s="518"/>
      <c r="AM550" s="518"/>
      <c r="AN550" s="518"/>
      <c r="AO550" s="518"/>
      <c r="AP550" s="518"/>
      <c r="AQ550" s="514"/>
      <c r="AR550" s="518"/>
      <c r="AS550" s="514"/>
      <c r="AT550" s="514"/>
      <c r="AU550" s="514"/>
      <c r="AV550" s="514"/>
      <c r="AW550" s="514"/>
      <c r="AX550" s="514"/>
      <c r="AY550" s="514"/>
      <c r="AZ550" s="514"/>
      <c r="BA550" s="514"/>
      <c r="BB550" s="514"/>
      <c r="BC550" s="642"/>
      <c r="BD550" s="514"/>
      <c r="BE550" s="514"/>
      <c r="BF550" s="514"/>
      <c r="BG550" s="514"/>
      <c r="BH550" s="630"/>
      <c r="BI550" s="514"/>
      <c r="BJ550" s="514"/>
      <c r="BK550" s="514"/>
      <c r="BL550" s="514"/>
      <c r="BM550" s="514"/>
      <c r="BN550" s="514"/>
      <c r="BO550" s="515"/>
    </row>
    <row r="551" spans="1:67" s="516" customFormat="1">
      <c r="A551"/>
      <c r="B551" s="107"/>
      <c r="C551" s="107"/>
      <c r="D551" s="107"/>
      <c r="E551" s="107"/>
      <c r="F551" s="107"/>
      <c r="G551"/>
      <c r="H551"/>
      <c r="I551" s="29"/>
      <c r="J551"/>
      <c r="K551" s="16"/>
      <c r="L551"/>
      <c r="M551" s="108"/>
      <c r="N551" s="102"/>
      <c r="O551" s="28"/>
      <c r="P551" s="103"/>
      <c r="Q551" s="102"/>
      <c r="R551" s="16"/>
      <c r="S551" s="104"/>
      <c r="T551" s="16"/>
      <c r="U551" s="104"/>
      <c r="V551" s="16"/>
      <c r="W551" s="104"/>
      <c r="X551" s="16"/>
      <c r="Y551" s="104"/>
      <c r="Z551" s="16"/>
      <c r="AA551" s="16"/>
      <c r="AB551" s="16"/>
      <c r="AC551" s="16"/>
      <c r="AD551" s="102"/>
      <c r="AE551" s="466"/>
      <c r="AF551" s="106"/>
      <c r="AG551" s="11"/>
      <c r="AH551" s="11"/>
      <c r="AI551" s="143"/>
      <c r="AJ551" s="105"/>
      <c r="AK551" s="518"/>
      <c r="AL551" s="518"/>
      <c r="AM551" s="518"/>
      <c r="AN551" s="518"/>
      <c r="AO551" s="518"/>
      <c r="AP551" s="518"/>
      <c r="AQ551" s="514"/>
      <c r="AR551" s="518"/>
      <c r="AS551" s="514"/>
      <c r="AT551" s="514"/>
      <c r="AU551" s="514"/>
      <c r="AV551" s="514"/>
      <c r="AW551" s="514"/>
      <c r="AX551" s="514"/>
      <c r="AY551" s="514"/>
      <c r="AZ551" s="514"/>
      <c r="BA551" s="514"/>
      <c r="BB551" s="514"/>
      <c r="BC551" s="642"/>
      <c r="BD551" s="514"/>
      <c r="BE551" s="514"/>
      <c r="BF551" s="514"/>
      <c r="BG551" s="514"/>
      <c r="BH551" s="630"/>
      <c r="BI551" s="514"/>
      <c r="BJ551" s="514"/>
      <c r="BK551" s="514"/>
      <c r="BL551" s="514"/>
      <c r="BM551" s="514"/>
      <c r="BN551" s="514"/>
      <c r="BO551" s="515"/>
    </row>
    <row r="552" spans="1:67" s="516" customFormat="1">
      <c r="A552"/>
      <c r="B552" s="107"/>
      <c r="C552" s="107"/>
      <c r="D552" s="107"/>
      <c r="E552" s="107"/>
      <c r="F552" s="107"/>
      <c r="G552"/>
      <c r="H552"/>
      <c r="I552" s="29"/>
      <c r="J552"/>
      <c r="K552" s="16"/>
      <c r="L552"/>
      <c r="M552" s="108"/>
      <c r="N552" s="102"/>
      <c r="O552" s="28"/>
      <c r="P552" s="103"/>
      <c r="Q552" s="102"/>
      <c r="R552" s="16"/>
      <c r="S552" s="104"/>
      <c r="T552" s="16"/>
      <c r="U552" s="104"/>
      <c r="V552" s="16"/>
      <c r="W552" s="104"/>
      <c r="X552" s="16"/>
      <c r="Y552" s="104"/>
      <c r="Z552" s="16"/>
      <c r="AA552" s="16"/>
      <c r="AB552" s="16"/>
      <c r="AC552" s="16"/>
      <c r="AD552" s="102"/>
      <c r="AE552" s="466"/>
      <c r="AF552" s="106"/>
      <c r="AG552" s="11"/>
      <c r="AH552" s="11"/>
      <c r="AI552" s="143"/>
      <c r="AJ552" s="105"/>
      <c r="AK552" s="518"/>
      <c r="AL552" s="518"/>
      <c r="AM552" s="518"/>
      <c r="AN552" s="518"/>
      <c r="AO552" s="518"/>
      <c r="AP552" s="518"/>
      <c r="AQ552" s="514"/>
      <c r="AR552" s="518"/>
      <c r="AS552" s="514"/>
      <c r="AT552" s="514"/>
      <c r="AU552" s="514"/>
      <c r="AV552" s="514"/>
      <c r="AW552" s="514"/>
      <c r="AX552" s="514"/>
      <c r="AY552" s="514"/>
      <c r="AZ552" s="514"/>
      <c r="BA552" s="514"/>
      <c r="BB552" s="514"/>
      <c r="BC552" s="642"/>
      <c r="BD552" s="514"/>
      <c r="BE552" s="514"/>
      <c r="BF552" s="514"/>
      <c r="BG552" s="514"/>
      <c r="BH552" s="630"/>
      <c r="BI552" s="514"/>
      <c r="BJ552" s="514"/>
      <c r="BK552" s="514"/>
      <c r="BL552" s="514"/>
      <c r="BM552" s="514"/>
      <c r="BN552" s="514"/>
      <c r="BO552" s="515"/>
    </row>
    <row r="553" spans="1:67" s="516" customFormat="1">
      <c r="A553"/>
      <c r="B553" s="107"/>
      <c r="C553" s="107"/>
      <c r="D553" s="107"/>
      <c r="E553" s="107"/>
      <c r="F553" s="107"/>
      <c r="G553"/>
      <c r="H553"/>
      <c r="I553" s="29"/>
      <c r="J553"/>
      <c r="K553" s="16"/>
      <c r="L553"/>
      <c r="M553" s="108"/>
      <c r="N553" s="102"/>
      <c r="O553" s="28"/>
      <c r="P553" s="103"/>
      <c r="Q553" s="102"/>
      <c r="R553" s="16"/>
      <c r="S553" s="104"/>
      <c r="T553" s="16"/>
      <c r="U553" s="104"/>
      <c r="V553" s="16"/>
      <c r="W553" s="104"/>
      <c r="X553" s="16"/>
      <c r="Y553" s="104"/>
      <c r="Z553" s="16"/>
      <c r="AA553" s="16"/>
      <c r="AB553" s="16"/>
      <c r="AC553" s="16"/>
      <c r="AD553" s="102"/>
      <c r="AE553" s="466"/>
      <c r="AF553" s="106"/>
      <c r="AG553" s="11"/>
      <c r="AH553" s="11"/>
      <c r="AI553" s="143"/>
      <c r="AJ553" s="105"/>
      <c r="AK553" s="518"/>
      <c r="AL553" s="518"/>
      <c r="AM553" s="518"/>
      <c r="AN553" s="518"/>
      <c r="AO553" s="518"/>
      <c r="AP553" s="518"/>
      <c r="AQ553" s="514"/>
      <c r="AR553" s="518"/>
      <c r="AS553" s="514"/>
      <c r="AT553" s="514"/>
      <c r="AU553" s="514"/>
      <c r="AV553" s="514"/>
      <c r="AW553" s="514"/>
      <c r="AX553" s="514"/>
      <c r="AY553" s="514"/>
      <c r="AZ553" s="514"/>
      <c r="BA553" s="514"/>
      <c r="BB553" s="514"/>
      <c r="BC553" s="642"/>
      <c r="BD553" s="514"/>
      <c r="BE553" s="514"/>
      <c r="BF553" s="514"/>
      <c r="BG553" s="514"/>
      <c r="BH553" s="630"/>
      <c r="BI553" s="514"/>
      <c r="BJ553" s="514"/>
      <c r="BK553" s="514"/>
      <c r="BL553" s="514"/>
      <c r="BM553" s="514"/>
      <c r="BN553" s="514"/>
      <c r="BO553" s="515"/>
    </row>
    <row r="554" spans="1:67" s="516" customFormat="1">
      <c r="A554"/>
      <c r="B554" s="107"/>
      <c r="C554" s="107"/>
      <c r="D554" s="107"/>
      <c r="E554" s="107"/>
      <c r="F554" s="107"/>
      <c r="G554"/>
      <c r="H554"/>
      <c r="I554" s="29"/>
      <c r="J554"/>
      <c r="K554" s="16"/>
      <c r="L554"/>
      <c r="M554" s="108"/>
      <c r="N554" s="102"/>
      <c r="O554" s="28"/>
      <c r="P554" s="103"/>
      <c r="Q554" s="102"/>
      <c r="R554" s="16"/>
      <c r="S554" s="104"/>
      <c r="T554" s="16"/>
      <c r="U554" s="104"/>
      <c r="V554" s="16"/>
      <c r="W554" s="104"/>
      <c r="X554" s="16"/>
      <c r="Y554" s="104"/>
      <c r="Z554" s="16"/>
      <c r="AA554" s="16"/>
      <c r="AB554" s="16"/>
      <c r="AC554" s="16"/>
      <c r="AD554" s="102"/>
      <c r="AE554" s="466"/>
      <c r="AF554" s="106"/>
      <c r="AG554" s="11"/>
      <c r="AH554" s="11"/>
      <c r="AI554" s="143"/>
      <c r="AJ554" s="105"/>
      <c r="AK554" s="518"/>
      <c r="AL554" s="518"/>
      <c r="AM554" s="518"/>
      <c r="AN554" s="518"/>
      <c r="AO554" s="518"/>
      <c r="AP554" s="518"/>
      <c r="AQ554" s="514"/>
      <c r="AR554" s="518"/>
      <c r="AS554" s="514"/>
      <c r="AT554" s="514"/>
      <c r="AU554" s="514"/>
      <c r="AV554" s="514"/>
      <c r="AW554" s="514"/>
      <c r="AX554" s="514"/>
      <c r="AY554" s="514"/>
      <c r="AZ554" s="514"/>
      <c r="BA554" s="514"/>
      <c r="BB554" s="514"/>
      <c r="BC554" s="642"/>
      <c r="BD554" s="514"/>
      <c r="BE554" s="514"/>
      <c r="BF554" s="514"/>
      <c r="BG554" s="514"/>
      <c r="BH554" s="630"/>
      <c r="BI554" s="514"/>
      <c r="BJ554" s="514"/>
      <c r="BK554" s="514"/>
      <c r="BL554" s="514"/>
      <c r="BM554" s="514"/>
      <c r="BN554" s="514"/>
      <c r="BO554" s="515"/>
    </row>
    <row r="555" spans="1:67" s="516" customFormat="1">
      <c r="A555"/>
      <c r="B555" s="107"/>
      <c r="C555" s="107"/>
      <c r="D555" s="107"/>
      <c r="E555" s="107"/>
      <c r="F555" s="107"/>
      <c r="G555"/>
      <c r="H555"/>
      <c r="I555" s="29"/>
      <c r="J555"/>
      <c r="K555" s="16"/>
      <c r="L555"/>
      <c r="M555" s="108"/>
      <c r="N555" s="102"/>
      <c r="O555" s="28"/>
      <c r="P555" s="103"/>
      <c r="Q555" s="102"/>
      <c r="R555" s="16"/>
      <c r="S555" s="104"/>
      <c r="T555" s="16"/>
      <c r="U555" s="104"/>
      <c r="V555" s="16"/>
      <c r="W555" s="104"/>
      <c r="X555" s="16"/>
      <c r="Y555" s="104"/>
      <c r="Z555" s="16"/>
      <c r="AA555" s="16"/>
      <c r="AB555" s="16"/>
      <c r="AC555" s="16"/>
      <c r="AD555" s="102"/>
      <c r="AE555" s="466"/>
      <c r="AF555" s="106"/>
      <c r="AG555" s="11"/>
      <c r="AH555" s="11"/>
      <c r="AI555" s="143"/>
      <c r="AJ555" s="105"/>
      <c r="AK555" s="518"/>
      <c r="AL555" s="518"/>
      <c r="AM555" s="518"/>
      <c r="AN555" s="518"/>
      <c r="AO555" s="518"/>
      <c r="AP555" s="518"/>
      <c r="AQ555" s="514"/>
      <c r="AR555" s="518"/>
      <c r="AS555" s="514"/>
      <c r="AT555" s="514"/>
      <c r="AU555" s="514"/>
      <c r="AV555" s="514"/>
      <c r="AW555" s="514"/>
      <c r="AX555" s="514"/>
      <c r="AY555" s="514"/>
      <c r="AZ555" s="514"/>
      <c r="BA555" s="514"/>
      <c r="BB555" s="514"/>
      <c r="BC555" s="642"/>
      <c r="BD555" s="514"/>
      <c r="BE555" s="514"/>
      <c r="BF555" s="514"/>
      <c r="BG555" s="514"/>
      <c r="BH555" s="630"/>
      <c r="BI555" s="514"/>
      <c r="BJ555" s="514"/>
      <c r="BK555" s="514"/>
      <c r="BL555" s="514"/>
      <c r="BM555" s="514"/>
      <c r="BN555" s="514"/>
      <c r="BO555" s="515"/>
    </row>
    <row r="556" spans="1:67" s="516" customFormat="1">
      <c r="A556"/>
      <c r="B556" s="107"/>
      <c r="C556" s="107"/>
      <c r="D556" s="107"/>
      <c r="E556" s="107"/>
      <c r="F556" s="107"/>
      <c r="G556"/>
      <c r="H556"/>
      <c r="I556" s="29"/>
      <c r="J556"/>
      <c r="K556" s="16"/>
      <c r="L556"/>
      <c r="M556" s="108"/>
      <c r="N556" s="102"/>
      <c r="O556" s="28"/>
      <c r="P556" s="103"/>
      <c r="Q556" s="102"/>
      <c r="R556" s="16"/>
      <c r="S556" s="104"/>
      <c r="T556" s="16"/>
      <c r="U556" s="104"/>
      <c r="V556" s="16"/>
      <c r="W556" s="104"/>
      <c r="X556" s="16"/>
      <c r="Y556" s="104"/>
      <c r="Z556" s="16"/>
      <c r="AA556" s="16"/>
      <c r="AB556" s="16"/>
      <c r="AC556" s="16"/>
      <c r="AD556" s="102"/>
      <c r="AE556" s="466"/>
      <c r="AF556" s="106"/>
      <c r="AG556" s="11"/>
      <c r="AH556" s="11"/>
      <c r="AI556" s="143"/>
      <c r="AJ556" s="105"/>
      <c r="AK556" s="518"/>
      <c r="AL556" s="518"/>
      <c r="AM556" s="518"/>
      <c r="AN556" s="518"/>
      <c r="AO556" s="518"/>
      <c r="AP556" s="518"/>
      <c r="AQ556" s="514"/>
      <c r="AR556" s="518"/>
      <c r="AS556" s="514"/>
      <c r="AT556" s="514"/>
      <c r="AU556" s="514"/>
      <c r="AV556" s="514"/>
      <c r="AW556" s="514"/>
      <c r="AX556" s="514"/>
      <c r="AY556" s="514"/>
      <c r="AZ556" s="514"/>
      <c r="BA556" s="514"/>
      <c r="BB556" s="514"/>
      <c r="BC556" s="642"/>
      <c r="BD556" s="514"/>
      <c r="BE556" s="514"/>
      <c r="BF556" s="514"/>
      <c r="BG556" s="514"/>
      <c r="BH556" s="630"/>
      <c r="BI556" s="514"/>
      <c r="BJ556" s="514"/>
      <c r="BK556" s="514"/>
      <c r="BL556" s="514"/>
      <c r="BM556" s="514"/>
      <c r="BN556" s="514"/>
      <c r="BO556" s="515"/>
    </row>
    <row r="557" spans="1:67" s="516" customFormat="1">
      <c r="A557"/>
      <c r="B557" s="107"/>
      <c r="C557" s="107"/>
      <c r="D557" s="107"/>
      <c r="E557" s="107"/>
      <c r="F557" s="107"/>
      <c r="G557"/>
      <c r="H557"/>
      <c r="I557" s="29"/>
      <c r="J557"/>
      <c r="K557" s="16"/>
      <c r="L557"/>
      <c r="M557" s="108"/>
      <c r="N557" s="102"/>
      <c r="O557" s="28"/>
      <c r="P557" s="103"/>
      <c r="Q557" s="102"/>
      <c r="R557" s="16"/>
      <c r="S557" s="104"/>
      <c r="T557" s="16"/>
      <c r="U557" s="104"/>
      <c r="V557" s="16"/>
      <c r="W557" s="104"/>
      <c r="X557" s="16"/>
      <c r="Y557" s="104"/>
      <c r="Z557" s="16"/>
      <c r="AA557" s="16"/>
      <c r="AB557" s="16"/>
      <c r="AC557" s="16"/>
      <c r="AD557" s="102"/>
      <c r="AE557" s="466"/>
      <c r="AF557" s="106"/>
      <c r="AG557" s="11"/>
      <c r="AH557" s="11"/>
      <c r="AI557" s="143"/>
      <c r="AJ557" s="105"/>
      <c r="AK557" s="518"/>
      <c r="AL557" s="518"/>
      <c r="AM557" s="518"/>
      <c r="AN557" s="518"/>
      <c r="AO557" s="518"/>
      <c r="AP557" s="518"/>
      <c r="AQ557" s="514"/>
      <c r="AR557" s="518"/>
      <c r="AS557" s="514"/>
      <c r="AT557" s="514"/>
      <c r="AU557" s="514"/>
      <c r="AV557" s="514"/>
      <c r="AW557" s="514"/>
      <c r="AX557" s="514"/>
      <c r="AY557" s="514"/>
      <c r="AZ557" s="514"/>
      <c r="BA557" s="514"/>
      <c r="BB557" s="514"/>
      <c r="BC557" s="642"/>
      <c r="BD557" s="514"/>
      <c r="BE557" s="514"/>
      <c r="BF557" s="514"/>
      <c r="BG557" s="514"/>
      <c r="BH557" s="630"/>
      <c r="BI557" s="514"/>
      <c r="BJ557" s="514"/>
      <c r="BK557" s="514"/>
      <c r="BL557" s="514"/>
      <c r="BM557" s="514"/>
      <c r="BN557" s="514"/>
      <c r="BO557" s="515"/>
    </row>
    <row r="558" spans="1:67" s="516" customFormat="1">
      <c r="A558"/>
      <c r="B558" s="107"/>
      <c r="C558" s="107"/>
      <c r="D558" s="107"/>
      <c r="E558" s="107"/>
      <c r="F558" s="107"/>
      <c r="G558"/>
      <c r="H558"/>
      <c r="I558" s="29"/>
      <c r="J558"/>
      <c r="K558" s="16"/>
      <c r="L558"/>
      <c r="M558" s="108"/>
      <c r="N558" s="102"/>
      <c r="O558" s="28"/>
      <c r="P558" s="103"/>
      <c r="Q558" s="102"/>
      <c r="R558" s="16"/>
      <c r="S558" s="104"/>
      <c r="T558" s="16"/>
      <c r="U558" s="104"/>
      <c r="V558" s="16"/>
      <c r="W558" s="104"/>
      <c r="X558" s="16"/>
      <c r="Y558" s="104"/>
      <c r="Z558" s="16"/>
      <c r="AA558" s="16"/>
      <c r="AB558" s="16"/>
      <c r="AC558" s="16"/>
      <c r="AD558" s="102"/>
      <c r="AE558" s="466"/>
      <c r="AF558" s="106"/>
      <c r="AG558" s="11"/>
      <c r="AH558" s="11"/>
      <c r="AI558" s="143"/>
      <c r="AJ558" s="105"/>
      <c r="AK558" s="518"/>
      <c r="AL558" s="518"/>
      <c r="AM558" s="518"/>
      <c r="AN558" s="518"/>
      <c r="AO558" s="518"/>
      <c r="AP558" s="518"/>
      <c r="AQ558" s="514"/>
      <c r="AR558" s="518"/>
      <c r="AS558" s="514"/>
      <c r="AT558" s="514"/>
      <c r="AU558" s="514"/>
      <c r="AV558" s="514"/>
      <c r="AW558" s="514"/>
      <c r="AX558" s="514"/>
      <c r="AY558" s="514"/>
      <c r="AZ558" s="514"/>
      <c r="BA558" s="514"/>
      <c r="BB558" s="514"/>
      <c r="BC558" s="642"/>
      <c r="BD558" s="514"/>
      <c r="BE558" s="514"/>
      <c r="BF558" s="514"/>
      <c r="BG558" s="514"/>
      <c r="BH558" s="630"/>
      <c r="BI558" s="514"/>
      <c r="BJ558" s="514"/>
      <c r="BK558" s="514"/>
      <c r="BL558" s="514"/>
      <c r="BM558" s="514"/>
      <c r="BN558" s="514"/>
      <c r="BO558" s="515"/>
    </row>
    <row r="559" spans="1:67" s="516" customFormat="1">
      <c r="A559"/>
      <c r="B559" s="107"/>
      <c r="C559" s="107"/>
      <c r="D559" s="107"/>
      <c r="E559" s="107"/>
      <c r="F559" s="107"/>
      <c r="G559"/>
      <c r="H559"/>
      <c r="I559" s="29"/>
      <c r="J559"/>
      <c r="K559" s="16"/>
      <c r="L559"/>
      <c r="M559" s="108"/>
      <c r="N559" s="102"/>
      <c r="O559" s="28"/>
      <c r="P559" s="103"/>
      <c r="Q559" s="102"/>
      <c r="R559" s="16"/>
      <c r="S559" s="104"/>
      <c r="T559" s="16"/>
      <c r="U559" s="104"/>
      <c r="V559" s="16"/>
      <c r="W559" s="104"/>
      <c r="X559" s="16"/>
      <c r="Y559" s="104"/>
      <c r="Z559" s="16"/>
      <c r="AA559" s="16"/>
      <c r="AB559" s="16"/>
      <c r="AC559" s="16"/>
      <c r="AD559" s="102"/>
      <c r="AE559" s="466"/>
      <c r="AF559" s="106"/>
      <c r="AG559" s="11"/>
      <c r="AH559" s="11"/>
      <c r="AI559" s="143"/>
      <c r="AJ559" s="105"/>
      <c r="AK559" s="518"/>
      <c r="AL559" s="518"/>
      <c r="AM559" s="518"/>
      <c r="AN559" s="518"/>
      <c r="AO559" s="518"/>
      <c r="AP559" s="518"/>
      <c r="AQ559" s="514"/>
      <c r="AR559" s="518"/>
      <c r="AS559" s="514"/>
      <c r="AT559" s="514"/>
      <c r="AU559" s="514"/>
      <c r="AV559" s="514"/>
      <c r="AW559" s="514"/>
      <c r="AX559" s="514"/>
      <c r="AY559" s="514"/>
      <c r="AZ559" s="514"/>
      <c r="BA559" s="514"/>
      <c r="BB559" s="514"/>
      <c r="BC559" s="642"/>
      <c r="BD559" s="514"/>
      <c r="BE559" s="514"/>
      <c r="BF559" s="514"/>
      <c r="BG559" s="514"/>
      <c r="BH559" s="630"/>
      <c r="BI559" s="514"/>
      <c r="BJ559" s="514"/>
      <c r="BK559" s="514"/>
      <c r="BL559" s="514"/>
      <c r="BM559" s="514"/>
      <c r="BN559" s="514"/>
      <c r="BO559" s="515"/>
    </row>
    <row r="560" spans="1:67" s="516" customFormat="1">
      <c r="A560"/>
      <c r="B560" s="107"/>
      <c r="C560" s="107"/>
      <c r="D560" s="107"/>
      <c r="E560" s="107"/>
      <c r="F560" s="107"/>
      <c r="G560"/>
      <c r="H560"/>
      <c r="I560" s="29"/>
      <c r="J560"/>
      <c r="K560" s="16"/>
      <c r="L560"/>
      <c r="M560" s="108"/>
      <c r="N560" s="102"/>
      <c r="O560" s="28"/>
      <c r="P560" s="103"/>
      <c r="Q560" s="102"/>
      <c r="R560" s="16"/>
      <c r="S560" s="104"/>
      <c r="T560" s="16"/>
      <c r="U560" s="104"/>
      <c r="V560" s="16"/>
      <c r="W560" s="104"/>
      <c r="X560" s="16"/>
      <c r="Y560" s="104"/>
      <c r="Z560" s="16"/>
      <c r="AA560" s="16"/>
      <c r="AB560" s="16"/>
      <c r="AC560" s="16"/>
      <c r="AD560" s="102"/>
      <c r="AE560" s="466"/>
      <c r="AF560" s="106"/>
      <c r="AG560" s="11"/>
      <c r="AH560" s="11"/>
      <c r="AI560" s="143"/>
      <c r="AJ560" s="105"/>
      <c r="AK560" s="518"/>
      <c r="AL560" s="518"/>
      <c r="AM560" s="518"/>
      <c r="AN560" s="518"/>
      <c r="AO560" s="518"/>
      <c r="AP560" s="518"/>
      <c r="AQ560" s="514"/>
      <c r="AR560" s="518"/>
      <c r="AS560" s="514"/>
      <c r="AT560" s="514"/>
      <c r="AU560" s="514"/>
      <c r="AV560" s="514"/>
      <c r="AW560" s="514"/>
      <c r="AX560" s="514"/>
      <c r="AY560" s="514"/>
      <c r="AZ560" s="514"/>
      <c r="BA560" s="514"/>
      <c r="BB560" s="514"/>
      <c r="BC560" s="642"/>
      <c r="BD560" s="514"/>
      <c r="BE560" s="514"/>
      <c r="BF560" s="514"/>
      <c r="BG560" s="514"/>
      <c r="BH560" s="630"/>
      <c r="BI560" s="514"/>
      <c r="BJ560" s="514"/>
      <c r="BK560" s="514"/>
      <c r="BL560" s="514"/>
      <c r="BM560" s="514"/>
      <c r="BN560" s="514"/>
      <c r="BO560" s="515"/>
    </row>
    <row r="561" spans="1:67" s="516" customFormat="1">
      <c r="A561"/>
      <c r="B561" s="107"/>
      <c r="C561" s="107"/>
      <c r="D561" s="107"/>
      <c r="E561" s="107"/>
      <c r="F561" s="107"/>
      <c r="G561"/>
      <c r="H561"/>
      <c r="I561" s="29"/>
      <c r="J561"/>
      <c r="K561" s="16"/>
      <c r="L561"/>
      <c r="M561" s="108"/>
      <c r="N561" s="102"/>
      <c r="O561" s="28"/>
      <c r="P561" s="103"/>
      <c r="Q561" s="102"/>
      <c r="R561" s="16"/>
      <c r="S561" s="104"/>
      <c r="T561" s="16"/>
      <c r="U561" s="104"/>
      <c r="V561" s="16"/>
      <c r="W561" s="104"/>
      <c r="X561" s="16"/>
      <c r="Y561" s="104"/>
      <c r="Z561" s="16"/>
      <c r="AA561" s="16"/>
      <c r="AB561" s="16"/>
      <c r="AC561" s="16"/>
      <c r="AD561" s="102"/>
      <c r="AE561" s="466"/>
      <c r="AF561" s="106"/>
      <c r="AG561" s="11"/>
      <c r="AH561" s="11"/>
      <c r="AI561" s="143"/>
      <c r="AJ561" s="105"/>
      <c r="AK561" s="518"/>
      <c r="AL561" s="518"/>
      <c r="AM561" s="518"/>
      <c r="AN561" s="518"/>
      <c r="AO561" s="518"/>
      <c r="AP561" s="518"/>
      <c r="AQ561" s="514"/>
      <c r="AR561" s="518"/>
      <c r="AS561" s="514"/>
      <c r="AT561" s="514"/>
      <c r="AU561" s="514"/>
      <c r="AV561" s="514"/>
      <c r="AW561" s="514"/>
      <c r="AX561" s="514"/>
      <c r="AY561" s="514"/>
      <c r="AZ561" s="514"/>
      <c r="BA561" s="514"/>
      <c r="BB561" s="514"/>
      <c r="BC561" s="642"/>
      <c r="BD561" s="514"/>
      <c r="BE561" s="514"/>
      <c r="BF561" s="514"/>
      <c r="BG561" s="514"/>
      <c r="BH561" s="630"/>
      <c r="BI561" s="514"/>
      <c r="BJ561" s="514"/>
      <c r="BK561" s="514"/>
      <c r="BL561" s="514"/>
      <c r="BM561" s="514"/>
      <c r="BN561" s="514"/>
      <c r="BO561" s="515"/>
    </row>
    <row r="562" spans="1:67" s="516" customFormat="1">
      <c r="A562"/>
      <c r="B562" s="107"/>
      <c r="C562" s="107"/>
      <c r="D562" s="107"/>
      <c r="E562" s="107"/>
      <c r="F562" s="107"/>
      <c r="G562"/>
      <c r="H562"/>
      <c r="I562" s="29"/>
      <c r="J562"/>
      <c r="K562" s="16"/>
      <c r="L562"/>
      <c r="M562" s="108"/>
      <c r="N562" s="102"/>
      <c r="O562" s="28"/>
      <c r="P562" s="103"/>
      <c r="Q562" s="102"/>
      <c r="R562" s="16"/>
      <c r="S562" s="104"/>
      <c r="T562" s="16"/>
      <c r="U562" s="104"/>
      <c r="V562" s="16"/>
      <c r="W562" s="104"/>
      <c r="X562" s="16"/>
      <c r="Y562" s="104"/>
      <c r="Z562" s="16"/>
      <c r="AA562" s="16"/>
      <c r="AB562" s="16"/>
      <c r="AC562" s="16"/>
      <c r="AD562" s="102"/>
      <c r="AE562" s="466"/>
      <c r="AF562" s="106"/>
      <c r="AG562" s="11"/>
      <c r="AH562" s="11"/>
      <c r="AI562" s="143"/>
      <c r="AJ562" s="105"/>
      <c r="AK562" s="518"/>
      <c r="AL562" s="518"/>
      <c r="AM562" s="518"/>
      <c r="AN562" s="518"/>
      <c r="AO562" s="518"/>
      <c r="AP562" s="518"/>
      <c r="AQ562" s="514"/>
      <c r="AR562" s="518"/>
      <c r="AS562" s="514"/>
      <c r="AT562" s="514"/>
      <c r="AU562" s="514"/>
      <c r="AV562" s="514"/>
      <c r="AW562" s="514"/>
      <c r="AX562" s="514"/>
      <c r="AY562" s="514"/>
      <c r="AZ562" s="514"/>
      <c r="BA562" s="514"/>
      <c r="BB562" s="514"/>
      <c r="BC562" s="642"/>
      <c r="BD562" s="514"/>
      <c r="BE562" s="514"/>
      <c r="BF562" s="514"/>
      <c r="BG562" s="514"/>
      <c r="BH562" s="630"/>
      <c r="BI562" s="514"/>
      <c r="BJ562" s="514"/>
      <c r="BK562" s="514"/>
      <c r="BL562" s="514"/>
      <c r="BM562" s="514"/>
      <c r="BN562" s="514"/>
      <c r="BO562" s="515"/>
    </row>
    <row r="563" spans="1:67" s="516" customFormat="1">
      <c r="A563"/>
      <c r="B563" s="107"/>
      <c r="C563" s="107"/>
      <c r="D563" s="107"/>
      <c r="E563" s="107"/>
      <c r="F563" s="107"/>
      <c r="G563"/>
      <c r="H563"/>
      <c r="I563" s="29"/>
      <c r="J563"/>
      <c r="K563" s="16"/>
      <c r="L563"/>
      <c r="M563" s="108"/>
      <c r="N563" s="102"/>
      <c r="O563" s="28"/>
      <c r="P563" s="103"/>
      <c r="Q563" s="102"/>
      <c r="R563" s="16"/>
      <c r="S563" s="104"/>
      <c r="T563" s="16"/>
      <c r="U563" s="104"/>
      <c r="V563" s="16"/>
      <c r="W563" s="104"/>
      <c r="X563" s="16"/>
      <c r="Y563" s="104"/>
      <c r="Z563" s="16"/>
      <c r="AA563" s="16"/>
      <c r="AB563" s="16"/>
      <c r="AC563" s="16"/>
      <c r="AD563" s="102"/>
      <c r="AE563" s="466"/>
      <c r="AF563" s="106"/>
      <c r="AG563" s="11"/>
      <c r="AH563" s="11"/>
      <c r="AI563" s="143"/>
      <c r="AJ563" s="105"/>
      <c r="AK563" s="518"/>
      <c r="AL563" s="518"/>
      <c r="AM563" s="518"/>
      <c r="AN563" s="518"/>
      <c r="AO563" s="518"/>
      <c r="AP563" s="518"/>
      <c r="AQ563" s="514"/>
      <c r="AR563" s="518"/>
      <c r="AS563" s="514"/>
      <c r="AT563" s="514"/>
      <c r="AU563" s="514"/>
      <c r="AV563" s="514"/>
      <c r="AW563" s="514"/>
      <c r="AX563" s="514"/>
      <c r="AY563" s="514"/>
      <c r="AZ563" s="514"/>
      <c r="BA563" s="514"/>
      <c r="BB563" s="514"/>
      <c r="BC563" s="642"/>
      <c r="BD563" s="514"/>
      <c r="BE563" s="514"/>
      <c r="BF563" s="514"/>
      <c r="BG563" s="514"/>
      <c r="BH563" s="630"/>
      <c r="BI563" s="514"/>
      <c r="BJ563" s="514"/>
      <c r="BK563" s="514"/>
      <c r="BL563" s="514"/>
      <c r="BM563" s="514"/>
      <c r="BN563" s="514"/>
      <c r="BO563" s="515"/>
    </row>
    <row r="564" spans="1:67" s="516" customFormat="1">
      <c r="A564"/>
      <c r="B564" s="107"/>
      <c r="C564" s="107"/>
      <c r="D564" s="107"/>
      <c r="E564" s="107"/>
      <c r="F564" s="107"/>
      <c r="G564"/>
      <c r="H564"/>
      <c r="I564" s="29"/>
      <c r="J564"/>
      <c r="K564" s="16"/>
      <c r="L564"/>
      <c r="M564" s="108"/>
      <c r="N564" s="102"/>
      <c r="O564" s="28"/>
      <c r="P564" s="103"/>
      <c r="Q564" s="102"/>
      <c r="R564" s="16"/>
      <c r="S564" s="104"/>
      <c r="T564" s="16"/>
      <c r="U564" s="104"/>
      <c r="V564" s="16"/>
      <c r="W564" s="104"/>
      <c r="X564" s="16"/>
      <c r="Y564" s="104"/>
      <c r="Z564" s="16"/>
      <c r="AA564" s="16"/>
      <c r="AB564" s="16"/>
      <c r="AC564" s="16"/>
      <c r="AD564" s="102"/>
      <c r="AE564" s="466"/>
      <c r="AF564" s="106"/>
      <c r="AG564" s="11"/>
      <c r="AH564" s="11"/>
      <c r="AI564" s="143"/>
      <c r="AJ564" s="105"/>
      <c r="AK564" s="518"/>
      <c r="AL564" s="518"/>
      <c r="AM564" s="518"/>
      <c r="AN564" s="518"/>
      <c r="AO564" s="518"/>
      <c r="AP564" s="518"/>
      <c r="AQ564" s="514"/>
      <c r="AR564" s="518"/>
      <c r="AS564" s="514"/>
      <c r="AT564" s="514"/>
      <c r="AU564" s="514"/>
      <c r="AV564" s="514"/>
      <c r="AW564" s="514"/>
      <c r="AX564" s="514"/>
      <c r="AY564" s="514"/>
      <c r="AZ564" s="514"/>
      <c r="BA564" s="514"/>
      <c r="BB564" s="514"/>
      <c r="BC564" s="642"/>
      <c r="BD564" s="514"/>
      <c r="BE564" s="514"/>
      <c r="BF564" s="514"/>
      <c r="BG564" s="514"/>
      <c r="BH564" s="630"/>
      <c r="BI564" s="514"/>
      <c r="BJ564" s="514"/>
      <c r="BK564" s="514"/>
      <c r="BL564" s="514"/>
      <c r="BM564" s="514"/>
      <c r="BN564" s="514"/>
      <c r="BO564" s="515"/>
    </row>
    <row r="565" spans="1:67" s="516" customFormat="1">
      <c r="A565"/>
      <c r="B565" s="107"/>
      <c r="C565" s="107"/>
      <c r="D565" s="107"/>
      <c r="E565" s="107"/>
      <c r="F565" s="107"/>
      <c r="G565"/>
      <c r="H565"/>
      <c r="I565" s="29"/>
      <c r="J565"/>
      <c r="K565" s="16"/>
      <c r="L565"/>
      <c r="M565" s="108"/>
      <c r="N565" s="102"/>
      <c r="O565" s="28"/>
      <c r="P565" s="103"/>
      <c r="Q565" s="102"/>
      <c r="R565" s="16"/>
      <c r="S565" s="104"/>
      <c r="T565" s="16"/>
      <c r="U565" s="104"/>
      <c r="V565" s="16"/>
      <c r="W565" s="104"/>
      <c r="X565" s="16"/>
      <c r="Y565" s="104"/>
      <c r="Z565" s="16"/>
      <c r="AA565" s="16"/>
      <c r="AB565" s="16"/>
      <c r="AC565" s="16"/>
      <c r="AD565" s="102"/>
      <c r="AE565" s="466"/>
      <c r="AF565" s="106"/>
      <c r="AG565" s="11"/>
      <c r="AH565" s="11"/>
      <c r="AI565" s="143"/>
      <c r="AJ565" s="105"/>
      <c r="AK565" s="518"/>
      <c r="AL565" s="518"/>
      <c r="AM565" s="518"/>
      <c r="AN565" s="518"/>
      <c r="AO565" s="518"/>
      <c r="AP565" s="518"/>
      <c r="AQ565" s="514"/>
      <c r="AR565" s="518"/>
      <c r="AS565" s="514"/>
      <c r="AT565" s="514"/>
      <c r="AU565" s="514"/>
      <c r="AV565" s="514"/>
      <c r="AW565" s="514"/>
      <c r="AX565" s="514"/>
      <c r="AY565" s="514"/>
      <c r="AZ565" s="514"/>
      <c r="BA565" s="514"/>
      <c r="BB565" s="514"/>
      <c r="BC565" s="642"/>
      <c r="BD565" s="514"/>
      <c r="BE565" s="514"/>
      <c r="BF565" s="514"/>
      <c r="BG565" s="514"/>
      <c r="BH565" s="630"/>
      <c r="BI565" s="514"/>
      <c r="BJ565" s="514"/>
      <c r="BK565" s="514"/>
      <c r="BL565" s="514"/>
      <c r="BM565" s="514"/>
      <c r="BN565" s="514"/>
      <c r="BO565" s="515"/>
    </row>
    <row r="566" spans="1:67" s="516" customFormat="1">
      <c r="A566"/>
      <c r="B566" s="107"/>
      <c r="C566" s="107"/>
      <c r="D566" s="107"/>
      <c r="E566" s="107"/>
      <c r="F566" s="107"/>
      <c r="G566"/>
      <c r="H566"/>
      <c r="I566" s="29"/>
      <c r="J566"/>
      <c r="K566" s="16"/>
      <c r="L566"/>
      <c r="M566" s="108"/>
      <c r="N566" s="102"/>
      <c r="O566" s="28"/>
      <c r="P566" s="103"/>
      <c r="Q566" s="102"/>
      <c r="R566" s="16"/>
      <c r="S566" s="104"/>
      <c r="T566" s="16"/>
      <c r="U566" s="104"/>
      <c r="V566" s="16"/>
      <c r="W566" s="104"/>
      <c r="X566" s="16"/>
      <c r="Y566" s="104"/>
      <c r="Z566" s="16"/>
      <c r="AA566" s="16"/>
      <c r="AB566" s="16"/>
      <c r="AC566" s="16"/>
      <c r="AD566" s="102"/>
      <c r="AE566" s="466"/>
      <c r="AF566" s="106"/>
      <c r="AG566" s="11"/>
      <c r="AH566" s="11"/>
      <c r="AI566" s="143"/>
      <c r="AJ566" s="105"/>
      <c r="AK566" s="518"/>
      <c r="AL566" s="518"/>
      <c r="AM566" s="518"/>
      <c r="AN566" s="518"/>
      <c r="AO566" s="518"/>
      <c r="AP566" s="518"/>
      <c r="AQ566" s="514"/>
      <c r="AR566" s="518"/>
      <c r="AS566" s="514"/>
      <c r="AT566" s="514"/>
      <c r="AU566" s="514"/>
      <c r="AV566" s="514"/>
      <c r="AW566" s="514"/>
      <c r="AX566" s="514"/>
      <c r="AY566" s="514"/>
      <c r="AZ566" s="514"/>
      <c r="BA566" s="514"/>
      <c r="BB566" s="514"/>
      <c r="BC566" s="642"/>
      <c r="BD566" s="514"/>
      <c r="BE566" s="514"/>
      <c r="BF566" s="514"/>
      <c r="BG566" s="514"/>
      <c r="BH566" s="630"/>
      <c r="BI566" s="514"/>
      <c r="BJ566" s="514"/>
      <c r="BK566" s="514"/>
      <c r="BL566" s="514"/>
      <c r="BM566" s="514"/>
      <c r="BN566" s="514"/>
      <c r="BO566" s="515"/>
    </row>
    <row r="567" spans="1:67" s="516" customFormat="1">
      <c r="A567"/>
      <c r="B567" s="107"/>
      <c r="C567" s="107"/>
      <c r="D567" s="107"/>
      <c r="E567" s="107"/>
      <c r="F567" s="107"/>
      <c r="G567"/>
      <c r="H567"/>
      <c r="I567" s="29"/>
      <c r="J567"/>
      <c r="K567" s="16"/>
      <c r="L567"/>
      <c r="M567" s="108"/>
      <c r="N567" s="102"/>
      <c r="O567" s="28"/>
      <c r="P567" s="103"/>
      <c r="Q567" s="102"/>
      <c r="R567" s="16"/>
      <c r="S567" s="104"/>
      <c r="T567" s="16"/>
      <c r="U567" s="104"/>
      <c r="V567" s="16"/>
      <c r="W567" s="104"/>
      <c r="X567" s="16"/>
      <c r="Y567" s="104"/>
      <c r="Z567" s="16"/>
      <c r="AA567" s="16"/>
      <c r="AB567" s="16"/>
      <c r="AC567" s="16"/>
      <c r="AD567" s="102"/>
      <c r="AE567" s="466"/>
      <c r="AF567" s="106"/>
      <c r="AG567" s="11"/>
      <c r="AH567" s="11"/>
      <c r="AI567" s="143"/>
      <c r="AJ567" s="105"/>
      <c r="AK567" s="518"/>
      <c r="AL567" s="518"/>
      <c r="AM567" s="518"/>
      <c r="AN567" s="518"/>
      <c r="AO567" s="518"/>
      <c r="AP567" s="518"/>
      <c r="AQ567" s="514"/>
      <c r="AR567" s="518"/>
      <c r="AS567" s="514"/>
      <c r="AT567" s="514"/>
      <c r="AU567" s="514"/>
      <c r="AV567" s="514"/>
      <c r="AW567" s="514"/>
      <c r="AX567" s="514"/>
      <c r="AY567" s="514"/>
      <c r="AZ567" s="514"/>
      <c r="BA567" s="514"/>
      <c r="BB567" s="514"/>
      <c r="BC567" s="642"/>
      <c r="BD567" s="514"/>
      <c r="BE567" s="514"/>
      <c r="BF567" s="514"/>
      <c r="BG567" s="514"/>
      <c r="BH567" s="630"/>
      <c r="BI567" s="514"/>
      <c r="BJ567" s="514"/>
      <c r="BK567" s="514"/>
      <c r="BL567" s="514"/>
      <c r="BM567" s="514"/>
      <c r="BN567" s="514"/>
      <c r="BO567" s="515"/>
    </row>
    <row r="568" spans="1:67" s="516" customFormat="1">
      <c r="A568"/>
      <c r="B568" s="107"/>
      <c r="C568" s="107"/>
      <c r="D568" s="107"/>
      <c r="E568" s="107"/>
      <c r="F568" s="107"/>
      <c r="G568"/>
      <c r="H568"/>
      <c r="I568" s="29"/>
      <c r="J568"/>
      <c r="K568" s="16"/>
      <c r="L568"/>
      <c r="M568" s="108"/>
      <c r="N568" s="102"/>
      <c r="O568" s="28"/>
      <c r="P568" s="103"/>
      <c r="Q568" s="102"/>
      <c r="R568" s="16"/>
      <c r="S568" s="104"/>
      <c r="T568" s="16"/>
      <c r="U568" s="104"/>
      <c r="V568" s="16"/>
      <c r="W568" s="104"/>
      <c r="X568" s="16"/>
      <c r="Y568" s="104"/>
      <c r="Z568" s="16"/>
      <c r="AA568" s="16"/>
      <c r="AB568" s="16"/>
      <c r="AC568" s="16"/>
      <c r="AD568" s="102"/>
      <c r="AE568" s="466"/>
      <c r="AF568" s="106"/>
      <c r="AG568" s="11"/>
      <c r="AH568" s="11"/>
      <c r="AI568" s="143"/>
      <c r="AJ568" s="105"/>
      <c r="AK568" s="518"/>
      <c r="AL568" s="518"/>
      <c r="AM568" s="518"/>
      <c r="AN568" s="518"/>
      <c r="AO568" s="518"/>
      <c r="AP568" s="518"/>
      <c r="AQ568" s="514"/>
      <c r="AR568" s="518"/>
      <c r="AS568" s="514"/>
      <c r="AT568" s="514"/>
      <c r="AU568" s="514"/>
      <c r="AV568" s="514"/>
      <c r="AW568" s="514"/>
      <c r="AX568" s="514"/>
      <c r="AY568" s="514"/>
      <c r="AZ568" s="514"/>
      <c r="BA568" s="514"/>
      <c r="BB568" s="514"/>
      <c r="BC568" s="642"/>
      <c r="BD568" s="514"/>
      <c r="BE568" s="514"/>
      <c r="BF568" s="514"/>
      <c r="BG568" s="514"/>
      <c r="BH568" s="630"/>
      <c r="BI568" s="514"/>
      <c r="BJ568" s="514"/>
      <c r="BK568" s="514"/>
      <c r="BL568" s="514"/>
      <c r="BM568" s="514"/>
      <c r="BN568" s="514"/>
      <c r="BO568" s="515"/>
    </row>
    <row r="569" spans="1:67" s="516" customFormat="1">
      <c r="A569"/>
      <c r="B569" s="107"/>
      <c r="C569" s="107"/>
      <c r="D569" s="107"/>
      <c r="E569" s="107"/>
      <c r="F569" s="107"/>
      <c r="G569"/>
      <c r="H569"/>
      <c r="I569" s="29"/>
      <c r="J569"/>
      <c r="K569" s="16"/>
      <c r="L569"/>
      <c r="M569" s="108"/>
      <c r="N569" s="102"/>
      <c r="O569" s="28"/>
      <c r="P569" s="103"/>
      <c r="Q569" s="102"/>
      <c r="R569" s="16"/>
      <c r="S569" s="104"/>
      <c r="T569" s="16"/>
      <c r="U569" s="104"/>
      <c r="V569" s="16"/>
      <c r="W569" s="104"/>
      <c r="X569" s="16"/>
      <c r="Y569" s="104"/>
      <c r="Z569" s="16"/>
      <c r="AA569" s="16"/>
      <c r="AB569" s="16"/>
      <c r="AC569" s="16"/>
      <c r="AD569" s="102"/>
      <c r="AE569" s="466"/>
      <c r="AF569" s="106"/>
      <c r="AG569" s="11"/>
      <c r="AH569" s="11"/>
      <c r="AI569" s="143"/>
      <c r="AJ569" s="105"/>
      <c r="AK569" s="518"/>
      <c r="AL569" s="518"/>
      <c r="AM569" s="518"/>
      <c r="AN569" s="518"/>
      <c r="AO569" s="518"/>
      <c r="AP569" s="518"/>
      <c r="AQ569" s="514"/>
      <c r="AR569" s="518"/>
      <c r="AS569" s="514"/>
      <c r="AT569" s="514"/>
      <c r="AU569" s="514"/>
      <c r="AV569" s="514"/>
      <c r="AW569" s="514"/>
      <c r="AX569" s="514"/>
      <c r="AY569" s="514"/>
      <c r="AZ569" s="514"/>
      <c r="BA569" s="514"/>
      <c r="BB569" s="514"/>
      <c r="BC569" s="642"/>
      <c r="BD569" s="514"/>
      <c r="BE569" s="514"/>
      <c r="BF569" s="514"/>
      <c r="BG569" s="514"/>
      <c r="BH569" s="630"/>
      <c r="BI569" s="514"/>
      <c r="BJ569" s="514"/>
      <c r="BK569" s="514"/>
      <c r="BL569" s="514"/>
      <c r="BM569" s="514"/>
      <c r="BN569" s="514"/>
      <c r="BO569" s="515"/>
    </row>
    <row r="570" spans="1:67" s="516" customFormat="1">
      <c r="A570"/>
      <c r="B570" s="107"/>
      <c r="C570" s="107"/>
      <c r="D570" s="107"/>
      <c r="E570" s="107"/>
      <c r="F570" s="107"/>
      <c r="G570"/>
      <c r="H570"/>
      <c r="I570" s="29"/>
      <c r="J570"/>
      <c r="K570" s="16"/>
      <c r="L570"/>
      <c r="M570" s="108"/>
      <c r="N570" s="102"/>
      <c r="O570" s="28"/>
      <c r="P570" s="103"/>
      <c r="Q570" s="102"/>
      <c r="R570" s="16"/>
      <c r="S570" s="104"/>
      <c r="T570" s="16"/>
      <c r="U570" s="104"/>
      <c r="V570" s="16"/>
      <c r="W570" s="104"/>
      <c r="X570" s="16"/>
      <c r="Y570" s="104"/>
      <c r="Z570" s="16"/>
      <c r="AA570" s="16"/>
      <c r="AB570" s="16"/>
      <c r="AC570" s="16"/>
      <c r="AD570" s="102"/>
      <c r="AE570" s="466"/>
      <c r="AF570" s="106"/>
      <c r="AG570" s="11"/>
      <c r="AH570" s="11"/>
      <c r="AI570" s="143"/>
      <c r="AJ570" s="105"/>
      <c r="AK570" s="518"/>
      <c r="AL570" s="518"/>
      <c r="AM570" s="518"/>
      <c r="AN570" s="518"/>
      <c r="AO570" s="518"/>
      <c r="AP570" s="518"/>
      <c r="AQ570" s="514"/>
      <c r="AR570" s="518"/>
      <c r="AS570" s="514"/>
      <c r="AT570" s="514"/>
      <c r="AU570" s="514"/>
      <c r="AV570" s="514"/>
      <c r="AW570" s="514"/>
      <c r="AX570" s="514"/>
      <c r="AY570" s="514"/>
      <c r="AZ570" s="514"/>
      <c r="BA570" s="514"/>
      <c r="BB570" s="514"/>
      <c r="BC570" s="642"/>
      <c r="BD570" s="514"/>
      <c r="BE570" s="514"/>
      <c r="BF570" s="514"/>
      <c r="BG570" s="514"/>
      <c r="BH570" s="630"/>
      <c r="BI570" s="514"/>
      <c r="BJ570" s="514"/>
      <c r="BK570" s="514"/>
      <c r="BL570" s="514"/>
      <c r="BM570" s="514"/>
      <c r="BN570" s="514"/>
      <c r="BO570" s="515"/>
    </row>
    <row r="571" spans="1:67" s="516" customFormat="1">
      <c r="A571"/>
      <c r="B571" s="107"/>
      <c r="C571" s="107"/>
      <c r="D571" s="107"/>
      <c r="E571" s="107"/>
      <c r="F571" s="107"/>
      <c r="G571"/>
      <c r="H571"/>
      <c r="I571" s="29"/>
      <c r="J571"/>
      <c r="K571" s="16"/>
      <c r="L571"/>
      <c r="M571" s="108"/>
      <c r="N571" s="102"/>
      <c r="O571" s="28"/>
      <c r="P571" s="103"/>
      <c r="Q571" s="102"/>
      <c r="R571" s="16"/>
      <c r="S571" s="104"/>
      <c r="T571" s="16"/>
      <c r="U571" s="104"/>
      <c r="V571" s="16"/>
      <c r="W571" s="104"/>
      <c r="X571" s="16"/>
      <c r="Y571" s="104"/>
      <c r="Z571" s="16"/>
      <c r="AA571" s="16"/>
      <c r="AB571" s="16"/>
      <c r="AC571" s="16"/>
      <c r="AD571" s="102"/>
      <c r="AE571" s="466"/>
      <c r="AF571" s="106"/>
      <c r="AG571" s="11"/>
      <c r="AH571" s="11"/>
      <c r="AI571" s="143"/>
      <c r="AJ571" s="105"/>
      <c r="AK571" s="518"/>
      <c r="AL571" s="518"/>
      <c r="AM571" s="518"/>
      <c r="AN571" s="518"/>
      <c r="AO571" s="518"/>
      <c r="AP571" s="518"/>
      <c r="AQ571" s="514"/>
      <c r="AR571" s="518"/>
      <c r="AS571" s="514"/>
      <c r="AT571" s="514"/>
      <c r="AU571" s="514"/>
      <c r="AV571" s="514"/>
      <c r="AW571" s="514"/>
      <c r="AX571" s="514"/>
      <c r="AY571" s="514"/>
      <c r="AZ571" s="514"/>
      <c r="BA571" s="514"/>
      <c r="BB571" s="514"/>
      <c r="BC571" s="642"/>
      <c r="BD571" s="514"/>
      <c r="BE571" s="514"/>
      <c r="BF571" s="514"/>
      <c r="BG571" s="514"/>
      <c r="BH571" s="630"/>
      <c r="BI571" s="514"/>
      <c r="BJ571" s="514"/>
      <c r="BK571" s="514"/>
      <c r="BL571" s="514"/>
      <c r="BM571" s="514"/>
      <c r="BN571" s="514"/>
      <c r="BO571" s="515"/>
    </row>
    <row r="572" spans="1:67" s="516" customFormat="1">
      <c r="A572"/>
      <c r="B572" s="107"/>
      <c r="C572" s="107"/>
      <c r="D572" s="107"/>
      <c r="E572" s="107"/>
      <c r="F572" s="107"/>
      <c r="G572"/>
      <c r="H572"/>
      <c r="I572" s="29"/>
      <c r="J572"/>
      <c r="K572" s="16"/>
      <c r="L572"/>
      <c r="M572" s="108"/>
      <c r="N572" s="102"/>
      <c r="O572" s="28"/>
      <c r="P572" s="103"/>
      <c r="Q572" s="102"/>
      <c r="R572" s="16"/>
      <c r="S572" s="104"/>
      <c r="T572" s="16"/>
      <c r="U572" s="104"/>
      <c r="V572" s="16"/>
      <c r="W572" s="104"/>
      <c r="X572" s="16"/>
      <c r="Y572" s="104"/>
      <c r="Z572" s="16"/>
      <c r="AA572" s="16"/>
      <c r="AB572" s="16"/>
      <c r="AC572" s="16"/>
      <c r="AD572" s="102"/>
      <c r="AE572" s="466"/>
      <c r="AF572" s="106"/>
      <c r="AG572" s="11"/>
      <c r="AH572" s="11"/>
      <c r="AI572" s="143"/>
      <c r="AJ572" s="105"/>
      <c r="AK572" s="518"/>
      <c r="AL572" s="518"/>
      <c r="AM572" s="518"/>
      <c r="AN572" s="518"/>
      <c r="AO572" s="518"/>
      <c r="AP572" s="518"/>
      <c r="AQ572" s="514"/>
      <c r="AR572" s="518"/>
      <c r="AS572" s="514"/>
      <c r="AT572" s="514"/>
      <c r="AU572" s="514"/>
      <c r="AV572" s="514"/>
      <c r="AW572" s="514"/>
      <c r="AX572" s="514"/>
      <c r="AY572" s="514"/>
      <c r="AZ572" s="514"/>
      <c r="BA572" s="514"/>
      <c r="BB572" s="514"/>
      <c r="BC572" s="642"/>
      <c r="BD572" s="514"/>
      <c r="BE572" s="514"/>
      <c r="BF572" s="514"/>
      <c r="BG572" s="514"/>
      <c r="BH572" s="630"/>
      <c r="BI572" s="514"/>
      <c r="BJ572" s="514"/>
      <c r="BK572" s="514"/>
      <c r="BL572" s="514"/>
      <c r="BM572" s="514"/>
      <c r="BN572" s="514"/>
      <c r="BO572" s="515"/>
    </row>
    <row r="573" spans="1:67" s="516" customFormat="1">
      <c r="A573"/>
      <c r="B573" s="107"/>
      <c r="C573" s="107"/>
      <c r="D573" s="107"/>
      <c r="E573" s="107"/>
      <c r="F573" s="107"/>
      <c r="G573"/>
      <c r="H573"/>
      <c r="I573" s="29"/>
      <c r="J573"/>
      <c r="K573" s="16"/>
      <c r="L573"/>
      <c r="M573" s="108"/>
      <c r="N573" s="102"/>
      <c r="O573" s="28"/>
      <c r="P573" s="103"/>
      <c r="Q573" s="102"/>
      <c r="R573" s="16"/>
      <c r="S573" s="104"/>
      <c r="T573" s="16"/>
      <c r="U573" s="104"/>
      <c r="V573" s="16"/>
      <c r="W573" s="104"/>
      <c r="X573" s="16"/>
      <c r="Y573" s="104"/>
      <c r="Z573" s="16"/>
      <c r="AA573" s="16"/>
      <c r="AB573" s="16"/>
      <c r="AC573" s="16"/>
      <c r="AD573" s="102"/>
      <c r="AE573" s="466"/>
      <c r="AF573" s="106"/>
      <c r="AG573" s="11"/>
      <c r="AH573" s="11"/>
      <c r="AI573" s="143"/>
      <c r="AJ573" s="105"/>
      <c r="AK573" s="518"/>
      <c r="AL573" s="518"/>
      <c r="AM573" s="518"/>
      <c r="AN573" s="518"/>
      <c r="AO573" s="518"/>
      <c r="AP573" s="518"/>
      <c r="AQ573" s="514"/>
      <c r="AR573" s="518"/>
      <c r="AS573" s="514"/>
      <c r="AT573" s="514"/>
      <c r="AU573" s="514"/>
      <c r="AV573" s="514"/>
      <c r="AW573" s="514"/>
      <c r="AX573" s="514"/>
      <c r="AY573" s="514"/>
      <c r="AZ573" s="514"/>
      <c r="BA573" s="514"/>
      <c r="BB573" s="514"/>
      <c r="BC573" s="642"/>
      <c r="BD573" s="514"/>
      <c r="BE573" s="514"/>
      <c r="BF573" s="514"/>
      <c r="BG573" s="514"/>
      <c r="BH573" s="630"/>
      <c r="BI573" s="514"/>
      <c r="BJ573" s="514"/>
      <c r="BK573" s="514"/>
      <c r="BL573" s="514"/>
      <c r="BM573" s="514"/>
      <c r="BN573" s="514"/>
      <c r="BO573" s="515"/>
    </row>
    <row r="574" spans="1:67" s="516" customFormat="1">
      <c r="A574"/>
      <c r="B574" s="107"/>
      <c r="C574" s="107"/>
      <c r="D574" s="107"/>
      <c r="E574" s="107"/>
      <c r="F574" s="107"/>
      <c r="G574"/>
      <c r="H574"/>
      <c r="I574" s="29"/>
      <c r="J574"/>
      <c r="K574" s="16"/>
      <c r="L574"/>
      <c r="M574" s="108"/>
      <c r="N574" s="102"/>
      <c r="O574" s="28"/>
      <c r="P574" s="103"/>
      <c r="Q574" s="102"/>
      <c r="R574" s="16"/>
      <c r="S574" s="104"/>
      <c r="T574" s="16"/>
      <c r="U574" s="104"/>
      <c r="V574" s="16"/>
      <c r="W574" s="104"/>
      <c r="X574" s="16"/>
      <c r="Y574" s="104"/>
      <c r="Z574" s="16"/>
      <c r="AA574" s="16"/>
      <c r="AB574" s="16"/>
      <c r="AC574" s="16"/>
      <c r="AD574" s="102"/>
      <c r="AE574" s="466"/>
      <c r="AF574" s="106"/>
      <c r="AG574" s="11"/>
      <c r="AH574" s="11"/>
      <c r="AI574" s="143"/>
      <c r="AJ574" s="105"/>
      <c r="AK574" s="518"/>
      <c r="AL574" s="518"/>
      <c r="AM574" s="518"/>
      <c r="AN574" s="518"/>
      <c r="AO574" s="518"/>
      <c r="AP574" s="518"/>
      <c r="AQ574" s="514"/>
      <c r="AR574" s="518"/>
      <c r="AS574" s="514"/>
      <c r="AT574" s="514"/>
      <c r="AU574" s="514"/>
      <c r="AV574" s="514"/>
      <c r="AW574" s="514"/>
      <c r="AX574" s="514"/>
      <c r="AY574" s="514"/>
      <c r="AZ574" s="514"/>
      <c r="BA574" s="514"/>
      <c r="BB574" s="514"/>
      <c r="BC574" s="642"/>
      <c r="BD574" s="514"/>
      <c r="BE574" s="514"/>
      <c r="BF574" s="514"/>
      <c r="BG574" s="514"/>
      <c r="BH574" s="630"/>
      <c r="BI574" s="514"/>
      <c r="BJ574" s="514"/>
      <c r="BK574" s="514"/>
      <c r="BL574" s="514"/>
      <c r="BM574" s="514"/>
      <c r="BN574" s="514"/>
      <c r="BO574" s="515"/>
    </row>
    <row r="575" spans="1:67" s="516" customFormat="1">
      <c r="A575"/>
      <c r="B575" s="107"/>
      <c r="C575" s="107"/>
      <c r="D575" s="107"/>
      <c r="E575" s="107"/>
      <c r="F575" s="107"/>
      <c r="G575"/>
      <c r="H575"/>
      <c r="I575" s="29"/>
      <c r="J575"/>
      <c r="K575" s="16"/>
      <c r="L575"/>
      <c r="M575" s="108"/>
      <c r="N575" s="102"/>
      <c r="O575" s="28"/>
      <c r="P575" s="103"/>
      <c r="Q575" s="102"/>
      <c r="R575" s="16"/>
      <c r="S575" s="104"/>
      <c r="T575" s="16"/>
      <c r="U575" s="104"/>
      <c r="V575" s="16"/>
      <c r="W575" s="104"/>
      <c r="X575" s="16"/>
      <c r="Y575" s="104"/>
      <c r="Z575" s="16"/>
      <c r="AA575" s="16"/>
      <c r="AB575" s="16"/>
      <c r="AC575" s="16"/>
      <c r="AD575" s="102"/>
      <c r="AE575" s="466"/>
      <c r="AF575" s="106"/>
      <c r="AG575" s="11"/>
      <c r="AH575" s="11"/>
      <c r="AI575" s="143"/>
      <c r="AJ575" s="105"/>
      <c r="AK575" s="518"/>
      <c r="AL575" s="518"/>
      <c r="AM575" s="518"/>
      <c r="AN575" s="518"/>
      <c r="AO575" s="518"/>
      <c r="AP575" s="518"/>
      <c r="AQ575" s="514"/>
      <c r="AR575" s="518"/>
      <c r="AS575" s="514"/>
      <c r="AT575" s="514"/>
      <c r="AU575" s="514"/>
      <c r="AV575" s="514"/>
      <c r="AW575" s="514"/>
      <c r="AX575" s="514"/>
      <c r="AY575" s="514"/>
      <c r="AZ575" s="514"/>
      <c r="BA575" s="514"/>
      <c r="BB575" s="514"/>
      <c r="BC575" s="642"/>
      <c r="BD575" s="514"/>
      <c r="BE575" s="514"/>
      <c r="BF575" s="514"/>
      <c r="BG575" s="514"/>
      <c r="BH575" s="630"/>
      <c r="BI575" s="514"/>
      <c r="BJ575" s="514"/>
      <c r="BK575" s="514"/>
      <c r="BL575" s="514"/>
      <c r="BM575" s="514"/>
      <c r="BN575" s="514"/>
      <c r="BO575" s="515"/>
    </row>
    <row r="576" spans="1:67" s="516" customFormat="1">
      <c r="A576"/>
      <c r="B576" s="107"/>
      <c r="C576" s="107"/>
      <c r="D576" s="107"/>
      <c r="E576" s="107"/>
      <c r="F576" s="107"/>
      <c r="G576"/>
      <c r="H576"/>
      <c r="I576" s="29"/>
      <c r="J576"/>
      <c r="K576" s="16"/>
      <c r="L576"/>
      <c r="M576" s="108"/>
      <c r="N576" s="102"/>
      <c r="O576" s="28"/>
      <c r="P576" s="103"/>
      <c r="Q576" s="102"/>
      <c r="R576" s="16"/>
      <c r="S576" s="104"/>
      <c r="T576" s="16"/>
      <c r="U576" s="104"/>
      <c r="V576" s="16"/>
      <c r="W576" s="104"/>
      <c r="X576" s="16"/>
      <c r="Y576" s="104"/>
      <c r="Z576" s="16"/>
      <c r="AA576" s="16"/>
      <c r="AB576" s="16"/>
      <c r="AC576" s="16"/>
      <c r="AD576" s="102"/>
      <c r="AE576" s="466"/>
      <c r="AF576" s="106"/>
      <c r="AG576" s="11"/>
      <c r="AH576" s="11"/>
      <c r="AI576" s="143"/>
      <c r="AJ576" s="105"/>
      <c r="AK576" s="518"/>
      <c r="AL576" s="518"/>
      <c r="AM576" s="518"/>
      <c r="AN576" s="518"/>
      <c r="AO576" s="518"/>
      <c r="AP576" s="518"/>
      <c r="AQ576" s="514"/>
      <c r="AR576" s="518"/>
      <c r="AS576" s="514"/>
      <c r="AT576" s="514"/>
      <c r="AU576" s="514"/>
      <c r="AV576" s="514"/>
      <c r="AW576" s="514"/>
      <c r="AX576" s="514"/>
      <c r="AY576" s="514"/>
      <c r="AZ576" s="514"/>
      <c r="BA576" s="514"/>
      <c r="BB576" s="514"/>
      <c r="BC576" s="642"/>
      <c r="BD576" s="514"/>
      <c r="BE576" s="514"/>
      <c r="BF576" s="514"/>
      <c r="BG576" s="514"/>
      <c r="BH576" s="630"/>
      <c r="BI576" s="514"/>
      <c r="BJ576" s="514"/>
      <c r="BK576" s="514"/>
      <c r="BL576" s="514"/>
      <c r="BM576" s="514"/>
      <c r="BN576" s="514"/>
      <c r="BO576" s="515"/>
    </row>
    <row r="577" spans="1:67" s="516" customFormat="1">
      <c r="A577"/>
      <c r="B577" s="107"/>
      <c r="C577" s="107"/>
      <c r="D577" s="107"/>
      <c r="E577" s="107"/>
      <c r="F577" s="107"/>
      <c r="G577"/>
      <c r="H577"/>
      <c r="I577" s="29"/>
      <c r="J577"/>
      <c r="K577" s="16"/>
      <c r="L577"/>
      <c r="M577" s="108"/>
      <c r="N577" s="102"/>
      <c r="O577" s="28"/>
      <c r="P577" s="103"/>
      <c r="Q577" s="102"/>
      <c r="R577" s="16"/>
      <c r="S577" s="104"/>
      <c r="T577" s="16"/>
      <c r="U577" s="104"/>
      <c r="V577" s="16"/>
      <c r="W577" s="104"/>
      <c r="X577" s="16"/>
      <c r="Y577" s="104"/>
      <c r="Z577" s="16"/>
      <c r="AA577" s="16"/>
      <c r="AB577" s="16"/>
      <c r="AC577" s="16"/>
      <c r="AD577" s="102"/>
      <c r="AE577" s="466"/>
      <c r="AF577" s="106"/>
      <c r="AG577" s="11"/>
      <c r="AH577" s="11"/>
      <c r="AI577" s="143"/>
      <c r="AJ577" s="105"/>
      <c r="AK577" s="518"/>
      <c r="AL577" s="518"/>
      <c r="AM577" s="518"/>
      <c r="AN577" s="518"/>
      <c r="AO577" s="518"/>
      <c r="AP577" s="518"/>
      <c r="AQ577" s="514"/>
      <c r="AR577" s="518"/>
      <c r="AS577" s="514"/>
      <c r="AT577" s="514"/>
      <c r="AU577" s="514"/>
      <c r="AV577" s="514"/>
      <c r="AW577" s="514"/>
      <c r="AX577" s="514"/>
      <c r="AY577" s="514"/>
      <c r="AZ577" s="514"/>
      <c r="BA577" s="514"/>
      <c r="BB577" s="514"/>
      <c r="BC577" s="642"/>
      <c r="BD577" s="514"/>
      <c r="BE577" s="514"/>
      <c r="BF577" s="514"/>
      <c r="BG577" s="514"/>
      <c r="BH577" s="630"/>
      <c r="BI577" s="514"/>
      <c r="BJ577" s="514"/>
      <c r="BK577" s="514"/>
      <c r="BL577" s="514"/>
      <c r="BM577" s="514"/>
      <c r="BN577" s="514"/>
      <c r="BO577" s="515"/>
    </row>
    <row r="578" spans="1:67" s="516" customFormat="1">
      <c r="A578"/>
      <c r="B578" s="107"/>
      <c r="C578" s="107"/>
      <c r="D578" s="107"/>
      <c r="E578" s="107"/>
      <c r="F578" s="107"/>
      <c r="G578"/>
      <c r="H578"/>
      <c r="I578" s="29"/>
      <c r="J578"/>
      <c r="K578" s="16"/>
      <c r="L578"/>
      <c r="M578" s="108"/>
      <c r="N578" s="102"/>
      <c r="O578" s="28"/>
      <c r="P578" s="103"/>
      <c r="Q578" s="102"/>
      <c r="R578" s="16"/>
      <c r="S578" s="104"/>
      <c r="T578" s="16"/>
      <c r="U578" s="104"/>
      <c r="V578" s="16"/>
      <c r="W578" s="104"/>
      <c r="X578" s="16"/>
      <c r="Y578" s="104"/>
      <c r="Z578" s="16"/>
      <c r="AA578" s="16"/>
      <c r="AB578" s="16"/>
      <c r="AC578" s="16"/>
      <c r="AD578" s="102"/>
      <c r="AE578" s="466"/>
      <c r="AF578" s="106"/>
      <c r="AG578" s="11"/>
      <c r="AH578" s="11"/>
      <c r="AI578" s="143"/>
      <c r="AJ578" s="105"/>
      <c r="AK578" s="518"/>
      <c r="AL578" s="518"/>
      <c r="AM578" s="518"/>
      <c r="AN578" s="518"/>
      <c r="AO578" s="518"/>
      <c r="AP578" s="518"/>
      <c r="AQ578" s="514"/>
      <c r="AR578" s="518"/>
      <c r="AS578" s="514"/>
      <c r="AT578" s="514"/>
      <c r="AU578" s="514"/>
      <c r="AV578" s="514"/>
      <c r="AW578" s="514"/>
      <c r="AX578" s="514"/>
      <c r="AY578" s="514"/>
      <c r="AZ578" s="514"/>
      <c r="BA578" s="514"/>
      <c r="BB578" s="514"/>
      <c r="BC578" s="642"/>
      <c r="BD578" s="514"/>
      <c r="BE578" s="514"/>
      <c r="BF578" s="514"/>
      <c r="BG578" s="514"/>
      <c r="BH578" s="630"/>
      <c r="BI578" s="514"/>
      <c r="BJ578" s="514"/>
      <c r="BK578" s="514"/>
      <c r="BL578" s="514"/>
      <c r="BM578" s="514"/>
      <c r="BN578" s="514"/>
      <c r="BO578" s="515"/>
    </row>
    <row r="579" spans="1:67" s="516" customFormat="1">
      <c r="A579"/>
      <c r="B579" s="107"/>
      <c r="C579" s="107"/>
      <c r="D579" s="107"/>
      <c r="E579" s="107"/>
      <c r="F579" s="107"/>
      <c r="G579"/>
      <c r="H579"/>
      <c r="I579" s="29"/>
      <c r="J579"/>
      <c r="K579" s="16"/>
      <c r="L579"/>
      <c r="M579" s="108"/>
      <c r="N579" s="102"/>
      <c r="O579" s="28"/>
      <c r="P579" s="103"/>
      <c r="Q579" s="102"/>
      <c r="R579" s="16"/>
      <c r="S579" s="104"/>
      <c r="T579" s="16"/>
      <c r="U579" s="104"/>
      <c r="V579" s="16"/>
      <c r="W579" s="104"/>
      <c r="X579" s="16"/>
      <c r="Y579" s="104"/>
      <c r="Z579" s="16"/>
      <c r="AA579" s="16"/>
      <c r="AB579" s="16"/>
      <c r="AC579" s="16"/>
      <c r="AD579" s="102"/>
      <c r="AE579" s="466"/>
      <c r="AF579" s="106"/>
      <c r="AG579" s="11"/>
      <c r="AH579" s="11"/>
      <c r="AI579" s="143"/>
      <c r="AJ579" s="105"/>
      <c r="AK579" s="518"/>
      <c r="AL579" s="518"/>
      <c r="AM579" s="518"/>
      <c r="AN579" s="518"/>
      <c r="AO579" s="518"/>
      <c r="AP579" s="518"/>
      <c r="AQ579" s="514"/>
      <c r="AR579" s="518"/>
      <c r="AS579" s="514"/>
      <c r="AT579" s="514"/>
      <c r="AU579" s="514"/>
      <c r="AV579" s="514"/>
      <c r="AW579" s="514"/>
      <c r="AX579" s="514"/>
      <c r="AY579" s="514"/>
      <c r="AZ579" s="514"/>
      <c r="BA579" s="514"/>
      <c r="BB579" s="514"/>
      <c r="BC579" s="642"/>
      <c r="BD579" s="514"/>
      <c r="BE579" s="514"/>
      <c r="BF579" s="514"/>
      <c r="BG579" s="514"/>
      <c r="BH579" s="630"/>
      <c r="BI579" s="514"/>
      <c r="BJ579" s="514"/>
      <c r="BK579" s="514"/>
      <c r="BL579" s="514"/>
      <c r="BM579" s="514"/>
      <c r="BN579" s="514"/>
      <c r="BO579" s="515"/>
    </row>
    <row r="580" spans="1:67" s="516" customFormat="1">
      <c r="A580"/>
      <c r="B580" s="107"/>
      <c r="C580" s="107"/>
      <c r="D580" s="107"/>
      <c r="E580" s="107"/>
      <c r="F580" s="107"/>
      <c r="G580"/>
      <c r="H580"/>
      <c r="I580" s="29"/>
      <c r="J580"/>
      <c r="K580" s="16"/>
      <c r="L580"/>
      <c r="M580" s="108"/>
      <c r="N580" s="102"/>
      <c r="O580" s="28"/>
      <c r="P580" s="103"/>
      <c r="Q580" s="102"/>
      <c r="R580" s="16"/>
      <c r="S580" s="104"/>
      <c r="T580" s="16"/>
      <c r="U580" s="104"/>
      <c r="V580" s="16"/>
      <c r="W580" s="104"/>
      <c r="X580" s="16"/>
      <c r="Y580" s="104"/>
      <c r="Z580" s="16"/>
      <c r="AA580" s="16"/>
      <c r="AB580" s="16"/>
      <c r="AC580" s="16"/>
      <c r="AD580" s="102"/>
      <c r="AE580" s="466"/>
      <c r="AF580" s="106"/>
      <c r="AG580" s="11"/>
      <c r="AH580" s="11"/>
      <c r="AI580" s="143"/>
      <c r="AJ580" s="105"/>
      <c r="AK580" s="518"/>
      <c r="AL580" s="518"/>
      <c r="AM580" s="518"/>
      <c r="AN580" s="518"/>
      <c r="AO580" s="518"/>
      <c r="AP580" s="518"/>
      <c r="AQ580" s="514"/>
      <c r="AR580" s="518"/>
      <c r="AS580" s="514"/>
      <c r="AT580" s="514"/>
      <c r="AU580" s="514"/>
      <c r="AV580" s="514"/>
      <c r="AW580" s="514"/>
      <c r="AX580" s="514"/>
      <c r="AY580" s="514"/>
      <c r="AZ580" s="514"/>
      <c r="BA580" s="514"/>
      <c r="BB580" s="514"/>
      <c r="BC580" s="642"/>
      <c r="BD580" s="514"/>
      <c r="BE580" s="514"/>
      <c r="BF580" s="514"/>
      <c r="BG580" s="514"/>
      <c r="BH580" s="630"/>
      <c r="BI580" s="514"/>
      <c r="BJ580" s="514"/>
      <c r="BK580" s="514"/>
      <c r="BL580" s="514"/>
      <c r="BM580" s="514"/>
      <c r="BN580" s="514"/>
      <c r="BO580" s="515"/>
    </row>
    <row r="581" spans="1:67" s="516" customFormat="1">
      <c r="A581"/>
      <c r="B581" s="107"/>
      <c r="C581" s="107"/>
      <c r="D581" s="107"/>
      <c r="E581" s="107"/>
      <c r="F581" s="107"/>
      <c r="G581"/>
      <c r="H581"/>
      <c r="I581" s="29"/>
      <c r="J581"/>
      <c r="K581" s="16"/>
      <c r="L581"/>
      <c r="M581" s="108"/>
      <c r="N581" s="102"/>
      <c r="O581" s="28"/>
      <c r="P581" s="103"/>
      <c r="Q581" s="102"/>
      <c r="R581" s="16"/>
      <c r="S581" s="104"/>
      <c r="T581" s="16"/>
      <c r="U581" s="104"/>
      <c r="V581" s="16"/>
      <c r="W581" s="104"/>
      <c r="X581" s="16"/>
      <c r="Y581" s="104"/>
      <c r="Z581" s="16"/>
      <c r="AA581" s="16"/>
      <c r="AB581" s="16"/>
      <c r="AC581" s="16"/>
      <c r="AD581" s="102"/>
      <c r="AE581" s="466"/>
      <c r="AF581" s="106"/>
      <c r="AG581" s="11"/>
      <c r="AH581" s="11"/>
      <c r="AI581" s="143"/>
      <c r="AJ581" s="105"/>
      <c r="AK581" s="518"/>
      <c r="AL581" s="518"/>
      <c r="AM581" s="518"/>
      <c r="AN581" s="518"/>
      <c r="AO581" s="518"/>
      <c r="AP581" s="518"/>
      <c r="AQ581" s="514"/>
      <c r="AR581" s="518"/>
      <c r="AS581" s="514"/>
      <c r="AT581" s="514"/>
      <c r="AU581" s="514"/>
      <c r="AV581" s="514"/>
      <c r="AW581" s="514"/>
      <c r="AX581" s="514"/>
      <c r="AY581" s="514"/>
      <c r="AZ581" s="514"/>
      <c r="BA581" s="514"/>
      <c r="BB581" s="514"/>
      <c r="BC581" s="642"/>
      <c r="BD581" s="514"/>
      <c r="BE581" s="514"/>
      <c r="BF581" s="514"/>
      <c r="BG581" s="514"/>
      <c r="BH581" s="630"/>
      <c r="BI581" s="514"/>
      <c r="BJ581" s="514"/>
      <c r="BK581" s="514"/>
      <c r="BL581" s="514"/>
      <c r="BM581" s="514"/>
      <c r="BN581" s="514"/>
      <c r="BO581" s="515"/>
    </row>
    <row r="582" spans="1:67" s="516" customFormat="1">
      <c r="A582"/>
      <c r="B582" s="107"/>
      <c r="C582" s="107"/>
      <c r="D582" s="107"/>
      <c r="E582" s="107"/>
      <c r="F582" s="107"/>
      <c r="G582"/>
      <c r="H582"/>
      <c r="I582" s="29"/>
      <c r="J582"/>
      <c r="K582" s="16"/>
      <c r="L582"/>
      <c r="M582" s="108"/>
      <c r="N582" s="102"/>
      <c r="O582" s="28"/>
      <c r="P582" s="103"/>
      <c r="Q582" s="102"/>
      <c r="R582" s="16"/>
      <c r="S582" s="104"/>
      <c r="T582" s="16"/>
      <c r="U582" s="104"/>
      <c r="V582" s="16"/>
      <c r="W582" s="104"/>
      <c r="X582" s="16"/>
      <c r="Y582" s="104"/>
      <c r="Z582" s="16"/>
      <c r="AA582" s="16"/>
      <c r="AB582" s="16"/>
      <c r="AC582" s="16"/>
      <c r="AD582" s="102"/>
      <c r="AE582" s="466"/>
      <c r="AF582" s="106"/>
      <c r="AG582" s="11"/>
      <c r="AH582" s="11"/>
      <c r="AI582" s="143"/>
      <c r="AJ582" s="105"/>
      <c r="AK582" s="518"/>
      <c r="AL582" s="518"/>
      <c r="AM582" s="518"/>
      <c r="AN582" s="518"/>
      <c r="AO582" s="518"/>
      <c r="AP582" s="518"/>
      <c r="AQ582" s="514"/>
      <c r="AR582" s="518"/>
      <c r="AS582" s="514"/>
      <c r="AT582" s="514"/>
      <c r="AU582" s="514"/>
      <c r="AV582" s="514"/>
      <c r="AW582" s="514"/>
      <c r="AX582" s="514"/>
      <c r="AY582" s="514"/>
      <c r="AZ582" s="514"/>
      <c r="BA582" s="514"/>
      <c r="BB582" s="514"/>
      <c r="BC582" s="642"/>
      <c r="BD582" s="514"/>
      <c r="BE582" s="514"/>
      <c r="BF582" s="514"/>
      <c r="BG582" s="514"/>
      <c r="BH582" s="630"/>
      <c r="BI582" s="514"/>
      <c r="BJ582" s="514"/>
      <c r="BK582" s="514"/>
      <c r="BL582" s="514"/>
      <c r="BM582" s="514"/>
      <c r="BN582" s="514"/>
      <c r="BO582" s="515"/>
    </row>
    <row r="583" spans="1:67" s="516" customFormat="1">
      <c r="A583"/>
      <c r="B583" s="107"/>
      <c r="C583" s="107"/>
      <c r="D583" s="107"/>
      <c r="E583" s="107"/>
      <c r="F583" s="107"/>
      <c r="G583"/>
      <c r="H583"/>
      <c r="I583" s="29"/>
      <c r="J583"/>
      <c r="K583" s="16"/>
      <c r="L583"/>
      <c r="M583" s="108"/>
      <c r="N583" s="102"/>
      <c r="O583" s="28"/>
      <c r="P583" s="103"/>
      <c r="Q583" s="102"/>
      <c r="R583" s="16"/>
      <c r="S583" s="104"/>
      <c r="T583" s="16"/>
      <c r="U583" s="104"/>
      <c r="V583" s="16"/>
      <c r="W583" s="104"/>
      <c r="X583" s="16"/>
      <c r="Y583" s="104"/>
      <c r="Z583" s="16"/>
      <c r="AA583" s="16"/>
      <c r="AB583" s="16"/>
      <c r="AC583" s="16"/>
      <c r="AD583" s="102"/>
      <c r="AE583" s="466"/>
      <c r="AF583" s="106"/>
      <c r="AG583" s="11"/>
      <c r="AH583" s="11"/>
      <c r="AI583" s="143"/>
      <c r="AJ583" s="105"/>
      <c r="AK583" s="518"/>
      <c r="AL583" s="518"/>
      <c r="AM583" s="518"/>
      <c r="AN583" s="518"/>
      <c r="AO583" s="518"/>
      <c r="AP583" s="518"/>
      <c r="AQ583" s="514"/>
      <c r="AR583" s="518"/>
      <c r="AS583" s="514"/>
      <c r="AT583" s="514"/>
      <c r="AU583" s="514"/>
      <c r="AV583" s="514"/>
      <c r="AW583" s="514"/>
      <c r="AX583" s="514"/>
      <c r="AY583" s="514"/>
      <c r="AZ583" s="514"/>
      <c r="BA583" s="514"/>
      <c r="BB583" s="514"/>
      <c r="BC583" s="642"/>
      <c r="BD583" s="514"/>
      <c r="BE583" s="514"/>
      <c r="BF583" s="514"/>
      <c r="BG583" s="514"/>
      <c r="BH583" s="630"/>
      <c r="BI583" s="514"/>
      <c r="BJ583" s="514"/>
      <c r="BK583" s="514"/>
      <c r="BL583" s="514"/>
      <c r="BM583" s="514"/>
      <c r="BN583" s="514"/>
      <c r="BO583" s="515"/>
    </row>
    <row r="584" spans="1:67" s="516" customFormat="1">
      <c r="A584"/>
      <c r="B584" s="107"/>
      <c r="C584" s="107"/>
      <c r="D584" s="107"/>
      <c r="E584" s="107"/>
      <c r="F584" s="107"/>
      <c r="G584"/>
      <c r="H584"/>
      <c r="I584" s="29"/>
      <c r="J584"/>
      <c r="K584" s="16"/>
      <c r="L584"/>
      <c r="M584" s="108"/>
      <c r="N584" s="102"/>
      <c r="O584" s="28"/>
      <c r="P584" s="103"/>
      <c r="Q584" s="102"/>
      <c r="R584" s="16"/>
      <c r="S584" s="104"/>
      <c r="T584" s="16"/>
      <c r="U584" s="104"/>
      <c r="V584" s="16"/>
      <c r="W584" s="104"/>
      <c r="X584" s="16"/>
      <c r="Y584" s="104"/>
      <c r="Z584" s="16"/>
      <c r="AA584" s="16"/>
      <c r="AB584" s="16"/>
      <c r="AC584" s="16"/>
      <c r="AD584" s="102"/>
      <c r="AE584" s="466"/>
      <c r="AF584" s="106"/>
      <c r="AG584" s="11"/>
      <c r="AH584" s="11"/>
      <c r="AI584" s="143"/>
      <c r="AJ584" s="105"/>
      <c r="AK584" s="518"/>
      <c r="AL584" s="518"/>
      <c r="AM584" s="518"/>
      <c r="AN584" s="518"/>
      <c r="AO584" s="518"/>
      <c r="AP584" s="518"/>
      <c r="AQ584" s="514"/>
      <c r="AR584" s="518"/>
      <c r="AS584" s="514"/>
      <c r="AT584" s="514"/>
      <c r="AU584" s="514"/>
      <c r="AV584" s="514"/>
      <c r="AW584" s="514"/>
      <c r="AX584" s="514"/>
      <c r="AY584" s="514"/>
      <c r="AZ584" s="514"/>
      <c r="BA584" s="514"/>
      <c r="BB584" s="514"/>
      <c r="BC584" s="642"/>
      <c r="BD584" s="514"/>
      <c r="BE584" s="514"/>
      <c r="BF584" s="514"/>
      <c r="BG584" s="514"/>
      <c r="BH584" s="630"/>
      <c r="BI584" s="514"/>
      <c r="BJ584" s="514"/>
      <c r="BK584" s="514"/>
      <c r="BL584" s="514"/>
      <c r="BM584" s="514"/>
      <c r="BN584" s="514"/>
      <c r="BO584" s="515"/>
    </row>
    <row r="585" spans="1:67" s="516" customFormat="1">
      <c r="A585"/>
      <c r="B585" s="107"/>
      <c r="C585" s="107"/>
      <c r="D585" s="107"/>
      <c r="E585" s="107"/>
      <c r="F585" s="107"/>
      <c r="G585"/>
      <c r="H585"/>
      <c r="I585" s="29"/>
      <c r="J585"/>
      <c r="K585" s="16"/>
      <c r="L585"/>
      <c r="M585" s="108"/>
      <c r="N585" s="102"/>
      <c r="O585" s="28"/>
      <c r="P585" s="103"/>
      <c r="Q585" s="102"/>
      <c r="R585" s="16"/>
      <c r="S585" s="104"/>
      <c r="T585" s="16"/>
      <c r="U585" s="104"/>
      <c r="V585" s="16"/>
      <c r="W585" s="104"/>
      <c r="X585" s="16"/>
      <c r="Y585" s="104"/>
      <c r="Z585" s="16"/>
      <c r="AA585" s="16"/>
      <c r="AB585" s="16"/>
      <c r="AC585" s="16"/>
      <c r="AD585" s="102"/>
      <c r="AE585" s="466"/>
      <c r="AF585" s="106"/>
      <c r="AG585" s="11"/>
      <c r="AH585" s="11"/>
      <c r="AI585" s="143"/>
      <c r="AJ585" s="105"/>
      <c r="AK585" s="518"/>
      <c r="AL585" s="518"/>
      <c r="AM585" s="518"/>
      <c r="AN585" s="518"/>
      <c r="AO585" s="518"/>
      <c r="AP585" s="518"/>
      <c r="AQ585" s="514"/>
      <c r="AR585" s="518"/>
      <c r="AS585" s="514"/>
      <c r="AT585" s="514"/>
      <c r="AU585" s="514"/>
      <c r="AV585" s="514"/>
      <c r="AW585" s="514"/>
      <c r="AX585" s="514"/>
      <c r="AY585" s="514"/>
      <c r="AZ585" s="514"/>
      <c r="BA585" s="514"/>
      <c r="BB585" s="514"/>
      <c r="BC585" s="642"/>
      <c r="BD585" s="514"/>
      <c r="BE585" s="514"/>
      <c r="BF585" s="514"/>
      <c r="BG585" s="514"/>
      <c r="BH585" s="630"/>
      <c r="BI585" s="514"/>
      <c r="BJ585" s="514"/>
      <c r="BK585" s="514"/>
      <c r="BL585" s="514"/>
      <c r="BM585" s="514"/>
      <c r="BN585" s="514"/>
      <c r="BO585" s="515"/>
    </row>
    <row r="586" spans="1:67" s="516" customFormat="1">
      <c r="A586"/>
      <c r="B586" s="107"/>
      <c r="C586" s="107"/>
      <c r="D586" s="107"/>
      <c r="E586" s="107"/>
      <c r="F586" s="107"/>
      <c r="G586"/>
      <c r="H586"/>
      <c r="I586" s="29"/>
      <c r="J586"/>
      <c r="K586" s="16"/>
      <c r="L586"/>
      <c r="M586" s="108"/>
      <c r="N586" s="102"/>
      <c r="O586" s="28"/>
      <c r="P586" s="103"/>
      <c r="Q586" s="102"/>
      <c r="R586" s="16"/>
      <c r="S586" s="104"/>
      <c r="T586" s="16"/>
      <c r="U586" s="104"/>
      <c r="V586" s="16"/>
      <c r="W586" s="104"/>
      <c r="X586" s="16"/>
      <c r="Y586" s="104"/>
      <c r="Z586" s="16"/>
      <c r="AA586" s="16"/>
      <c r="AB586" s="16"/>
      <c r="AC586" s="16"/>
      <c r="AD586" s="102"/>
      <c r="AE586" s="466"/>
      <c r="AF586" s="106"/>
      <c r="AG586" s="11"/>
      <c r="AH586" s="11"/>
      <c r="AI586" s="143"/>
      <c r="AJ586" s="105"/>
      <c r="AK586" s="518"/>
      <c r="AL586" s="518"/>
      <c r="AM586" s="518"/>
      <c r="AN586" s="518"/>
      <c r="AO586" s="518"/>
      <c r="AP586" s="518"/>
      <c r="AQ586" s="514"/>
      <c r="AR586" s="518"/>
      <c r="AS586" s="514"/>
      <c r="AT586" s="514"/>
      <c r="AU586" s="514"/>
      <c r="AV586" s="514"/>
      <c r="AW586" s="514"/>
      <c r="AX586" s="514"/>
      <c r="AY586" s="514"/>
      <c r="AZ586" s="514"/>
      <c r="BA586" s="514"/>
      <c r="BB586" s="514"/>
      <c r="BC586" s="642"/>
      <c r="BD586" s="514"/>
      <c r="BE586" s="514"/>
      <c r="BF586" s="514"/>
      <c r="BG586" s="514"/>
      <c r="BH586" s="630"/>
      <c r="BI586" s="514"/>
      <c r="BJ586" s="514"/>
      <c r="BK586" s="514"/>
      <c r="BL586" s="514"/>
      <c r="BM586" s="514"/>
      <c r="BN586" s="514"/>
      <c r="BO586" s="515"/>
    </row>
    <row r="587" spans="1:67" s="516" customFormat="1">
      <c r="A587"/>
      <c r="B587" s="107"/>
      <c r="C587" s="107"/>
      <c r="D587" s="107"/>
      <c r="E587" s="107"/>
      <c r="F587" s="107"/>
      <c r="G587"/>
      <c r="H587"/>
      <c r="I587" s="29"/>
      <c r="J587"/>
      <c r="K587" s="16"/>
      <c r="L587"/>
      <c r="M587" s="108"/>
      <c r="N587" s="102"/>
      <c r="O587" s="28"/>
      <c r="P587" s="103"/>
      <c r="Q587" s="102"/>
      <c r="R587" s="16"/>
      <c r="S587" s="104"/>
      <c r="T587" s="16"/>
      <c r="U587" s="104"/>
      <c r="V587" s="16"/>
      <c r="W587" s="104"/>
      <c r="X587" s="16"/>
      <c r="Y587" s="104"/>
      <c r="Z587" s="16"/>
      <c r="AA587" s="16"/>
      <c r="AB587" s="16"/>
      <c r="AC587" s="16"/>
      <c r="AD587" s="102"/>
      <c r="AE587" s="466"/>
      <c r="AF587" s="106"/>
      <c r="AG587" s="11"/>
      <c r="AH587" s="11"/>
      <c r="AI587" s="143"/>
      <c r="AJ587" s="105"/>
      <c r="AK587" s="518"/>
      <c r="AL587" s="518"/>
      <c r="AM587" s="518"/>
      <c r="AN587" s="518"/>
      <c r="AO587" s="518"/>
      <c r="AP587" s="518"/>
      <c r="AQ587" s="514"/>
      <c r="AR587" s="518"/>
      <c r="AS587" s="514"/>
      <c r="AT587" s="514"/>
      <c r="AU587" s="514"/>
      <c r="AV587" s="514"/>
      <c r="AW587" s="514"/>
      <c r="AX587" s="514"/>
      <c r="AY587" s="514"/>
      <c r="AZ587" s="514"/>
      <c r="BA587" s="514"/>
      <c r="BB587" s="514"/>
      <c r="BC587" s="642"/>
      <c r="BD587" s="514"/>
      <c r="BE587" s="514"/>
      <c r="BF587" s="514"/>
      <c r="BG587" s="514"/>
      <c r="BH587" s="630"/>
      <c r="BI587" s="514"/>
      <c r="BJ587" s="514"/>
      <c r="BK587" s="514"/>
      <c r="BL587" s="514"/>
      <c r="BM587" s="514"/>
      <c r="BN587" s="514"/>
      <c r="BO587" s="515"/>
    </row>
    <row r="588" spans="1:67" s="516" customFormat="1">
      <c r="A588"/>
      <c r="B588" s="107"/>
      <c r="C588" s="107"/>
      <c r="D588" s="107"/>
      <c r="E588" s="107"/>
      <c r="F588" s="107"/>
      <c r="G588"/>
      <c r="H588"/>
      <c r="I588" s="29"/>
      <c r="J588"/>
      <c r="K588" s="16"/>
      <c r="L588"/>
      <c r="M588" s="108"/>
      <c r="N588" s="102"/>
      <c r="O588" s="28"/>
      <c r="P588" s="103"/>
      <c r="Q588" s="102"/>
      <c r="R588" s="16"/>
      <c r="S588" s="104"/>
      <c r="T588" s="16"/>
      <c r="U588" s="104"/>
      <c r="V588" s="16"/>
      <c r="W588" s="104"/>
      <c r="X588" s="16"/>
      <c r="Y588" s="104"/>
      <c r="Z588" s="16"/>
      <c r="AA588" s="16"/>
      <c r="AB588" s="16"/>
      <c r="AC588" s="16"/>
      <c r="AD588" s="102"/>
      <c r="AE588" s="466"/>
      <c r="AF588" s="106"/>
      <c r="AG588" s="11"/>
      <c r="AH588" s="11"/>
      <c r="AI588" s="143"/>
      <c r="AJ588" s="105"/>
      <c r="AK588" s="518"/>
      <c r="AL588" s="518"/>
      <c r="AM588" s="518"/>
      <c r="AN588" s="518"/>
      <c r="AO588" s="518"/>
      <c r="AP588" s="518"/>
      <c r="AQ588" s="514"/>
      <c r="AR588" s="518"/>
      <c r="AS588" s="514"/>
      <c r="AT588" s="514"/>
      <c r="AU588" s="514"/>
      <c r="AV588" s="514"/>
      <c r="AW588" s="514"/>
      <c r="AX588" s="514"/>
      <c r="AY588" s="514"/>
      <c r="AZ588" s="514"/>
      <c r="BA588" s="514"/>
      <c r="BB588" s="514"/>
      <c r="BC588" s="642"/>
      <c r="BD588" s="514"/>
      <c r="BE588" s="514"/>
      <c r="BF588" s="514"/>
      <c r="BG588" s="514"/>
      <c r="BH588" s="630"/>
      <c r="BI588" s="514"/>
      <c r="BJ588" s="514"/>
      <c r="BK588" s="514"/>
      <c r="BL588" s="514"/>
      <c r="BM588" s="514"/>
      <c r="BN588" s="514"/>
      <c r="BO588" s="515"/>
    </row>
    <row r="589" spans="1:67" s="516" customFormat="1">
      <c r="A589"/>
      <c r="B589" s="107"/>
      <c r="C589" s="107"/>
      <c r="D589" s="107"/>
      <c r="E589" s="107"/>
      <c r="F589" s="107"/>
      <c r="G589"/>
      <c r="H589"/>
      <c r="I589" s="29"/>
      <c r="J589"/>
      <c r="K589" s="16"/>
      <c r="L589"/>
      <c r="M589" s="108"/>
      <c r="N589" s="102"/>
      <c r="O589" s="28"/>
      <c r="P589" s="103"/>
      <c r="Q589" s="102"/>
      <c r="R589" s="16"/>
      <c r="S589" s="104"/>
      <c r="T589" s="16"/>
      <c r="U589" s="104"/>
      <c r="V589" s="16"/>
      <c r="W589" s="104"/>
      <c r="X589" s="16"/>
      <c r="Y589" s="104"/>
      <c r="Z589" s="16"/>
      <c r="AA589" s="16"/>
      <c r="AB589" s="16"/>
      <c r="AC589" s="16"/>
      <c r="AD589" s="102"/>
      <c r="AE589" s="466"/>
      <c r="AF589" s="106"/>
      <c r="AG589" s="11"/>
      <c r="AH589" s="11"/>
      <c r="AI589" s="143"/>
      <c r="AJ589" s="105"/>
      <c r="AK589" s="518"/>
      <c r="AL589" s="518"/>
      <c r="AM589" s="518"/>
      <c r="AN589" s="518"/>
      <c r="AO589" s="518"/>
      <c r="AP589" s="518"/>
      <c r="AQ589" s="514"/>
      <c r="AR589" s="518"/>
      <c r="AS589" s="514"/>
      <c r="AT589" s="514"/>
      <c r="AU589" s="514"/>
      <c r="AV589" s="514"/>
      <c r="AW589" s="514"/>
      <c r="AX589" s="514"/>
      <c r="AY589" s="514"/>
      <c r="AZ589" s="514"/>
      <c r="BA589" s="514"/>
      <c r="BB589" s="514"/>
      <c r="BC589" s="642"/>
      <c r="BD589" s="514"/>
      <c r="BE589" s="514"/>
      <c r="BF589" s="514"/>
      <c r="BG589" s="514"/>
      <c r="BH589" s="630"/>
      <c r="BI589" s="514"/>
      <c r="BJ589" s="514"/>
      <c r="BK589" s="514"/>
      <c r="BL589" s="514"/>
      <c r="BM589" s="514"/>
      <c r="BN589" s="514"/>
      <c r="BO589" s="515"/>
    </row>
    <row r="590" spans="1:67" s="516" customFormat="1">
      <c r="A590"/>
      <c r="B590" s="107"/>
      <c r="C590" s="107"/>
      <c r="D590" s="107"/>
      <c r="E590" s="107"/>
      <c r="F590" s="107"/>
      <c r="G590"/>
      <c r="H590"/>
      <c r="I590" s="29"/>
      <c r="J590"/>
      <c r="K590" s="16"/>
      <c r="L590"/>
      <c r="M590" s="108"/>
      <c r="N590" s="102"/>
      <c r="O590" s="28"/>
      <c r="P590" s="103"/>
      <c r="Q590" s="102"/>
      <c r="R590" s="16"/>
      <c r="S590" s="104"/>
      <c r="T590" s="16"/>
      <c r="U590" s="104"/>
      <c r="V590" s="16"/>
      <c r="W590" s="104"/>
      <c r="X590" s="16"/>
      <c r="Y590" s="104"/>
      <c r="Z590" s="16"/>
      <c r="AA590" s="16"/>
      <c r="AB590" s="16"/>
      <c r="AC590" s="16"/>
      <c r="AD590" s="102"/>
      <c r="AE590" s="466"/>
      <c r="AF590" s="106"/>
      <c r="AG590" s="11"/>
      <c r="AH590" s="11"/>
      <c r="AI590" s="143"/>
      <c r="AJ590" s="105"/>
      <c r="AK590" s="518"/>
      <c r="AL590" s="518"/>
      <c r="AM590" s="518"/>
      <c r="AN590" s="518"/>
      <c r="AO590" s="518"/>
      <c r="AP590" s="518"/>
      <c r="AQ590" s="514"/>
      <c r="AR590" s="518"/>
      <c r="AS590" s="514"/>
      <c r="AT590" s="514"/>
      <c r="AU590" s="514"/>
      <c r="AV590" s="514"/>
      <c r="AW590" s="514"/>
      <c r="AX590" s="514"/>
      <c r="AY590" s="514"/>
      <c r="AZ590" s="514"/>
      <c r="BA590" s="514"/>
      <c r="BB590" s="514"/>
      <c r="BC590" s="642"/>
      <c r="BD590" s="514"/>
      <c r="BE590" s="514"/>
      <c r="BF590" s="514"/>
      <c r="BG590" s="514"/>
      <c r="BH590" s="630"/>
      <c r="BI590" s="514"/>
      <c r="BJ590" s="514"/>
      <c r="BK590" s="514"/>
      <c r="BL590" s="514"/>
      <c r="BM590" s="514"/>
      <c r="BN590" s="514"/>
      <c r="BO590" s="515"/>
    </row>
    <row r="591" spans="1:67" s="516" customFormat="1">
      <c r="A591"/>
      <c r="B591" s="107"/>
      <c r="C591" s="107"/>
      <c r="D591" s="107"/>
      <c r="E591" s="107"/>
      <c r="F591" s="107"/>
      <c r="G591"/>
      <c r="H591"/>
      <c r="I591" s="29"/>
      <c r="J591"/>
      <c r="K591" s="16"/>
      <c r="L591"/>
      <c r="M591" s="108"/>
      <c r="N591" s="102"/>
      <c r="O591" s="28"/>
      <c r="P591" s="103"/>
      <c r="Q591" s="102"/>
      <c r="R591" s="16"/>
      <c r="S591" s="104"/>
      <c r="T591" s="16"/>
      <c r="U591" s="104"/>
      <c r="V591" s="16"/>
      <c r="W591" s="104"/>
      <c r="X591" s="16"/>
      <c r="Y591" s="104"/>
      <c r="Z591" s="16"/>
      <c r="AA591" s="16"/>
      <c r="AB591" s="16"/>
      <c r="AC591" s="16"/>
      <c r="AD591" s="102"/>
      <c r="AE591" s="466"/>
      <c r="AF591" s="106"/>
      <c r="AG591" s="11"/>
      <c r="AH591" s="11"/>
      <c r="AI591" s="143"/>
      <c r="AJ591" s="105"/>
      <c r="AK591" s="518"/>
      <c r="AL591" s="518"/>
      <c r="AM591" s="518"/>
      <c r="AN591" s="518"/>
      <c r="AO591" s="518"/>
      <c r="AP591" s="518"/>
      <c r="AQ591" s="514"/>
      <c r="AR591" s="518"/>
      <c r="AS591" s="514"/>
      <c r="AT591" s="514"/>
      <c r="AU591" s="514"/>
      <c r="AV591" s="514"/>
      <c r="AW591" s="514"/>
      <c r="AX591" s="514"/>
      <c r="AY591" s="514"/>
      <c r="AZ591" s="514"/>
      <c r="BA591" s="514"/>
      <c r="BB591" s="514"/>
      <c r="BC591" s="642"/>
      <c r="BD591" s="514"/>
      <c r="BE591" s="514"/>
      <c r="BF591" s="514"/>
      <c r="BG591" s="514"/>
      <c r="BH591" s="630"/>
      <c r="BI591" s="514"/>
      <c r="BJ591" s="514"/>
      <c r="BK591" s="514"/>
      <c r="BL591" s="514"/>
      <c r="BM591" s="514"/>
      <c r="BN591" s="514"/>
      <c r="BO591" s="515"/>
    </row>
    <row r="592" spans="1:67" s="516" customFormat="1">
      <c r="A592"/>
      <c r="B592" s="107"/>
      <c r="C592" s="107"/>
      <c r="D592" s="107"/>
      <c r="E592" s="107"/>
      <c r="F592" s="107"/>
      <c r="G592"/>
      <c r="H592"/>
      <c r="I592" s="29"/>
      <c r="J592"/>
      <c r="K592" s="16"/>
      <c r="L592"/>
      <c r="M592" s="108"/>
      <c r="N592" s="102"/>
      <c r="O592" s="28"/>
      <c r="P592" s="103"/>
      <c r="Q592" s="102"/>
      <c r="R592" s="16"/>
      <c r="S592" s="104"/>
      <c r="T592" s="16"/>
      <c r="U592" s="104"/>
      <c r="V592" s="16"/>
      <c r="W592" s="104"/>
      <c r="X592" s="16"/>
      <c r="Y592" s="104"/>
      <c r="Z592" s="16"/>
      <c r="AA592" s="16"/>
      <c r="AB592" s="16"/>
      <c r="AC592" s="16"/>
      <c r="AD592" s="102"/>
      <c r="AE592" s="466"/>
      <c r="AF592" s="106"/>
      <c r="AG592" s="11"/>
      <c r="AH592" s="11"/>
      <c r="AI592" s="143"/>
      <c r="AJ592" s="105"/>
      <c r="AK592" s="518"/>
      <c r="AL592" s="518"/>
      <c r="AM592" s="518"/>
      <c r="AN592" s="518"/>
      <c r="AO592" s="518"/>
      <c r="AP592" s="518"/>
      <c r="AQ592" s="514"/>
      <c r="AR592" s="518"/>
      <c r="AS592" s="514"/>
      <c r="AT592" s="514"/>
      <c r="AU592" s="514"/>
      <c r="AV592" s="514"/>
      <c r="AW592" s="514"/>
      <c r="AX592" s="514"/>
      <c r="AY592" s="514"/>
      <c r="AZ592" s="514"/>
      <c r="BA592" s="514"/>
      <c r="BB592" s="514"/>
      <c r="BC592" s="642"/>
      <c r="BD592" s="514"/>
      <c r="BE592" s="514"/>
      <c r="BF592" s="514"/>
      <c r="BG592" s="514"/>
      <c r="BH592" s="630"/>
      <c r="BI592" s="514"/>
      <c r="BJ592" s="514"/>
      <c r="BK592" s="514"/>
      <c r="BL592" s="514"/>
      <c r="BM592" s="514"/>
      <c r="BN592" s="514"/>
      <c r="BO592" s="515"/>
    </row>
    <row r="593" spans="1:67" s="516" customFormat="1">
      <c r="A593"/>
      <c r="B593" s="107"/>
      <c r="C593" s="107"/>
      <c r="D593" s="107"/>
      <c r="E593" s="107"/>
      <c r="F593" s="107"/>
      <c r="G593"/>
      <c r="H593"/>
      <c r="I593" s="29"/>
      <c r="J593"/>
      <c r="K593" s="16"/>
      <c r="L593"/>
      <c r="M593" s="108"/>
      <c r="N593" s="102"/>
      <c r="O593" s="28"/>
      <c r="P593" s="103"/>
      <c r="Q593" s="102"/>
      <c r="R593" s="16"/>
      <c r="S593" s="104"/>
      <c r="T593" s="16"/>
      <c r="U593" s="104"/>
      <c r="V593" s="16"/>
      <c r="W593" s="104"/>
      <c r="X593" s="16"/>
      <c r="Y593" s="104"/>
      <c r="Z593" s="16"/>
      <c r="AA593" s="16"/>
      <c r="AB593" s="16"/>
      <c r="AC593" s="16"/>
      <c r="AD593" s="102"/>
      <c r="AE593" s="466"/>
      <c r="AF593" s="106"/>
      <c r="AG593" s="11"/>
      <c r="AH593" s="11"/>
      <c r="AI593" s="143"/>
      <c r="AJ593" s="105"/>
      <c r="AK593" s="518"/>
      <c r="AL593" s="518"/>
      <c r="AM593" s="518"/>
      <c r="AN593" s="518"/>
      <c r="AO593" s="518"/>
      <c r="AP593" s="518"/>
      <c r="AQ593" s="514"/>
      <c r="AR593" s="518"/>
      <c r="AS593" s="514"/>
      <c r="AT593" s="514"/>
      <c r="AU593" s="514"/>
      <c r="AV593" s="514"/>
      <c r="AW593" s="514"/>
      <c r="AX593" s="514"/>
      <c r="AY593" s="514"/>
      <c r="AZ593" s="514"/>
      <c r="BA593" s="514"/>
      <c r="BB593" s="514"/>
      <c r="BC593" s="642"/>
      <c r="BD593" s="514"/>
      <c r="BE593" s="514"/>
      <c r="BF593" s="514"/>
      <c r="BG593" s="514"/>
      <c r="BH593" s="630"/>
      <c r="BI593" s="514"/>
      <c r="BJ593" s="514"/>
      <c r="BK593" s="514"/>
      <c r="BL593" s="514"/>
      <c r="BM593" s="514"/>
      <c r="BN593" s="514"/>
      <c r="BO593" s="515"/>
    </row>
    <row r="594" spans="1:67" s="516" customFormat="1">
      <c r="A594"/>
      <c r="B594" s="107"/>
      <c r="C594" s="107"/>
      <c r="D594" s="107"/>
      <c r="E594" s="107"/>
      <c r="F594" s="107"/>
      <c r="G594"/>
      <c r="H594"/>
      <c r="I594" s="29"/>
      <c r="J594"/>
      <c r="K594" s="16"/>
      <c r="L594"/>
      <c r="M594" s="108"/>
      <c r="N594" s="102"/>
      <c r="O594" s="28"/>
      <c r="P594" s="103"/>
      <c r="Q594" s="102"/>
      <c r="R594" s="16"/>
      <c r="S594" s="104"/>
      <c r="T594" s="16"/>
      <c r="U594" s="104"/>
      <c r="V594" s="16"/>
      <c r="W594" s="104"/>
      <c r="X594" s="16"/>
      <c r="Y594" s="104"/>
      <c r="Z594" s="16"/>
      <c r="AA594" s="16"/>
      <c r="AB594" s="16"/>
      <c r="AC594" s="16"/>
      <c r="AD594" s="102"/>
      <c r="AE594" s="466"/>
      <c r="AF594" s="106"/>
      <c r="AG594" s="11"/>
      <c r="AH594" s="11"/>
      <c r="AI594" s="143"/>
      <c r="AJ594" s="105"/>
      <c r="AK594" s="518"/>
      <c r="AL594" s="518"/>
      <c r="AM594" s="518"/>
      <c r="AN594" s="518"/>
      <c r="AO594" s="518"/>
      <c r="AP594" s="518"/>
      <c r="AQ594" s="514"/>
      <c r="AR594" s="518"/>
      <c r="AS594" s="514"/>
      <c r="AT594" s="514"/>
      <c r="AU594" s="514"/>
      <c r="AV594" s="514"/>
      <c r="AW594" s="514"/>
      <c r="AX594" s="514"/>
      <c r="AY594" s="514"/>
      <c r="AZ594" s="514"/>
      <c r="BA594" s="514"/>
      <c r="BB594" s="514"/>
      <c r="BC594" s="642"/>
      <c r="BD594" s="514"/>
      <c r="BE594" s="514"/>
      <c r="BF594" s="514"/>
      <c r="BG594" s="514"/>
      <c r="BH594" s="630"/>
      <c r="BI594" s="514"/>
      <c r="BJ594" s="514"/>
      <c r="BK594" s="514"/>
      <c r="BL594" s="514"/>
      <c r="BM594" s="514"/>
      <c r="BN594" s="514"/>
      <c r="BO594" s="515"/>
    </row>
    <row r="595" spans="1:67" s="516" customFormat="1">
      <c r="A595"/>
      <c r="B595" s="107"/>
      <c r="C595" s="107"/>
      <c r="D595" s="107"/>
      <c r="E595" s="107"/>
      <c r="F595" s="107"/>
      <c r="G595"/>
      <c r="H595"/>
      <c r="I595" s="29"/>
      <c r="J595"/>
      <c r="K595" s="16"/>
      <c r="L595"/>
      <c r="M595" s="108"/>
      <c r="N595" s="102"/>
      <c r="O595" s="28"/>
      <c r="P595" s="103"/>
      <c r="Q595" s="102"/>
      <c r="R595" s="16"/>
      <c r="S595" s="104"/>
      <c r="T595" s="16"/>
      <c r="U595" s="104"/>
      <c r="V595" s="16"/>
      <c r="W595" s="104"/>
      <c r="X595" s="16"/>
      <c r="Y595" s="104"/>
      <c r="Z595" s="16"/>
      <c r="AA595" s="16"/>
      <c r="AB595" s="16"/>
      <c r="AC595" s="16"/>
      <c r="AD595" s="102"/>
      <c r="AE595" s="466"/>
      <c r="AF595" s="106"/>
      <c r="AG595" s="11"/>
      <c r="AH595" s="11"/>
      <c r="AI595" s="143"/>
      <c r="AJ595" s="105"/>
      <c r="AK595" s="518"/>
      <c r="AL595" s="518"/>
      <c r="AM595" s="518"/>
      <c r="AN595" s="518"/>
      <c r="AO595" s="518"/>
      <c r="AP595" s="518"/>
      <c r="AQ595" s="514"/>
      <c r="AR595" s="518"/>
      <c r="AS595" s="514"/>
      <c r="AT595" s="514"/>
      <c r="AU595" s="514"/>
      <c r="AV595" s="514"/>
      <c r="AW595" s="514"/>
      <c r="AX595" s="514"/>
      <c r="AY595" s="514"/>
      <c r="AZ595" s="514"/>
      <c r="BA595" s="514"/>
      <c r="BB595" s="514"/>
      <c r="BC595" s="642"/>
      <c r="BD595" s="514"/>
      <c r="BE595" s="514"/>
      <c r="BF595" s="514"/>
      <c r="BG595" s="514"/>
      <c r="BH595" s="630"/>
      <c r="BI595" s="514"/>
      <c r="BJ595" s="514"/>
      <c r="BK595" s="514"/>
      <c r="BL595" s="514"/>
      <c r="BM595" s="514"/>
      <c r="BN595" s="514"/>
      <c r="BO595" s="515"/>
    </row>
    <row r="596" spans="1:67" s="516" customFormat="1">
      <c r="A596"/>
      <c r="B596" s="107"/>
      <c r="C596" s="107"/>
      <c r="D596" s="107"/>
      <c r="E596" s="107"/>
      <c r="F596" s="107"/>
      <c r="G596"/>
      <c r="H596"/>
      <c r="I596" s="29"/>
      <c r="J596"/>
      <c r="K596" s="16"/>
      <c r="L596"/>
      <c r="M596" s="108"/>
      <c r="N596" s="102"/>
      <c r="O596" s="28"/>
      <c r="P596" s="103"/>
      <c r="Q596" s="102"/>
      <c r="R596" s="16"/>
      <c r="S596" s="104"/>
      <c r="T596" s="16"/>
      <c r="U596" s="104"/>
      <c r="V596" s="16"/>
      <c r="W596" s="104"/>
      <c r="X596" s="16"/>
      <c r="Y596" s="104"/>
      <c r="Z596" s="16"/>
      <c r="AA596" s="16"/>
      <c r="AB596" s="16"/>
      <c r="AC596" s="16"/>
      <c r="AD596" s="102"/>
      <c r="AE596" s="466"/>
      <c r="AF596" s="106"/>
      <c r="AG596" s="11"/>
      <c r="AH596" s="11"/>
      <c r="AI596" s="143"/>
      <c r="AJ596" s="105"/>
      <c r="AK596" s="518"/>
      <c r="AL596" s="518"/>
      <c r="AM596" s="518"/>
      <c r="AN596" s="518"/>
      <c r="AO596" s="518"/>
      <c r="AP596" s="518"/>
      <c r="AQ596" s="514"/>
      <c r="AR596" s="518"/>
      <c r="AS596" s="514"/>
      <c r="AT596" s="514"/>
      <c r="AU596" s="514"/>
      <c r="AV596" s="514"/>
      <c r="AW596" s="514"/>
      <c r="AX596" s="514"/>
      <c r="AY596" s="514"/>
      <c r="AZ596" s="514"/>
      <c r="BA596" s="514"/>
      <c r="BB596" s="514"/>
      <c r="BC596" s="642"/>
      <c r="BD596" s="514"/>
      <c r="BE596" s="514"/>
      <c r="BF596" s="514"/>
      <c r="BG596" s="514"/>
      <c r="BH596" s="630"/>
      <c r="BI596" s="514"/>
      <c r="BJ596" s="514"/>
      <c r="BK596" s="514"/>
      <c r="BL596" s="514"/>
      <c r="BM596" s="514"/>
      <c r="BN596" s="514"/>
      <c r="BO596" s="515"/>
    </row>
    <row r="597" spans="1:67" s="516" customFormat="1">
      <c r="A597"/>
      <c r="B597" s="107"/>
      <c r="C597" s="107"/>
      <c r="D597" s="107"/>
      <c r="E597" s="107"/>
      <c r="F597" s="107"/>
      <c r="G597"/>
      <c r="H597"/>
      <c r="I597" s="29"/>
      <c r="J597"/>
      <c r="K597" s="16"/>
      <c r="L597"/>
      <c r="M597" s="108"/>
      <c r="N597" s="102"/>
      <c r="O597" s="28"/>
      <c r="P597" s="103"/>
      <c r="Q597" s="102"/>
      <c r="R597" s="16"/>
      <c r="S597" s="104"/>
      <c r="T597" s="16"/>
      <c r="U597" s="104"/>
      <c r="V597" s="16"/>
      <c r="W597" s="104"/>
      <c r="X597" s="16"/>
      <c r="Y597" s="104"/>
      <c r="Z597" s="16"/>
      <c r="AA597" s="16"/>
      <c r="AB597" s="16"/>
      <c r="AC597" s="16"/>
      <c r="AD597" s="102"/>
      <c r="AE597" s="466"/>
      <c r="AF597" s="106"/>
      <c r="AG597" s="11"/>
      <c r="AH597" s="11"/>
      <c r="AI597" s="143"/>
      <c r="AJ597" s="105"/>
      <c r="AK597" s="518"/>
      <c r="AL597" s="518"/>
      <c r="AM597" s="518"/>
      <c r="AN597" s="518"/>
      <c r="AO597" s="518"/>
      <c r="AP597" s="518"/>
      <c r="AQ597" s="514"/>
      <c r="AR597" s="518"/>
      <c r="AS597" s="514"/>
      <c r="AT597" s="514"/>
      <c r="AU597" s="514"/>
      <c r="AV597" s="514"/>
      <c r="AW597" s="514"/>
      <c r="AX597" s="514"/>
      <c r="AY597" s="514"/>
      <c r="AZ597" s="514"/>
      <c r="BA597" s="514"/>
      <c r="BB597" s="514"/>
      <c r="BC597" s="642"/>
      <c r="BD597" s="514"/>
      <c r="BE597" s="514"/>
      <c r="BF597" s="514"/>
      <c r="BG597" s="514"/>
      <c r="BH597" s="630"/>
      <c r="BI597" s="514"/>
      <c r="BJ597" s="514"/>
      <c r="BK597" s="514"/>
      <c r="BL597" s="514"/>
      <c r="BM597" s="514"/>
      <c r="BN597" s="514"/>
      <c r="BO597" s="515"/>
    </row>
    <row r="598" spans="1:67" s="516" customFormat="1">
      <c r="A598"/>
      <c r="B598" s="107"/>
      <c r="C598" s="107"/>
      <c r="D598" s="107"/>
      <c r="E598" s="107"/>
      <c r="F598" s="107"/>
      <c r="G598"/>
      <c r="H598"/>
      <c r="I598" s="29"/>
      <c r="J598"/>
      <c r="K598" s="16"/>
      <c r="L598"/>
      <c r="M598" s="108"/>
      <c r="N598" s="102"/>
      <c r="O598" s="28"/>
      <c r="P598" s="103"/>
      <c r="Q598" s="102"/>
      <c r="R598" s="16"/>
      <c r="S598" s="104"/>
      <c r="T598" s="16"/>
      <c r="U598" s="104"/>
      <c r="V598" s="16"/>
      <c r="W598" s="104"/>
      <c r="X598" s="16"/>
      <c r="Y598" s="104"/>
      <c r="Z598" s="16"/>
      <c r="AA598" s="16"/>
      <c r="AB598" s="16"/>
      <c r="AC598" s="16"/>
      <c r="AD598" s="102"/>
      <c r="AE598" s="466"/>
      <c r="AF598" s="106"/>
      <c r="AG598" s="11"/>
      <c r="AH598" s="11"/>
      <c r="AI598" s="143"/>
      <c r="AJ598" s="105"/>
      <c r="AK598" s="518"/>
      <c r="AL598" s="518"/>
      <c r="AM598" s="518"/>
      <c r="AN598" s="518"/>
      <c r="AO598" s="518"/>
      <c r="AP598" s="518"/>
      <c r="AQ598" s="514"/>
      <c r="AR598" s="518"/>
      <c r="AS598" s="514"/>
      <c r="AT598" s="514"/>
      <c r="AU598" s="514"/>
      <c r="AV598" s="514"/>
      <c r="AW598" s="514"/>
      <c r="AX598" s="514"/>
      <c r="AY598" s="514"/>
      <c r="AZ598" s="514"/>
      <c r="BA598" s="514"/>
      <c r="BB598" s="514"/>
      <c r="BC598" s="642"/>
      <c r="BD598" s="514"/>
      <c r="BE598" s="514"/>
      <c r="BF598" s="514"/>
      <c r="BG598" s="514"/>
      <c r="BH598" s="630"/>
      <c r="BI598" s="514"/>
      <c r="BJ598" s="514"/>
      <c r="BK598" s="514"/>
      <c r="BL598" s="514"/>
      <c r="BM598" s="514"/>
      <c r="BN598" s="514"/>
      <c r="BO598" s="515"/>
    </row>
    <row r="599" spans="1:67" s="516" customFormat="1">
      <c r="A599"/>
      <c r="B599" s="107"/>
      <c r="C599" s="107"/>
      <c r="D599" s="107"/>
      <c r="E599" s="107"/>
      <c r="F599" s="107"/>
      <c r="G599"/>
      <c r="H599"/>
      <c r="I599" s="29"/>
      <c r="J599"/>
      <c r="K599" s="16"/>
      <c r="L599"/>
      <c r="M599" s="108"/>
      <c r="N599" s="102"/>
      <c r="O599" s="28"/>
      <c r="P599" s="103"/>
      <c r="Q599" s="102"/>
      <c r="R599" s="16"/>
      <c r="S599" s="104"/>
      <c r="T599" s="16"/>
      <c r="U599" s="104"/>
      <c r="V599" s="16"/>
      <c r="W599" s="104"/>
      <c r="X599" s="16"/>
      <c r="Y599" s="104"/>
      <c r="Z599" s="16"/>
      <c r="AA599" s="16"/>
      <c r="AB599" s="16"/>
      <c r="AC599" s="16"/>
      <c r="AD599" s="102"/>
      <c r="AE599" s="466"/>
      <c r="AF599" s="106"/>
      <c r="AG599" s="11"/>
      <c r="AH599" s="11"/>
      <c r="AI599" s="143"/>
      <c r="AJ599" s="105"/>
      <c r="AK599" s="518"/>
      <c r="AL599" s="518"/>
      <c r="AM599" s="518"/>
      <c r="AN599" s="518"/>
      <c r="AO599" s="518"/>
      <c r="AP599" s="518"/>
      <c r="AQ599" s="514"/>
      <c r="AR599" s="518"/>
      <c r="AS599" s="514"/>
      <c r="AT599" s="514"/>
      <c r="AU599" s="514"/>
      <c r="AV599" s="514"/>
      <c r="AW599" s="514"/>
      <c r="AX599" s="514"/>
      <c r="AY599" s="514"/>
      <c r="AZ599" s="514"/>
      <c r="BA599" s="514"/>
      <c r="BB599" s="514"/>
      <c r="BC599" s="642"/>
      <c r="BD599" s="514"/>
      <c r="BE599" s="514"/>
      <c r="BF599" s="514"/>
      <c r="BG599" s="514"/>
      <c r="BH599" s="630"/>
      <c r="BI599" s="514"/>
      <c r="BJ599" s="514"/>
      <c r="BK599" s="514"/>
      <c r="BL599" s="514"/>
      <c r="BM599" s="514"/>
      <c r="BN599" s="514"/>
      <c r="BO599" s="515"/>
    </row>
    <row r="600" spans="1:67" s="516" customFormat="1">
      <c r="A600"/>
      <c r="B600" s="107"/>
      <c r="C600" s="107"/>
      <c r="D600" s="107"/>
      <c r="E600" s="107"/>
      <c r="F600" s="107"/>
      <c r="G600"/>
      <c r="H600"/>
      <c r="I600" s="29"/>
      <c r="J600"/>
      <c r="K600" s="16"/>
      <c r="L600"/>
      <c r="M600" s="108"/>
      <c r="N600" s="102"/>
      <c r="O600" s="28"/>
      <c r="P600" s="103"/>
      <c r="Q600" s="102"/>
      <c r="R600" s="16"/>
      <c r="S600" s="104"/>
      <c r="T600" s="16"/>
      <c r="U600" s="104"/>
      <c r="V600" s="16"/>
      <c r="W600" s="104"/>
      <c r="X600" s="16"/>
      <c r="Y600" s="104"/>
      <c r="Z600" s="16"/>
      <c r="AA600" s="16"/>
      <c r="AB600" s="16"/>
      <c r="AC600" s="16"/>
      <c r="AD600" s="102"/>
      <c r="AE600" s="466"/>
      <c r="AF600" s="106"/>
      <c r="AG600" s="11"/>
      <c r="AH600" s="11"/>
      <c r="AI600" s="143"/>
      <c r="AJ600" s="105"/>
      <c r="AK600" s="518"/>
      <c r="AL600" s="518"/>
      <c r="AM600" s="518"/>
      <c r="AN600" s="518"/>
      <c r="AO600" s="518"/>
      <c r="AP600" s="518"/>
      <c r="AQ600" s="514"/>
      <c r="AR600" s="518"/>
      <c r="AS600" s="514"/>
      <c r="AT600" s="514"/>
      <c r="AU600" s="514"/>
      <c r="AV600" s="514"/>
      <c r="AW600" s="514"/>
      <c r="AX600" s="514"/>
      <c r="AY600" s="514"/>
      <c r="AZ600" s="514"/>
      <c r="BA600" s="514"/>
      <c r="BB600" s="514"/>
      <c r="BC600" s="642"/>
      <c r="BD600" s="514"/>
      <c r="BE600" s="514"/>
      <c r="BF600" s="514"/>
      <c r="BG600" s="514"/>
      <c r="BH600" s="630"/>
      <c r="BI600" s="514"/>
      <c r="BJ600" s="514"/>
      <c r="BK600" s="514"/>
      <c r="BL600" s="514"/>
      <c r="BM600" s="514"/>
      <c r="BN600" s="514"/>
      <c r="BO600" s="515"/>
    </row>
    <row r="601" spans="1:67" s="516" customFormat="1">
      <c r="A601"/>
      <c r="B601" s="107"/>
      <c r="C601" s="107"/>
      <c r="D601" s="107"/>
      <c r="E601" s="107"/>
      <c r="F601" s="107"/>
      <c r="G601"/>
      <c r="H601"/>
      <c r="I601" s="29"/>
      <c r="J601"/>
      <c r="K601" s="16"/>
      <c r="L601"/>
      <c r="M601" s="108"/>
      <c r="N601" s="102"/>
      <c r="O601" s="28"/>
      <c r="P601" s="103"/>
      <c r="Q601" s="102"/>
      <c r="R601" s="16"/>
      <c r="S601" s="104"/>
      <c r="T601" s="16"/>
      <c r="U601" s="104"/>
      <c r="V601" s="16"/>
      <c r="W601" s="104"/>
      <c r="X601" s="16"/>
      <c r="Y601" s="104"/>
      <c r="Z601" s="16"/>
      <c r="AA601" s="16"/>
      <c r="AB601" s="16"/>
      <c r="AC601" s="16"/>
      <c r="AD601" s="102"/>
      <c r="AE601" s="466"/>
      <c r="AF601" s="106"/>
      <c r="AG601" s="11"/>
      <c r="AH601" s="11"/>
      <c r="AI601" s="143"/>
      <c r="AJ601" s="105"/>
      <c r="AK601" s="518"/>
      <c r="AL601" s="518"/>
      <c r="AM601" s="518"/>
      <c r="AN601" s="518"/>
      <c r="AO601" s="518"/>
      <c r="AP601" s="518"/>
      <c r="AQ601" s="514"/>
      <c r="AR601" s="518"/>
      <c r="AS601" s="514"/>
      <c r="AT601" s="514"/>
      <c r="AU601" s="514"/>
      <c r="AV601" s="514"/>
      <c r="AW601" s="514"/>
      <c r="AX601" s="514"/>
      <c r="AY601" s="514"/>
      <c r="AZ601" s="514"/>
      <c r="BA601" s="514"/>
      <c r="BB601" s="514"/>
      <c r="BC601" s="642"/>
      <c r="BD601" s="514"/>
      <c r="BE601" s="514"/>
      <c r="BF601" s="514"/>
      <c r="BG601" s="514"/>
      <c r="BH601" s="630"/>
      <c r="BI601" s="514"/>
      <c r="BJ601" s="514"/>
      <c r="BK601" s="514"/>
      <c r="BL601" s="514"/>
      <c r="BM601" s="514"/>
      <c r="BN601" s="514"/>
      <c r="BO601" s="515"/>
    </row>
    <row r="602" spans="1:67" s="516" customFormat="1">
      <c r="A602"/>
      <c r="B602" s="107"/>
      <c r="C602" s="107"/>
      <c r="D602" s="107"/>
      <c r="E602" s="107"/>
      <c r="F602" s="107"/>
      <c r="G602"/>
      <c r="H602"/>
      <c r="I602" s="29"/>
      <c r="J602"/>
      <c r="K602" s="16"/>
      <c r="L602"/>
      <c r="M602" s="108"/>
      <c r="N602" s="102"/>
      <c r="O602" s="28"/>
      <c r="P602" s="103"/>
      <c r="Q602" s="102"/>
      <c r="R602" s="16"/>
      <c r="S602" s="104"/>
      <c r="T602" s="16"/>
      <c r="U602" s="104"/>
      <c r="V602" s="16"/>
      <c r="W602" s="104"/>
      <c r="X602" s="16"/>
      <c r="Y602" s="104"/>
      <c r="Z602" s="16"/>
      <c r="AA602" s="16"/>
      <c r="AB602" s="16"/>
      <c r="AC602" s="16"/>
      <c r="AD602" s="102"/>
      <c r="AE602" s="466"/>
      <c r="AF602" s="106"/>
      <c r="AG602" s="11"/>
      <c r="AH602" s="11"/>
      <c r="AI602" s="143"/>
      <c r="AJ602" s="105"/>
      <c r="AK602" s="518"/>
      <c r="AL602" s="518"/>
      <c r="AM602" s="518"/>
      <c r="AN602" s="518"/>
      <c r="AO602" s="518"/>
      <c r="AP602" s="518"/>
      <c r="AQ602" s="514"/>
      <c r="AR602" s="518"/>
      <c r="AS602" s="514"/>
      <c r="AT602" s="514"/>
      <c r="AU602" s="514"/>
      <c r="AV602" s="514"/>
      <c r="AW602" s="514"/>
      <c r="AX602" s="514"/>
      <c r="AY602" s="514"/>
      <c r="AZ602" s="514"/>
      <c r="BA602" s="514"/>
      <c r="BB602" s="514"/>
      <c r="BC602" s="642"/>
      <c r="BD602" s="514"/>
      <c r="BE602" s="514"/>
      <c r="BF602" s="514"/>
      <c r="BG602" s="514"/>
      <c r="BH602" s="630"/>
      <c r="BI602" s="514"/>
      <c r="BJ602" s="514"/>
      <c r="BK602" s="514"/>
      <c r="BL602" s="514"/>
      <c r="BM602" s="514"/>
      <c r="BN602" s="514"/>
      <c r="BO602" s="515"/>
    </row>
    <row r="603" spans="1:67" s="516" customFormat="1">
      <c r="A603"/>
      <c r="B603" s="107"/>
      <c r="C603" s="107"/>
      <c r="D603" s="107"/>
      <c r="E603" s="107"/>
      <c r="F603" s="107"/>
      <c r="G603"/>
      <c r="H603"/>
      <c r="I603" s="29"/>
      <c r="J603"/>
      <c r="K603" s="16"/>
      <c r="L603"/>
      <c r="M603" s="108"/>
      <c r="N603" s="102"/>
      <c r="O603" s="28"/>
      <c r="P603" s="103"/>
      <c r="Q603" s="102"/>
      <c r="R603" s="16"/>
      <c r="S603" s="104"/>
      <c r="T603" s="16"/>
      <c r="U603" s="104"/>
      <c r="V603" s="16"/>
      <c r="W603" s="104"/>
      <c r="X603" s="16"/>
      <c r="Y603" s="104"/>
      <c r="Z603" s="16"/>
      <c r="AA603" s="16"/>
      <c r="AB603" s="16"/>
      <c r="AC603" s="16"/>
      <c r="AD603" s="102"/>
      <c r="AE603" s="466"/>
      <c r="AF603" s="106"/>
      <c r="AG603" s="11"/>
      <c r="AH603" s="11"/>
      <c r="AI603" s="143"/>
      <c r="AJ603" s="105"/>
      <c r="AK603" s="518"/>
      <c r="AL603" s="518"/>
      <c r="AM603" s="518"/>
      <c r="AN603" s="518"/>
      <c r="AO603" s="518"/>
      <c r="AP603" s="518"/>
      <c r="AQ603" s="514"/>
      <c r="AR603" s="518"/>
      <c r="AS603" s="514"/>
      <c r="AT603" s="514"/>
      <c r="AU603" s="514"/>
      <c r="AV603" s="514"/>
      <c r="AW603" s="514"/>
      <c r="AX603" s="514"/>
      <c r="AY603" s="514"/>
      <c r="AZ603" s="514"/>
      <c r="BA603" s="514"/>
      <c r="BB603" s="514"/>
      <c r="BC603" s="642"/>
      <c r="BD603" s="514"/>
      <c r="BE603" s="514"/>
      <c r="BF603" s="514"/>
      <c r="BG603" s="514"/>
      <c r="BH603" s="630"/>
      <c r="BI603" s="514"/>
      <c r="BJ603" s="514"/>
      <c r="BK603" s="514"/>
      <c r="BL603" s="514"/>
      <c r="BM603" s="514"/>
      <c r="BN603" s="514"/>
      <c r="BO603" s="515"/>
    </row>
    <row r="604" spans="1:67" s="516" customFormat="1">
      <c r="A604"/>
      <c r="B604" s="107"/>
      <c r="C604" s="107"/>
      <c r="D604" s="107"/>
      <c r="E604" s="107"/>
      <c r="F604" s="107"/>
      <c r="G604"/>
      <c r="H604"/>
      <c r="I604" s="29"/>
      <c r="J604"/>
      <c r="K604" s="16"/>
      <c r="L604"/>
      <c r="M604" s="108"/>
      <c r="N604" s="102"/>
      <c r="O604" s="28"/>
      <c r="P604" s="103"/>
      <c r="Q604" s="102"/>
      <c r="R604" s="16"/>
      <c r="S604" s="104"/>
      <c r="T604" s="16"/>
      <c r="U604" s="104"/>
      <c r="V604" s="16"/>
      <c r="W604" s="104"/>
      <c r="X604" s="16"/>
      <c r="Y604" s="104"/>
      <c r="Z604" s="16"/>
      <c r="AA604" s="16"/>
      <c r="AB604" s="16"/>
      <c r="AC604" s="16"/>
      <c r="AD604" s="102"/>
      <c r="AE604" s="466"/>
      <c r="AF604" s="106"/>
      <c r="AG604" s="11"/>
      <c r="AH604" s="11"/>
      <c r="AI604" s="143"/>
      <c r="AJ604" s="105"/>
      <c r="AK604" s="518"/>
      <c r="AL604" s="518"/>
      <c r="AM604" s="518"/>
      <c r="AN604" s="518"/>
      <c r="AO604" s="518"/>
      <c r="AP604" s="518"/>
      <c r="AQ604" s="514"/>
      <c r="AR604" s="518"/>
      <c r="AS604" s="514"/>
      <c r="AT604" s="514"/>
      <c r="AU604" s="514"/>
      <c r="AV604" s="514"/>
      <c r="AW604" s="514"/>
      <c r="AX604" s="514"/>
      <c r="AY604" s="514"/>
      <c r="AZ604" s="514"/>
      <c r="BA604" s="514"/>
      <c r="BB604" s="514"/>
      <c r="BC604" s="642"/>
      <c r="BD604" s="514"/>
      <c r="BE604" s="514"/>
      <c r="BF604" s="514"/>
      <c r="BG604" s="514"/>
      <c r="BH604" s="630"/>
      <c r="BI604" s="514"/>
      <c r="BJ604" s="514"/>
      <c r="BK604" s="514"/>
      <c r="BL604" s="514"/>
      <c r="BM604" s="514"/>
      <c r="BN604" s="514"/>
      <c r="BO604" s="515"/>
    </row>
    <row r="605" spans="1:67" s="516" customFormat="1">
      <c r="A605"/>
      <c r="B605" s="107"/>
      <c r="C605" s="107"/>
      <c r="D605" s="107"/>
      <c r="E605" s="107"/>
      <c r="F605" s="107"/>
      <c r="G605"/>
      <c r="H605"/>
      <c r="I605" s="29"/>
      <c r="J605"/>
      <c r="K605" s="16"/>
      <c r="L605"/>
      <c r="M605" s="108"/>
      <c r="N605" s="102"/>
      <c r="O605" s="28"/>
      <c r="P605" s="103"/>
      <c r="Q605" s="102"/>
      <c r="R605" s="16"/>
      <c r="S605" s="104"/>
      <c r="T605" s="16"/>
      <c r="U605" s="104"/>
      <c r="V605" s="16"/>
      <c r="W605" s="104"/>
      <c r="X605" s="16"/>
      <c r="Y605" s="104"/>
      <c r="Z605" s="16"/>
      <c r="AA605" s="16"/>
      <c r="AB605" s="16"/>
      <c r="AC605" s="16"/>
      <c r="AD605" s="102"/>
      <c r="AE605" s="466"/>
      <c r="AF605" s="106"/>
      <c r="AG605" s="11"/>
      <c r="AH605" s="11"/>
      <c r="AI605" s="143"/>
      <c r="AJ605" s="105"/>
      <c r="AK605" s="518"/>
      <c r="AL605" s="518"/>
      <c r="AM605" s="518"/>
      <c r="AN605" s="518"/>
      <c r="AO605" s="518"/>
      <c r="AP605" s="518"/>
      <c r="AQ605" s="514"/>
      <c r="AR605" s="518"/>
      <c r="AS605" s="514"/>
      <c r="AT605" s="514"/>
      <c r="AU605" s="514"/>
      <c r="AV605" s="514"/>
      <c r="AW605" s="514"/>
      <c r="AX605" s="514"/>
      <c r="AY605" s="514"/>
      <c r="AZ605" s="514"/>
      <c r="BA605" s="514"/>
      <c r="BB605" s="514"/>
      <c r="BC605" s="642"/>
      <c r="BD605" s="514"/>
      <c r="BE605" s="514"/>
      <c r="BF605" s="514"/>
      <c r="BG605" s="514"/>
      <c r="BH605" s="630"/>
      <c r="BI605" s="514"/>
      <c r="BJ605" s="514"/>
      <c r="BK605" s="514"/>
      <c r="BL605" s="514"/>
      <c r="BM605" s="514"/>
      <c r="BN605" s="514"/>
      <c r="BO605" s="515"/>
    </row>
    <row r="606" spans="1:67" s="516" customFormat="1">
      <c r="A606"/>
      <c r="B606" s="107"/>
      <c r="C606" s="107"/>
      <c r="D606" s="107"/>
      <c r="E606" s="107"/>
      <c r="F606" s="107"/>
      <c r="G606"/>
      <c r="H606"/>
      <c r="I606" s="29"/>
      <c r="J606"/>
      <c r="K606" s="16"/>
      <c r="L606"/>
      <c r="M606" s="108"/>
      <c r="N606" s="102"/>
      <c r="O606" s="28"/>
      <c r="P606" s="103"/>
      <c r="Q606" s="102"/>
      <c r="R606" s="16"/>
      <c r="S606" s="104"/>
      <c r="T606" s="16"/>
      <c r="U606" s="104"/>
      <c r="V606" s="16"/>
      <c r="W606" s="104"/>
      <c r="X606" s="16"/>
      <c r="Y606" s="104"/>
      <c r="Z606" s="16"/>
      <c r="AA606" s="16"/>
      <c r="AB606" s="16"/>
      <c r="AC606" s="16"/>
      <c r="AD606" s="102"/>
      <c r="AE606" s="466"/>
      <c r="AF606" s="106"/>
      <c r="AG606" s="11"/>
      <c r="AH606" s="11"/>
      <c r="AI606" s="143"/>
      <c r="AJ606" s="105"/>
      <c r="AK606" s="518"/>
      <c r="AL606" s="518"/>
      <c r="AM606" s="518"/>
      <c r="AN606" s="518"/>
      <c r="AO606" s="518"/>
      <c r="AP606" s="518"/>
      <c r="AQ606" s="514"/>
      <c r="AR606" s="518"/>
      <c r="AS606" s="514"/>
      <c r="AT606" s="514"/>
      <c r="AU606" s="514"/>
      <c r="AV606" s="514"/>
      <c r="AW606" s="514"/>
      <c r="AX606" s="514"/>
      <c r="AY606" s="514"/>
      <c r="AZ606" s="514"/>
      <c r="BA606" s="514"/>
      <c r="BB606" s="514"/>
      <c r="BC606" s="642"/>
      <c r="BD606" s="514"/>
      <c r="BE606" s="514"/>
      <c r="BF606" s="514"/>
      <c r="BG606" s="514"/>
      <c r="BH606" s="630"/>
      <c r="BI606" s="514"/>
      <c r="BJ606" s="514"/>
      <c r="BK606" s="514"/>
      <c r="BL606" s="514"/>
      <c r="BM606" s="514"/>
      <c r="BN606" s="514"/>
      <c r="BO606" s="515"/>
    </row>
    <row r="607" spans="1:67" s="516" customFormat="1">
      <c r="A607"/>
      <c r="B607" s="107"/>
      <c r="C607" s="107"/>
      <c r="D607" s="107"/>
      <c r="E607" s="107"/>
      <c r="F607" s="107"/>
      <c r="G607"/>
      <c r="H607"/>
      <c r="I607" s="29"/>
      <c r="J607"/>
      <c r="K607" s="16"/>
      <c r="L607"/>
      <c r="M607" s="108"/>
      <c r="N607" s="102"/>
      <c r="O607" s="28"/>
      <c r="P607" s="103"/>
      <c r="Q607" s="102"/>
      <c r="R607" s="16"/>
      <c r="S607" s="104"/>
      <c r="T607" s="16"/>
      <c r="U607" s="104"/>
      <c r="V607" s="16"/>
      <c r="W607" s="104"/>
      <c r="X607" s="16"/>
      <c r="Y607" s="104"/>
      <c r="Z607" s="16"/>
      <c r="AA607" s="16"/>
      <c r="AB607" s="16"/>
      <c r="AC607" s="16"/>
      <c r="AD607" s="102"/>
      <c r="AE607" s="466"/>
      <c r="AF607" s="106"/>
      <c r="AG607" s="11"/>
      <c r="AH607" s="11"/>
      <c r="AI607" s="143"/>
      <c r="AJ607" s="105"/>
      <c r="AK607" s="518"/>
      <c r="AL607" s="518"/>
      <c r="AM607" s="518"/>
      <c r="AN607" s="518"/>
      <c r="AO607" s="518"/>
      <c r="AP607" s="518"/>
      <c r="AQ607" s="514"/>
      <c r="AR607" s="518"/>
      <c r="AS607" s="514"/>
      <c r="AT607" s="514"/>
      <c r="AU607" s="514"/>
      <c r="AV607" s="514"/>
      <c r="AW607" s="514"/>
      <c r="AX607" s="514"/>
      <c r="AY607" s="514"/>
      <c r="AZ607" s="514"/>
      <c r="BA607" s="514"/>
      <c r="BB607" s="514"/>
      <c r="BC607" s="642"/>
      <c r="BD607" s="514"/>
      <c r="BE607" s="514"/>
      <c r="BF607" s="514"/>
      <c r="BG607" s="514"/>
      <c r="BH607" s="630"/>
      <c r="BI607" s="514"/>
      <c r="BJ607" s="514"/>
      <c r="BK607" s="514"/>
      <c r="BL607" s="514"/>
      <c r="BM607" s="514"/>
      <c r="BN607" s="514"/>
      <c r="BO607" s="515"/>
    </row>
    <row r="608" spans="1:67" s="516" customFormat="1">
      <c r="A608"/>
      <c r="B608" s="107"/>
      <c r="C608" s="107"/>
      <c r="D608" s="107"/>
      <c r="E608" s="107"/>
      <c r="F608" s="107"/>
      <c r="G608"/>
      <c r="H608"/>
      <c r="I608" s="29"/>
      <c r="J608"/>
      <c r="K608" s="16"/>
      <c r="L608"/>
      <c r="M608" s="108"/>
      <c r="N608" s="102"/>
      <c r="O608" s="28"/>
      <c r="P608" s="103"/>
      <c r="Q608" s="102"/>
      <c r="R608" s="16"/>
      <c r="S608" s="104"/>
      <c r="T608" s="16"/>
      <c r="U608" s="104"/>
      <c r="V608" s="16"/>
      <c r="W608" s="104"/>
      <c r="X608" s="16"/>
      <c r="Y608" s="104"/>
      <c r="Z608" s="16"/>
      <c r="AA608" s="16"/>
      <c r="AB608" s="16"/>
      <c r="AC608" s="16"/>
      <c r="AD608" s="102"/>
      <c r="AE608" s="466"/>
      <c r="AF608" s="106"/>
      <c r="AG608" s="11"/>
      <c r="AH608" s="11"/>
      <c r="AI608" s="143"/>
      <c r="AJ608" s="105"/>
      <c r="AK608" s="518"/>
      <c r="AL608" s="518"/>
      <c r="AM608" s="518"/>
      <c r="AN608" s="518"/>
      <c r="AO608" s="518"/>
      <c r="AP608" s="518"/>
      <c r="AQ608" s="514"/>
      <c r="AR608" s="518"/>
      <c r="AS608" s="514"/>
      <c r="AT608" s="514"/>
      <c r="AU608" s="514"/>
      <c r="AV608" s="514"/>
      <c r="AW608" s="514"/>
      <c r="AX608" s="514"/>
      <c r="AY608" s="514"/>
      <c r="AZ608" s="514"/>
      <c r="BA608" s="514"/>
      <c r="BB608" s="514"/>
      <c r="BC608" s="642"/>
      <c r="BD608" s="514"/>
      <c r="BE608" s="514"/>
      <c r="BF608" s="514"/>
      <c r="BG608" s="514"/>
      <c r="BH608" s="630"/>
      <c r="BI608" s="514"/>
      <c r="BJ608" s="514"/>
      <c r="BK608" s="514"/>
      <c r="BL608" s="514"/>
      <c r="BM608" s="514"/>
      <c r="BN608" s="514"/>
      <c r="BO608" s="515"/>
    </row>
    <row r="609" spans="1:67" s="516" customFormat="1">
      <c r="A609"/>
      <c r="B609" s="107"/>
      <c r="C609" s="107"/>
      <c r="D609" s="107"/>
      <c r="E609" s="107"/>
      <c r="F609" s="107"/>
      <c r="G609"/>
      <c r="H609"/>
      <c r="I609" s="29"/>
      <c r="J609"/>
      <c r="K609" s="16"/>
      <c r="L609"/>
      <c r="M609" s="108"/>
      <c r="N609" s="102"/>
      <c r="O609" s="28"/>
      <c r="P609" s="103"/>
      <c r="Q609" s="102"/>
      <c r="R609" s="16"/>
      <c r="S609" s="104"/>
      <c r="T609" s="16"/>
      <c r="U609" s="104"/>
      <c r="V609" s="16"/>
      <c r="W609" s="104"/>
      <c r="X609" s="16"/>
      <c r="Y609" s="104"/>
      <c r="Z609" s="16"/>
      <c r="AA609" s="16"/>
      <c r="AB609" s="16"/>
      <c r="AC609" s="16"/>
      <c r="AD609" s="102"/>
      <c r="AE609" s="466"/>
      <c r="AF609" s="106"/>
      <c r="AG609" s="11"/>
      <c r="AH609" s="11"/>
      <c r="AI609" s="143"/>
      <c r="AJ609" s="105"/>
      <c r="AK609" s="518"/>
      <c r="AL609" s="518"/>
      <c r="AM609" s="518"/>
      <c r="AN609" s="518"/>
      <c r="AO609" s="518"/>
      <c r="AP609" s="518"/>
      <c r="AQ609" s="514"/>
      <c r="AR609" s="518"/>
      <c r="AS609" s="514"/>
      <c r="AT609" s="514"/>
      <c r="AU609" s="514"/>
      <c r="AV609" s="514"/>
      <c r="AW609" s="514"/>
      <c r="AX609" s="514"/>
      <c r="AY609" s="514"/>
      <c r="AZ609" s="514"/>
      <c r="BA609" s="514"/>
      <c r="BB609" s="514"/>
      <c r="BC609" s="642"/>
      <c r="BD609" s="514"/>
      <c r="BE609" s="514"/>
      <c r="BF609" s="514"/>
      <c r="BG609" s="514"/>
      <c r="BH609" s="630"/>
      <c r="BI609" s="514"/>
      <c r="BJ609" s="514"/>
      <c r="BK609" s="514"/>
      <c r="BL609" s="514"/>
      <c r="BM609" s="514"/>
      <c r="BN609" s="514"/>
      <c r="BO609" s="515"/>
    </row>
    <row r="610" spans="1:67" s="516" customFormat="1">
      <c r="A610"/>
      <c r="B610" s="107"/>
      <c r="C610" s="107"/>
      <c r="D610" s="107"/>
      <c r="E610" s="107"/>
      <c r="F610" s="107"/>
      <c r="G610"/>
      <c r="H610"/>
      <c r="I610" s="29"/>
      <c r="J610"/>
      <c r="K610" s="16"/>
      <c r="L610"/>
      <c r="M610" s="108"/>
      <c r="N610" s="102"/>
      <c r="O610" s="28"/>
      <c r="P610" s="103"/>
      <c r="Q610" s="102"/>
      <c r="R610" s="16"/>
      <c r="S610" s="104"/>
      <c r="T610" s="16"/>
      <c r="U610" s="104"/>
      <c r="V610" s="16"/>
      <c r="W610" s="104"/>
      <c r="X610" s="16"/>
      <c r="Y610" s="104"/>
      <c r="Z610" s="16"/>
      <c r="AA610" s="16"/>
      <c r="AB610" s="16"/>
      <c r="AC610" s="16"/>
      <c r="AD610" s="102"/>
      <c r="AE610" s="466"/>
      <c r="AF610" s="106"/>
      <c r="AG610" s="11"/>
      <c r="AH610" s="11"/>
      <c r="AI610" s="143"/>
      <c r="AJ610" s="105"/>
      <c r="AK610" s="518"/>
      <c r="AL610" s="518"/>
      <c r="AM610" s="518"/>
      <c r="AN610" s="518"/>
      <c r="AO610" s="518"/>
      <c r="AP610" s="518"/>
      <c r="AQ610" s="514"/>
      <c r="AR610" s="518"/>
      <c r="AS610" s="514"/>
      <c r="AT610" s="514"/>
      <c r="AU610" s="514"/>
      <c r="AV610" s="514"/>
      <c r="AW610" s="514"/>
      <c r="AX610" s="514"/>
      <c r="AY610" s="514"/>
      <c r="AZ610" s="514"/>
      <c r="BA610" s="514"/>
      <c r="BB610" s="514"/>
      <c r="BC610" s="642"/>
      <c r="BD610" s="514"/>
      <c r="BE610" s="514"/>
      <c r="BF610" s="514"/>
      <c r="BG610" s="514"/>
      <c r="BH610" s="630"/>
      <c r="BI610" s="514"/>
      <c r="BJ610" s="514"/>
      <c r="BK610" s="514"/>
      <c r="BL610" s="514"/>
      <c r="BM610" s="514"/>
      <c r="BN610" s="514"/>
      <c r="BO610" s="515"/>
    </row>
    <row r="611" spans="1:67" s="516" customFormat="1">
      <c r="A611"/>
      <c r="B611" s="107"/>
      <c r="C611" s="107"/>
      <c r="D611" s="107"/>
      <c r="E611" s="107"/>
      <c r="F611" s="107"/>
      <c r="G611"/>
      <c r="H611"/>
      <c r="I611" s="29"/>
      <c r="J611"/>
      <c r="K611" s="16"/>
      <c r="L611"/>
      <c r="M611" s="108"/>
      <c r="N611" s="102"/>
      <c r="O611" s="28"/>
      <c r="P611" s="103"/>
      <c r="Q611" s="102"/>
      <c r="R611" s="16"/>
      <c r="S611" s="104"/>
      <c r="T611" s="16"/>
      <c r="U611" s="104"/>
      <c r="V611" s="16"/>
      <c r="W611" s="104"/>
      <c r="X611" s="16"/>
      <c r="Y611" s="104"/>
      <c r="Z611" s="16"/>
      <c r="AA611" s="16"/>
      <c r="AB611" s="16"/>
      <c r="AC611" s="16"/>
      <c r="AD611" s="102"/>
      <c r="AE611" s="466"/>
      <c r="AF611" s="106"/>
      <c r="AG611" s="11"/>
      <c r="AH611" s="11"/>
      <c r="AI611" s="143"/>
      <c r="AJ611" s="105"/>
      <c r="AK611" s="518"/>
      <c r="AL611" s="518"/>
      <c r="AM611" s="518"/>
      <c r="AN611" s="518"/>
      <c r="AO611" s="518"/>
      <c r="AP611" s="518"/>
      <c r="AQ611" s="514"/>
      <c r="AR611" s="518"/>
      <c r="AS611" s="514"/>
      <c r="AT611" s="514"/>
      <c r="AU611" s="514"/>
      <c r="AV611" s="514"/>
      <c r="AW611" s="514"/>
      <c r="AX611" s="514"/>
      <c r="AY611" s="514"/>
      <c r="AZ611" s="514"/>
      <c r="BA611" s="514"/>
      <c r="BB611" s="514"/>
      <c r="BC611" s="642"/>
      <c r="BD611" s="514"/>
      <c r="BE611" s="514"/>
      <c r="BF611" s="514"/>
      <c r="BG611" s="514"/>
      <c r="BH611" s="630"/>
      <c r="BI611" s="514"/>
      <c r="BJ611" s="514"/>
      <c r="BK611" s="514"/>
      <c r="BL611" s="514"/>
      <c r="BM611" s="514"/>
      <c r="BN611" s="514"/>
      <c r="BO611" s="515"/>
    </row>
    <row r="612" spans="1:67" s="516" customFormat="1">
      <c r="A612"/>
      <c r="B612" s="107"/>
      <c r="C612" s="107"/>
      <c r="D612" s="107"/>
      <c r="E612" s="107"/>
      <c r="F612" s="107"/>
      <c r="G612"/>
      <c r="H612"/>
      <c r="I612" s="29"/>
      <c r="J612"/>
      <c r="K612" s="16"/>
      <c r="L612"/>
      <c r="M612" s="108"/>
      <c r="N612" s="102"/>
      <c r="O612" s="28"/>
      <c r="P612" s="103"/>
      <c r="Q612" s="102"/>
      <c r="R612" s="16"/>
      <c r="S612" s="104"/>
      <c r="T612" s="16"/>
      <c r="U612" s="104"/>
      <c r="V612" s="16"/>
      <c r="W612" s="104"/>
      <c r="X612" s="16"/>
      <c r="Y612" s="104"/>
      <c r="Z612" s="16"/>
      <c r="AA612" s="16"/>
      <c r="AB612" s="16"/>
      <c r="AC612" s="16"/>
      <c r="AD612" s="102"/>
      <c r="AE612" s="466"/>
      <c r="AF612" s="106"/>
      <c r="AG612" s="11"/>
      <c r="AH612" s="11"/>
      <c r="AI612" s="143"/>
      <c r="AJ612" s="105"/>
      <c r="AK612" s="518"/>
      <c r="AL612" s="518"/>
      <c r="AM612" s="518"/>
      <c r="AN612" s="518"/>
      <c r="AO612" s="518"/>
      <c r="AP612" s="518"/>
      <c r="AQ612" s="514"/>
      <c r="AR612" s="518"/>
      <c r="AS612" s="514"/>
      <c r="AT612" s="514"/>
      <c r="AU612" s="514"/>
      <c r="AV612" s="514"/>
      <c r="AW612" s="514"/>
      <c r="AX612" s="514"/>
      <c r="AY612" s="514"/>
      <c r="AZ612" s="514"/>
      <c r="BA612" s="514"/>
      <c r="BB612" s="514"/>
      <c r="BC612" s="642"/>
      <c r="BD612" s="514"/>
      <c r="BE612" s="514"/>
      <c r="BF612" s="514"/>
      <c r="BG612" s="514"/>
      <c r="BH612" s="630"/>
      <c r="BI612" s="514"/>
      <c r="BJ612" s="514"/>
      <c r="BK612" s="514"/>
      <c r="BL612" s="514"/>
      <c r="BM612" s="514"/>
      <c r="BN612" s="514"/>
      <c r="BO612" s="515"/>
    </row>
    <row r="613" spans="1:67" s="516" customFormat="1">
      <c r="A613"/>
      <c r="B613" s="107"/>
      <c r="C613" s="107"/>
      <c r="D613" s="107"/>
      <c r="E613" s="107"/>
      <c r="F613" s="107"/>
      <c r="G613"/>
      <c r="H613"/>
      <c r="I613" s="29"/>
      <c r="J613"/>
      <c r="K613" s="16"/>
      <c r="L613"/>
      <c r="M613" s="108"/>
      <c r="N613" s="102"/>
      <c r="O613" s="28"/>
      <c r="P613" s="103"/>
      <c r="Q613" s="102"/>
      <c r="R613" s="16"/>
      <c r="S613" s="104"/>
      <c r="T613" s="16"/>
      <c r="U613" s="104"/>
      <c r="V613" s="16"/>
      <c r="W613" s="104"/>
      <c r="X613" s="16"/>
      <c r="Y613" s="104"/>
      <c r="Z613" s="16"/>
      <c r="AA613" s="16"/>
      <c r="AB613" s="16"/>
      <c r="AC613" s="16"/>
      <c r="AD613" s="102"/>
      <c r="AE613" s="466"/>
      <c r="AF613" s="106"/>
      <c r="AG613" s="11"/>
      <c r="AH613" s="11"/>
      <c r="AI613" s="143"/>
      <c r="AJ613" s="105"/>
      <c r="AK613" s="518"/>
      <c r="AL613" s="518"/>
      <c r="AM613" s="518"/>
      <c r="AN613" s="518"/>
      <c r="AO613" s="518"/>
      <c r="AP613" s="518"/>
      <c r="AQ613" s="514"/>
      <c r="AR613" s="518"/>
      <c r="AS613" s="514"/>
      <c r="AT613" s="514"/>
      <c r="AU613" s="514"/>
      <c r="AV613" s="514"/>
      <c r="AW613" s="514"/>
      <c r="AX613" s="514"/>
      <c r="AY613" s="514"/>
      <c r="AZ613" s="514"/>
      <c r="BA613" s="514"/>
      <c r="BB613" s="514"/>
      <c r="BC613" s="642"/>
      <c r="BD613" s="514"/>
      <c r="BE613" s="514"/>
      <c r="BF613" s="514"/>
      <c r="BG613" s="514"/>
      <c r="BH613" s="630"/>
      <c r="BI613" s="514"/>
      <c r="BJ613" s="514"/>
      <c r="BK613" s="514"/>
      <c r="BL613" s="514"/>
      <c r="BM613" s="514"/>
      <c r="BN613" s="514"/>
      <c r="BO613" s="515"/>
    </row>
    <row r="614" spans="1:67" s="516" customFormat="1">
      <c r="A614"/>
      <c r="B614" s="107"/>
      <c r="C614" s="107"/>
      <c r="D614" s="107"/>
      <c r="E614" s="107"/>
      <c r="F614" s="107"/>
      <c r="G614"/>
      <c r="H614"/>
      <c r="I614" s="29"/>
      <c r="J614"/>
      <c r="K614" s="16"/>
      <c r="L614"/>
      <c r="M614" s="108"/>
      <c r="N614" s="102"/>
      <c r="O614" s="28"/>
      <c r="P614" s="103"/>
      <c r="Q614" s="102"/>
      <c r="R614" s="16"/>
      <c r="S614" s="104"/>
      <c r="T614" s="16"/>
      <c r="U614" s="104"/>
      <c r="V614" s="16"/>
      <c r="W614" s="104"/>
      <c r="X614" s="16"/>
      <c r="Y614" s="104"/>
      <c r="Z614" s="16"/>
      <c r="AA614" s="16"/>
      <c r="AB614" s="16"/>
      <c r="AC614" s="16"/>
      <c r="AD614" s="102"/>
      <c r="AE614" s="466"/>
      <c r="AF614" s="106"/>
      <c r="AG614" s="11"/>
      <c r="AH614" s="11"/>
      <c r="AI614" s="143"/>
      <c r="AJ614" s="105"/>
      <c r="AK614" s="518"/>
      <c r="AL614" s="518"/>
      <c r="AM614" s="518"/>
      <c r="AN614" s="518"/>
      <c r="AO614" s="518"/>
      <c r="AP614" s="518"/>
      <c r="AQ614" s="514"/>
      <c r="AR614" s="518"/>
      <c r="AS614" s="514"/>
      <c r="AT614" s="514"/>
      <c r="AU614" s="514"/>
      <c r="AV614" s="514"/>
      <c r="AW614" s="514"/>
      <c r="AX614" s="514"/>
      <c r="AY614" s="514"/>
      <c r="AZ614" s="514"/>
      <c r="BA614" s="514"/>
      <c r="BB614" s="514"/>
      <c r="BC614" s="642"/>
      <c r="BD614" s="514"/>
      <c r="BE614" s="514"/>
      <c r="BF614" s="514"/>
      <c r="BG614" s="514"/>
      <c r="BH614" s="630"/>
      <c r="BI614" s="514"/>
      <c r="BJ614" s="514"/>
      <c r="BK614" s="514"/>
      <c r="BL614" s="514"/>
      <c r="BM614" s="514"/>
      <c r="BN614" s="514"/>
      <c r="BO614" s="515"/>
    </row>
    <row r="615" spans="1:67" s="516" customFormat="1">
      <c r="A615"/>
      <c r="B615" s="107"/>
      <c r="C615" s="107"/>
      <c r="D615" s="107"/>
      <c r="E615" s="107"/>
      <c r="F615" s="107"/>
      <c r="G615"/>
      <c r="H615"/>
      <c r="I615" s="29"/>
      <c r="J615"/>
      <c r="K615" s="16"/>
      <c r="L615"/>
      <c r="M615" s="108"/>
      <c r="N615" s="102"/>
      <c r="O615" s="28"/>
      <c r="P615" s="103"/>
      <c r="Q615" s="102"/>
      <c r="R615" s="16"/>
      <c r="S615" s="104"/>
      <c r="T615" s="16"/>
      <c r="U615" s="104"/>
      <c r="V615" s="16"/>
      <c r="W615" s="104"/>
      <c r="X615" s="16"/>
      <c r="Y615" s="104"/>
      <c r="Z615" s="16"/>
      <c r="AA615" s="16"/>
      <c r="AB615" s="16"/>
      <c r="AC615" s="16"/>
      <c r="AD615" s="102"/>
      <c r="AE615" s="466"/>
      <c r="AF615" s="106"/>
      <c r="AG615" s="11"/>
      <c r="AH615" s="11"/>
      <c r="AI615" s="143"/>
      <c r="AJ615" s="105"/>
      <c r="AK615" s="518"/>
      <c r="AL615" s="518"/>
      <c r="AM615" s="518"/>
      <c r="AN615" s="518"/>
      <c r="AO615" s="518"/>
      <c r="AP615" s="518"/>
      <c r="AQ615" s="514"/>
      <c r="AR615" s="518"/>
      <c r="AS615" s="514"/>
      <c r="AT615" s="514"/>
      <c r="AU615" s="514"/>
      <c r="AV615" s="514"/>
      <c r="AW615" s="514"/>
      <c r="AX615" s="514"/>
      <c r="AY615" s="514"/>
      <c r="AZ615" s="514"/>
      <c r="BA615" s="514"/>
      <c r="BB615" s="514"/>
      <c r="BC615" s="642"/>
      <c r="BD615" s="514"/>
      <c r="BE615" s="514"/>
      <c r="BF615" s="514"/>
      <c r="BG615" s="514"/>
      <c r="BH615" s="630"/>
      <c r="BI615" s="514"/>
      <c r="BJ615" s="514"/>
      <c r="BK615" s="514"/>
      <c r="BL615" s="514"/>
      <c r="BM615" s="514"/>
      <c r="BN615" s="514"/>
      <c r="BO615" s="515"/>
    </row>
    <row r="616" spans="1:67" s="516" customFormat="1">
      <c r="A616"/>
      <c r="B616" s="107"/>
      <c r="C616" s="107"/>
      <c r="D616" s="107"/>
      <c r="E616" s="107"/>
      <c r="F616" s="107"/>
      <c r="G616"/>
      <c r="H616"/>
      <c r="I616" s="29"/>
      <c r="J616"/>
      <c r="K616" s="16"/>
      <c r="L616"/>
      <c r="M616" s="108"/>
      <c r="N616" s="102"/>
      <c r="O616" s="28"/>
      <c r="P616" s="103"/>
      <c r="Q616" s="102"/>
      <c r="R616" s="16"/>
      <c r="S616" s="104"/>
      <c r="T616" s="16"/>
      <c r="U616" s="104"/>
      <c r="V616" s="16"/>
      <c r="W616" s="104"/>
      <c r="X616" s="16"/>
      <c r="Y616" s="104"/>
      <c r="Z616" s="16"/>
      <c r="AA616" s="16"/>
      <c r="AB616" s="16"/>
      <c r="AC616" s="16"/>
      <c r="AD616" s="102"/>
      <c r="AE616" s="466"/>
      <c r="AF616" s="106"/>
      <c r="AG616" s="11"/>
      <c r="AH616" s="11"/>
      <c r="AI616" s="143"/>
      <c r="AJ616" s="105"/>
      <c r="AK616" s="518"/>
      <c r="AL616" s="518"/>
      <c r="AM616" s="518"/>
      <c r="AN616" s="518"/>
      <c r="AO616" s="518"/>
      <c r="AP616" s="518"/>
      <c r="AQ616" s="514"/>
      <c r="AR616" s="518"/>
      <c r="AS616" s="514"/>
      <c r="AT616" s="514"/>
      <c r="AU616" s="514"/>
      <c r="AV616" s="514"/>
      <c r="AW616" s="514"/>
      <c r="AX616" s="514"/>
      <c r="AY616" s="514"/>
      <c r="AZ616" s="514"/>
      <c r="BA616" s="514"/>
      <c r="BB616" s="514"/>
      <c r="BC616" s="642"/>
      <c r="BD616" s="514"/>
      <c r="BE616" s="514"/>
      <c r="BF616" s="514"/>
      <c r="BG616" s="514"/>
      <c r="BH616" s="630"/>
      <c r="BI616" s="514"/>
      <c r="BJ616" s="514"/>
      <c r="BK616" s="514"/>
      <c r="BL616" s="514"/>
      <c r="BM616" s="514"/>
      <c r="BN616" s="514"/>
      <c r="BO616" s="515"/>
    </row>
    <row r="617" spans="1:67" s="516" customFormat="1">
      <c r="A617"/>
      <c r="B617" s="107"/>
      <c r="C617" s="107"/>
      <c r="D617" s="107"/>
      <c r="E617" s="107"/>
      <c r="F617" s="107"/>
      <c r="G617"/>
      <c r="H617"/>
      <c r="I617" s="29"/>
      <c r="J617"/>
      <c r="K617" s="16"/>
      <c r="L617"/>
      <c r="M617" s="108"/>
      <c r="N617" s="102"/>
      <c r="O617" s="28"/>
      <c r="P617" s="103"/>
      <c r="Q617" s="102"/>
      <c r="R617" s="16"/>
      <c r="S617" s="104"/>
      <c r="T617" s="16"/>
      <c r="U617" s="104"/>
      <c r="V617" s="16"/>
      <c r="W617" s="104"/>
      <c r="X617" s="16"/>
      <c r="Y617" s="104"/>
      <c r="Z617" s="16"/>
      <c r="AA617" s="16"/>
      <c r="AB617" s="16"/>
      <c r="AC617" s="16"/>
      <c r="AD617" s="102"/>
      <c r="AE617" s="466"/>
      <c r="AF617" s="106"/>
      <c r="AG617" s="11"/>
      <c r="AH617" s="11"/>
      <c r="AI617" s="143"/>
      <c r="AJ617" s="105"/>
      <c r="AK617" s="518"/>
      <c r="AL617" s="518"/>
      <c r="AM617" s="518"/>
      <c r="AN617" s="518"/>
      <c r="AO617" s="518"/>
      <c r="AP617" s="518"/>
      <c r="AQ617" s="514"/>
      <c r="AR617" s="518"/>
      <c r="AS617" s="514"/>
      <c r="AT617" s="514"/>
      <c r="AU617" s="514"/>
      <c r="AV617" s="514"/>
      <c r="AW617" s="514"/>
      <c r="AX617" s="514"/>
      <c r="AY617" s="514"/>
      <c r="AZ617" s="514"/>
      <c r="BA617" s="514"/>
      <c r="BB617" s="514"/>
      <c r="BC617" s="642"/>
      <c r="BD617" s="514"/>
      <c r="BE617" s="514"/>
      <c r="BF617" s="514"/>
      <c r="BG617" s="514"/>
      <c r="BH617" s="630"/>
      <c r="BI617" s="514"/>
      <c r="BJ617" s="514"/>
      <c r="BK617" s="514"/>
      <c r="BL617" s="514"/>
      <c r="BM617" s="514"/>
      <c r="BN617" s="514"/>
      <c r="BO617" s="515"/>
    </row>
    <row r="618" spans="1:67" s="516" customFormat="1">
      <c r="A618"/>
      <c r="B618" s="107"/>
      <c r="C618" s="107"/>
      <c r="D618" s="107"/>
      <c r="E618" s="107"/>
      <c r="F618" s="107"/>
      <c r="G618"/>
      <c r="H618"/>
      <c r="I618" s="29"/>
      <c r="J618"/>
      <c r="K618" s="16"/>
      <c r="L618"/>
      <c r="M618" s="108"/>
      <c r="N618" s="102"/>
      <c r="O618" s="28"/>
      <c r="P618" s="103"/>
      <c r="Q618" s="102"/>
      <c r="R618" s="16"/>
      <c r="S618" s="104"/>
      <c r="T618" s="16"/>
      <c r="U618" s="104"/>
      <c r="V618" s="16"/>
      <c r="W618" s="104"/>
      <c r="X618" s="16"/>
      <c r="Y618" s="104"/>
      <c r="Z618" s="16"/>
      <c r="AA618" s="16"/>
      <c r="AB618" s="16"/>
      <c r="AC618" s="16"/>
      <c r="AD618" s="102"/>
      <c r="AE618" s="466"/>
      <c r="AF618" s="106"/>
      <c r="AG618" s="11"/>
      <c r="AH618" s="11"/>
      <c r="AI618" s="143"/>
      <c r="AJ618" s="105"/>
      <c r="AK618" s="518"/>
      <c r="AL618" s="518"/>
      <c r="AM618" s="518"/>
      <c r="AN618" s="518"/>
      <c r="AO618" s="518"/>
      <c r="AP618" s="518"/>
      <c r="AQ618" s="514"/>
      <c r="AR618" s="518"/>
      <c r="AS618" s="514"/>
      <c r="AT618" s="514"/>
      <c r="AU618" s="514"/>
      <c r="AV618" s="514"/>
      <c r="AW618" s="514"/>
      <c r="AX618" s="514"/>
      <c r="AY618" s="514"/>
      <c r="AZ618" s="514"/>
      <c r="BA618" s="514"/>
      <c r="BB618" s="514"/>
      <c r="BC618" s="642"/>
      <c r="BD618" s="514"/>
      <c r="BE618" s="514"/>
      <c r="BF618" s="514"/>
      <c r="BG618" s="514"/>
      <c r="BH618" s="630"/>
      <c r="BI618" s="514"/>
      <c r="BJ618" s="514"/>
      <c r="BK618" s="514"/>
      <c r="BL618" s="514"/>
      <c r="BM618" s="514"/>
      <c r="BN618" s="514"/>
      <c r="BO618" s="515"/>
    </row>
    <row r="619" spans="1:67" s="516" customFormat="1">
      <c r="A619"/>
      <c r="B619" s="107"/>
      <c r="C619" s="107"/>
      <c r="D619" s="107"/>
      <c r="E619" s="107"/>
      <c r="F619" s="107"/>
      <c r="G619"/>
      <c r="H619"/>
      <c r="I619" s="29"/>
      <c r="J619"/>
      <c r="K619" s="16"/>
      <c r="L619"/>
      <c r="M619" s="108"/>
      <c r="N619" s="102"/>
      <c r="O619" s="28"/>
      <c r="P619" s="103"/>
      <c r="Q619" s="102"/>
      <c r="R619" s="16"/>
      <c r="S619" s="104"/>
      <c r="T619" s="16"/>
      <c r="U619" s="104"/>
      <c r="V619" s="16"/>
      <c r="W619" s="104"/>
      <c r="X619" s="16"/>
      <c r="Y619" s="104"/>
      <c r="Z619" s="16"/>
      <c r="AA619" s="16"/>
      <c r="AB619" s="16"/>
      <c r="AC619" s="16"/>
      <c r="AD619" s="102"/>
      <c r="AE619" s="466"/>
      <c r="AF619" s="106"/>
      <c r="AG619" s="11"/>
      <c r="AH619" s="11"/>
      <c r="AI619" s="143"/>
      <c r="AJ619" s="105"/>
      <c r="AK619" s="518"/>
      <c r="AL619" s="518"/>
      <c r="AM619" s="518"/>
      <c r="AN619" s="518"/>
      <c r="AO619" s="518"/>
      <c r="AP619" s="518"/>
      <c r="AQ619" s="514"/>
      <c r="AR619" s="518"/>
      <c r="AS619" s="514"/>
      <c r="AT619" s="514"/>
      <c r="AU619" s="514"/>
      <c r="AV619" s="514"/>
      <c r="AW619" s="514"/>
      <c r="AX619" s="514"/>
      <c r="AY619" s="514"/>
      <c r="AZ619" s="514"/>
      <c r="BA619" s="514"/>
      <c r="BB619" s="514"/>
      <c r="BC619" s="642"/>
      <c r="BD619" s="514"/>
      <c r="BE619" s="514"/>
      <c r="BF619" s="514"/>
      <c r="BG619" s="514"/>
      <c r="BH619" s="630"/>
      <c r="BI619" s="514"/>
      <c r="BJ619" s="514"/>
      <c r="BK619" s="514"/>
      <c r="BL619" s="514"/>
      <c r="BM619" s="514"/>
      <c r="BN619" s="514"/>
      <c r="BO619" s="515"/>
    </row>
    <row r="620" spans="1:67" s="516" customFormat="1">
      <c r="A620"/>
      <c r="B620" s="107"/>
      <c r="C620" s="107"/>
      <c r="D620" s="107"/>
      <c r="E620" s="107"/>
      <c r="F620" s="107"/>
      <c r="G620"/>
      <c r="H620"/>
      <c r="I620" s="29"/>
      <c r="J620"/>
      <c r="K620" s="16"/>
      <c r="L620"/>
      <c r="M620" s="108"/>
      <c r="N620" s="102"/>
      <c r="O620" s="28"/>
      <c r="P620" s="103"/>
      <c r="Q620" s="102"/>
      <c r="R620" s="16"/>
      <c r="S620" s="104"/>
      <c r="T620" s="16"/>
      <c r="U620" s="104"/>
      <c r="V620" s="16"/>
      <c r="W620" s="104"/>
      <c r="X620" s="16"/>
      <c r="Y620" s="104"/>
      <c r="Z620" s="16"/>
      <c r="AA620" s="16"/>
      <c r="AB620" s="16"/>
      <c r="AC620" s="16"/>
      <c r="AD620" s="102"/>
      <c r="AE620" s="466"/>
      <c r="AF620" s="106"/>
      <c r="AG620" s="11"/>
      <c r="AH620" s="11"/>
      <c r="AI620" s="143"/>
      <c r="AJ620" s="105"/>
      <c r="AK620" s="518"/>
      <c r="AL620" s="518"/>
      <c r="AM620" s="518"/>
      <c r="AN620" s="518"/>
      <c r="AO620" s="518"/>
      <c r="AP620" s="518"/>
      <c r="AQ620" s="514"/>
      <c r="AR620" s="518"/>
      <c r="AS620" s="514"/>
      <c r="AT620" s="514"/>
      <c r="AU620" s="514"/>
      <c r="AV620" s="514"/>
      <c r="AW620" s="514"/>
      <c r="AX620" s="514"/>
      <c r="AY620" s="514"/>
      <c r="AZ620" s="514"/>
      <c r="BA620" s="514"/>
      <c r="BB620" s="514"/>
      <c r="BC620" s="642"/>
      <c r="BD620" s="514"/>
      <c r="BE620" s="514"/>
      <c r="BF620" s="514"/>
      <c r="BG620" s="514"/>
      <c r="BH620" s="630"/>
      <c r="BI620" s="514"/>
      <c r="BJ620" s="514"/>
      <c r="BK620" s="514"/>
      <c r="BL620" s="514"/>
      <c r="BM620" s="514"/>
      <c r="BN620" s="514"/>
      <c r="BO620" s="515"/>
    </row>
    <row r="621" spans="1:67" s="516" customFormat="1">
      <c r="A621"/>
      <c r="B621" s="107"/>
      <c r="C621" s="107"/>
      <c r="D621" s="107"/>
      <c r="E621" s="107"/>
      <c r="F621" s="107"/>
      <c r="G621"/>
      <c r="H621"/>
      <c r="I621" s="29"/>
      <c r="J621"/>
      <c r="K621" s="16"/>
      <c r="L621"/>
      <c r="M621" s="108"/>
      <c r="N621" s="102"/>
      <c r="O621" s="28"/>
      <c r="P621" s="103"/>
      <c r="Q621" s="102"/>
      <c r="R621" s="16"/>
      <c r="S621" s="104"/>
      <c r="T621" s="16"/>
      <c r="U621" s="104"/>
      <c r="V621" s="16"/>
      <c r="W621" s="104"/>
      <c r="X621" s="16"/>
      <c r="Y621" s="104"/>
      <c r="Z621" s="16"/>
      <c r="AA621" s="16"/>
      <c r="AB621" s="16"/>
      <c r="AC621" s="16"/>
      <c r="AD621" s="102"/>
      <c r="AE621" s="466"/>
      <c r="AF621" s="106"/>
      <c r="AG621" s="11"/>
      <c r="AH621" s="11"/>
      <c r="AI621" s="143"/>
      <c r="AJ621" s="105"/>
      <c r="AK621" s="518"/>
      <c r="AL621" s="518"/>
      <c r="AM621" s="518"/>
      <c r="AN621" s="518"/>
      <c r="AO621" s="518"/>
      <c r="AP621" s="518"/>
      <c r="AQ621" s="514"/>
      <c r="AR621" s="518"/>
      <c r="AS621" s="514"/>
      <c r="AT621" s="514"/>
      <c r="AU621" s="514"/>
      <c r="AV621" s="514"/>
      <c r="AW621" s="514"/>
      <c r="AX621" s="514"/>
      <c r="AY621" s="514"/>
      <c r="AZ621" s="514"/>
      <c r="BA621" s="514"/>
      <c r="BB621" s="514"/>
      <c r="BC621" s="642"/>
      <c r="BD621" s="514"/>
      <c r="BE621" s="514"/>
      <c r="BF621" s="514"/>
      <c r="BG621" s="514"/>
      <c r="BH621" s="630"/>
      <c r="BI621" s="514"/>
      <c r="BJ621" s="514"/>
      <c r="BK621" s="514"/>
      <c r="BL621" s="514"/>
      <c r="BM621" s="514"/>
      <c r="BN621" s="514"/>
      <c r="BO621" s="515"/>
    </row>
    <row r="622" spans="1:67" s="516" customFormat="1">
      <c r="A622"/>
      <c r="B622" s="107"/>
      <c r="C622" s="107"/>
      <c r="D622" s="107"/>
      <c r="E622" s="107"/>
      <c r="F622" s="107"/>
      <c r="G622"/>
      <c r="H622"/>
      <c r="I622" s="29"/>
      <c r="J622"/>
      <c r="K622" s="16"/>
      <c r="L622"/>
      <c r="M622" s="108"/>
      <c r="N622" s="102"/>
      <c r="O622" s="28"/>
      <c r="P622" s="103"/>
      <c r="Q622" s="102"/>
      <c r="R622" s="16"/>
      <c r="S622" s="104"/>
      <c r="T622" s="16"/>
      <c r="U622" s="104"/>
      <c r="V622" s="16"/>
      <c r="W622" s="104"/>
      <c r="X622" s="16"/>
      <c r="Y622" s="104"/>
      <c r="Z622" s="16"/>
      <c r="AA622" s="16"/>
      <c r="AB622" s="16"/>
      <c r="AC622" s="16"/>
      <c r="AD622" s="102"/>
      <c r="AE622" s="466"/>
      <c r="AF622" s="106"/>
      <c r="AG622" s="11"/>
      <c r="AH622" s="11"/>
      <c r="AI622" s="143"/>
      <c r="AJ622" s="105"/>
      <c r="AK622" s="518"/>
      <c r="AL622" s="518"/>
      <c r="AM622" s="518"/>
      <c r="AN622" s="518"/>
      <c r="AO622" s="518"/>
      <c r="AP622" s="518"/>
      <c r="AQ622" s="514"/>
      <c r="AR622" s="518"/>
      <c r="AS622" s="514"/>
      <c r="AT622" s="514"/>
      <c r="AU622" s="514"/>
      <c r="AV622" s="514"/>
      <c r="AW622" s="514"/>
      <c r="AX622" s="514"/>
      <c r="AY622" s="514"/>
      <c r="AZ622" s="514"/>
      <c r="BA622" s="514"/>
      <c r="BB622" s="514"/>
      <c r="BC622" s="642"/>
      <c r="BD622" s="514"/>
      <c r="BE622" s="514"/>
      <c r="BF622" s="514"/>
      <c r="BG622" s="514"/>
      <c r="BH622" s="630"/>
      <c r="BI622" s="514"/>
      <c r="BJ622" s="514"/>
      <c r="BK622" s="514"/>
      <c r="BL622" s="514"/>
      <c r="BM622" s="514"/>
      <c r="BN622" s="514"/>
      <c r="BO622" s="515"/>
    </row>
    <row r="623" spans="1:67" s="516" customFormat="1">
      <c r="A623"/>
      <c r="B623" s="107"/>
      <c r="C623" s="107"/>
      <c r="D623" s="107"/>
      <c r="E623" s="107"/>
      <c r="F623" s="107"/>
      <c r="G623"/>
      <c r="H623"/>
      <c r="I623" s="29"/>
      <c r="J623"/>
      <c r="K623" s="16"/>
      <c r="L623"/>
      <c r="M623" s="108"/>
      <c r="N623" s="102"/>
      <c r="O623" s="28"/>
      <c r="P623" s="103"/>
      <c r="Q623" s="102"/>
      <c r="R623" s="16"/>
      <c r="S623" s="104"/>
      <c r="T623" s="16"/>
      <c r="U623" s="104"/>
      <c r="V623" s="16"/>
      <c r="W623" s="104"/>
      <c r="X623" s="16"/>
      <c r="Y623" s="104"/>
      <c r="Z623" s="16"/>
      <c r="AA623" s="16"/>
      <c r="AB623" s="16"/>
      <c r="AC623" s="16"/>
      <c r="AD623" s="102"/>
      <c r="AE623" s="466"/>
      <c r="AF623" s="106"/>
      <c r="AG623" s="11"/>
      <c r="AH623" s="11"/>
      <c r="AI623" s="143"/>
      <c r="AJ623" s="105"/>
      <c r="AK623" s="518"/>
      <c r="AL623" s="518"/>
      <c r="AM623" s="518"/>
      <c r="AN623" s="518"/>
      <c r="AO623" s="518"/>
      <c r="AP623" s="518"/>
      <c r="AQ623" s="514"/>
      <c r="AR623" s="518"/>
      <c r="AS623" s="514"/>
      <c r="AT623" s="514"/>
      <c r="AU623" s="514"/>
      <c r="AV623" s="514"/>
      <c r="AW623" s="514"/>
      <c r="AX623" s="514"/>
      <c r="AY623" s="514"/>
      <c r="AZ623" s="514"/>
      <c r="BA623" s="514"/>
      <c r="BB623" s="514"/>
      <c r="BC623" s="642"/>
      <c r="BD623" s="514"/>
      <c r="BE623" s="514"/>
      <c r="BF623" s="514"/>
      <c r="BG623" s="514"/>
      <c r="BH623" s="630"/>
      <c r="BI623" s="514"/>
      <c r="BJ623" s="514"/>
      <c r="BK623" s="514"/>
      <c r="BL623" s="514"/>
      <c r="BM623" s="514"/>
      <c r="BN623" s="514"/>
      <c r="BO623" s="515"/>
    </row>
    <row r="624" spans="1:67" s="516" customFormat="1">
      <c r="A624"/>
      <c r="B624" s="107"/>
      <c r="C624" s="107"/>
      <c r="D624" s="107"/>
      <c r="E624" s="107"/>
      <c r="F624" s="107"/>
      <c r="G624"/>
      <c r="H624"/>
      <c r="I624" s="29"/>
      <c r="J624"/>
      <c r="K624" s="16"/>
      <c r="L624"/>
      <c r="M624" s="108"/>
      <c r="N624" s="102"/>
      <c r="O624" s="28"/>
      <c r="P624" s="103"/>
      <c r="Q624" s="102"/>
      <c r="R624" s="16"/>
      <c r="S624" s="104"/>
      <c r="T624" s="16"/>
      <c r="U624" s="104"/>
      <c r="V624" s="16"/>
      <c r="W624" s="104"/>
      <c r="X624" s="16"/>
      <c r="Y624" s="104"/>
      <c r="Z624" s="16"/>
      <c r="AA624" s="16"/>
      <c r="AB624" s="16"/>
      <c r="AC624" s="16"/>
      <c r="AD624" s="102"/>
      <c r="AE624" s="466"/>
      <c r="AF624" s="106"/>
      <c r="AG624" s="11"/>
      <c r="AH624" s="11"/>
      <c r="AI624" s="143"/>
      <c r="AJ624" s="105"/>
      <c r="AK624" s="518"/>
      <c r="AL624" s="518"/>
      <c r="AM624" s="518"/>
      <c r="AN624" s="518"/>
      <c r="AO624" s="518"/>
      <c r="AP624" s="518"/>
      <c r="AQ624" s="514"/>
      <c r="AR624" s="518"/>
      <c r="AS624" s="514"/>
      <c r="AT624" s="514"/>
      <c r="AU624" s="514"/>
      <c r="AV624" s="514"/>
      <c r="AW624" s="514"/>
      <c r="AX624" s="514"/>
      <c r="AY624" s="514"/>
      <c r="AZ624" s="514"/>
      <c r="BA624" s="514"/>
      <c r="BB624" s="514"/>
      <c r="BC624" s="642"/>
      <c r="BD624" s="514"/>
      <c r="BE624" s="514"/>
      <c r="BF624" s="514"/>
      <c r="BG624" s="514"/>
      <c r="BH624" s="630"/>
      <c r="BI624" s="514"/>
      <c r="BJ624" s="514"/>
      <c r="BK624" s="514"/>
      <c r="BL624" s="514"/>
      <c r="BM624" s="514"/>
      <c r="BN624" s="514"/>
      <c r="BO624" s="515"/>
    </row>
    <row r="625" spans="1:67" s="516" customFormat="1">
      <c r="A625"/>
      <c r="B625" s="107"/>
      <c r="C625" s="107"/>
      <c r="D625" s="107"/>
      <c r="E625" s="107"/>
      <c r="F625" s="107"/>
      <c r="G625"/>
      <c r="H625"/>
      <c r="I625" s="29"/>
      <c r="J625"/>
      <c r="K625" s="16"/>
      <c r="L625"/>
      <c r="M625" s="108"/>
      <c r="N625" s="102"/>
      <c r="O625" s="28"/>
      <c r="P625" s="103"/>
      <c r="Q625" s="102"/>
      <c r="R625" s="16"/>
      <c r="S625" s="104"/>
      <c r="T625" s="16"/>
      <c r="U625" s="104"/>
      <c r="V625" s="16"/>
      <c r="W625" s="104"/>
      <c r="X625" s="16"/>
      <c r="Y625" s="104"/>
      <c r="Z625" s="16"/>
      <c r="AA625" s="16"/>
      <c r="AB625" s="16"/>
      <c r="AC625" s="16"/>
      <c r="AD625" s="102"/>
      <c r="AE625" s="466"/>
      <c r="AF625" s="106"/>
      <c r="AG625" s="11"/>
      <c r="AH625" s="11"/>
      <c r="AI625" s="143"/>
      <c r="AJ625" s="105"/>
      <c r="AK625" s="518"/>
      <c r="AL625" s="518"/>
      <c r="AM625" s="518"/>
      <c r="AN625" s="518"/>
      <c r="AO625" s="518"/>
      <c r="AP625" s="518"/>
      <c r="AQ625" s="514"/>
      <c r="AR625" s="518"/>
      <c r="AS625" s="514"/>
      <c r="AT625" s="514"/>
      <c r="AU625" s="514"/>
      <c r="AV625" s="514"/>
      <c r="AW625" s="514"/>
      <c r="AX625" s="514"/>
      <c r="AY625" s="514"/>
      <c r="AZ625" s="514"/>
      <c r="BA625" s="514"/>
      <c r="BB625" s="514"/>
      <c r="BC625" s="642"/>
      <c r="BD625" s="514"/>
      <c r="BE625" s="514"/>
      <c r="BF625" s="514"/>
      <c r="BG625" s="514"/>
      <c r="BH625" s="630"/>
      <c r="BI625" s="514"/>
      <c r="BJ625" s="514"/>
      <c r="BK625" s="514"/>
      <c r="BL625" s="514"/>
      <c r="BM625" s="514"/>
      <c r="BN625" s="514"/>
      <c r="BO625" s="515"/>
    </row>
    <row r="626" spans="1:67" s="516" customFormat="1">
      <c r="A626"/>
      <c r="B626" s="107"/>
      <c r="C626" s="107"/>
      <c r="D626" s="107"/>
      <c r="E626" s="107"/>
      <c r="F626" s="107"/>
      <c r="G626"/>
      <c r="H626"/>
      <c r="I626" s="29"/>
      <c r="J626"/>
      <c r="K626" s="16"/>
      <c r="L626"/>
      <c r="M626" s="108"/>
      <c r="N626" s="102"/>
      <c r="O626" s="28"/>
      <c r="P626" s="103"/>
      <c r="Q626" s="102"/>
      <c r="R626" s="16"/>
      <c r="S626" s="104"/>
      <c r="T626" s="16"/>
      <c r="U626" s="104"/>
      <c r="V626" s="16"/>
      <c r="W626" s="104"/>
      <c r="X626" s="16"/>
      <c r="Y626" s="104"/>
      <c r="Z626" s="16"/>
      <c r="AA626" s="16"/>
      <c r="AB626" s="16"/>
      <c r="AC626" s="16"/>
      <c r="AD626" s="102"/>
      <c r="AE626" s="466"/>
      <c r="AF626" s="106"/>
      <c r="AG626" s="11"/>
      <c r="AH626" s="11"/>
      <c r="AI626" s="143"/>
      <c r="AJ626" s="105"/>
      <c r="AK626" s="518"/>
      <c r="AL626" s="518"/>
      <c r="AM626" s="518"/>
      <c r="AN626" s="518"/>
      <c r="AO626" s="518"/>
      <c r="AP626" s="518"/>
      <c r="AQ626" s="514"/>
      <c r="AR626" s="518"/>
      <c r="AS626" s="514"/>
      <c r="AT626" s="514"/>
      <c r="AU626" s="514"/>
      <c r="AV626" s="514"/>
      <c r="AW626" s="514"/>
      <c r="AX626" s="514"/>
      <c r="AY626" s="514"/>
      <c r="AZ626" s="514"/>
      <c r="BA626" s="514"/>
      <c r="BB626" s="514"/>
      <c r="BC626" s="642"/>
      <c r="BD626" s="514"/>
      <c r="BE626" s="514"/>
      <c r="BF626" s="514"/>
      <c r="BG626" s="514"/>
      <c r="BH626" s="630"/>
      <c r="BI626" s="514"/>
      <c r="BJ626" s="514"/>
      <c r="BK626" s="514"/>
      <c r="BL626" s="514"/>
      <c r="BM626" s="514"/>
      <c r="BN626" s="514"/>
      <c r="BO626" s="515"/>
    </row>
    <row r="627" spans="1:67" s="516" customFormat="1">
      <c r="A627"/>
      <c r="B627" s="107"/>
      <c r="C627" s="107"/>
      <c r="D627" s="107"/>
      <c r="E627" s="107"/>
      <c r="F627" s="107"/>
      <c r="G627"/>
      <c r="H627"/>
      <c r="I627" s="29"/>
      <c r="J627"/>
      <c r="K627" s="16"/>
      <c r="L627"/>
      <c r="M627" s="108"/>
      <c r="N627" s="102"/>
      <c r="O627" s="28"/>
      <c r="P627" s="103"/>
      <c r="Q627" s="102"/>
      <c r="R627" s="16"/>
      <c r="S627" s="104"/>
      <c r="T627" s="16"/>
      <c r="U627" s="104"/>
      <c r="V627" s="16"/>
      <c r="W627" s="104"/>
      <c r="X627" s="16"/>
      <c r="Y627" s="104"/>
      <c r="Z627" s="16"/>
      <c r="AA627" s="16"/>
      <c r="AB627" s="16"/>
      <c r="AC627" s="16"/>
      <c r="AD627" s="102"/>
      <c r="AE627" s="466"/>
      <c r="AF627" s="106"/>
      <c r="AG627" s="11"/>
      <c r="AH627" s="11"/>
      <c r="AI627" s="143"/>
      <c r="AJ627" s="105"/>
      <c r="AK627" s="518"/>
      <c r="AL627" s="518"/>
      <c r="AM627" s="518"/>
      <c r="AN627" s="518"/>
      <c r="AO627" s="518"/>
      <c r="AP627" s="518"/>
      <c r="AQ627" s="514"/>
      <c r="AR627" s="518"/>
      <c r="AS627" s="514"/>
      <c r="AT627" s="514"/>
      <c r="AU627" s="514"/>
      <c r="AV627" s="514"/>
      <c r="AW627" s="514"/>
      <c r="AX627" s="514"/>
      <c r="AY627" s="514"/>
      <c r="AZ627" s="514"/>
      <c r="BA627" s="514"/>
      <c r="BB627" s="514"/>
      <c r="BC627" s="642"/>
      <c r="BD627" s="514"/>
      <c r="BE627" s="514"/>
      <c r="BF627" s="514"/>
      <c r="BG627" s="514"/>
      <c r="BH627" s="630"/>
      <c r="BI627" s="514"/>
      <c r="BJ627" s="514"/>
      <c r="BK627" s="514"/>
      <c r="BL627" s="514"/>
      <c r="BM627" s="514"/>
      <c r="BN627" s="514"/>
      <c r="BO627" s="515"/>
    </row>
    <row r="628" spans="1:67" s="516" customFormat="1">
      <c r="A628"/>
      <c r="B628" s="107"/>
      <c r="C628" s="107"/>
      <c r="D628" s="107"/>
      <c r="E628" s="107"/>
      <c r="F628" s="107"/>
      <c r="G628"/>
      <c r="H628"/>
      <c r="I628" s="29"/>
      <c r="J628"/>
      <c r="K628" s="16"/>
      <c r="L628"/>
      <c r="M628" s="108"/>
      <c r="N628" s="102"/>
      <c r="O628" s="28"/>
      <c r="P628" s="103"/>
      <c r="Q628" s="102"/>
      <c r="R628" s="16"/>
      <c r="S628" s="104"/>
      <c r="T628" s="16"/>
      <c r="U628" s="104"/>
      <c r="V628" s="16"/>
      <c r="W628" s="104"/>
      <c r="X628" s="16"/>
      <c r="Y628" s="104"/>
      <c r="Z628" s="16"/>
      <c r="AA628" s="16"/>
      <c r="AB628" s="16"/>
      <c r="AC628" s="16"/>
      <c r="AD628" s="102"/>
      <c r="AE628" s="466"/>
      <c r="AF628" s="106"/>
      <c r="AG628" s="11"/>
      <c r="AH628" s="11"/>
      <c r="AI628" s="143"/>
      <c r="AJ628" s="105"/>
      <c r="AK628" s="518"/>
      <c r="AL628" s="518"/>
      <c r="AM628" s="518"/>
      <c r="AN628" s="518"/>
      <c r="AO628" s="518"/>
      <c r="AP628" s="518"/>
      <c r="AQ628" s="514"/>
      <c r="AR628" s="518"/>
      <c r="AS628" s="514"/>
      <c r="AT628" s="514"/>
      <c r="AU628" s="514"/>
      <c r="AV628" s="514"/>
      <c r="AW628" s="514"/>
      <c r="AX628" s="514"/>
      <c r="AY628" s="514"/>
      <c r="AZ628" s="514"/>
      <c r="BA628" s="514"/>
      <c r="BB628" s="514"/>
      <c r="BC628" s="642"/>
      <c r="BD628" s="514"/>
      <c r="BE628" s="514"/>
      <c r="BF628" s="514"/>
      <c r="BG628" s="514"/>
      <c r="BH628" s="630"/>
      <c r="BI628" s="514"/>
      <c r="BJ628" s="514"/>
      <c r="BK628" s="514"/>
      <c r="BL628" s="514"/>
      <c r="BM628" s="514"/>
      <c r="BN628" s="514"/>
      <c r="BO628" s="515"/>
    </row>
    <row r="629" spans="1:67" s="516" customFormat="1">
      <c r="A629"/>
      <c r="B629" s="107"/>
      <c r="C629" s="107"/>
      <c r="D629" s="107"/>
      <c r="E629" s="107"/>
      <c r="F629" s="107"/>
      <c r="G629"/>
      <c r="H629"/>
      <c r="I629" s="29"/>
      <c r="J629"/>
      <c r="K629" s="16"/>
      <c r="L629"/>
      <c r="M629" s="108"/>
      <c r="N629" s="102"/>
      <c r="O629" s="28"/>
      <c r="P629" s="103"/>
      <c r="Q629" s="102"/>
      <c r="R629" s="16"/>
      <c r="S629" s="104"/>
      <c r="T629" s="16"/>
      <c r="U629" s="104"/>
      <c r="V629" s="16"/>
      <c r="W629" s="104"/>
      <c r="X629" s="16"/>
      <c r="Y629" s="104"/>
      <c r="Z629" s="16"/>
      <c r="AA629" s="16"/>
      <c r="AB629" s="16"/>
      <c r="AC629" s="16"/>
      <c r="AD629" s="102"/>
      <c r="AE629" s="466"/>
      <c r="AF629" s="106"/>
      <c r="AG629" s="11"/>
      <c r="AH629" s="11"/>
      <c r="AI629" s="143"/>
      <c r="AJ629" s="105"/>
      <c r="AK629" s="518"/>
      <c r="AL629" s="518"/>
      <c r="AM629" s="518"/>
      <c r="AN629" s="518"/>
      <c r="AO629" s="518"/>
      <c r="AP629" s="518"/>
      <c r="AQ629" s="514"/>
      <c r="AR629" s="518"/>
      <c r="AS629" s="514"/>
      <c r="AT629" s="514"/>
      <c r="AU629" s="514"/>
      <c r="AV629" s="514"/>
      <c r="AW629" s="514"/>
      <c r="AX629" s="514"/>
      <c r="AY629" s="514"/>
      <c r="AZ629" s="514"/>
      <c r="BA629" s="514"/>
      <c r="BB629" s="514"/>
      <c r="BC629" s="642"/>
      <c r="BD629" s="514"/>
      <c r="BE629" s="514"/>
      <c r="BF629" s="514"/>
      <c r="BG629" s="514"/>
      <c r="BH629" s="630"/>
      <c r="BI629" s="514"/>
      <c r="BJ629" s="514"/>
      <c r="BK629" s="514"/>
      <c r="BL629" s="514"/>
      <c r="BM629" s="514"/>
      <c r="BN629" s="514"/>
      <c r="BO629" s="515"/>
    </row>
    <row r="630" spans="1:67" s="516" customFormat="1">
      <c r="A630"/>
      <c r="B630" s="107"/>
      <c r="C630" s="107"/>
      <c r="D630" s="107"/>
      <c r="E630" s="107"/>
      <c r="F630" s="107"/>
      <c r="G630"/>
      <c r="H630"/>
      <c r="I630" s="29"/>
      <c r="J630"/>
      <c r="K630" s="16"/>
      <c r="L630"/>
      <c r="M630" s="108"/>
      <c r="N630" s="102"/>
      <c r="O630" s="28"/>
      <c r="P630" s="103"/>
      <c r="Q630" s="102"/>
      <c r="R630" s="16"/>
      <c r="S630" s="104"/>
      <c r="T630" s="16"/>
      <c r="U630" s="104"/>
      <c r="V630" s="16"/>
      <c r="W630" s="104"/>
      <c r="X630" s="16"/>
      <c r="Y630" s="104"/>
      <c r="Z630" s="16"/>
      <c r="AA630" s="16"/>
      <c r="AB630" s="16"/>
      <c r="AC630" s="16"/>
      <c r="AD630" s="102"/>
      <c r="AE630" s="466"/>
      <c r="AF630" s="106"/>
      <c r="AG630" s="11"/>
      <c r="AH630" s="11"/>
      <c r="AI630" s="143"/>
      <c r="AJ630" s="105"/>
      <c r="AK630" s="518"/>
      <c r="AL630" s="518"/>
      <c r="AM630" s="518"/>
      <c r="AN630" s="518"/>
      <c r="AO630" s="518"/>
      <c r="AP630" s="518"/>
      <c r="AQ630" s="514"/>
      <c r="AR630" s="518"/>
      <c r="AS630" s="514"/>
      <c r="AT630" s="514"/>
      <c r="AU630" s="514"/>
      <c r="AV630" s="514"/>
      <c r="AW630" s="514"/>
      <c r="AX630" s="514"/>
      <c r="AY630" s="514"/>
      <c r="AZ630" s="514"/>
      <c r="BA630" s="514"/>
      <c r="BB630" s="514"/>
      <c r="BC630" s="642"/>
      <c r="BD630" s="514"/>
      <c r="BE630" s="514"/>
      <c r="BF630" s="514"/>
      <c r="BG630" s="514"/>
      <c r="BH630" s="630"/>
      <c r="BI630" s="514"/>
      <c r="BJ630" s="514"/>
      <c r="BK630" s="514"/>
      <c r="BL630" s="514"/>
      <c r="BM630" s="514"/>
      <c r="BN630" s="514"/>
      <c r="BO630" s="515"/>
    </row>
    <row r="631" spans="1:67" s="516" customFormat="1">
      <c r="A631"/>
      <c r="B631" s="107"/>
      <c r="C631" s="107"/>
      <c r="D631" s="107"/>
      <c r="E631" s="107"/>
      <c r="F631" s="107"/>
      <c r="G631"/>
      <c r="H631"/>
      <c r="I631" s="29"/>
      <c r="J631"/>
      <c r="K631" s="16"/>
      <c r="L631"/>
      <c r="M631" s="108"/>
      <c r="N631" s="102"/>
      <c r="O631" s="28"/>
      <c r="P631" s="103"/>
      <c r="Q631" s="102"/>
      <c r="R631" s="16"/>
      <c r="S631" s="104"/>
      <c r="T631" s="16"/>
      <c r="U631" s="104"/>
      <c r="V631" s="16"/>
      <c r="W631" s="104"/>
      <c r="X631" s="16"/>
      <c r="Y631" s="104"/>
      <c r="Z631" s="16"/>
      <c r="AA631" s="16"/>
      <c r="AB631" s="16"/>
      <c r="AC631" s="16"/>
      <c r="AD631" s="102"/>
      <c r="AE631" s="466"/>
      <c r="AF631" s="106"/>
      <c r="AG631" s="11"/>
      <c r="AH631" s="11"/>
      <c r="AI631" s="143"/>
      <c r="AJ631" s="105"/>
      <c r="AK631" s="518"/>
      <c r="AL631" s="518"/>
      <c r="AM631" s="518"/>
      <c r="AN631" s="518"/>
      <c r="AO631" s="518"/>
      <c r="AP631" s="518"/>
      <c r="AQ631" s="514"/>
      <c r="AR631" s="518"/>
      <c r="AS631" s="514"/>
      <c r="AT631" s="514"/>
      <c r="AU631" s="514"/>
      <c r="AV631" s="514"/>
      <c r="AW631" s="514"/>
      <c r="AX631" s="514"/>
      <c r="AY631" s="514"/>
      <c r="AZ631" s="514"/>
      <c r="BA631" s="514"/>
      <c r="BB631" s="514"/>
      <c r="BC631" s="642"/>
      <c r="BD631" s="514"/>
      <c r="BE631" s="514"/>
      <c r="BF631" s="514"/>
      <c r="BG631" s="514"/>
      <c r="BH631" s="630"/>
      <c r="BI631" s="514"/>
      <c r="BJ631" s="514"/>
      <c r="BK631" s="514"/>
      <c r="BL631" s="514"/>
      <c r="BM631" s="514"/>
      <c r="BN631" s="514"/>
      <c r="BO631" s="515"/>
    </row>
    <row r="632" spans="1:67" s="516" customFormat="1">
      <c r="A632"/>
      <c r="B632" s="107"/>
      <c r="C632" s="107"/>
      <c r="D632" s="107"/>
      <c r="E632" s="107"/>
      <c r="F632" s="107"/>
      <c r="G632"/>
      <c r="H632"/>
      <c r="I632" s="29"/>
      <c r="J632"/>
      <c r="K632" s="16"/>
      <c r="L632"/>
      <c r="M632" s="108"/>
      <c r="N632" s="102"/>
      <c r="O632" s="28"/>
      <c r="P632" s="103"/>
      <c r="Q632" s="102"/>
      <c r="R632" s="16"/>
      <c r="S632" s="104"/>
      <c r="T632" s="16"/>
      <c r="U632" s="104"/>
      <c r="V632" s="16"/>
      <c r="W632" s="104"/>
      <c r="X632" s="16"/>
      <c r="Y632" s="104"/>
      <c r="Z632" s="16"/>
      <c r="AA632" s="16"/>
      <c r="AB632" s="16"/>
      <c r="AC632" s="16"/>
      <c r="AD632" s="102"/>
      <c r="AE632" s="466"/>
      <c r="AF632" s="106"/>
      <c r="AG632" s="11"/>
      <c r="AH632" s="11"/>
      <c r="AI632" s="143"/>
      <c r="AJ632" s="105"/>
      <c r="AK632" s="518"/>
      <c r="AL632" s="518"/>
      <c r="AM632" s="518"/>
      <c r="AN632" s="518"/>
      <c r="AO632" s="518"/>
      <c r="AP632" s="518"/>
      <c r="AQ632" s="514"/>
      <c r="AR632" s="518"/>
      <c r="AS632" s="514"/>
      <c r="AT632" s="514"/>
      <c r="AU632" s="514"/>
      <c r="AV632" s="514"/>
      <c r="AW632" s="514"/>
      <c r="AX632" s="514"/>
      <c r="AY632" s="514"/>
      <c r="AZ632" s="514"/>
      <c r="BA632" s="514"/>
      <c r="BB632" s="514"/>
      <c r="BC632" s="642"/>
      <c r="BD632" s="514"/>
      <c r="BE632" s="514"/>
      <c r="BF632" s="514"/>
      <c r="BG632" s="514"/>
      <c r="BH632" s="630"/>
      <c r="BI632" s="514"/>
      <c r="BJ632" s="514"/>
      <c r="BK632" s="514"/>
      <c r="BL632" s="514"/>
      <c r="BM632" s="514"/>
      <c r="BN632" s="514"/>
      <c r="BO632" s="515"/>
    </row>
    <row r="633" spans="1:67" s="516" customFormat="1">
      <c r="A633"/>
      <c r="B633" s="107"/>
      <c r="C633" s="107"/>
      <c r="D633" s="107"/>
      <c r="E633" s="107"/>
      <c r="F633" s="107"/>
      <c r="G633"/>
      <c r="H633"/>
      <c r="I633" s="29"/>
      <c r="J633"/>
      <c r="K633" s="16"/>
      <c r="L633"/>
      <c r="M633" s="108"/>
      <c r="N633" s="102"/>
      <c r="O633" s="28"/>
      <c r="P633" s="103"/>
      <c r="Q633" s="102"/>
      <c r="R633" s="16"/>
      <c r="S633" s="104"/>
      <c r="T633" s="16"/>
      <c r="U633" s="104"/>
      <c r="V633" s="16"/>
      <c r="W633" s="104"/>
      <c r="X633" s="16"/>
      <c r="Y633" s="104"/>
      <c r="Z633" s="16"/>
      <c r="AA633" s="16"/>
      <c r="AB633" s="16"/>
      <c r="AC633" s="16"/>
      <c r="AD633" s="102"/>
      <c r="AE633" s="466"/>
      <c r="AF633" s="106"/>
      <c r="AG633" s="11"/>
      <c r="AH633" s="11"/>
      <c r="AI633" s="143"/>
      <c r="AJ633" s="105"/>
      <c r="AK633" s="518"/>
      <c r="AL633" s="518"/>
      <c r="AM633" s="518"/>
      <c r="AN633" s="518"/>
      <c r="AO633" s="518"/>
      <c r="AP633" s="518"/>
      <c r="AQ633" s="514"/>
      <c r="AR633" s="518"/>
      <c r="AS633" s="514"/>
      <c r="AT633" s="514"/>
      <c r="AU633" s="514"/>
      <c r="AV633" s="514"/>
      <c r="AW633" s="514"/>
      <c r="AX633" s="514"/>
      <c r="AY633" s="514"/>
      <c r="AZ633" s="514"/>
      <c r="BA633" s="514"/>
      <c r="BB633" s="514"/>
      <c r="BC633" s="642"/>
      <c r="BD633" s="514"/>
      <c r="BE633" s="514"/>
      <c r="BF633" s="514"/>
      <c r="BG633" s="514"/>
      <c r="BH633" s="630"/>
      <c r="BI633" s="514"/>
      <c r="BJ633" s="514"/>
      <c r="BK633" s="514"/>
      <c r="BL633" s="514"/>
      <c r="BM633" s="514"/>
      <c r="BN633" s="514"/>
      <c r="BO633" s="515"/>
    </row>
    <row r="634" spans="1:67" s="516" customFormat="1">
      <c r="A634"/>
      <c r="B634" s="107"/>
      <c r="C634" s="107"/>
      <c r="D634" s="107"/>
      <c r="E634" s="107"/>
      <c r="F634" s="107"/>
      <c r="G634"/>
      <c r="H634"/>
      <c r="I634" s="29"/>
      <c r="J634"/>
      <c r="K634" s="16"/>
      <c r="L634"/>
      <c r="M634" s="108"/>
      <c r="N634" s="102"/>
      <c r="O634" s="28"/>
      <c r="P634" s="103"/>
      <c r="Q634" s="102"/>
      <c r="R634" s="16"/>
      <c r="S634" s="104"/>
      <c r="T634" s="16"/>
      <c r="U634" s="104"/>
      <c r="V634" s="16"/>
      <c r="W634" s="104"/>
      <c r="X634" s="16"/>
      <c r="Y634" s="104"/>
      <c r="Z634" s="16"/>
      <c r="AA634" s="16"/>
      <c r="AB634" s="16"/>
      <c r="AC634" s="16"/>
      <c r="AD634" s="102"/>
      <c r="AE634" s="466"/>
      <c r="AF634" s="106"/>
      <c r="AG634" s="11"/>
      <c r="AH634" s="11"/>
      <c r="AI634" s="143"/>
      <c r="AJ634" s="105"/>
      <c r="AK634" s="518"/>
      <c r="AL634" s="518"/>
      <c r="AM634" s="518"/>
      <c r="AN634" s="518"/>
      <c r="AO634" s="518"/>
      <c r="AP634" s="518"/>
      <c r="AQ634" s="514"/>
      <c r="AR634" s="518"/>
      <c r="AS634" s="514"/>
      <c r="AT634" s="514"/>
      <c r="AU634" s="514"/>
      <c r="AV634" s="514"/>
      <c r="AW634" s="514"/>
      <c r="AX634" s="514"/>
      <c r="AY634" s="514"/>
      <c r="AZ634" s="514"/>
      <c r="BA634" s="514"/>
      <c r="BB634" s="514"/>
      <c r="BC634" s="642"/>
      <c r="BD634" s="514"/>
      <c r="BE634" s="514"/>
      <c r="BF634" s="514"/>
      <c r="BG634" s="514"/>
      <c r="BH634" s="630"/>
      <c r="BI634" s="514"/>
      <c r="BJ634" s="514"/>
      <c r="BK634" s="514"/>
      <c r="BL634" s="514"/>
      <c r="BM634" s="514"/>
      <c r="BN634" s="514"/>
      <c r="BO634" s="515"/>
    </row>
    <row r="635" spans="1:67" s="516" customFormat="1">
      <c r="A635"/>
      <c r="B635" s="107"/>
      <c r="C635" s="107"/>
      <c r="D635" s="107"/>
      <c r="E635" s="107"/>
      <c r="F635" s="107"/>
      <c r="G635"/>
      <c r="H635"/>
      <c r="I635" s="29"/>
      <c r="J635"/>
      <c r="K635" s="16"/>
      <c r="L635"/>
      <c r="M635" s="108"/>
      <c r="N635" s="102"/>
      <c r="O635" s="28"/>
      <c r="P635" s="103"/>
      <c r="Q635" s="102"/>
      <c r="R635" s="16"/>
      <c r="S635" s="104"/>
      <c r="T635" s="16"/>
      <c r="U635" s="104"/>
      <c r="V635" s="16"/>
      <c r="W635" s="104"/>
      <c r="X635" s="16"/>
      <c r="Y635" s="104"/>
      <c r="Z635" s="16"/>
      <c r="AA635" s="16"/>
      <c r="AB635" s="16"/>
      <c r="AC635" s="16"/>
      <c r="AD635" s="102"/>
      <c r="AE635" s="466"/>
      <c r="AF635" s="106"/>
      <c r="AG635" s="11"/>
      <c r="AH635" s="11"/>
      <c r="AI635" s="143"/>
      <c r="AJ635" s="105"/>
      <c r="AK635" s="518"/>
      <c r="AL635" s="518"/>
      <c r="AM635" s="518"/>
      <c r="AN635" s="518"/>
      <c r="AO635" s="518"/>
      <c r="AP635" s="518"/>
      <c r="AQ635" s="514"/>
      <c r="AR635" s="518"/>
      <c r="AS635" s="514"/>
      <c r="AT635" s="514"/>
      <c r="AU635" s="514"/>
      <c r="AV635" s="514"/>
      <c r="AW635" s="514"/>
      <c r="AX635" s="514"/>
      <c r="AY635" s="514"/>
      <c r="AZ635" s="514"/>
      <c r="BA635" s="514"/>
      <c r="BB635" s="514"/>
      <c r="BC635" s="642"/>
      <c r="BD635" s="514"/>
      <c r="BE635" s="514"/>
      <c r="BF635" s="514"/>
      <c r="BG635" s="514"/>
      <c r="BH635" s="630"/>
      <c r="BI635" s="514"/>
      <c r="BJ635" s="514"/>
      <c r="BK635" s="514"/>
      <c r="BL635" s="514"/>
      <c r="BM635" s="514"/>
      <c r="BN635" s="514"/>
      <c r="BO635" s="515"/>
    </row>
    <row r="636" spans="1:67" s="516" customFormat="1">
      <c r="A636"/>
      <c r="B636" s="107"/>
      <c r="C636" s="107"/>
      <c r="D636" s="107"/>
      <c r="E636" s="107"/>
      <c r="F636" s="107"/>
      <c r="G636"/>
      <c r="H636"/>
      <c r="I636" s="29"/>
      <c r="J636"/>
      <c r="K636" s="16"/>
      <c r="L636"/>
      <c r="M636" s="108"/>
      <c r="N636" s="102"/>
      <c r="O636" s="28"/>
      <c r="P636" s="103"/>
      <c r="Q636" s="102"/>
      <c r="R636" s="16"/>
      <c r="S636" s="104"/>
      <c r="T636" s="16"/>
      <c r="U636" s="104"/>
      <c r="V636" s="16"/>
      <c r="W636" s="104"/>
      <c r="X636" s="16"/>
      <c r="Y636" s="104"/>
      <c r="Z636" s="16"/>
      <c r="AA636" s="16"/>
      <c r="AB636" s="16"/>
      <c r="AC636" s="16"/>
      <c r="AD636" s="102"/>
      <c r="AE636" s="466"/>
      <c r="AF636" s="106"/>
      <c r="AG636" s="11"/>
      <c r="AH636" s="11"/>
      <c r="AI636" s="143"/>
      <c r="AJ636" s="105"/>
      <c r="AK636" s="518"/>
      <c r="AL636" s="518"/>
      <c r="AM636" s="518"/>
      <c r="AN636" s="518"/>
      <c r="AO636" s="518"/>
      <c r="AP636" s="518"/>
      <c r="AQ636" s="514"/>
      <c r="AR636" s="518"/>
      <c r="AS636" s="514"/>
      <c r="AT636" s="514"/>
      <c r="AU636" s="514"/>
      <c r="AV636" s="514"/>
      <c r="AW636" s="514"/>
      <c r="AX636" s="514"/>
      <c r="AY636" s="514"/>
      <c r="AZ636" s="514"/>
      <c r="BA636" s="514"/>
      <c r="BB636" s="514"/>
      <c r="BC636" s="642"/>
      <c r="BD636" s="514"/>
      <c r="BE636" s="514"/>
      <c r="BF636" s="514"/>
      <c r="BG636" s="514"/>
      <c r="BH636" s="630"/>
      <c r="BI636" s="514"/>
      <c r="BJ636" s="514"/>
      <c r="BK636" s="514"/>
      <c r="BL636" s="514"/>
      <c r="BM636" s="514"/>
      <c r="BN636" s="514"/>
      <c r="BO636" s="515"/>
    </row>
    <row r="637" spans="1:67" s="516" customFormat="1">
      <c r="A637"/>
      <c r="B637" s="107"/>
      <c r="C637" s="107"/>
      <c r="D637" s="107"/>
      <c r="E637" s="107"/>
      <c r="F637" s="107"/>
      <c r="G637"/>
      <c r="H637"/>
      <c r="I637" s="29"/>
      <c r="J637"/>
      <c r="K637" s="16"/>
      <c r="L637"/>
      <c r="M637" s="108"/>
      <c r="N637" s="102"/>
      <c r="O637" s="28"/>
      <c r="P637" s="103"/>
      <c r="Q637" s="102"/>
      <c r="R637" s="16"/>
      <c r="S637" s="104"/>
      <c r="T637" s="16"/>
      <c r="U637" s="104"/>
      <c r="V637" s="16"/>
      <c r="W637" s="104"/>
      <c r="X637" s="16"/>
      <c r="Y637" s="104"/>
      <c r="Z637" s="16"/>
      <c r="AA637" s="16"/>
      <c r="AB637" s="16"/>
      <c r="AC637" s="16"/>
      <c r="AD637" s="102"/>
      <c r="AE637" s="466"/>
      <c r="AF637" s="106"/>
      <c r="AG637" s="11"/>
      <c r="AH637" s="11"/>
      <c r="AI637" s="143"/>
      <c r="AJ637" s="105"/>
      <c r="AK637" s="518"/>
      <c r="AL637" s="518"/>
      <c r="AM637" s="518"/>
      <c r="AN637" s="518"/>
      <c r="AO637" s="518"/>
      <c r="AP637" s="518"/>
      <c r="AQ637" s="514"/>
      <c r="AR637" s="518"/>
      <c r="AS637" s="514"/>
      <c r="AT637" s="514"/>
      <c r="AU637" s="514"/>
      <c r="AV637" s="514"/>
      <c r="AW637" s="514"/>
      <c r="AX637" s="514"/>
      <c r="AY637" s="514"/>
      <c r="AZ637" s="514"/>
      <c r="BA637" s="514"/>
      <c r="BB637" s="514"/>
      <c r="BC637" s="642"/>
      <c r="BD637" s="514"/>
      <c r="BE637" s="514"/>
      <c r="BF637" s="514"/>
      <c r="BG637" s="514"/>
      <c r="BH637" s="630"/>
      <c r="BI637" s="514"/>
      <c r="BJ637" s="514"/>
      <c r="BK637" s="514"/>
      <c r="BL637" s="514"/>
      <c r="BM637" s="514"/>
      <c r="BN637" s="514"/>
      <c r="BO637" s="515"/>
    </row>
    <row r="638" spans="1:67" s="516" customFormat="1">
      <c r="A638"/>
      <c r="B638" s="107"/>
      <c r="C638" s="107"/>
      <c r="D638" s="107"/>
      <c r="E638" s="107"/>
      <c r="F638" s="107"/>
      <c r="G638"/>
      <c r="H638"/>
      <c r="I638" s="29"/>
      <c r="J638"/>
      <c r="K638" s="16"/>
      <c r="L638"/>
      <c r="M638" s="108"/>
      <c r="N638" s="102"/>
      <c r="O638" s="28"/>
      <c r="P638" s="103"/>
      <c r="Q638" s="102"/>
      <c r="R638" s="16"/>
      <c r="S638" s="104"/>
      <c r="T638" s="16"/>
      <c r="U638" s="104"/>
      <c r="V638" s="16"/>
      <c r="W638" s="104"/>
      <c r="X638" s="16"/>
      <c r="Y638" s="104"/>
      <c r="Z638" s="16"/>
      <c r="AA638" s="16"/>
      <c r="AB638" s="16"/>
      <c r="AC638" s="16"/>
      <c r="AD638" s="102"/>
      <c r="AE638" s="466"/>
      <c r="AF638" s="106"/>
      <c r="AG638" s="11"/>
      <c r="AH638" s="11"/>
      <c r="AI638" s="143"/>
      <c r="AJ638" s="105"/>
      <c r="AK638" s="518"/>
      <c r="AL638" s="518"/>
      <c r="AM638" s="518"/>
      <c r="AN638" s="518"/>
      <c r="AO638" s="518"/>
      <c r="AP638" s="518"/>
      <c r="AQ638" s="514"/>
      <c r="AR638" s="518"/>
      <c r="AS638" s="514"/>
      <c r="AT638" s="514"/>
      <c r="AU638" s="514"/>
      <c r="AV638" s="514"/>
      <c r="AW638" s="514"/>
      <c r="AX638" s="514"/>
      <c r="AY638" s="514"/>
      <c r="AZ638" s="514"/>
      <c r="BA638" s="514"/>
      <c r="BB638" s="514"/>
      <c r="BC638" s="642"/>
      <c r="BD638" s="514"/>
      <c r="BE638" s="514"/>
      <c r="BF638" s="514"/>
      <c r="BG638" s="514"/>
      <c r="BH638" s="630"/>
      <c r="BI638" s="514"/>
      <c r="BJ638" s="514"/>
      <c r="BK638" s="514"/>
      <c r="BL638" s="514"/>
      <c r="BM638" s="514"/>
      <c r="BN638" s="514"/>
      <c r="BO638" s="515"/>
    </row>
    <row r="639" spans="1:67" s="516" customFormat="1">
      <c r="A639"/>
      <c r="B639" s="107"/>
      <c r="C639" s="107"/>
      <c r="D639" s="107"/>
      <c r="E639" s="107"/>
      <c r="F639" s="107"/>
      <c r="G639"/>
      <c r="H639"/>
      <c r="I639" s="29"/>
      <c r="J639"/>
      <c r="K639" s="16"/>
      <c r="L639"/>
      <c r="M639" s="108"/>
      <c r="N639" s="102"/>
      <c r="O639" s="28"/>
      <c r="P639" s="103"/>
      <c r="Q639" s="102"/>
      <c r="R639" s="16"/>
      <c r="S639" s="104"/>
      <c r="T639" s="16"/>
      <c r="U639" s="104"/>
      <c r="V639" s="16"/>
      <c r="W639" s="104"/>
      <c r="X639" s="16"/>
      <c r="Y639" s="104"/>
      <c r="Z639" s="16"/>
      <c r="AA639" s="16"/>
      <c r="AB639" s="16"/>
      <c r="AC639" s="16"/>
      <c r="AD639" s="102"/>
      <c r="AE639" s="466"/>
      <c r="AF639" s="106"/>
      <c r="AG639" s="11"/>
      <c r="AH639" s="11"/>
      <c r="AI639" s="143"/>
      <c r="AJ639" s="105"/>
      <c r="AK639" s="518"/>
      <c r="AL639" s="518"/>
      <c r="AM639" s="518"/>
      <c r="AN639" s="518"/>
      <c r="AO639" s="518"/>
      <c r="AP639" s="518"/>
      <c r="AQ639" s="514"/>
      <c r="AR639" s="518"/>
      <c r="AS639" s="514"/>
      <c r="AT639" s="514"/>
      <c r="AU639" s="514"/>
      <c r="AV639" s="514"/>
      <c r="AW639" s="514"/>
      <c r="AX639" s="514"/>
      <c r="AY639" s="514"/>
      <c r="AZ639" s="514"/>
      <c r="BA639" s="514"/>
      <c r="BB639" s="514"/>
      <c r="BC639" s="642"/>
      <c r="BD639" s="514"/>
      <c r="BE639" s="514"/>
      <c r="BF639" s="514"/>
      <c r="BG639" s="514"/>
      <c r="BH639" s="630"/>
      <c r="BI639" s="514"/>
      <c r="BJ639" s="514"/>
      <c r="BK639" s="514"/>
      <c r="BL639" s="514"/>
      <c r="BM639" s="514"/>
      <c r="BN639" s="514"/>
      <c r="BO639" s="515"/>
    </row>
    <row r="640" spans="1:67" s="516" customFormat="1">
      <c r="A640"/>
      <c r="B640" s="107"/>
      <c r="C640" s="107"/>
      <c r="D640" s="107"/>
      <c r="E640" s="107"/>
      <c r="F640" s="107"/>
      <c r="G640"/>
      <c r="H640"/>
      <c r="I640" s="29"/>
      <c r="J640"/>
      <c r="K640" s="16"/>
      <c r="L640"/>
      <c r="M640" s="108"/>
      <c r="N640" s="102"/>
      <c r="O640" s="28"/>
      <c r="P640" s="103"/>
      <c r="Q640" s="102"/>
      <c r="R640" s="16"/>
      <c r="S640" s="104"/>
      <c r="T640" s="16"/>
      <c r="U640" s="104"/>
      <c r="V640" s="16"/>
      <c r="W640" s="104"/>
      <c r="X640" s="16"/>
      <c r="Y640" s="104"/>
      <c r="Z640" s="16"/>
      <c r="AA640" s="16"/>
      <c r="AB640" s="16"/>
      <c r="AC640" s="16"/>
      <c r="AD640" s="102"/>
      <c r="AE640" s="466"/>
      <c r="AF640" s="106"/>
      <c r="AG640" s="11"/>
      <c r="AH640" s="11"/>
      <c r="AI640" s="143"/>
      <c r="AJ640" s="105"/>
      <c r="AK640" s="518"/>
      <c r="AL640" s="518"/>
      <c r="AM640" s="518"/>
      <c r="AN640" s="518"/>
      <c r="AO640" s="518"/>
      <c r="AP640" s="518"/>
      <c r="AQ640" s="514"/>
      <c r="AR640" s="518"/>
      <c r="AS640" s="514"/>
      <c r="AT640" s="514"/>
      <c r="AU640" s="514"/>
      <c r="AV640" s="514"/>
      <c r="AW640" s="514"/>
      <c r="AX640" s="514"/>
      <c r="AY640" s="514"/>
      <c r="AZ640" s="514"/>
      <c r="BA640" s="514"/>
      <c r="BB640" s="514"/>
      <c r="BC640" s="642"/>
      <c r="BD640" s="514"/>
      <c r="BE640" s="514"/>
      <c r="BF640" s="514"/>
      <c r="BG640" s="514"/>
      <c r="BH640" s="630"/>
      <c r="BI640" s="514"/>
      <c r="BJ640" s="514"/>
      <c r="BK640" s="514"/>
      <c r="BL640" s="514"/>
      <c r="BM640" s="514"/>
      <c r="BN640" s="514"/>
      <c r="BO640" s="515"/>
    </row>
    <row r="641" spans="1:67" s="516" customFormat="1">
      <c r="A641"/>
      <c r="B641" s="107"/>
      <c r="C641" s="107"/>
      <c r="D641" s="107"/>
      <c r="E641" s="107"/>
      <c r="F641" s="107"/>
      <c r="G641"/>
      <c r="H641"/>
      <c r="I641" s="29"/>
      <c r="J641"/>
      <c r="K641" s="16"/>
      <c r="L641"/>
      <c r="M641" s="108"/>
      <c r="N641" s="102"/>
      <c r="O641" s="28"/>
      <c r="P641" s="103"/>
      <c r="Q641" s="102"/>
      <c r="R641" s="16"/>
      <c r="S641" s="104"/>
      <c r="T641" s="16"/>
      <c r="U641" s="104"/>
      <c r="V641" s="16"/>
      <c r="W641" s="104"/>
      <c r="X641" s="16"/>
      <c r="Y641" s="104"/>
      <c r="Z641" s="16"/>
      <c r="AA641" s="16"/>
      <c r="AB641" s="16"/>
      <c r="AC641" s="16"/>
      <c r="AD641" s="102"/>
      <c r="AE641" s="466"/>
      <c r="AF641" s="106"/>
      <c r="AG641" s="11"/>
      <c r="AH641" s="11"/>
      <c r="AI641" s="143"/>
      <c r="AJ641" s="105"/>
      <c r="AK641" s="518"/>
      <c r="AL641" s="518"/>
      <c r="AM641" s="518"/>
      <c r="AN641" s="518"/>
      <c r="AO641" s="518"/>
      <c r="AP641" s="518"/>
      <c r="AQ641" s="514"/>
      <c r="AR641" s="518"/>
      <c r="AS641" s="514"/>
      <c r="AT641" s="514"/>
      <c r="AU641" s="514"/>
      <c r="AV641" s="514"/>
      <c r="AW641" s="514"/>
      <c r="AX641" s="514"/>
      <c r="AY641" s="514"/>
      <c r="AZ641" s="514"/>
      <c r="BA641" s="514"/>
      <c r="BB641" s="514"/>
      <c r="BC641" s="642"/>
      <c r="BD641" s="514"/>
      <c r="BE641" s="514"/>
      <c r="BF641" s="514"/>
      <c r="BG641" s="514"/>
      <c r="BH641" s="630"/>
      <c r="BI641" s="514"/>
      <c r="BJ641" s="514"/>
      <c r="BK641" s="514"/>
      <c r="BL641" s="514"/>
      <c r="BM641" s="514"/>
      <c r="BN641" s="514"/>
      <c r="BO641" s="515"/>
    </row>
    <row r="642" spans="1:67" s="516" customFormat="1">
      <c r="A642"/>
      <c r="B642" s="107"/>
      <c r="C642" s="107"/>
      <c r="D642" s="107"/>
      <c r="E642" s="107"/>
      <c r="F642" s="107"/>
      <c r="G642"/>
      <c r="H642"/>
      <c r="I642" s="29"/>
      <c r="J642"/>
      <c r="K642" s="16"/>
      <c r="L642"/>
      <c r="M642" s="108"/>
      <c r="N642" s="102"/>
      <c r="O642" s="28"/>
      <c r="P642" s="103"/>
      <c r="Q642" s="102"/>
      <c r="R642" s="16"/>
      <c r="S642" s="104"/>
      <c r="T642" s="16"/>
      <c r="U642" s="104"/>
      <c r="V642" s="16"/>
      <c r="W642" s="104"/>
      <c r="X642" s="16"/>
      <c r="Y642" s="104"/>
      <c r="Z642" s="16"/>
      <c r="AA642" s="16"/>
      <c r="AB642" s="16"/>
      <c r="AC642" s="16"/>
      <c r="AD642" s="102"/>
      <c r="AE642" s="466"/>
      <c r="AF642" s="106"/>
      <c r="AG642" s="11"/>
      <c r="AH642" s="11"/>
      <c r="AI642" s="143"/>
      <c r="AJ642" s="105"/>
      <c r="AK642" s="518"/>
      <c r="AL642" s="518"/>
      <c r="AM642" s="518"/>
      <c r="AN642" s="518"/>
      <c r="AO642" s="518"/>
      <c r="AP642" s="518"/>
      <c r="AQ642" s="514"/>
      <c r="AR642" s="518"/>
      <c r="AS642" s="514"/>
      <c r="AT642" s="514"/>
      <c r="AU642" s="514"/>
      <c r="AV642" s="514"/>
      <c r="AW642" s="514"/>
      <c r="AX642" s="514"/>
      <c r="AY642" s="514"/>
      <c r="AZ642" s="514"/>
      <c r="BA642" s="514"/>
      <c r="BB642" s="514"/>
      <c r="BC642" s="642"/>
      <c r="BD642" s="514"/>
      <c r="BE642" s="514"/>
      <c r="BF642" s="514"/>
      <c r="BG642" s="514"/>
      <c r="BH642" s="630"/>
      <c r="BI642" s="514"/>
      <c r="BJ642" s="514"/>
      <c r="BK642" s="514"/>
      <c r="BL642" s="514"/>
      <c r="BM642" s="514"/>
      <c r="BN642" s="514"/>
      <c r="BO642" s="515"/>
    </row>
    <row r="643" spans="1:67" s="516" customFormat="1">
      <c r="A643"/>
      <c r="B643" s="107"/>
      <c r="C643" s="107"/>
      <c r="D643" s="107"/>
      <c r="E643" s="107"/>
      <c r="F643" s="107"/>
      <c r="G643"/>
      <c r="H643"/>
      <c r="I643" s="29"/>
      <c r="J643"/>
      <c r="K643" s="16"/>
      <c r="L643"/>
      <c r="M643" s="108"/>
      <c r="N643" s="102"/>
      <c r="O643" s="28"/>
      <c r="P643" s="103"/>
      <c r="Q643" s="102"/>
      <c r="R643" s="16"/>
      <c r="S643" s="104"/>
      <c r="T643" s="16"/>
      <c r="U643" s="104"/>
      <c r="V643" s="16"/>
      <c r="W643" s="104"/>
      <c r="X643" s="16"/>
      <c r="Y643" s="104"/>
      <c r="Z643" s="16"/>
      <c r="AA643" s="16"/>
      <c r="AB643" s="16"/>
      <c r="AC643" s="16"/>
      <c r="AD643" s="102"/>
      <c r="AE643" s="466"/>
      <c r="AF643" s="106"/>
      <c r="AG643" s="11"/>
      <c r="AH643" s="11"/>
      <c r="AI643" s="143"/>
      <c r="AJ643" s="105"/>
      <c r="AK643" s="518"/>
      <c r="AL643" s="518"/>
      <c r="AM643" s="518"/>
      <c r="AN643" s="518"/>
      <c r="AO643" s="518"/>
      <c r="AP643" s="518"/>
      <c r="AQ643" s="514"/>
      <c r="AR643" s="518"/>
      <c r="AS643" s="514"/>
      <c r="AT643" s="514"/>
      <c r="AU643" s="514"/>
      <c r="AV643" s="514"/>
      <c r="AW643" s="514"/>
      <c r="AX643" s="514"/>
      <c r="AY643" s="514"/>
      <c r="AZ643" s="514"/>
      <c r="BA643" s="514"/>
      <c r="BB643" s="514"/>
      <c r="BC643" s="642"/>
      <c r="BD643" s="514"/>
      <c r="BE643" s="514"/>
      <c r="BF643" s="514"/>
      <c r="BG643" s="514"/>
      <c r="BH643" s="630"/>
      <c r="BI643" s="514"/>
      <c r="BJ643" s="514"/>
      <c r="BK643" s="514"/>
      <c r="BL643" s="514"/>
      <c r="BM643" s="514"/>
      <c r="BN643" s="514"/>
      <c r="BO643" s="515"/>
    </row>
    <row r="644" spans="1:67" s="516" customFormat="1">
      <c r="A644"/>
      <c r="B644" s="107"/>
      <c r="C644" s="107"/>
      <c r="D644" s="107"/>
      <c r="E644" s="107"/>
      <c r="F644" s="107"/>
      <c r="G644"/>
      <c r="H644"/>
      <c r="I644" s="29"/>
      <c r="J644"/>
      <c r="K644" s="16"/>
      <c r="L644"/>
      <c r="M644" s="108"/>
      <c r="N644" s="102"/>
      <c r="O644" s="28"/>
      <c r="P644" s="103"/>
      <c r="Q644" s="102"/>
      <c r="R644" s="16"/>
      <c r="S644" s="104"/>
      <c r="T644" s="16"/>
      <c r="U644" s="104"/>
      <c r="V644" s="16"/>
      <c r="W644" s="104"/>
      <c r="X644" s="16"/>
      <c r="Y644" s="104"/>
      <c r="Z644" s="16"/>
      <c r="AA644" s="16"/>
      <c r="AB644" s="16"/>
      <c r="AC644" s="16"/>
      <c r="AD644" s="102"/>
      <c r="AE644" s="466"/>
      <c r="AF644" s="106"/>
      <c r="AG644" s="11"/>
      <c r="AH644" s="11"/>
      <c r="AI644" s="143"/>
      <c r="AJ644" s="105"/>
      <c r="AK644" s="518"/>
      <c r="AL644" s="518"/>
      <c r="AM644" s="518"/>
      <c r="AN644" s="518"/>
      <c r="AO644" s="518"/>
      <c r="AP644" s="518"/>
      <c r="AQ644" s="514"/>
      <c r="AR644" s="518"/>
      <c r="AS644" s="514"/>
      <c r="AT644" s="514"/>
      <c r="AU644" s="514"/>
      <c r="AV644" s="514"/>
      <c r="AW644" s="514"/>
      <c r="AX644" s="514"/>
      <c r="AY644" s="514"/>
      <c r="AZ644" s="514"/>
      <c r="BA644" s="514"/>
      <c r="BB644" s="514"/>
      <c r="BC644" s="642"/>
      <c r="BD644" s="514"/>
      <c r="BE644" s="514"/>
      <c r="BF644" s="514"/>
      <c r="BG644" s="514"/>
      <c r="BH644" s="630"/>
      <c r="BI644" s="514"/>
      <c r="BJ644" s="514"/>
      <c r="BK644" s="514"/>
      <c r="BL644" s="514"/>
      <c r="BM644" s="514"/>
      <c r="BN644" s="514"/>
      <c r="BO644" s="515"/>
    </row>
    <row r="645" spans="1:67" s="516" customFormat="1">
      <c r="A645"/>
      <c r="B645" s="107"/>
      <c r="C645" s="107"/>
      <c r="D645" s="107"/>
      <c r="E645" s="107"/>
      <c r="F645" s="107"/>
      <c r="G645"/>
      <c r="H645"/>
      <c r="I645" s="29"/>
      <c r="J645"/>
      <c r="K645" s="16"/>
      <c r="L645"/>
      <c r="M645" s="108"/>
      <c r="N645" s="102"/>
      <c r="O645" s="28"/>
      <c r="P645" s="103"/>
      <c r="Q645" s="102"/>
      <c r="R645" s="16"/>
      <c r="S645" s="104"/>
      <c r="T645" s="16"/>
      <c r="U645" s="104"/>
      <c r="V645" s="16"/>
      <c r="W645" s="104"/>
      <c r="X645" s="16"/>
      <c r="Y645" s="104"/>
      <c r="Z645" s="16"/>
      <c r="AA645" s="16"/>
      <c r="AB645" s="16"/>
      <c r="AC645" s="16"/>
      <c r="AD645" s="102"/>
      <c r="AE645" s="466"/>
      <c r="AF645" s="106"/>
      <c r="AG645" s="11"/>
      <c r="AH645" s="11"/>
      <c r="AI645" s="143"/>
      <c r="AJ645" s="105"/>
      <c r="AK645" s="518"/>
      <c r="AL645" s="518"/>
      <c r="AM645" s="518"/>
      <c r="AN645" s="518"/>
      <c r="AO645" s="518"/>
      <c r="AP645" s="518"/>
      <c r="AQ645" s="514"/>
      <c r="AR645" s="518"/>
      <c r="AS645" s="514"/>
      <c r="AT645" s="514"/>
      <c r="AU645" s="514"/>
      <c r="AV645" s="514"/>
      <c r="AW645" s="514"/>
      <c r="AX645" s="514"/>
      <c r="AY645" s="514"/>
      <c r="AZ645" s="514"/>
      <c r="BA645" s="514"/>
      <c r="BB645" s="514"/>
      <c r="BC645" s="642"/>
      <c r="BD645" s="514"/>
      <c r="BE645" s="514"/>
      <c r="BF645" s="514"/>
      <c r="BG645" s="514"/>
      <c r="BH645" s="630"/>
      <c r="BI645" s="514"/>
      <c r="BJ645" s="514"/>
      <c r="BK645" s="514"/>
      <c r="BL645" s="514"/>
      <c r="BM645" s="514"/>
      <c r="BN645" s="514"/>
      <c r="BO645" s="515"/>
    </row>
    <row r="646" spans="1:67" s="516" customFormat="1">
      <c r="A646"/>
      <c r="B646" s="107"/>
      <c r="C646" s="107"/>
      <c r="D646" s="107"/>
      <c r="E646" s="107"/>
      <c r="F646" s="107"/>
      <c r="G646"/>
      <c r="H646"/>
      <c r="I646" s="29"/>
      <c r="J646"/>
      <c r="K646" s="16"/>
      <c r="L646"/>
      <c r="M646" s="108"/>
      <c r="N646" s="102"/>
      <c r="O646" s="28"/>
      <c r="P646" s="103"/>
      <c r="Q646" s="102"/>
      <c r="R646" s="16"/>
      <c r="S646" s="104"/>
      <c r="T646" s="16"/>
      <c r="U646" s="104"/>
      <c r="V646" s="16"/>
      <c r="W646" s="104"/>
      <c r="X646" s="16"/>
      <c r="Y646" s="104"/>
      <c r="Z646" s="16"/>
      <c r="AA646" s="16"/>
      <c r="AB646" s="16"/>
      <c r="AC646" s="16"/>
      <c r="AD646" s="102"/>
      <c r="AE646" s="466"/>
      <c r="AF646" s="106"/>
      <c r="AG646" s="11"/>
      <c r="AH646" s="11"/>
      <c r="AI646" s="143"/>
      <c r="AJ646" s="105"/>
      <c r="AK646" s="518"/>
      <c r="AL646" s="518"/>
      <c r="AM646" s="518"/>
      <c r="AN646" s="518"/>
      <c r="AO646" s="518"/>
      <c r="AP646" s="518"/>
      <c r="AQ646" s="514"/>
      <c r="AR646" s="518"/>
      <c r="AS646" s="514"/>
      <c r="AT646" s="514"/>
      <c r="AU646" s="514"/>
      <c r="AV646" s="514"/>
      <c r="AW646" s="514"/>
      <c r="AX646" s="514"/>
      <c r="AY646" s="514"/>
      <c r="AZ646" s="514"/>
      <c r="BA646" s="514"/>
      <c r="BB646" s="514"/>
      <c r="BC646" s="642"/>
      <c r="BD646" s="514"/>
      <c r="BE646" s="514"/>
      <c r="BF646" s="514"/>
      <c r="BG646" s="514"/>
      <c r="BH646" s="630"/>
      <c r="BI646" s="514"/>
      <c r="BJ646" s="514"/>
      <c r="BK646" s="514"/>
      <c r="BL646" s="514"/>
      <c r="BM646" s="514"/>
      <c r="BN646" s="514"/>
      <c r="BO646" s="515"/>
    </row>
    <row r="647" spans="1:67" s="516" customFormat="1">
      <c r="A647"/>
      <c r="B647" s="107"/>
      <c r="C647" s="107"/>
      <c r="D647" s="107"/>
      <c r="E647" s="107"/>
      <c r="F647" s="107"/>
      <c r="G647"/>
      <c r="H647"/>
      <c r="I647" s="29"/>
      <c r="J647"/>
      <c r="K647" s="16"/>
      <c r="L647"/>
      <c r="M647" s="108"/>
      <c r="N647" s="102"/>
      <c r="O647" s="28"/>
      <c r="P647" s="103"/>
      <c r="Q647" s="102"/>
      <c r="R647" s="16"/>
      <c r="S647" s="104"/>
      <c r="T647" s="16"/>
      <c r="U647" s="104"/>
      <c r="V647" s="16"/>
      <c r="W647" s="104"/>
      <c r="X647" s="16"/>
      <c r="Y647" s="104"/>
      <c r="Z647" s="16"/>
      <c r="AA647" s="16"/>
      <c r="AB647" s="16"/>
      <c r="AC647" s="16"/>
      <c r="AD647" s="102"/>
      <c r="AE647" s="466"/>
      <c r="AF647" s="106"/>
      <c r="AG647" s="11"/>
      <c r="AH647" s="11"/>
      <c r="AI647" s="143"/>
      <c r="AJ647" s="105"/>
      <c r="AK647" s="518"/>
      <c r="AL647" s="518"/>
      <c r="AM647" s="518"/>
      <c r="AN647" s="518"/>
      <c r="AO647" s="518"/>
      <c r="AP647" s="518"/>
      <c r="AQ647" s="514"/>
      <c r="AR647" s="518"/>
      <c r="AS647" s="514"/>
      <c r="AT647" s="514"/>
      <c r="AU647" s="514"/>
      <c r="AV647" s="514"/>
      <c r="AW647" s="514"/>
      <c r="AX647" s="514"/>
      <c r="AY647" s="514"/>
      <c r="AZ647" s="514"/>
      <c r="BA647" s="514"/>
      <c r="BB647" s="514"/>
      <c r="BC647" s="642"/>
      <c r="BD647" s="514"/>
      <c r="BE647" s="514"/>
      <c r="BF647" s="514"/>
      <c r="BG647" s="514"/>
      <c r="BH647" s="630"/>
      <c r="BI647" s="514"/>
      <c r="BJ647" s="514"/>
      <c r="BK647" s="514"/>
      <c r="BL647" s="514"/>
      <c r="BM647" s="514"/>
      <c r="BN647" s="514"/>
      <c r="BO647" s="515"/>
    </row>
    <row r="648" spans="1:67" s="516" customFormat="1">
      <c r="A648"/>
      <c r="B648" s="107"/>
      <c r="C648" s="107"/>
      <c r="D648" s="107"/>
      <c r="E648" s="107"/>
      <c r="F648" s="107"/>
      <c r="G648"/>
      <c r="H648"/>
      <c r="I648" s="29"/>
      <c r="J648"/>
      <c r="K648" s="16"/>
      <c r="L648"/>
      <c r="M648" s="108"/>
      <c r="N648" s="102"/>
      <c r="O648" s="28"/>
      <c r="P648" s="103"/>
      <c r="Q648" s="102"/>
      <c r="R648" s="16"/>
      <c r="S648" s="104"/>
      <c r="T648" s="16"/>
      <c r="U648" s="104"/>
      <c r="V648" s="16"/>
      <c r="W648" s="104"/>
      <c r="X648" s="16"/>
      <c r="Y648" s="104"/>
      <c r="Z648" s="16"/>
      <c r="AA648" s="16"/>
      <c r="AB648" s="16"/>
      <c r="AC648" s="16"/>
      <c r="AD648" s="102"/>
      <c r="AE648" s="466"/>
      <c r="AF648" s="106"/>
      <c r="AG648" s="11"/>
      <c r="AH648" s="11"/>
      <c r="AI648" s="143"/>
      <c r="AJ648" s="105"/>
      <c r="AK648" s="518"/>
      <c r="AL648" s="518"/>
      <c r="AM648" s="518"/>
      <c r="AN648" s="518"/>
      <c r="AO648" s="518"/>
      <c r="AP648" s="518"/>
      <c r="AQ648" s="514"/>
      <c r="AR648" s="518"/>
      <c r="AS648" s="514"/>
      <c r="AT648" s="514"/>
      <c r="AU648" s="514"/>
      <c r="AV648" s="514"/>
      <c r="AW648" s="514"/>
      <c r="AX648" s="514"/>
      <c r="AY648" s="514"/>
      <c r="AZ648" s="514"/>
      <c r="BA648" s="514"/>
      <c r="BB648" s="514"/>
      <c r="BC648" s="642"/>
      <c r="BD648" s="514"/>
      <c r="BE648" s="514"/>
      <c r="BF648" s="514"/>
      <c r="BG648" s="514"/>
      <c r="BH648" s="630"/>
      <c r="BI648" s="514"/>
      <c r="BJ648" s="514"/>
      <c r="BK648" s="514"/>
      <c r="BL648" s="514"/>
      <c r="BM648" s="514"/>
      <c r="BN648" s="514"/>
      <c r="BO648" s="515"/>
    </row>
    <row r="649" spans="1:67" s="516" customFormat="1">
      <c r="A649"/>
      <c r="B649" s="107"/>
      <c r="C649" s="107"/>
      <c r="D649" s="107"/>
      <c r="E649" s="107"/>
      <c r="F649" s="107"/>
      <c r="G649"/>
      <c r="H649"/>
      <c r="I649" s="29"/>
      <c r="J649"/>
      <c r="K649" s="16"/>
      <c r="L649"/>
      <c r="M649" s="108"/>
      <c r="N649" s="102"/>
      <c r="O649" s="28"/>
      <c r="P649" s="103"/>
      <c r="Q649" s="102"/>
      <c r="R649" s="16"/>
      <c r="S649" s="104"/>
      <c r="T649" s="16"/>
      <c r="U649" s="104"/>
      <c r="V649" s="16"/>
      <c r="W649" s="104"/>
      <c r="X649" s="16"/>
      <c r="Y649" s="104"/>
      <c r="Z649" s="16"/>
      <c r="AA649" s="16"/>
      <c r="AB649" s="16"/>
      <c r="AC649" s="16"/>
      <c r="AD649" s="102"/>
      <c r="AE649" s="466"/>
      <c r="AF649" s="106"/>
      <c r="AG649" s="11"/>
      <c r="AH649" s="11"/>
      <c r="AI649" s="143"/>
      <c r="AJ649" s="105"/>
      <c r="AK649" s="518"/>
      <c r="AL649" s="518"/>
      <c r="AM649" s="518"/>
      <c r="AN649" s="518"/>
      <c r="AO649" s="518"/>
      <c r="AP649" s="518"/>
      <c r="AQ649" s="514"/>
      <c r="AR649" s="518"/>
      <c r="AS649" s="514"/>
      <c r="AT649" s="514"/>
      <c r="AU649" s="514"/>
      <c r="AV649" s="514"/>
      <c r="AW649" s="514"/>
      <c r="AX649" s="514"/>
      <c r="AY649" s="514"/>
      <c r="AZ649" s="514"/>
      <c r="BA649" s="514"/>
      <c r="BB649" s="514"/>
      <c r="BC649" s="642"/>
      <c r="BD649" s="514"/>
      <c r="BE649" s="514"/>
      <c r="BF649" s="514"/>
      <c r="BG649" s="514"/>
      <c r="BH649" s="630"/>
      <c r="BI649" s="514"/>
      <c r="BJ649" s="514"/>
      <c r="BK649" s="514"/>
      <c r="BL649" s="514"/>
      <c r="BM649" s="514"/>
      <c r="BN649" s="514"/>
      <c r="BO649" s="515"/>
    </row>
    <row r="650" spans="1:67" s="516" customFormat="1">
      <c r="A650"/>
      <c r="B650" s="107"/>
      <c r="C650" s="107"/>
      <c r="D650" s="107"/>
      <c r="E650" s="107"/>
      <c r="F650" s="107"/>
      <c r="G650"/>
      <c r="H650"/>
      <c r="I650" s="29"/>
      <c r="J650"/>
      <c r="K650" s="16"/>
      <c r="L650"/>
      <c r="M650" s="108"/>
      <c r="N650" s="102"/>
      <c r="O650" s="28"/>
      <c r="P650" s="103"/>
      <c r="Q650" s="102"/>
      <c r="R650" s="16"/>
      <c r="S650" s="104"/>
      <c r="T650" s="16"/>
      <c r="U650" s="104"/>
      <c r="V650" s="16"/>
      <c r="W650" s="104"/>
      <c r="X650" s="16"/>
      <c r="Y650" s="104"/>
      <c r="Z650" s="16"/>
      <c r="AA650" s="16"/>
      <c r="AB650" s="16"/>
      <c r="AC650" s="16"/>
      <c r="AD650" s="102"/>
      <c r="AE650" s="466"/>
      <c r="AF650" s="106"/>
      <c r="AG650" s="11"/>
      <c r="AH650" s="11"/>
      <c r="AI650" s="143"/>
      <c r="AJ650" s="105"/>
      <c r="AK650" s="518"/>
      <c r="AL650" s="518"/>
      <c r="AM650" s="518"/>
      <c r="AN650" s="518"/>
      <c r="AO650" s="518"/>
      <c r="AP650" s="518"/>
      <c r="AQ650" s="514"/>
      <c r="AR650" s="518"/>
      <c r="AS650" s="514"/>
      <c r="AT650" s="514"/>
      <c r="AU650" s="514"/>
      <c r="AV650" s="514"/>
      <c r="AW650" s="514"/>
      <c r="AX650" s="514"/>
      <c r="AY650" s="514"/>
      <c r="AZ650" s="514"/>
      <c r="BA650" s="514"/>
      <c r="BB650" s="514"/>
      <c r="BC650" s="642"/>
      <c r="BD650" s="514"/>
      <c r="BE650" s="514"/>
      <c r="BF650" s="514"/>
      <c r="BG650" s="514"/>
      <c r="BH650" s="630"/>
      <c r="BI650" s="514"/>
      <c r="BJ650" s="514"/>
      <c r="BK650" s="514"/>
      <c r="BL650" s="514"/>
      <c r="BM650" s="514"/>
      <c r="BN650" s="514"/>
      <c r="BO650" s="515"/>
    </row>
    <row r="651" spans="1:67" s="516" customFormat="1">
      <c r="A651"/>
      <c r="B651" s="107"/>
      <c r="C651" s="107"/>
      <c r="D651" s="107"/>
      <c r="E651" s="107"/>
      <c r="F651" s="107"/>
      <c r="G651"/>
      <c r="H651"/>
      <c r="I651" s="29"/>
      <c r="J651"/>
      <c r="K651" s="16"/>
      <c r="L651"/>
      <c r="M651" s="108"/>
      <c r="N651" s="102"/>
      <c r="O651" s="28"/>
      <c r="P651" s="103"/>
      <c r="Q651" s="102"/>
      <c r="R651" s="16"/>
      <c r="S651" s="104"/>
      <c r="T651" s="16"/>
      <c r="U651" s="104"/>
      <c r="V651" s="16"/>
      <c r="W651" s="104"/>
      <c r="X651" s="16"/>
      <c r="Y651" s="104"/>
      <c r="Z651" s="16"/>
      <c r="AA651" s="16"/>
      <c r="AB651" s="16"/>
      <c r="AC651" s="16"/>
      <c r="AD651" s="102"/>
      <c r="AE651" s="466"/>
      <c r="AF651" s="106"/>
      <c r="AG651" s="11"/>
      <c r="AH651" s="11"/>
      <c r="AI651" s="143"/>
      <c r="AJ651" s="105"/>
      <c r="AK651" s="518"/>
      <c r="AL651" s="518"/>
      <c r="AM651" s="518"/>
      <c r="AN651" s="518"/>
      <c r="AO651" s="518"/>
      <c r="AP651" s="518"/>
      <c r="AQ651" s="514"/>
      <c r="AR651" s="518"/>
      <c r="AS651" s="514"/>
      <c r="AT651" s="514"/>
      <c r="AU651" s="514"/>
      <c r="AV651" s="514"/>
      <c r="AW651" s="514"/>
      <c r="AX651" s="514"/>
      <c r="AY651" s="514"/>
      <c r="AZ651" s="514"/>
      <c r="BA651" s="514"/>
      <c r="BB651" s="514"/>
      <c r="BC651" s="642"/>
      <c r="BD651" s="514"/>
      <c r="BE651" s="514"/>
      <c r="BF651" s="514"/>
      <c r="BG651" s="514"/>
      <c r="BH651" s="630"/>
      <c r="BI651" s="514"/>
      <c r="BJ651" s="514"/>
      <c r="BK651" s="514"/>
      <c r="BL651" s="514"/>
      <c r="BM651" s="514"/>
      <c r="BN651" s="514"/>
      <c r="BO651" s="515"/>
    </row>
    <row r="652" spans="1:67" s="516" customFormat="1">
      <c r="A652"/>
      <c r="B652" s="107"/>
      <c r="C652" s="107"/>
      <c r="D652" s="107"/>
      <c r="E652" s="107"/>
      <c r="F652" s="107"/>
      <c r="G652"/>
      <c r="H652"/>
      <c r="I652" s="29"/>
      <c r="J652"/>
      <c r="K652" s="16"/>
      <c r="L652"/>
      <c r="M652" s="108"/>
      <c r="N652" s="102"/>
      <c r="O652" s="28"/>
      <c r="P652" s="103"/>
      <c r="Q652" s="102"/>
      <c r="R652" s="16"/>
      <c r="S652" s="104"/>
      <c r="T652" s="16"/>
      <c r="U652" s="104"/>
      <c r="V652" s="16"/>
      <c r="W652" s="104"/>
      <c r="X652" s="16"/>
      <c r="Y652" s="104"/>
      <c r="Z652" s="16"/>
      <c r="AA652" s="16"/>
      <c r="AB652" s="16"/>
      <c r="AC652" s="16"/>
      <c r="AD652" s="102"/>
      <c r="AE652" s="466"/>
      <c r="AF652" s="106"/>
      <c r="AG652" s="11"/>
      <c r="AH652" s="11"/>
      <c r="AI652" s="143"/>
      <c r="AJ652" s="105"/>
      <c r="AK652" s="518"/>
      <c r="AL652" s="518"/>
      <c r="AM652" s="518"/>
      <c r="AN652" s="518"/>
      <c r="AO652" s="518"/>
      <c r="AP652" s="518"/>
      <c r="AQ652" s="514"/>
      <c r="AR652" s="518"/>
      <c r="AS652" s="514"/>
      <c r="AT652" s="514"/>
      <c r="AU652" s="514"/>
      <c r="AV652" s="514"/>
      <c r="AW652" s="514"/>
      <c r="AX652" s="514"/>
      <c r="AY652" s="514"/>
      <c r="AZ652" s="514"/>
      <c r="BA652" s="514"/>
      <c r="BB652" s="514"/>
      <c r="BC652" s="642"/>
      <c r="BD652" s="514"/>
      <c r="BE652" s="514"/>
      <c r="BF652" s="514"/>
      <c r="BG652" s="514"/>
      <c r="BH652" s="630"/>
      <c r="BI652" s="514"/>
      <c r="BJ652" s="514"/>
      <c r="BK652" s="514"/>
      <c r="BL652" s="514"/>
      <c r="BM652" s="514"/>
      <c r="BN652" s="514"/>
      <c r="BO652" s="515"/>
    </row>
    <row r="653" spans="1:67" s="516" customFormat="1">
      <c r="A653"/>
      <c r="B653" s="107"/>
      <c r="C653" s="107"/>
      <c r="D653" s="107"/>
      <c r="E653" s="107"/>
      <c r="F653" s="107"/>
      <c r="G653"/>
      <c r="H653"/>
      <c r="I653" s="29"/>
      <c r="J653"/>
      <c r="K653" s="16"/>
      <c r="L653"/>
      <c r="M653" s="108"/>
      <c r="N653" s="102"/>
      <c r="O653" s="28"/>
      <c r="P653" s="103"/>
      <c r="Q653" s="102"/>
      <c r="R653" s="16"/>
      <c r="S653" s="104"/>
      <c r="T653" s="16"/>
      <c r="U653" s="104"/>
      <c r="V653" s="16"/>
      <c r="W653" s="104"/>
      <c r="X653" s="16"/>
      <c r="Y653" s="104"/>
      <c r="Z653" s="16"/>
      <c r="AA653" s="16"/>
      <c r="AB653" s="16"/>
      <c r="AC653" s="16"/>
      <c r="AD653" s="102"/>
      <c r="AE653" s="466"/>
      <c r="AF653" s="106"/>
      <c r="AG653" s="11"/>
      <c r="AH653" s="11"/>
      <c r="AI653" s="143"/>
      <c r="AJ653" s="105"/>
      <c r="AK653" s="518"/>
      <c r="AL653" s="518"/>
      <c r="AM653" s="518"/>
      <c r="AN653" s="518"/>
      <c r="AO653" s="518"/>
      <c r="AP653" s="518"/>
      <c r="AQ653" s="514"/>
      <c r="AR653" s="518"/>
      <c r="AS653" s="514"/>
      <c r="AT653" s="514"/>
      <c r="AU653" s="514"/>
      <c r="AV653" s="514"/>
      <c r="AW653" s="514"/>
      <c r="AX653" s="514"/>
      <c r="AY653" s="514"/>
      <c r="AZ653" s="514"/>
      <c r="BA653" s="514"/>
      <c r="BB653" s="514"/>
      <c r="BC653" s="642"/>
      <c r="BD653" s="514"/>
      <c r="BE653" s="514"/>
      <c r="BF653" s="514"/>
      <c r="BG653" s="514"/>
      <c r="BH653" s="630"/>
      <c r="BI653" s="514"/>
      <c r="BJ653" s="514"/>
      <c r="BK653" s="514"/>
      <c r="BL653" s="514"/>
      <c r="BM653" s="514"/>
      <c r="BN653" s="514"/>
      <c r="BO653" s="515"/>
    </row>
    <row r="654" spans="1:67" s="516" customFormat="1">
      <c r="A654"/>
      <c r="B654" s="107"/>
      <c r="C654" s="107"/>
      <c r="D654" s="107"/>
      <c r="E654" s="107"/>
      <c r="F654" s="107"/>
      <c r="G654"/>
      <c r="H654"/>
      <c r="I654" s="29"/>
      <c r="J654"/>
      <c r="K654" s="16"/>
      <c r="L654"/>
      <c r="M654" s="108"/>
      <c r="N654" s="102"/>
      <c r="O654" s="28"/>
      <c r="P654" s="103"/>
      <c r="Q654" s="102"/>
      <c r="R654" s="16"/>
      <c r="S654" s="104"/>
      <c r="T654" s="16"/>
      <c r="U654" s="104"/>
      <c r="V654" s="16"/>
      <c r="W654" s="104"/>
      <c r="X654" s="16"/>
      <c r="Y654" s="104"/>
      <c r="Z654" s="16"/>
      <c r="AA654" s="16"/>
      <c r="AB654" s="16"/>
      <c r="AC654" s="16"/>
      <c r="AD654" s="102"/>
      <c r="AE654" s="466"/>
      <c r="AF654" s="106"/>
      <c r="AG654" s="11"/>
      <c r="AH654" s="11"/>
      <c r="AI654" s="143"/>
      <c r="AJ654" s="105"/>
      <c r="AK654" s="518"/>
      <c r="AL654" s="518"/>
      <c r="AM654" s="518"/>
      <c r="AN654" s="518"/>
      <c r="AO654" s="518"/>
      <c r="AP654" s="518"/>
      <c r="AQ654" s="514"/>
      <c r="AR654" s="518"/>
      <c r="AS654" s="514"/>
      <c r="AT654" s="514"/>
      <c r="AU654" s="514"/>
      <c r="AV654" s="514"/>
      <c r="AW654" s="514"/>
      <c r="AX654" s="514"/>
      <c r="AY654" s="514"/>
      <c r="AZ654" s="514"/>
      <c r="BA654" s="514"/>
      <c r="BB654" s="514"/>
      <c r="BC654" s="642"/>
      <c r="BD654" s="514"/>
      <c r="BE654" s="514"/>
      <c r="BF654" s="514"/>
      <c r="BG654" s="514"/>
      <c r="BH654" s="630"/>
      <c r="BI654" s="514"/>
      <c r="BJ654" s="514"/>
      <c r="BK654" s="514"/>
      <c r="BL654" s="514"/>
      <c r="BM654" s="514"/>
      <c r="BN654" s="514"/>
      <c r="BO654" s="515"/>
    </row>
    <row r="655" spans="1:67" s="516" customFormat="1">
      <c r="A655"/>
      <c r="B655" s="107"/>
      <c r="C655" s="107"/>
      <c r="D655" s="107"/>
      <c r="E655" s="107"/>
      <c r="F655" s="107"/>
      <c r="G655"/>
      <c r="H655"/>
      <c r="I655" s="29"/>
      <c r="J655"/>
      <c r="K655" s="16"/>
      <c r="L655"/>
      <c r="M655" s="108"/>
      <c r="N655" s="102"/>
      <c r="O655" s="28"/>
      <c r="P655" s="103"/>
      <c r="Q655" s="102"/>
      <c r="R655" s="16"/>
      <c r="S655" s="104"/>
      <c r="T655" s="16"/>
      <c r="U655" s="104"/>
      <c r="V655" s="16"/>
      <c r="W655" s="104"/>
      <c r="X655" s="16"/>
      <c r="Y655" s="104"/>
      <c r="Z655" s="16"/>
      <c r="AA655" s="16"/>
      <c r="AB655" s="16"/>
      <c r="AC655" s="16"/>
      <c r="AD655" s="102"/>
      <c r="AE655" s="466"/>
      <c r="AF655" s="106"/>
      <c r="AG655" s="11"/>
      <c r="AH655" s="11"/>
      <c r="AI655" s="143"/>
      <c r="AJ655" s="105"/>
      <c r="AK655" s="518"/>
      <c r="AL655" s="518"/>
      <c r="AM655" s="518"/>
      <c r="AN655" s="518"/>
      <c r="AO655" s="518"/>
      <c r="AP655" s="518"/>
      <c r="AQ655" s="514"/>
      <c r="AR655" s="518"/>
      <c r="AS655" s="514"/>
      <c r="AT655" s="514"/>
      <c r="AU655" s="514"/>
      <c r="AV655" s="514"/>
      <c r="AW655" s="514"/>
      <c r="AX655" s="514"/>
      <c r="AY655" s="514"/>
      <c r="AZ655" s="514"/>
      <c r="BA655" s="514"/>
      <c r="BB655" s="514"/>
      <c r="BC655" s="642"/>
      <c r="BD655" s="514"/>
      <c r="BE655" s="514"/>
      <c r="BF655" s="514"/>
      <c r="BG655" s="514"/>
      <c r="BH655" s="630"/>
      <c r="BI655" s="514"/>
      <c r="BJ655" s="514"/>
      <c r="BK655" s="514"/>
      <c r="BL655" s="514"/>
      <c r="BM655" s="514"/>
      <c r="BN655" s="514"/>
      <c r="BO655" s="515"/>
    </row>
    <row r="656" spans="1:67" s="516" customFormat="1">
      <c r="A656"/>
      <c r="B656" s="107"/>
      <c r="C656" s="107"/>
      <c r="D656" s="107"/>
      <c r="E656" s="107"/>
      <c r="F656" s="107"/>
      <c r="G656"/>
      <c r="H656"/>
      <c r="I656" s="29"/>
      <c r="J656"/>
      <c r="K656" s="16"/>
      <c r="L656"/>
      <c r="M656" s="108"/>
      <c r="N656" s="102"/>
      <c r="O656" s="28"/>
      <c r="P656" s="103"/>
      <c r="Q656" s="102"/>
      <c r="R656" s="16"/>
      <c r="S656" s="104"/>
      <c r="T656" s="16"/>
      <c r="U656" s="104"/>
      <c r="V656" s="16"/>
      <c r="W656" s="104"/>
      <c r="X656" s="16"/>
      <c r="Y656" s="104"/>
      <c r="Z656" s="16"/>
      <c r="AA656" s="16"/>
      <c r="AB656" s="16"/>
      <c r="AC656" s="16"/>
      <c r="AD656" s="102"/>
      <c r="AE656" s="466"/>
      <c r="AF656" s="106"/>
      <c r="AG656" s="11"/>
      <c r="AH656" s="11"/>
      <c r="AI656" s="143"/>
      <c r="AJ656" s="105"/>
      <c r="AK656" s="518"/>
      <c r="AL656" s="518"/>
      <c r="AM656" s="518"/>
      <c r="AN656" s="518"/>
      <c r="AO656" s="518"/>
      <c r="AP656" s="518"/>
      <c r="AQ656" s="514"/>
      <c r="AR656" s="518"/>
      <c r="AS656" s="514"/>
      <c r="AT656" s="514"/>
      <c r="AU656" s="514"/>
      <c r="AV656" s="514"/>
      <c r="AW656" s="514"/>
      <c r="AX656" s="514"/>
      <c r="AY656" s="514"/>
      <c r="AZ656" s="514"/>
      <c r="BA656" s="514"/>
      <c r="BB656" s="514"/>
      <c r="BC656" s="642"/>
      <c r="BD656" s="514"/>
      <c r="BE656" s="514"/>
      <c r="BF656" s="514"/>
      <c r="BG656" s="514"/>
      <c r="BH656" s="630"/>
      <c r="BI656" s="514"/>
      <c r="BJ656" s="514"/>
      <c r="BK656" s="514"/>
      <c r="BL656" s="514"/>
      <c r="BM656" s="514"/>
      <c r="BN656" s="514"/>
      <c r="BO656" s="515"/>
    </row>
    <row r="657" spans="1:67" s="516" customFormat="1">
      <c r="A657"/>
      <c r="B657" s="107"/>
      <c r="C657" s="107"/>
      <c r="D657" s="107"/>
      <c r="E657" s="107"/>
      <c r="F657" s="107"/>
      <c r="G657"/>
      <c r="H657"/>
      <c r="I657" s="29"/>
      <c r="J657"/>
      <c r="K657" s="16"/>
      <c r="L657"/>
      <c r="M657" s="108"/>
      <c r="N657" s="102"/>
      <c r="O657" s="28"/>
      <c r="P657" s="103"/>
      <c r="Q657" s="102"/>
      <c r="R657" s="16"/>
      <c r="S657" s="104"/>
      <c r="T657" s="16"/>
      <c r="U657" s="104"/>
      <c r="V657" s="16"/>
      <c r="W657" s="104"/>
      <c r="X657" s="16"/>
      <c r="Y657" s="104"/>
      <c r="Z657" s="16"/>
      <c r="AA657" s="16"/>
      <c r="AB657" s="16"/>
      <c r="AC657" s="16"/>
      <c r="AD657" s="102"/>
      <c r="AE657" s="466"/>
      <c r="AF657" s="106"/>
      <c r="AG657" s="11"/>
      <c r="AH657" s="11"/>
      <c r="AI657" s="143"/>
      <c r="AJ657" s="105"/>
      <c r="AK657" s="518"/>
      <c r="AL657" s="518"/>
      <c r="AM657" s="518"/>
      <c r="AN657" s="518"/>
      <c r="AO657" s="518"/>
      <c r="AP657" s="518"/>
      <c r="AQ657" s="514"/>
      <c r="AR657" s="518"/>
      <c r="AS657" s="514"/>
      <c r="AT657" s="514"/>
      <c r="AU657" s="514"/>
      <c r="AV657" s="514"/>
      <c r="AW657" s="514"/>
      <c r="AX657" s="514"/>
      <c r="AY657" s="514"/>
      <c r="AZ657" s="514"/>
      <c r="BA657" s="514"/>
      <c r="BB657" s="514"/>
      <c r="BC657" s="642"/>
      <c r="BD657" s="514"/>
      <c r="BE657" s="514"/>
      <c r="BF657" s="514"/>
      <c r="BG657" s="514"/>
      <c r="BH657" s="630"/>
      <c r="BI657" s="514"/>
      <c r="BJ657" s="514"/>
      <c r="BK657" s="514"/>
      <c r="BL657" s="514"/>
      <c r="BM657" s="514"/>
      <c r="BN657" s="514"/>
      <c r="BO657" s="515"/>
    </row>
    <row r="658" spans="1:67" s="516" customFormat="1">
      <c r="A658"/>
      <c r="B658" s="107"/>
      <c r="C658" s="107"/>
      <c r="D658" s="107"/>
      <c r="E658" s="107"/>
      <c r="F658" s="107"/>
      <c r="G658"/>
      <c r="H658"/>
      <c r="I658" s="29"/>
      <c r="J658"/>
      <c r="K658" s="16"/>
      <c r="L658"/>
      <c r="M658" s="108"/>
      <c r="N658" s="102"/>
      <c r="O658" s="28"/>
      <c r="P658" s="103"/>
      <c r="Q658" s="102"/>
      <c r="R658" s="16"/>
      <c r="S658" s="104"/>
      <c r="T658" s="16"/>
      <c r="U658" s="104"/>
      <c r="V658" s="16"/>
      <c r="W658" s="104"/>
      <c r="X658" s="16"/>
      <c r="Y658" s="104"/>
      <c r="Z658" s="16"/>
      <c r="AA658" s="16"/>
      <c r="AB658" s="16"/>
      <c r="AC658" s="16"/>
      <c r="AD658" s="102"/>
      <c r="AE658" s="466"/>
      <c r="AF658" s="106"/>
      <c r="AG658" s="11"/>
      <c r="AH658" s="11"/>
      <c r="AI658" s="143"/>
      <c r="AJ658" s="105"/>
      <c r="AK658" s="518"/>
      <c r="AL658" s="518"/>
      <c r="AM658" s="518"/>
      <c r="AN658" s="518"/>
      <c r="AO658" s="518"/>
      <c r="AP658" s="518"/>
      <c r="AQ658" s="514"/>
      <c r="AR658" s="518"/>
      <c r="AS658" s="514"/>
      <c r="AT658" s="514"/>
      <c r="AU658" s="514"/>
      <c r="AV658" s="514"/>
      <c r="AW658" s="514"/>
      <c r="AX658" s="514"/>
      <c r="AY658" s="514"/>
      <c r="AZ658" s="514"/>
      <c r="BA658" s="514"/>
      <c r="BB658" s="514"/>
      <c r="BC658" s="642"/>
      <c r="BD658" s="514"/>
      <c r="BE658" s="514"/>
      <c r="BF658" s="514"/>
      <c r="BG658" s="514"/>
      <c r="BH658" s="630"/>
      <c r="BI658" s="514"/>
      <c r="BJ658" s="514"/>
      <c r="BK658" s="514"/>
      <c r="BL658" s="514"/>
      <c r="BM658" s="514"/>
      <c r="BN658" s="514"/>
      <c r="BO658" s="515"/>
    </row>
    <row r="659" spans="1:67" s="516" customFormat="1">
      <c r="A659"/>
      <c r="B659" s="107"/>
      <c r="C659" s="107"/>
      <c r="D659" s="107"/>
      <c r="E659" s="107"/>
      <c r="F659" s="107"/>
      <c r="G659"/>
      <c r="H659"/>
      <c r="I659" s="29"/>
      <c r="J659"/>
      <c r="K659" s="16"/>
      <c r="L659"/>
      <c r="M659" s="108"/>
      <c r="N659" s="102"/>
      <c r="O659" s="28"/>
      <c r="P659" s="103"/>
      <c r="Q659" s="102"/>
      <c r="R659" s="16"/>
      <c r="S659" s="104"/>
      <c r="T659" s="16"/>
      <c r="U659" s="104"/>
      <c r="V659" s="16"/>
      <c r="W659" s="104"/>
      <c r="X659" s="16"/>
      <c r="Y659" s="104"/>
      <c r="Z659" s="16"/>
      <c r="AA659" s="16"/>
      <c r="AB659" s="16"/>
      <c r="AC659" s="16"/>
      <c r="AD659" s="102"/>
      <c r="AE659" s="466"/>
      <c r="AF659" s="106"/>
      <c r="AG659" s="11"/>
      <c r="AH659" s="11"/>
      <c r="AI659" s="143"/>
      <c r="AJ659" s="105"/>
      <c r="AK659" s="518"/>
      <c r="AL659" s="518"/>
      <c r="AM659" s="518"/>
      <c r="AN659" s="518"/>
      <c r="AO659" s="518"/>
      <c r="AP659" s="518"/>
      <c r="AQ659" s="514"/>
      <c r="AR659" s="518"/>
      <c r="AS659" s="514"/>
      <c r="AT659" s="514"/>
      <c r="AU659" s="514"/>
      <c r="AV659" s="514"/>
      <c r="AW659" s="514"/>
      <c r="AX659" s="514"/>
      <c r="AY659" s="514"/>
      <c r="AZ659" s="514"/>
      <c r="BA659" s="514"/>
      <c r="BB659" s="514"/>
      <c r="BC659" s="642"/>
      <c r="BD659" s="514"/>
      <c r="BE659" s="514"/>
      <c r="BF659" s="514"/>
      <c r="BG659" s="514"/>
      <c r="BH659" s="630"/>
      <c r="BI659" s="514"/>
      <c r="BJ659" s="514"/>
      <c r="BK659" s="514"/>
      <c r="BL659" s="514"/>
      <c r="BM659" s="514"/>
      <c r="BN659" s="514"/>
      <c r="BO659" s="515"/>
    </row>
    <row r="660" spans="1:67" s="516" customFormat="1">
      <c r="A660"/>
      <c r="B660" s="107"/>
      <c r="C660" s="107"/>
      <c r="D660" s="107"/>
      <c r="E660" s="107"/>
      <c r="F660" s="107"/>
      <c r="G660"/>
      <c r="H660"/>
      <c r="I660" s="29"/>
      <c r="J660"/>
      <c r="K660" s="16"/>
      <c r="L660"/>
      <c r="M660" s="108"/>
      <c r="N660" s="102"/>
      <c r="O660" s="28"/>
      <c r="P660" s="103"/>
      <c r="Q660" s="102"/>
      <c r="R660" s="16"/>
      <c r="S660" s="104"/>
      <c r="T660" s="16"/>
      <c r="U660" s="104"/>
      <c r="V660" s="16"/>
      <c r="W660" s="104"/>
      <c r="X660" s="16"/>
      <c r="Y660" s="104"/>
      <c r="Z660" s="16"/>
      <c r="AA660" s="16"/>
      <c r="AB660" s="16"/>
      <c r="AC660" s="16"/>
      <c r="AD660" s="102"/>
      <c r="AE660" s="466"/>
      <c r="AF660" s="106"/>
      <c r="AG660" s="11"/>
      <c r="AH660" s="11"/>
      <c r="AI660" s="143"/>
      <c r="AJ660" s="105"/>
      <c r="AK660" s="518"/>
      <c r="AL660" s="518"/>
      <c r="AM660" s="518"/>
      <c r="AN660" s="518"/>
      <c r="AO660" s="518"/>
      <c r="AP660" s="518"/>
      <c r="AQ660" s="514"/>
      <c r="AR660" s="518"/>
      <c r="AS660" s="514"/>
      <c r="AT660" s="514"/>
      <c r="AU660" s="514"/>
      <c r="AV660" s="514"/>
      <c r="AW660" s="514"/>
      <c r="AX660" s="514"/>
      <c r="AY660" s="514"/>
      <c r="AZ660" s="514"/>
      <c r="BA660" s="514"/>
      <c r="BB660" s="514"/>
      <c r="BC660" s="642"/>
      <c r="BD660" s="514"/>
      <c r="BE660" s="514"/>
      <c r="BF660" s="514"/>
      <c r="BG660" s="514"/>
      <c r="BH660" s="630"/>
      <c r="BI660" s="514"/>
      <c r="BJ660" s="514"/>
      <c r="BK660" s="514"/>
      <c r="BL660" s="514"/>
      <c r="BM660" s="514"/>
      <c r="BN660" s="514"/>
      <c r="BO660" s="515"/>
    </row>
    <row r="661" spans="1:67" s="516" customFormat="1">
      <c r="A661"/>
      <c r="B661" s="107"/>
      <c r="C661" s="107"/>
      <c r="D661" s="107"/>
      <c r="E661" s="107"/>
      <c r="F661" s="107"/>
      <c r="G661"/>
      <c r="H661"/>
      <c r="I661" s="29"/>
      <c r="J661"/>
      <c r="K661" s="16"/>
      <c r="L661"/>
      <c r="M661" s="108"/>
      <c r="N661" s="102"/>
      <c r="O661" s="28"/>
      <c r="P661" s="103"/>
      <c r="Q661" s="102"/>
      <c r="R661" s="16"/>
      <c r="S661" s="104"/>
      <c r="T661" s="16"/>
      <c r="U661" s="104"/>
      <c r="V661" s="16"/>
      <c r="W661" s="104"/>
      <c r="X661" s="16"/>
      <c r="Y661" s="104"/>
      <c r="Z661" s="16"/>
      <c r="AA661" s="16"/>
      <c r="AB661" s="16"/>
      <c r="AC661" s="16"/>
      <c r="AD661" s="102"/>
      <c r="AE661" s="466"/>
      <c r="AF661" s="106"/>
      <c r="AG661" s="11"/>
      <c r="AH661" s="11"/>
      <c r="AI661" s="143"/>
      <c r="AJ661" s="105"/>
      <c r="AK661" s="518"/>
      <c r="AL661" s="518"/>
      <c r="AM661" s="518"/>
      <c r="AN661" s="518"/>
      <c r="AO661" s="518"/>
      <c r="AP661" s="518"/>
      <c r="AQ661" s="514"/>
      <c r="AR661" s="518"/>
      <c r="AS661" s="514"/>
      <c r="AT661" s="514"/>
      <c r="AU661" s="514"/>
      <c r="AV661" s="514"/>
      <c r="AW661" s="514"/>
      <c r="AX661" s="514"/>
      <c r="AY661" s="514"/>
      <c r="AZ661" s="514"/>
      <c r="BA661" s="514"/>
      <c r="BB661" s="514"/>
      <c r="BC661" s="642"/>
      <c r="BD661" s="514"/>
      <c r="BE661" s="514"/>
      <c r="BF661" s="514"/>
      <c r="BG661" s="514"/>
      <c r="BH661" s="630"/>
      <c r="BI661" s="514"/>
      <c r="BJ661" s="514"/>
      <c r="BK661" s="514"/>
      <c r="BL661" s="514"/>
      <c r="BM661" s="514"/>
      <c r="BN661" s="514"/>
      <c r="BO661" s="515"/>
    </row>
    <row r="662" spans="1:67" s="516" customFormat="1">
      <c r="A662"/>
      <c r="B662" s="107"/>
      <c r="C662" s="107"/>
      <c r="D662" s="107"/>
      <c r="E662" s="107"/>
      <c r="F662" s="107"/>
      <c r="G662"/>
      <c r="H662"/>
      <c r="I662" s="29"/>
      <c r="J662"/>
      <c r="K662" s="16"/>
      <c r="L662"/>
      <c r="M662" s="108"/>
      <c r="N662" s="102"/>
      <c r="O662" s="28"/>
      <c r="P662" s="103"/>
      <c r="Q662" s="102"/>
      <c r="R662" s="16"/>
      <c r="S662" s="104"/>
      <c r="T662" s="16"/>
      <c r="U662" s="104"/>
      <c r="V662" s="16"/>
      <c r="W662" s="104"/>
      <c r="X662" s="16"/>
      <c r="Y662" s="104"/>
      <c r="Z662" s="16"/>
      <c r="AA662" s="16"/>
      <c r="AB662" s="16"/>
      <c r="AC662" s="16"/>
      <c r="AD662" s="102"/>
      <c r="AE662" s="466"/>
      <c r="AF662" s="106"/>
      <c r="AG662" s="11"/>
      <c r="AH662" s="11"/>
      <c r="AI662" s="143"/>
      <c r="AJ662" s="105"/>
      <c r="AK662" s="518"/>
      <c r="AL662" s="518"/>
      <c r="AM662" s="518"/>
      <c r="AN662" s="518"/>
      <c r="AO662" s="518"/>
      <c r="AP662" s="518"/>
      <c r="AQ662" s="514"/>
      <c r="AR662" s="518"/>
      <c r="AS662" s="514"/>
      <c r="AT662" s="514"/>
      <c r="AU662" s="514"/>
      <c r="AV662" s="514"/>
      <c r="AW662" s="514"/>
      <c r="AX662" s="514"/>
      <c r="AY662" s="514"/>
      <c r="AZ662" s="514"/>
      <c r="BA662" s="514"/>
      <c r="BB662" s="514"/>
      <c r="BC662" s="642"/>
      <c r="BD662" s="514"/>
      <c r="BE662" s="514"/>
      <c r="BF662" s="514"/>
      <c r="BG662" s="514"/>
      <c r="BH662" s="630"/>
      <c r="BI662" s="514"/>
      <c r="BJ662" s="514"/>
      <c r="BK662" s="514"/>
      <c r="BL662" s="514"/>
      <c r="BM662" s="514"/>
      <c r="BN662" s="514"/>
      <c r="BO662" s="515"/>
    </row>
    <row r="663" spans="1:67" s="516" customFormat="1">
      <c r="A663"/>
      <c r="B663" s="107"/>
      <c r="C663" s="107"/>
      <c r="D663" s="107"/>
      <c r="E663" s="107"/>
      <c r="F663" s="107"/>
      <c r="G663"/>
      <c r="H663"/>
      <c r="I663" s="29"/>
      <c r="J663"/>
      <c r="K663" s="16"/>
      <c r="L663"/>
      <c r="M663" s="108"/>
      <c r="N663" s="102"/>
      <c r="O663" s="28"/>
      <c r="P663" s="103"/>
      <c r="Q663" s="102"/>
      <c r="R663" s="16"/>
      <c r="S663" s="104"/>
      <c r="T663" s="16"/>
      <c r="U663" s="104"/>
      <c r="V663" s="16"/>
      <c r="W663" s="104"/>
      <c r="X663" s="16"/>
      <c r="Y663" s="104"/>
      <c r="Z663" s="16"/>
      <c r="AA663" s="16"/>
      <c r="AB663" s="16"/>
      <c r="AC663" s="16"/>
      <c r="AD663" s="102"/>
      <c r="AE663" s="466"/>
      <c r="AF663" s="106"/>
      <c r="AG663" s="11"/>
      <c r="AH663" s="11"/>
      <c r="AI663" s="143"/>
      <c r="AJ663" s="105"/>
      <c r="AK663" s="518"/>
      <c r="AL663" s="518"/>
      <c r="AM663" s="518"/>
      <c r="AN663" s="518"/>
      <c r="AO663" s="518"/>
      <c r="AP663" s="518"/>
      <c r="AQ663" s="514"/>
      <c r="AR663" s="518"/>
      <c r="AS663" s="514"/>
      <c r="AT663" s="514"/>
      <c r="AU663" s="514"/>
      <c r="AV663" s="514"/>
      <c r="AW663" s="514"/>
      <c r="AX663" s="514"/>
      <c r="AY663" s="514"/>
      <c r="AZ663" s="514"/>
      <c r="BA663" s="514"/>
      <c r="BB663" s="514"/>
      <c r="BC663" s="642"/>
      <c r="BD663" s="514"/>
      <c r="BE663" s="514"/>
      <c r="BF663" s="514"/>
      <c r="BG663" s="514"/>
      <c r="BH663" s="630"/>
      <c r="BI663" s="514"/>
      <c r="BJ663" s="514"/>
      <c r="BK663" s="514"/>
      <c r="BL663" s="514"/>
      <c r="BM663" s="514"/>
      <c r="BN663" s="514"/>
      <c r="BO663" s="515"/>
    </row>
    <row r="664" spans="1:67" s="516" customFormat="1">
      <c r="A664"/>
      <c r="B664" s="107"/>
      <c r="C664" s="107"/>
      <c r="D664" s="107"/>
      <c r="E664" s="107"/>
      <c r="F664" s="107"/>
      <c r="G664"/>
      <c r="H664"/>
      <c r="I664" s="29"/>
      <c r="J664"/>
      <c r="K664" s="16"/>
      <c r="L664"/>
      <c r="M664" s="108"/>
      <c r="N664" s="102"/>
      <c r="O664" s="28"/>
      <c r="P664" s="103"/>
      <c r="Q664" s="102"/>
      <c r="R664" s="16"/>
      <c r="S664" s="104"/>
      <c r="T664" s="16"/>
      <c r="U664" s="104"/>
      <c r="V664" s="16"/>
      <c r="W664" s="104"/>
      <c r="X664" s="16"/>
      <c r="Y664" s="104"/>
      <c r="Z664" s="16"/>
      <c r="AA664" s="16"/>
      <c r="AB664" s="16"/>
      <c r="AC664" s="16"/>
      <c r="AD664" s="102"/>
      <c r="AE664" s="466"/>
      <c r="AF664" s="106"/>
      <c r="AG664" s="11"/>
      <c r="AH664" s="11"/>
      <c r="AI664" s="143"/>
      <c r="AJ664" s="105"/>
      <c r="AK664" s="518"/>
      <c r="AL664" s="518"/>
      <c r="AM664" s="518"/>
      <c r="AN664" s="518"/>
      <c r="AO664" s="518"/>
      <c r="AP664" s="518"/>
      <c r="AQ664" s="514"/>
      <c r="AR664" s="518"/>
      <c r="AS664" s="514"/>
      <c r="AT664" s="514"/>
      <c r="AU664" s="514"/>
      <c r="AV664" s="514"/>
      <c r="AW664" s="514"/>
      <c r="AX664" s="514"/>
      <c r="AY664" s="514"/>
      <c r="AZ664" s="514"/>
      <c r="BA664" s="514"/>
      <c r="BB664" s="514"/>
      <c r="BC664" s="642"/>
      <c r="BD664" s="514"/>
      <c r="BE664" s="514"/>
      <c r="BF664" s="514"/>
      <c r="BG664" s="514"/>
      <c r="BH664" s="630"/>
      <c r="BI664" s="514"/>
      <c r="BJ664" s="514"/>
      <c r="BK664" s="514"/>
      <c r="BL664" s="514"/>
      <c r="BM664" s="514"/>
      <c r="BN664" s="514"/>
      <c r="BO664" s="515"/>
    </row>
    <row r="665" spans="1:67" s="516" customFormat="1">
      <c r="A665"/>
      <c r="B665" s="107"/>
      <c r="C665" s="107"/>
      <c r="D665" s="107"/>
      <c r="E665" s="107"/>
      <c r="F665" s="107"/>
      <c r="G665"/>
      <c r="H665"/>
      <c r="I665" s="29"/>
      <c r="J665"/>
      <c r="K665" s="16"/>
      <c r="L665"/>
      <c r="M665" s="108"/>
      <c r="N665" s="102"/>
      <c r="O665" s="28"/>
      <c r="P665" s="103"/>
      <c r="Q665" s="102"/>
      <c r="R665" s="16"/>
      <c r="S665" s="104"/>
      <c r="T665" s="16"/>
      <c r="U665" s="104"/>
      <c r="V665" s="16"/>
      <c r="W665" s="104"/>
      <c r="X665" s="16"/>
      <c r="Y665" s="104"/>
      <c r="Z665" s="16"/>
      <c r="AA665" s="16"/>
      <c r="AB665" s="16"/>
      <c r="AC665" s="16"/>
      <c r="AD665" s="102"/>
      <c r="AE665" s="466"/>
      <c r="AF665" s="106"/>
      <c r="AG665" s="11"/>
      <c r="AH665" s="11"/>
      <c r="AI665" s="143"/>
      <c r="AJ665" s="105"/>
      <c r="AK665" s="518"/>
      <c r="AL665" s="518"/>
      <c r="AM665" s="518"/>
      <c r="AN665" s="518"/>
      <c r="AO665" s="518"/>
      <c r="AP665" s="518"/>
      <c r="AQ665" s="514"/>
      <c r="AR665" s="518"/>
      <c r="AS665" s="514"/>
      <c r="AT665" s="514"/>
      <c r="AU665" s="514"/>
      <c r="AV665" s="514"/>
      <c r="AW665" s="514"/>
      <c r="AX665" s="514"/>
      <c r="AY665" s="514"/>
      <c r="AZ665" s="514"/>
      <c r="BA665" s="514"/>
      <c r="BB665" s="514"/>
      <c r="BC665" s="642"/>
      <c r="BD665" s="514"/>
      <c r="BE665" s="514"/>
      <c r="BF665" s="514"/>
      <c r="BG665" s="514"/>
      <c r="BH665" s="630"/>
      <c r="BI665" s="514"/>
      <c r="BJ665" s="514"/>
      <c r="BK665" s="514"/>
      <c r="BL665" s="514"/>
      <c r="BM665" s="514"/>
      <c r="BN665" s="514"/>
      <c r="BO665" s="515"/>
    </row>
    <row r="666" spans="1:67" s="516" customFormat="1">
      <c r="A666"/>
      <c r="B666" s="107"/>
      <c r="C666" s="107"/>
      <c r="D666" s="107"/>
      <c r="E666" s="107"/>
      <c r="F666" s="107"/>
      <c r="G666"/>
      <c r="H666"/>
      <c r="I666" s="29"/>
      <c r="J666"/>
      <c r="K666" s="16"/>
      <c r="L666"/>
      <c r="M666" s="108"/>
      <c r="N666" s="102"/>
      <c r="O666" s="28"/>
      <c r="P666" s="103"/>
      <c r="Q666" s="102"/>
      <c r="R666" s="16"/>
      <c r="S666" s="104"/>
      <c r="T666" s="16"/>
      <c r="U666" s="104"/>
      <c r="V666" s="16"/>
      <c r="W666" s="104"/>
      <c r="X666" s="16"/>
      <c r="Y666" s="104"/>
      <c r="Z666" s="16"/>
      <c r="AA666" s="16"/>
      <c r="AB666" s="16"/>
      <c r="AC666" s="16"/>
      <c r="AD666" s="102"/>
      <c r="AE666" s="466"/>
      <c r="AF666" s="106"/>
      <c r="AG666" s="11"/>
      <c r="AH666" s="11"/>
      <c r="AI666" s="143"/>
      <c r="AJ666" s="105"/>
      <c r="AK666" s="518"/>
      <c r="AL666" s="518"/>
      <c r="AM666" s="518"/>
      <c r="AN666" s="518"/>
      <c r="AO666" s="518"/>
      <c r="AP666" s="518"/>
      <c r="AQ666" s="514"/>
      <c r="AR666" s="518"/>
      <c r="AS666" s="514"/>
      <c r="AT666" s="514"/>
      <c r="AU666" s="514"/>
      <c r="AV666" s="514"/>
      <c r="AW666" s="514"/>
      <c r="AX666" s="514"/>
      <c r="AY666" s="514"/>
      <c r="AZ666" s="514"/>
      <c r="BA666" s="514"/>
      <c r="BB666" s="514"/>
      <c r="BC666" s="642"/>
      <c r="BD666" s="514"/>
      <c r="BE666" s="514"/>
      <c r="BF666" s="514"/>
      <c r="BG666" s="514"/>
      <c r="BH666" s="630"/>
      <c r="BI666" s="514"/>
      <c r="BJ666" s="514"/>
      <c r="BK666" s="514"/>
      <c r="BL666" s="514"/>
      <c r="BM666" s="514"/>
      <c r="BN666" s="514"/>
      <c r="BO666" s="515"/>
    </row>
    <row r="667" spans="1:67" s="516" customFormat="1">
      <c r="A667"/>
      <c r="B667" s="107"/>
      <c r="C667" s="107"/>
      <c r="D667" s="107"/>
      <c r="E667" s="107"/>
      <c r="F667" s="107"/>
      <c r="G667"/>
      <c r="H667"/>
      <c r="I667" s="29"/>
      <c r="J667"/>
      <c r="K667" s="16"/>
      <c r="L667"/>
      <c r="M667" s="108"/>
      <c r="N667" s="102"/>
      <c r="O667" s="28"/>
      <c r="P667" s="103"/>
      <c r="Q667" s="102"/>
      <c r="R667" s="16"/>
      <c r="S667" s="104"/>
      <c r="T667" s="16"/>
      <c r="U667" s="104"/>
      <c r="V667" s="16"/>
      <c r="W667" s="104"/>
      <c r="X667" s="16"/>
      <c r="Y667" s="104"/>
      <c r="Z667" s="16"/>
      <c r="AA667" s="16"/>
      <c r="AB667" s="16"/>
      <c r="AC667" s="16"/>
      <c r="AD667" s="102"/>
      <c r="AE667" s="466"/>
      <c r="AF667" s="106"/>
      <c r="AG667" s="11"/>
      <c r="AH667" s="11"/>
      <c r="AI667" s="143"/>
      <c r="AJ667" s="105"/>
      <c r="AK667" s="518"/>
      <c r="AL667" s="518"/>
      <c r="AM667" s="518"/>
      <c r="AN667" s="518"/>
      <c r="AO667" s="518"/>
      <c r="AP667" s="518"/>
      <c r="AQ667" s="514"/>
      <c r="AR667" s="518"/>
      <c r="AS667" s="514"/>
      <c r="AT667" s="514"/>
      <c r="AU667" s="514"/>
      <c r="AV667" s="514"/>
      <c r="AW667" s="514"/>
      <c r="AX667" s="514"/>
      <c r="AY667" s="514"/>
      <c r="AZ667" s="514"/>
      <c r="BA667" s="514"/>
      <c r="BB667" s="514"/>
      <c r="BC667" s="642"/>
      <c r="BD667" s="514"/>
      <c r="BE667" s="514"/>
      <c r="BF667" s="514"/>
      <c r="BG667" s="514"/>
      <c r="BH667" s="630"/>
      <c r="BI667" s="514"/>
      <c r="BJ667" s="514"/>
      <c r="BK667" s="514"/>
      <c r="BL667" s="514"/>
      <c r="BM667" s="514"/>
      <c r="BN667" s="514"/>
      <c r="BO667" s="515"/>
    </row>
    <row r="668" spans="1:67" s="516" customFormat="1">
      <c r="A668"/>
      <c r="B668" s="107"/>
      <c r="C668" s="107"/>
      <c r="D668" s="107"/>
      <c r="E668" s="107"/>
      <c r="F668" s="107"/>
      <c r="G668"/>
      <c r="H668"/>
      <c r="I668" s="29"/>
      <c r="J668"/>
      <c r="K668" s="16"/>
      <c r="L668"/>
      <c r="M668" s="108"/>
      <c r="N668" s="102"/>
      <c r="O668" s="28"/>
      <c r="P668" s="103"/>
      <c r="Q668" s="102"/>
      <c r="R668" s="16"/>
      <c r="S668" s="104"/>
      <c r="T668" s="16"/>
      <c r="U668" s="104"/>
      <c r="V668" s="16"/>
      <c r="W668" s="104"/>
      <c r="X668" s="16"/>
      <c r="Y668" s="104"/>
      <c r="Z668" s="16"/>
      <c r="AA668" s="16"/>
      <c r="AB668" s="16"/>
      <c r="AC668" s="16"/>
      <c r="AD668" s="102"/>
      <c r="AE668" s="466"/>
      <c r="AF668" s="106"/>
      <c r="AG668" s="11"/>
      <c r="AH668" s="11"/>
      <c r="AI668" s="143"/>
      <c r="AJ668" s="105"/>
      <c r="AK668" s="518"/>
      <c r="AL668" s="518"/>
      <c r="AM668" s="518"/>
      <c r="AN668" s="518"/>
      <c r="AO668" s="518"/>
      <c r="AP668" s="518"/>
      <c r="AQ668" s="514"/>
      <c r="AR668" s="518"/>
      <c r="AS668" s="514"/>
      <c r="AT668" s="514"/>
      <c r="AU668" s="514"/>
      <c r="AV668" s="514"/>
      <c r="AW668" s="514"/>
      <c r="AX668" s="514"/>
      <c r="AY668" s="514"/>
      <c r="AZ668" s="514"/>
      <c r="BA668" s="514"/>
      <c r="BB668" s="514"/>
      <c r="BC668" s="642"/>
      <c r="BD668" s="514"/>
      <c r="BE668" s="514"/>
      <c r="BF668" s="514"/>
      <c r="BG668" s="514"/>
      <c r="BH668" s="630"/>
      <c r="BI668" s="514"/>
      <c r="BJ668" s="514"/>
      <c r="BK668" s="514"/>
      <c r="BL668" s="514"/>
      <c r="BM668" s="514"/>
      <c r="BN668" s="514"/>
      <c r="BO668" s="515"/>
    </row>
    <row r="669" spans="1:67" s="516" customFormat="1">
      <c r="A669"/>
      <c r="B669" s="107"/>
      <c r="C669" s="107"/>
      <c r="D669" s="107"/>
      <c r="E669" s="107"/>
      <c r="F669" s="107"/>
      <c r="G669"/>
      <c r="H669"/>
      <c r="I669" s="29"/>
      <c r="J669"/>
      <c r="K669" s="16"/>
      <c r="L669"/>
      <c r="M669" s="108"/>
      <c r="N669" s="102"/>
      <c r="O669" s="28"/>
      <c r="P669" s="103"/>
      <c r="Q669" s="102"/>
      <c r="R669" s="16"/>
      <c r="S669" s="104"/>
      <c r="T669" s="16"/>
      <c r="U669" s="104"/>
      <c r="V669" s="16"/>
      <c r="W669" s="104"/>
      <c r="X669" s="16"/>
      <c r="Y669" s="104"/>
      <c r="Z669" s="16"/>
      <c r="AA669" s="16"/>
      <c r="AB669" s="16"/>
      <c r="AC669" s="16"/>
      <c r="AD669" s="102"/>
      <c r="AE669" s="466"/>
      <c r="AF669" s="106"/>
      <c r="AG669" s="11"/>
      <c r="AH669" s="11"/>
      <c r="AI669" s="143"/>
      <c r="AJ669" s="105"/>
      <c r="AK669" s="518"/>
      <c r="AL669" s="518"/>
      <c r="AM669" s="518"/>
      <c r="AN669" s="518"/>
      <c r="AO669" s="518"/>
      <c r="AP669" s="518"/>
      <c r="AQ669" s="514"/>
      <c r="AR669" s="518"/>
      <c r="AS669" s="514"/>
      <c r="AT669" s="514"/>
      <c r="AU669" s="514"/>
      <c r="AV669" s="514"/>
      <c r="AW669" s="514"/>
      <c r="AX669" s="514"/>
      <c r="AY669" s="514"/>
      <c r="AZ669" s="514"/>
      <c r="BA669" s="514"/>
      <c r="BB669" s="514"/>
      <c r="BC669" s="642"/>
      <c r="BD669" s="514"/>
      <c r="BE669" s="514"/>
      <c r="BF669" s="514"/>
      <c r="BG669" s="514"/>
      <c r="BH669" s="630"/>
      <c r="BI669" s="514"/>
      <c r="BJ669" s="514"/>
      <c r="BK669" s="514"/>
      <c r="BL669" s="514"/>
      <c r="BM669" s="514"/>
      <c r="BN669" s="514"/>
      <c r="BO669" s="515"/>
    </row>
    <row r="670" spans="1:67" s="516" customFormat="1">
      <c r="A670"/>
      <c r="B670" s="107"/>
      <c r="C670" s="107"/>
      <c r="D670" s="107"/>
      <c r="E670" s="107"/>
      <c r="F670" s="107"/>
      <c r="G670"/>
      <c r="H670"/>
      <c r="I670" s="29"/>
      <c r="J670"/>
      <c r="K670" s="16"/>
      <c r="L670"/>
      <c r="M670" s="108"/>
      <c r="N670" s="102"/>
      <c r="O670" s="28"/>
      <c r="P670" s="103"/>
      <c r="Q670" s="102"/>
      <c r="R670" s="16"/>
      <c r="S670" s="104"/>
      <c r="T670" s="16"/>
      <c r="U670" s="104"/>
      <c r="V670" s="16"/>
      <c r="W670" s="104"/>
      <c r="X670" s="16"/>
      <c r="Y670" s="104"/>
      <c r="Z670" s="16"/>
      <c r="AA670" s="16"/>
      <c r="AB670" s="16"/>
      <c r="AC670" s="16"/>
      <c r="AD670" s="102"/>
      <c r="AE670" s="466"/>
      <c r="AF670" s="106"/>
      <c r="AG670" s="11"/>
      <c r="AH670" s="11"/>
      <c r="AI670" s="143"/>
      <c r="AJ670" s="105"/>
      <c r="AK670" s="518"/>
      <c r="AL670" s="518"/>
      <c r="AM670" s="518"/>
      <c r="AN670" s="518"/>
      <c r="AO670" s="518"/>
      <c r="AP670" s="518"/>
      <c r="AQ670" s="514"/>
      <c r="AR670" s="518"/>
      <c r="AS670" s="514"/>
      <c r="AT670" s="514"/>
      <c r="AU670" s="514"/>
      <c r="AV670" s="514"/>
      <c r="AW670" s="514"/>
      <c r="AX670" s="514"/>
      <c r="AY670" s="514"/>
      <c r="AZ670" s="514"/>
      <c r="BA670" s="514"/>
      <c r="BB670" s="514"/>
      <c r="BC670" s="642"/>
      <c r="BD670" s="514"/>
      <c r="BE670" s="514"/>
      <c r="BF670" s="514"/>
      <c r="BG670" s="514"/>
      <c r="BH670" s="630"/>
      <c r="BI670" s="514"/>
      <c r="BJ670" s="514"/>
      <c r="BK670" s="514"/>
      <c r="BL670" s="514"/>
      <c r="BM670" s="514"/>
      <c r="BN670" s="514"/>
      <c r="BO670" s="515"/>
    </row>
    <row r="671" spans="1:67" s="516" customFormat="1">
      <c r="A671"/>
      <c r="B671" s="107"/>
      <c r="C671" s="107"/>
      <c r="D671" s="107"/>
      <c r="E671" s="107"/>
      <c r="F671" s="107"/>
      <c r="G671"/>
      <c r="H671"/>
      <c r="I671" s="29"/>
      <c r="J671"/>
      <c r="K671" s="16"/>
      <c r="L671"/>
      <c r="M671" s="108"/>
      <c r="N671" s="102"/>
      <c r="O671" s="28"/>
      <c r="P671" s="103"/>
      <c r="Q671" s="102"/>
      <c r="R671" s="16"/>
      <c r="S671" s="104"/>
      <c r="T671" s="16"/>
      <c r="U671" s="104"/>
      <c r="V671" s="16"/>
      <c r="W671" s="104"/>
      <c r="X671" s="16"/>
      <c r="Y671" s="104"/>
      <c r="Z671" s="16"/>
      <c r="AA671" s="16"/>
      <c r="AB671" s="16"/>
      <c r="AC671" s="16"/>
      <c r="AD671" s="102"/>
      <c r="AE671" s="466"/>
      <c r="AF671" s="106"/>
      <c r="AG671" s="11"/>
      <c r="AH671" s="11"/>
      <c r="AI671" s="143"/>
      <c r="AJ671" s="105"/>
      <c r="AK671" s="518"/>
      <c r="AL671" s="518"/>
      <c r="AM671" s="518"/>
      <c r="AN671" s="518"/>
      <c r="AO671" s="518"/>
      <c r="AP671" s="518"/>
      <c r="AQ671" s="514"/>
      <c r="AR671" s="518"/>
      <c r="AS671" s="514"/>
      <c r="AT671" s="514"/>
      <c r="AU671" s="514"/>
      <c r="AV671" s="514"/>
      <c r="AW671" s="514"/>
      <c r="AX671" s="514"/>
      <c r="AY671" s="514"/>
      <c r="AZ671" s="514"/>
      <c r="BA671" s="514"/>
      <c r="BB671" s="514"/>
      <c r="BC671" s="642"/>
      <c r="BD671" s="514"/>
      <c r="BE671" s="514"/>
      <c r="BF671" s="514"/>
      <c r="BG671" s="514"/>
      <c r="BH671" s="630"/>
      <c r="BI671" s="514"/>
      <c r="BJ671" s="514"/>
      <c r="BK671" s="514"/>
      <c r="BL671" s="514"/>
      <c r="BM671" s="514"/>
      <c r="BN671" s="514"/>
      <c r="BO671" s="515"/>
    </row>
    <row r="672" spans="1:67" s="516" customFormat="1">
      <c r="A672"/>
      <c r="B672" s="107"/>
      <c r="C672" s="107"/>
      <c r="D672" s="107"/>
      <c r="E672" s="107"/>
      <c r="F672" s="107"/>
      <c r="G672"/>
      <c r="H672"/>
      <c r="I672" s="29"/>
      <c r="J672"/>
      <c r="K672" s="16"/>
      <c r="L672"/>
      <c r="M672" s="108"/>
      <c r="N672" s="102"/>
      <c r="O672" s="28"/>
      <c r="P672" s="103"/>
      <c r="Q672" s="102"/>
      <c r="R672" s="16"/>
      <c r="S672" s="104"/>
      <c r="T672" s="16"/>
      <c r="U672" s="104"/>
      <c r="V672" s="16"/>
      <c r="W672" s="104"/>
      <c r="X672" s="16"/>
      <c r="Y672" s="104"/>
      <c r="Z672" s="16"/>
      <c r="AA672" s="16"/>
      <c r="AB672" s="16"/>
      <c r="AC672" s="16"/>
      <c r="AD672" s="102"/>
      <c r="AE672" s="466"/>
      <c r="AF672" s="106"/>
      <c r="AG672" s="11"/>
      <c r="AH672" s="11"/>
      <c r="AI672" s="143"/>
      <c r="AJ672" s="105"/>
      <c r="AK672" s="518"/>
      <c r="AL672" s="518"/>
      <c r="AM672" s="518"/>
      <c r="AN672" s="518"/>
      <c r="AO672" s="518"/>
      <c r="AP672" s="518"/>
      <c r="AQ672" s="514"/>
      <c r="AR672" s="518"/>
      <c r="AS672" s="514"/>
      <c r="AT672" s="514"/>
      <c r="AU672" s="514"/>
      <c r="AV672" s="514"/>
      <c r="AW672" s="514"/>
      <c r="AX672" s="514"/>
      <c r="AY672" s="514"/>
      <c r="AZ672" s="514"/>
      <c r="BA672" s="514"/>
      <c r="BB672" s="514"/>
      <c r="BC672" s="642"/>
      <c r="BD672" s="514"/>
      <c r="BE672" s="514"/>
      <c r="BF672" s="514"/>
      <c r="BG672" s="514"/>
      <c r="BH672" s="630"/>
      <c r="BI672" s="514"/>
      <c r="BJ672" s="514"/>
      <c r="BK672" s="514"/>
      <c r="BL672" s="514"/>
      <c r="BM672" s="514"/>
      <c r="BN672" s="514"/>
      <c r="BO672" s="515"/>
    </row>
    <row r="673" spans="1:67" s="516" customFormat="1">
      <c r="A673"/>
      <c r="B673" s="107"/>
      <c r="C673" s="107"/>
      <c r="D673" s="107"/>
      <c r="E673" s="107"/>
      <c r="F673" s="107"/>
      <c r="G673"/>
      <c r="H673"/>
      <c r="I673" s="29"/>
      <c r="J673"/>
      <c r="K673" s="16"/>
      <c r="L673"/>
      <c r="M673" s="108"/>
      <c r="N673" s="102"/>
      <c r="O673" s="28"/>
      <c r="P673" s="103"/>
      <c r="Q673" s="102"/>
      <c r="R673" s="16"/>
      <c r="S673" s="104"/>
      <c r="T673" s="16"/>
      <c r="U673" s="104"/>
      <c r="V673" s="16"/>
      <c r="W673" s="104"/>
      <c r="X673" s="16"/>
      <c r="Y673" s="104"/>
      <c r="Z673" s="16"/>
      <c r="AA673" s="16"/>
      <c r="AB673" s="16"/>
      <c r="AC673" s="16"/>
      <c r="AD673" s="102"/>
      <c r="AE673" s="466"/>
      <c r="AF673" s="106"/>
      <c r="AG673" s="11"/>
      <c r="AH673" s="11"/>
      <c r="AI673" s="143"/>
      <c r="AJ673" s="105"/>
      <c r="AK673" s="518"/>
      <c r="AL673" s="518"/>
      <c r="AM673" s="518"/>
      <c r="AN673" s="518"/>
      <c r="AO673" s="518"/>
      <c r="AP673" s="518"/>
      <c r="AQ673" s="514"/>
      <c r="AR673" s="518"/>
      <c r="AS673" s="514"/>
      <c r="AT673" s="514"/>
      <c r="AU673" s="514"/>
      <c r="AV673" s="514"/>
      <c r="AW673" s="514"/>
      <c r="AX673" s="514"/>
      <c r="AY673" s="514"/>
      <c r="AZ673" s="514"/>
      <c r="BA673" s="514"/>
      <c r="BB673" s="514"/>
      <c r="BC673" s="642"/>
      <c r="BD673" s="514"/>
      <c r="BE673" s="514"/>
      <c r="BF673" s="514"/>
      <c r="BG673" s="514"/>
      <c r="BH673" s="630"/>
      <c r="BI673" s="514"/>
      <c r="BJ673" s="514"/>
      <c r="BK673" s="514"/>
      <c r="BL673" s="514"/>
      <c r="BM673" s="514"/>
      <c r="BN673" s="514"/>
      <c r="BO673" s="515"/>
    </row>
    <row r="674" spans="1:67" s="516" customFormat="1">
      <c r="A674"/>
      <c r="B674" s="107"/>
      <c r="C674" s="107"/>
      <c r="D674" s="107"/>
      <c r="E674" s="107"/>
      <c r="F674" s="107"/>
      <c r="G674"/>
      <c r="H674"/>
      <c r="I674" s="29"/>
      <c r="J674"/>
      <c r="K674" s="16"/>
      <c r="L674"/>
      <c r="M674" s="108"/>
      <c r="N674" s="102"/>
      <c r="O674" s="28"/>
      <c r="P674" s="103"/>
      <c r="Q674" s="102"/>
      <c r="R674" s="16"/>
      <c r="S674" s="104"/>
      <c r="T674" s="16"/>
      <c r="U674" s="104"/>
      <c r="V674" s="16"/>
      <c r="W674" s="104"/>
      <c r="X674" s="16"/>
      <c r="Y674" s="104"/>
      <c r="Z674" s="16"/>
      <c r="AA674" s="16"/>
      <c r="AB674" s="16"/>
      <c r="AC674" s="16"/>
      <c r="AD674" s="102"/>
      <c r="AE674" s="466"/>
      <c r="AF674" s="106"/>
      <c r="AG674" s="11"/>
      <c r="AH674" s="11"/>
      <c r="AI674" s="143"/>
      <c r="AJ674" s="105"/>
      <c r="AK674" s="518"/>
      <c r="AL674" s="518"/>
      <c r="AM674" s="518"/>
      <c r="AN674" s="518"/>
      <c r="AO674" s="518"/>
      <c r="AP674" s="518"/>
      <c r="AQ674" s="514"/>
      <c r="AR674" s="518"/>
      <c r="AS674" s="514"/>
      <c r="AT674" s="514"/>
      <c r="AU674" s="514"/>
      <c r="AV674" s="514"/>
      <c r="AW674" s="514"/>
      <c r="AX674" s="514"/>
      <c r="AY674" s="514"/>
      <c r="AZ674" s="514"/>
      <c r="BA674" s="514"/>
      <c r="BB674" s="514"/>
      <c r="BC674" s="642"/>
      <c r="BD674" s="514"/>
      <c r="BE674" s="514"/>
      <c r="BF674" s="514"/>
      <c r="BG674" s="514"/>
      <c r="BH674" s="630"/>
      <c r="BI674" s="514"/>
      <c r="BJ674" s="514"/>
      <c r="BK674" s="514"/>
      <c r="BL674" s="514"/>
      <c r="BM674" s="514"/>
      <c r="BN674" s="514"/>
      <c r="BO674" s="515"/>
    </row>
    <row r="675" spans="1:67" s="516" customFormat="1">
      <c r="A675"/>
      <c r="B675" s="107"/>
      <c r="C675" s="107"/>
      <c r="D675" s="107"/>
      <c r="E675" s="107"/>
      <c r="F675" s="107"/>
      <c r="G675"/>
      <c r="H675"/>
      <c r="I675" s="29"/>
      <c r="J675"/>
      <c r="K675" s="16"/>
      <c r="L675"/>
      <c r="M675" s="108"/>
      <c r="N675" s="102"/>
      <c r="O675" s="28"/>
      <c r="P675" s="103"/>
      <c r="Q675" s="102"/>
      <c r="R675" s="16"/>
      <c r="S675" s="104"/>
      <c r="T675" s="16"/>
      <c r="U675" s="104"/>
      <c r="V675" s="16"/>
      <c r="W675" s="104"/>
      <c r="X675" s="16"/>
      <c r="Y675" s="104"/>
      <c r="Z675" s="16"/>
      <c r="AA675" s="16"/>
      <c r="AB675" s="16"/>
      <c r="AC675" s="16"/>
      <c r="AD675" s="102"/>
      <c r="AE675" s="466"/>
      <c r="AF675" s="106"/>
      <c r="AG675" s="11"/>
      <c r="AH675" s="11"/>
      <c r="AI675" s="143"/>
      <c r="AJ675" s="105"/>
      <c r="AK675" s="518"/>
      <c r="AL675" s="518"/>
      <c r="AM675" s="518"/>
      <c r="AN675" s="518"/>
      <c r="AO675" s="518"/>
      <c r="AP675" s="518"/>
      <c r="AQ675" s="514"/>
      <c r="AR675" s="518"/>
      <c r="AS675" s="514"/>
      <c r="AT675" s="514"/>
      <c r="AU675" s="514"/>
      <c r="AV675" s="514"/>
      <c r="AW675" s="514"/>
      <c r="AX675" s="514"/>
      <c r="AY675" s="514"/>
      <c r="AZ675" s="514"/>
      <c r="BA675" s="514"/>
      <c r="BB675" s="514"/>
      <c r="BC675" s="642"/>
      <c r="BD675" s="514"/>
      <c r="BE675" s="514"/>
      <c r="BF675" s="514"/>
      <c r="BG675" s="514"/>
      <c r="BH675" s="630"/>
      <c r="BI675" s="514"/>
      <c r="BJ675" s="514"/>
      <c r="BK675" s="514"/>
      <c r="BL675" s="514"/>
      <c r="BM675" s="514"/>
      <c r="BN675" s="514"/>
      <c r="BO675" s="515"/>
    </row>
    <row r="676" spans="1:67" s="516" customFormat="1">
      <c r="A676"/>
      <c r="B676" s="107"/>
      <c r="C676" s="107"/>
      <c r="D676" s="107"/>
      <c r="E676" s="107"/>
      <c r="F676" s="107"/>
      <c r="G676"/>
      <c r="H676"/>
      <c r="I676" s="29"/>
      <c r="J676"/>
      <c r="K676" s="16"/>
      <c r="L676"/>
      <c r="M676" s="108"/>
      <c r="N676" s="102"/>
      <c r="O676" s="28"/>
      <c r="P676" s="103"/>
      <c r="Q676" s="102"/>
      <c r="R676" s="16"/>
      <c r="S676" s="104"/>
      <c r="T676" s="16"/>
      <c r="U676" s="104"/>
      <c r="V676" s="16"/>
      <c r="W676" s="104"/>
      <c r="X676" s="16"/>
      <c r="Y676" s="104"/>
      <c r="Z676" s="16"/>
      <c r="AA676" s="16"/>
      <c r="AB676" s="16"/>
      <c r="AC676" s="16"/>
      <c r="AD676" s="102"/>
      <c r="AE676" s="466"/>
      <c r="AF676" s="106"/>
      <c r="AG676" s="11"/>
      <c r="AH676" s="11"/>
      <c r="AI676" s="143"/>
      <c r="AJ676" s="105"/>
      <c r="AK676" s="518"/>
      <c r="AL676" s="518"/>
      <c r="AM676" s="518"/>
      <c r="AN676" s="518"/>
      <c r="AO676" s="518"/>
      <c r="AP676" s="518"/>
      <c r="AQ676" s="514"/>
      <c r="AR676" s="518"/>
      <c r="AS676" s="514"/>
      <c r="AT676" s="514"/>
      <c r="AU676" s="514"/>
      <c r="AV676" s="514"/>
      <c r="AW676" s="514"/>
      <c r="AX676" s="514"/>
      <c r="AY676" s="514"/>
      <c r="AZ676" s="514"/>
      <c r="BA676" s="514"/>
      <c r="BB676" s="514"/>
      <c r="BC676" s="642"/>
      <c r="BD676" s="514"/>
      <c r="BE676" s="514"/>
      <c r="BF676" s="514"/>
      <c r="BG676" s="514"/>
      <c r="BH676" s="630"/>
      <c r="BI676" s="514"/>
      <c r="BJ676" s="514"/>
      <c r="BK676" s="514"/>
      <c r="BL676" s="514"/>
      <c r="BM676" s="514"/>
      <c r="BN676" s="514"/>
      <c r="BO676" s="515"/>
    </row>
    <row r="677" spans="1:67" s="516" customFormat="1">
      <c r="A677"/>
      <c r="B677" s="107"/>
      <c r="C677" s="107"/>
      <c r="D677" s="107"/>
      <c r="E677" s="107"/>
      <c r="F677" s="107"/>
      <c r="G677"/>
      <c r="H677"/>
      <c r="I677" s="29"/>
      <c r="J677"/>
      <c r="K677" s="16"/>
      <c r="L677"/>
      <c r="M677" s="108"/>
      <c r="N677" s="102"/>
      <c r="O677" s="28"/>
      <c r="P677" s="103"/>
      <c r="Q677" s="102"/>
      <c r="R677" s="16"/>
      <c r="S677" s="104"/>
      <c r="T677" s="16"/>
      <c r="U677" s="104"/>
      <c r="V677" s="16"/>
      <c r="W677" s="104"/>
      <c r="X677" s="16"/>
      <c r="Y677" s="104"/>
      <c r="Z677" s="16"/>
      <c r="AA677" s="16"/>
      <c r="AB677" s="16"/>
      <c r="AC677" s="16"/>
      <c r="AD677" s="102"/>
      <c r="AE677" s="466"/>
      <c r="AF677" s="106"/>
      <c r="AG677" s="11"/>
      <c r="AH677" s="11"/>
      <c r="AI677" s="143"/>
      <c r="AJ677" s="105"/>
      <c r="AK677" s="518"/>
      <c r="AL677" s="518"/>
      <c r="AM677" s="518"/>
      <c r="AN677" s="518"/>
      <c r="AO677" s="518"/>
      <c r="AP677" s="518"/>
      <c r="AQ677" s="514"/>
      <c r="AR677" s="518"/>
      <c r="AS677" s="514"/>
      <c r="AT677" s="514"/>
      <c r="AU677" s="514"/>
      <c r="AV677" s="514"/>
      <c r="AW677" s="514"/>
      <c r="AX677" s="514"/>
      <c r="AY677" s="514"/>
      <c r="AZ677" s="514"/>
      <c r="BA677" s="514"/>
      <c r="BB677" s="514"/>
      <c r="BC677" s="642"/>
      <c r="BD677" s="514"/>
      <c r="BE677" s="514"/>
      <c r="BF677" s="514"/>
      <c r="BG677" s="514"/>
      <c r="BH677" s="630"/>
      <c r="BI677" s="514"/>
      <c r="BJ677" s="514"/>
      <c r="BK677" s="514"/>
      <c r="BL677" s="514"/>
      <c r="BM677" s="514"/>
      <c r="BN677" s="514"/>
      <c r="BO677" s="515"/>
    </row>
    <row r="678" spans="1:67" s="516" customFormat="1">
      <c r="A678"/>
      <c r="B678" s="107"/>
      <c r="C678" s="107"/>
      <c r="D678" s="107"/>
      <c r="E678" s="107"/>
      <c r="F678" s="107"/>
      <c r="G678"/>
      <c r="H678"/>
      <c r="I678" s="29"/>
      <c r="J678"/>
      <c r="K678" s="16"/>
      <c r="L678"/>
      <c r="M678" s="108"/>
      <c r="N678" s="102"/>
      <c r="O678" s="28"/>
      <c r="P678" s="103"/>
      <c r="Q678" s="102"/>
      <c r="R678" s="16"/>
      <c r="S678" s="104"/>
      <c r="T678" s="16"/>
      <c r="U678" s="104"/>
      <c r="V678" s="16"/>
      <c r="W678" s="104"/>
      <c r="X678" s="16"/>
      <c r="Y678" s="104"/>
      <c r="Z678" s="16"/>
      <c r="AA678" s="16"/>
      <c r="AB678" s="16"/>
      <c r="AC678" s="16"/>
      <c r="AD678" s="102"/>
      <c r="AE678" s="466"/>
      <c r="AF678" s="106"/>
      <c r="AG678" s="11"/>
      <c r="AH678" s="11"/>
      <c r="AI678" s="143"/>
      <c r="AJ678" s="105"/>
      <c r="AK678" s="518"/>
      <c r="AL678" s="518"/>
      <c r="AM678" s="518"/>
      <c r="AN678" s="518"/>
      <c r="AO678" s="518"/>
      <c r="AP678" s="518"/>
      <c r="AQ678" s="514"/>
      <c r="AR678" s="518"/>
      <c r="AS678" s="514"/>
      <c r="AT678" s="514"/>
      <c r="AU678" s="514"/>
      <c r="AV678" s="514"/>
      <c r="AW678" s="514"/>
      <c r="AX678" s="514"/>
      <c r="AY678" s="514"/>
      <c r="AZ678" s="514"/>
      <c r="BA678" s="514"/>
      <c r="BB678" s="514"/>
      <c r="BC678" s="642"/>
      <c r="BD678" s="514"/>
      <c r="BE678" s="514"/>
      <c r="BF678" s="514"/>
      <c r="BG678" s="514"/>
      <c r="BH678" s="630"/>
      <c r="BI678" s="514"/>
      <c r="BJ678" s="514"/>
      <c r="BK678" s="514"/>
      <c r="BL678" s="514"/>
      <c r="BM678" s="514"/>
      <c r="BN678" s="514"/>
      <c r="BO678" s="515"/>
    </row>
    <row r="679" spans="1:67" s="516" customFormat="1">
      <c r="A679"/>
      <c r="B679" s="107"/>
      <c r="C679" s="107"/>
      <c r="D679" s="107"/>
      <c r="E679" s="107"/>
      <c r="F679" s="107"/>
      <c r="G679"/>
      <c r="H679"/>
      <c r="I679" s="29"/>
      <c r="J679"/>
      <c r="K679" s="16"/>
      <c r="L679"/>
      <c r="M679" s="108"/>
      <c r="N679" s="102"/>
      <c r="O679" s="28"/>
      <c r="P679" s="103"/>
      <c r="Q679" s="102"/>
      <c r="R679" s="16"/>
      <c r="S679" s="104"/>
      <c r="T679" s="16"/>
      <c r="U679" s="104"/>
      <c r="V679" s="16"/>
      <c r="W679" s="104"/>
      <c r="X679" s="16"/>
      <c r="Y679" s="104"/>
      <c r="Z679" s="16"/>
      <c r="AA679" s="16"/>
      <c r="AB679" s="16"/>
      <c r="AC679" s="16"/>
      <c r="AD679" s="102"/>
      <c r="AE679" s="466"/>
      <c r="AF679" s="106"/>
      <c r="AG679" s="11"/>
      <c r="AH679" s="11"/>
      <c r="AI679" s="143"/>
      <c r="AJ679" s="105"/>
      <c r="AK679" s="518"/>
      <c r="AL679" s="518"/>
      <c r="AM679" s="518"/>
      <c r="AN679" s="518"/>
      <c r="AO679" s="518"/>
      <c r="AP679" s="518"/>
      <c r="AQ679" s="514"/>
      <c r="AR679" s="518"/>
      <c r="AS679" s="514"/>
      <c r="AT679" s="514"/>
      <c r="AU679" s="514"/>
      <c r="AV679" s="514"/>
      <c r="AW679" s="514"/>
      <c r="AX679" s="514"/>
      <c r="AY679" s="514"/>
      <c r="AZ679" s="514"/>
      <c r="BA679" s="514"/>
      <c r="BB679" s="514"/>
      <c r="BC679" s="642"/>
      <c r="BD679" s="514"/>
      <c r="BE679" s="514"/>
      <c r="BF679" s="514"/>
      <c r="BG679" s="514"/>
      <c r="BH679" s="630"/>
      <c r="BI679" s="514"/>
      <c r="BJ679" s="514"/>
      <c r="BK679" s="514"/>
      <c r="BL679" s="514"/>
      <c r="BM679" s="514"/>
      <c r="BN679" s="514"/>
      <c r="BO679" s="515"/>
    </row>
    <row r="680" spans="1:67" s="516" customFormat="1">
      <c r="A680"/>
      <c r="B680" s="107"/>
      <c r="C680" s="107"/>
      <c r="D680" s="107"/>
      <c r="E680" s="107"/>
      <c r="F680" s="107"/>
      <c r="G680"/>
      <c r="H680"/>
      <c r="I680" s="29"/>
      <c r="J680"/>
      <c r="K680" s="16"/>
      <c r="L680"/>
      <c r="M680" s="108"/>
      <c r="N680" s="102"/>
      <c r="O680" s="28"/>
      <c r="P680" s="103"/>
      <c r="Q680" s="102"/>
      <c r="R680" s="16"/>
      <c r="S680" s="104"/>
      <c r="T680" s="16"/>
      <c r="U680" s="104"/>
      <c r="V680" s="16"/>
      <c r="W680" s="104"/>
      <c r="X680" s="16"/>
      <c r="Y680" s="104"/>
      <c r="Z680" s="16"/>
      <c r="AA680" s="16"/>
      <c r="AB680" s="16"/>
      <c r="AC680" s="16"/>
      <c r="AD680" s="102"/>
      <c r="AE680" s="466"/>
      <c r="AF680" s="106"/>
      <c r="AG680" s="11"/>
      <c r="AH680" s="11"/>
      <c r="AI680" s="143"/>
      <c r="AJ680" s="105"/>
      <c r="AK680" s="518"/>
      <c r="AL680" s="518"/>
      <c r="AM680" s="518"/>
      <c r="AN680" s="518"/>
      <c r="AO680" s="518"/>
      <c r="AP680" s="518"/>
      <c r="AQ680" s="514"/>
      <c r="AR680" s="518"/>
      <c r="AS680" s="514"/>
      <c r="AT680" s="514"/>
      <c r="AU680" s="514"/>
      <c r="AV680" s="514"/>
      <c r="AW680" s="514"/>
      <c r="AX680" s="514"/>
      <c r="AY680" s="514"/>
      <c r="AZ680" s="514"/>
      <c r="BA680" s="514"/>
      <c r="BB680" s="514"/>
      <c r="BC680" s="642"/>
      <c r="BD680" s="514"/>
      <c r="BE680" s="514"/>
      <c r="BF680" s="514"/>
      <c r="BG680" s="514"/>
      <c r="BH680" s="630"/>
      <c r="BI680" s="514"/>
      <c r="BJ680" s="514"/>
      <c r="BK680" s="514"/>
      <c r="BL680" s="514"/>
      <c r="BM680" s="514"/>
      <c r="BN680" s="514"/>
      <c r="BO680" s="515"/>
    </row>
    <row r="681" spans="1:67" s="516" customFormat="1">
      <c r="A681"/>
      <c r="B681" s="107"/>
      <c r="C681" s="107"/>
      <c r="D681" s="107"/>
      <c r="E681" s="107"/>
      <c r="F681" s="107"/>
      <c r="G681"/>
      <c r="H681"/>
      <c r="I681" s="29"/>
      <c r="J681"/>
      <c r="K681" s="16"/>
      <c r="L681"/>
      <c r="M681" s="108"/>
      <c r="N681" s="102"/>
      <c r="O681" s="28"/>
      <c r="P681" s="103"/>
      <c r="Q681" s="102"/>
      <c r="R681" s="16"/>
      <c r="S681" s="104"/>
      <c r="T681" s="16"/>
      <c r="U681" s="104"/>
      <c r="V681" s="16"/>
      <c r="W681" s="104"/>
      <c r="X681" s="16"/>
      <c r="Y681" s="104"/>
      <c r="Z681" s="16"/>
      <c r="AA681" s="16"/>
      <c r="AB681" s="16"/>
      <c r="AC681" s="16"/>
      <c r="AD681" s="102"/>
      <c r="AE681" s="466"/>
      <c r="AF681" s="106"/>
      <c r="AG681" s="11"/>
      <c r="AH681" s="11"/>
      <c r="AI681" s="143"/>
      <c r="AJ681" s="105"/>
      <c r="AK681" s="518"/>
      <c r="AL681" s="518"/>
      <c r="AM681" s="518"/>
      <c r="AN681" s="518"/>
      <c r="AO681" s="518"/>
      <c r="AP681" s="518"/>
      <c r="AQ681" s="514"/>
      <c r="AR681" s="518"/>
      <c r="AS681" s="514"/>
      <c r="AT681" s="514"/>
      <c r="AU681" s="514"/>
      <c r="AV681" s="514"/>
      <c r="AW681" s="514"/>
      <c r="AX681" s="514"/>
      <c r="AY681" s="514"/>
      <c r="AZ681" s="514"/>
      <c r="BA681" s="514"/>
      <c r="BB681" s="514"/>
      <c r="BC681" s="642"/>
      <c r="BD681" s="514"/>
      <c r="BE681" s="514"/>
      <c r="BF681" s="514"/>
      <c r="BG681" s="514"/>
      <c r="BH681" s="630"/>
      <c r="BI681" s="514"/>
      <c r="BJ681" s="514"/>
      <c r="BK681" s="514"/>
      <c r="BL681" s="514"/>
      <c r="BM681" s="514"/>
      <c r="BN681" s="514"/>
      <c r="BO681" s="515"/>
    </row>
    <row r="682" spans="1:67" s="516" customFormat="1">
      <c r="A682"/>
      <c r="B682" s="107"/>
      <c r="C682" s="107"/>
      <c r="D682" s="107"/>
      <c r="E682" s="107"/>
      <c r="F682" s="107"/>
      <c r="G682"/>
      <c r="H682"/>
      <c r="I682" s="29"/>
      <c r="J682"/>
      <c r="K682" s="16"/>
      <c r="L682"/>
      <c r="M682" s="108"/>
      <c r="N682" s="102"/>
      <c r="O682" s="28"/>
      <c r="P682" s="103"/>
      <c r="Q682" s="102"/>
      <c r="R682" s="16"/>
      <c r="S682" s="104"/>
      <c r="T682" s="16"/>
      <c r="U682" s="104"/>
      <c r="V682" s="16"/>
      <c r="W682" s="104"/>
      <c r="X682" s="16"/>
      <c r="Y682" s="104"/>
      <c r="Z682" s="16"/>
      <c r="AA682" s="16"/>
      <c r="AB682" s="16"/>
      <c r="AC682" s="16"/>
      <c r="AD682" s="102"/>
      <c r="AE682" s="466"/>
      <c r="AF682" s="106"/>
      <c r="AG682" s="11"/>
      <c r="AH682" s="11"/>
      <c r="AI682" s="143"/>
      <c r="AJ682" s="105"/>
      <c r="AK682" s="518"/>
      <c r="AL682" s="518"/>
      <c r="AM682" s="518"/>
      <c r="AN682" s="518"/>
      <c r="AO682" s="518"/>
      <c r="AP682" s="518"/>
      <c r="AQ682" s="514"/>
      <c r="AR682" s="518"/>
      <c r="AS682" s="514"/>
      <c r="AT682" s="514"/>
      <c r="AU682" s="514"/>
      <c r="AV682" s="514"/>
      <c r="AW682" s="514"/>
      <c r="AX682" s="514"/>
      <c r="AY682" s="514"/>
      <c r="AZ682" s="514"/>
      <c r="BA682" s="514"/>
      <c r="BB682" s="514"/>
      <c r="BC682" s="642"/>
      <c r="BD682" s="514"/>
      <c r="BE682" s="514"/>
      <c r="BF682" s="514"/>
      <c r="BG682" s="514"/>
      <c r="BH682" s="630"/>
      <c r="BI682" s="514"/>
      <c r="BJ682" s="514"/>
      <c r="BK682" s="514"/>
      <c r="BL682" s="514"/>
      <c r="BM682" s="514"/>
      <c r="BN682" s="514"/>
      <c r="BO682" s="515"/>
    </row>
    <row r="683" spans="1:67" s="516" customFormat="1">
      <c r="A683"/>
      <c r="B683" s="107"/>
      <c r="C683" s="107"/>
      <c r="D683" s="107"/>
      <c r="E683" s="107"/>
      <c r="F683" s="107"/>
      <c r="G683"/>
      <c r="H683"/>
      <c r="I683" s="29"/>
      <c r="J683"/>
      <c r="K683" s="16"/>
      <c r="L683"/>
      <c r="M683" s="108"/>
      <c r="N683" s="102"/>
      <c r="O683" s="28"/>
      <c r="P683" s="103"/>
      <c r="Q683" s="102"/>
      <c r="R683" s="16"/>
      <c r="S683" s="104"/>
      <c r="T683" s="16"/>
      <c r="U683" s="104"/>
      <c r="V683" s="16"/>
      <c r="W683" s="104"/>
      <c r="X683" s="16"/>
      <c r="Y683" s="104"/>
      <c r="Z683" s="16"/>
      <c r="AA683" s="16"/>
      <c r="AB683" s="16"/>
      <c r="AC683" s="16"/>
      <c r="AD683" s="102"/>
      <c r="AE683" s="466"/>
      <c r="AF683" s="106"/>
      <c r="AG683" s="11"/>
      <c r="AH683" s="11"/>
      <c r="AI683" s="143"/>
      <c r="AJ683" s="105"/>
      <c r="AK683" s="518"/>
      <c r="AL683" s="518"/>
      <c r="AM683" s="518"/>
      <c r="AN683" s="518"/>
      <c r="AO683" s="518"/>
      <c r="AP683" s="518"/>
      <c r="AQ683" s="514"/>
      <c r="AR683" s="518"/>
      <c r="AS683" s="514"/>
      <c r="AT683" s="514"/>
      <c r="AU683" s="514"/>
      <c r="AV683" s="514"/>
      <c r="AW683" s="514"/>
      <c r="AX683" s="514"/>
      <c r="AY683" s="514"/>
      <c r="AZ683" s="514"/>
      <c r="BA683" s="514"/>
      <c r="BB683" s="514"/>
      <c r="BC683" s="642"/>
      <c r="BD683" s="514"/>
      <c r="BE683" s="514"/>
      <c r="BF683" s="514"/>
      <c r="BG683" s="514"/>
      <c r="BH683" s="630"/>
      <c r="BI683" s="514"/>
      <c r="BJ683" s="514"/>
      <c r="BK683" s="514"/>
      <c r="BL683" s="514"/>
      <c r="BM683" s="514"/>
      <c r="BN683" s="514"/>
      <c r="BO683" s="515"/>
    </row>
    <row r="684" spans="1:67" s="516" customFormat="1">
      <c r="A684"/>
      <c r="B684" s="107"/>
      <c r="C684" s="107"/>
      <c r="D684" s="107"/>
      <c r="E684" s="107"/>
      <c r="F684" s="107"/>
      <c r="G684"/>
      <c r="H684"/>
      <c r="I684" s="29"/>
      <c r="J684"/>
      <c r="K684" s="16"/>
      <c r="L684"/>
      <c r="M684" s="108"/>
      <c r="N684" s="102"/>
      <c r="O684" s="28"/>
      <c r="P684" s="103"/>
      <c r="Q684" s="102"/>
      <c r="R684" s="16"/>
      <c r="S684" s="104"/>
      <c r="T684" s="16"/>
      <c r="U684" s="104"/>
      <c r="V684" s="16"/>
      <c r="W684" s="104"/>
      <c r="X684" s="16"/>
      <c r="Y684" s="104"/>
      <c r="Z684" s="16"/>
      <c r="AA684" s="16"/>
      <c r="AB684" s="16"/>
      <c r="AC684" s="16"/>
      <c r="AD684" s="102"/>
      <c r="AE684" s="466"/>
      <c r="AF684" s="106"/>
      <c r="AG684" s="11"/>
      <c r="AH684" s="11"/>
      <c r="AI684" s="143"/>
      <c r="AJ684" s="105"/>
      <c r="AK684" s="518"/>
      <c r="AL684" s="518"/>
      <c r="AM684" s="518"/>
      <c r="AN684" s="518"/>
      <c r="AO684" s="518"/>
      <c r="AP684" s="518"/>
      <c r="AQ684" s="514"/>
      <c r="AR684" s="518"/>
      <c r="AS684" s="514"/>
      <c r="AT684" s="514"/>
      <c r="AU684" s="514"/>
      <c r="AV684" s="514"/>
      <c r="AW684" s="514"/>
      <c r="AX684" s="514"/>
      <c r="AY684" s="514"/>
      <c r="AZ684" s="514"/>
      <c r="BA684" s="514"/>
      <c r="BB684" s="514"/>
      <c r="BC684" s="642"/>
      <c r="BD684" s="514"/>
      <c r="BE684" s="514"/>
      <c r="BF684" s="514"/>
      <c r="BG684" s="514"/>
      <c r="BH684" s="630"/>
      <c r="BI684" s="514"/>
      <c r="BJ684" s="514"/>
      <c r="BK684" s="514"/>
      <c r="BL684" s="514"/>
      <c r="BM684" s="514"/>
      <c r="BN684" s="514"/>
      <c r="BO684" s="515"/>
    </row>
    <row r="685" spans="1:67" s="516" customFormat="1">
      <c r="A685"/>
      <c r="B685" s="107"/>
      <c r="C685" s="107"/>
      <c r="D685" s="107"/>
      <c r="E685" s="107"/>
      <c r="F685" s="107"/>
      <c r="G685"/>
      <c r="H685"/>
      <c r="I685" s="29"/>
      <c r="J685"/>
      <c r="K685" s="16"/>
      <c r="L685"/>
      <c r="M685" s="108"/>
      <c r="N685" s="102"/>
      <c r="O685" s="28"/>
      <c r="P685" s="103"/>
      <c r="Q685" s="102"/>
      <c r="R685" s="16"/>
      <c r="S685" s="104"/>
      <c r="T685" s="16"/>
      <c r="U685" s="104"/>
      <c r="V685" s="16"/>
      <c r="W685" s="104"/>
      <c r="X685" s="16"/>
      <c r="Y685" s="104"/>
      <c r="Z685" s="16"/>
      <c r="AA685" s="16"/>
      <c r="AB685" s="16"/>
      <c r="AC685" s="16"/>
      <c r="AD685" s="102"/>
      <c r="AE685" s="466"/>
      <c r="AF685" s="106"/>
      <c r="AG685" s="11"/>
      <c r="AH685" s="11"/>
      <c r="AI685" s="143"/>
      <c r="AJ685" s="105"/>
      <c r="AK685" s="518"/>
      <c r="AL685" s="518"/>
      <c r="AM685" s="518"/>
      <c r="AN685" s="518"/>
      <c r="AO685" s="518"/>
      <c r="AP685" s="518"/>
      <c r="AQ685" s="514"/>
      <c r="AR685" s="518"/>
      <c r="AS685" s="514"/>
      <c r="AT685" s="514"/>
      <c r="AU685" s="514"/>
      <c r="AV685" s="514"/>
      <c r="AW685" s="514"/>
      <c r="AX685" s="514"/>
      <c r="AY685" s="514"/>
      <c r="AZ685" s="514"/>
      <c r="BA685" s="514"/>
      <c r="BB685" s="514"/>
      <c r="BC685" s="642"/>
      <c r="BD685" s="514"/>
      <c r="BE685" s="514"/>
      <c r="BF685" s="514"/>
      <c r="BG685" s="514"/>
      <c r="BH685" s="630"/>
      <c r="BI685" s="514"/>
      <c r="BJ685" s="514"/>
      <c r="BK685" s="514"/>
      <c r="BL685" s="514"/>
      <c r="BM685" s="514"/>
      <c r="BN685" s="514"/>
      <c r="BO685" s="515"/>
    </row>
    <row r="686" spans="1:67" s="516" customFormat="1">
      <c r="A686"/>
      <c r="B686" s="107"/>
      <c r="C686" s="107"/>
      <c r="D686" s="107"/>
      <c r="E686" s="107"/>
      <c r="F686" s="107"/>
      <c r="G686"/>
      <c r="H686"/>
      <c r="I686" s="29"/>
      <c r="J686"/>
      <c r="K686" s="16"/>
      <c r="L686"/>
      <c r="M686" s="108"/>
      <c r="N686" s="102"/>
      <c r="O686" s="28"/>
      <c r="P686" s="103"/>
      <c r="Q686" s="102"/>
      <c r="R686" s="16"/>
      <c r="S686" s="104"/>
      <c r="T686" s="16"/>
      <c r="U686" s="104"/>
      <c r="V686" s="16"/>
      <c r="W686" s="104"/>
      <c r="X686" s="16"/>
      <c r="Y686" s="104"/>
      <c r="Z686" s="16"/>
      <c r="AA686" s="16"/>
      <c r="AB686" s="16"/>
      <c r="AC686" s="16"/>
      <c r="AD686" s="102"/>
      <c r="AE686" s="466"/>
      <c r="AF686" s="106"/>
      <c r="AG686" s="11"/>
      <c r="AH686" s="11"/>
      <c r="AI686" s="143"/>
      <c r="AJ686" s="105"/>
      <c r="AK686" s="518"/>
      <c r="AL686" s="518"/>
      <c r="AM686" s="518"/>
      <c r="AN686" s="518"/>
      <c r="AO686" s="518"/>
      <c r="AP686" s="518"/>
      <c r="AQ686" s="514"/>
      <c r="AR686" s="518"/>
      <c r="AS686" s="514"/>
      <c r="AT686" s="514"/>
      <c r="AU686" s="514"/>
      <c r="AV686" s="514"/>
      <c r="AW686" s="514"/>
      <c r="AX686" s="514"/>
      <c r="AY686" s="514"/>
      <c r="AZ686" s="514"/>
      <c r="BA686" s="514"/>
      <c r="BB686" s="514"/>
      <c r="BC686" s="642"/>
      <c r="BD686" s="514"/>
      <c r="BE686" s="514"/>
      <c r="BF686" s="514"/>
      <c r="BG686" s="514"/>
      <c r="BH686" s="630"/>
      <c r="BI686" s="514"/>
      <c r="BJ686" s="514"/>
      <c r="BK686" s="514"/>
      <c r="BL686" s="514"/>
      <c r="BM686" s="514"/>
      <c r="BN686" s="514"/>
      <c r="BO686" s="515"/>
    </row>
    <row r="687" spans="1:67" s="516" customFormat="1">
      <c r="A687"/>
      <c r="B687" s="107"/>
      <c r="C687" s="107"/>
      <c r="D687" s="107"/>
      <c r="E687" s="107"/>
      <c r="F687" s="107"/>
      <c r="G687"/>
      <c r="H687"/>
      <c r="I687" s="29"/>
      <c r="J687"/>
      <c r="K687" s="16"/>
      <c r="L687"/>
      <c r="M687" s="108"/>
      <c r="N687" s="102"/>
      <c r="O687" s="28"/>
      <c r="P687" s="103"/>
      <c r="Q687" s="102"/>
      <c r="R687" s="16"/>
      <c r="S687" s="104"/>
      <c r="T687" s="16"/>
      <c r="U687" s="104"/>
      <c r="V687" s="16"/>
      <c r="W687" s="104"/>
      <c r="X687" s="16"/>
      <c r="Y687" s="104"/>
      <c r="Z687" s="16"/>
      <c r="AA687" s="16"/>
      <c r="AB687" s="16"/>
      <c r="AC687" s="16"/>
      <c r="AD687" s="102"/>
      <c r="AE687" s="466"/>
      <c r="AF687" s="106"/>
      <c r="AG687" s="11"/>
      <c r="AH687" s="11"/>
      <c r="AI687" s="143"/>
      <c r="AJ687" s="105"/>
      <c r="AK687" s="518"/>
      <c r="AL687" s="518"/>
      <c r="AM687" s="518"/>
      <c r="AN687" s="518"/>
      <c r="AO687" s="518"/>
      <c r="AP687" s="518"/>
      <c r="AQ687" s="514"/>
      <c r="AR687" s="518"/>
      <c r="AS687" s="514"/>
      <c r="AT687" s="514"/>
      <c r="AU687" s="514"/>
      <c r="AV687" s="514"/>
      <c r="AW687" s="514"/>
      <c r="AX687" s="514"/>
      <c r="AY687" s="514"/>
      <c r="AZ687" s="514"/>
      <c r="BA687" s="514"/>
      <c r="BB687" s="514"/>
      <c r="BC687" s="642"/>
      <c r="BD687" s="514"/>
      <c r="BE687" s="514"/>
      <c r="BF687" s="514"/>
      <c r="BG687" s="514"/>
      <c r="BH687" s="630"/>
      <c r="BI687" s="514"/>
      <c r="BJ687" s="514"/>
      <c r="BK687" s="514"/>
      <c r="BL687" s="514"/>
      <c r="BM687" s="514"/>
      <c r="BN687" s="514"/>
      <c r="BO687" s="515"/>
    </row>
    <row r="688" spans="1:67" s="516" customFormat="1">
      <c r="A688"/>
      <c r="B688" s="107"/>
      <c r="C688" s="107"/>
      <c r="D688" s="107"/>
      <c r="E688" s="107"/>
      <c r="F688" s="107"/>
      <c r="G688"/>
      <c r="H688"/>
      <c r="I688" s="29"/>
      <c r="J688"/>
      <c r="K688" s="16"/>
      <c r="L688"/>
      <c r="M688" s="108"/>
      <c r="N688" s="102"/>
      <c r="O688" s="28"/>
      <c r="P688" s="103"/>
      <c r="Q688" s="102"/>
      <c r="R688" s="16"/>
      <c r="S688" s="104"/>
      <c r="T688" s="16"/>
      <c r="U688" s="104"/>
      <c r="V688" s="16"/>
      <c r="W688" s="104"/>
      <c r="X688" s="16"/>
      <c r="Y688" s="104"/>
      <c r="Z688" s="16"/>
      <c r="AA688" s="16"/>
      <c r="AB688" s="16"/>
      <c r="AC688" s="16"/>
      <c r="AD688" s="102"/>
      <c r="AE688" s="466"/>
      <c r="AF688" s="106"/>
      <c r="AG688" s="11"/>
      <c r="AH688" s="11"/>
      <c r="AI688" s="143"/>
      <c r="AJ688" s="105"/>
      <c r="AK688" s="518"/>
      <c r="AL688" s="518"/>
      <c r="AM688" s="518"/>
      <c r="AN688" s="518"/>
      <c r="AO688" s="518"/>
      <c r="AP688" s="518"/>
      <c r="AQ688" s="514"/>
      <c r="AR688" s="518"/>
      <c r="AS688" s="514"/>
      <c r="AT688" s="514"/>
      <c r="AU688" s="514"/>
      <c r="AV688" s="514"/>
      <c r="AW688" s="514"/>
      <c r="AX688" s="514"/>
      <c r="AY688" s="514"/>
      <c r="AZ688" s="514"/>
      <c r="BA688" s="514"/>
      <c r="BB688" s="514"/>
      <c r="BC688" s="642"/>
      <c r="BD688" s="514"/>
      <c r="BE688" s="514"/>
      <c r="BF688" s="514"/>
      <c r="BG688" s="514"/>
      <c r="BH688" s="630"/>
      <c r="BI688" s="514"/>
      <c r="BJ688" s="514"/>
      <c r="BK688" s="514"/>
      <c r="BL688" s="514"/>
      <c r="BM688" s="514"/>
      <c r="BN688" s="514"/>
      <c r="BO688" s="515"/>
    </row>
    <row r="689" spans="1:67" s="516" customFormat="1">
      <c r="A689"/>
      <c r="B689" s="107"/>
      <c r="C689" s="107"/>
      <c r="D689" s="107"/>
      <c r="E689" s="107"/>
      <c r="F689" s="107"/>
      <c r="G689"/>
      <c r="H689"/>
      <c r="I689" s="29"/>
      <c r="J689"/>
      <c r="K689" s="16"/>
      <c r="L689"/>
      <c r="M689" s="108"/>
      <c r="N689" s="102"/>
      <c r="O689" s="28"/>
      <c r="P689" s="103"/>
      <c r="Q689" s="102"/>
      <c r="R689" s="16"/>
      <c r="S689" s="104"/>
      <c r="T689" s="16"/>
      <c r="U689" s="104"/>
      <c r="V689" s="16"/>
      <c r="W689" s="104"/>
      <c r="X689" s="16"/>
      <c r="Y689" s="104"/>
      <c r="Z689" s="16"/>
      <c r="AA689" s="16"/>
      <c r="AB689" s="16"/>
      <c r="AC689" s="16"/>
      <c r="AD689" s="102"/>
      <c r="AE689" s="466"/>
      <c r="AF689" s="106"/>
      <c r="AG689" s="11"/>
      <c r="AH689" s="11"/>
      <c r="AI689" s="143"/>
      <c r="AJ689" s="105"/>
      <c r="AK689" s="518"/>
      <c r="AL689" s="518"/>
      <c r="AM689" s="518"/>
      <c r="AN689" s="518"/>
      <c r="AO689" s="518"/>
      <c r="AP689" s="518"/>
      <c r="AQ689" s="514"/>
      <c r="AR689" s="518"/>
      <c r="AS689" s="514"/>
      <c r="AT689" s="514"/>
      <c r="AU689" s="514"/>
      <c r="AV689" s="514"/>
      <c r="AW689" s="514"/>
      <c r="AX689" s="514"/>
      <c r="AY689" s="514"/>
      <c r="AZ689" s="514"/>
      <c r="BA689" s="514"/>
      <c r="BB689" s="514"/>
      <c r="BC689" s="642"/>
      <c r="BD689" s="514"/>
      <c r="BE689" s="514"/>
      <c r="BF689" s="514"/>
      <c r="BG689" s="514"/>
      <c r="BH689" s="630"/>
      <c r="BI689" s="514"/>
      <c r="BJ689" s="514"/>
      <c r="BK689" s="514"/>
      <c r="BL689" s="514"/>
      <c r="BM689" s="514"/>
      <c r="BN689" s="514"/>
      <c r="BO689" s="515"/>
    </row>
    <row r="690" spans="1:67" s="516" customFormat="1">
      <c r="A690"/>
      <c r="B690" s="107"/>
      <c r="C690" s="107"/>
      <c r="D690" s="107"/>
      <c r="E690" s="107"/>
      <c r="F690" s="107"/>
      <c r="G690"/>
      <c r="H690"/>
      <c r="I690" s="29"/>
      <c r="J690"/>
      <c r="K690" s="16"/>
      <c r="L690"/>
      <c r="M690" s="108"/>
      <c r="N690" s="102"/>
      <c r="O690" s="28"/>
      <c r="P690" s="103"/>
      <c r="Q690" s="102"/>
      <c r="R690" s="16"/>
      <c r="S690" s="104"/>
      <c r="T690" s="16"/>
      <c r="U690" s="104"/>
      <c r="V690" s="16"/>
      <c r="W690" s="104"/>
      <c r="X690" s="16"/>
      <c r="Y690" s="104"/>
      <c r="Z690" s="16"/>
      <c r="AA690" s="16"/>
      <c r="AB690" s="16"/>
      <c r="AC690" s="16"/>
      <c r="AD690" s="102"/>
      <c r="AE690" s="466"/>
      <c r="AF690" s="106"/>
      <c r="AG690" s="11"/>
      <c r="AH690" s="11"/>
      <c r="AI690" s="143"/>
      <c r="AJ690" s="105"/>
      <c r="AK690" s="518"/>
      <c r="AL690" s="518"/>
      <c r="AM690" s="518"/>
      <c r="AN690" s="518"/>
      <c r="AO690" s="518"/>
      <c r="AP690" s="518"/>
      <c r="AQ690" s="514"/>
      <c r="AR690" s="518"/>
      <c r="AS690" s="514"/>
      <c r="AT690" s="514"/>
      <c r="AU690" s="514"/>
      <c r="AV690" s="514"/>
      <c r="AW690" s="514"/>
      <c r="AX690" s="514"/>
      <c r="AY690" s="514"/>
      <c r="AZ690" s="514"/>
      <c r="BA690" s="514"/>
      <c r="BB690" s="514"/>
      <c r="BC690" s="642"/>
      <c r="BD690" s="514"/>
      <c r="BE690" s="514"/>
      <c r="BF690" s="514"/>
      <c r="BG690" s="514"/>
      <c r="BH690" s="630"/>
      <c r="BI690" s="514"/>
      <c r="BJ690" s="514"/>
      <c r="BK690" s="514"/>
      <c r="BL690" s="514"/>
      <c r="BM690" s="514"/>
      <c r="BN690" s="514"/>
      <c r="BO690" s="515"/>
    </row>
    <row r="691" spans="1:67" s="516" customFormat="1">
      <c r="A691"/>
      <c r="B691" s="107"/>
      <c r="C691" s="107"/>
      <c r="D691" s="107"/>
      <c r="E691" s="107"/>
      <c r="F691" s="107"/>
      <c r="G691"/>
      <c r="H691"/>
      <c r="I691" s="29"/>
      <c r="J691"/>
      <c r="K691" s="16"/>
      <c r="L691"/>
      <c r="M691" s="108"/>
      <c r="N691" s="102"/>
      <c r="O691" s="28"/>
      <c r="P691" s="103"/>
      <c r="Q691" s="102"/>
      <c r="R691" s="16"/>
      <c r="S691" s="104"/>
      <c r="T691" s="16"/>
      <c r="U691" s="104"/>
      <c r="V691" s="16"/>
      <c r="W691" s="104"/>
      <c r="X691" s="16"/>
      <c r="Y691" s="104"/>
      <c r="Z691" s="16"/>
      <c r="AA691" s="16"/>
      <c r="AB691" s="16"/>
      <c r="AC691" s="16"/>
      <c r="AD691" s="102"/>
      <c r="AE691" s="466"/>
      <c r="AF691" s="106"/>
      <c r="AG691" s="11"/>
      <c r="AH691" s="11"/>
      <c r="AI691" s="143"/>
      <c r="AJ691" s="105"/>
      <c r="AK691" s="518"/>
      <c r="AL691" s="518"/>
      <c r="AM691" s="518"/>
      <c r="AN691" s="518"/>
      <c r="AO691" s="518"/>
      <c r="AP691" s="518"/>
      <c r="AQ691" s="514"/>
      <c r="AR691" s="518"/>
      <c r="AS691" s="514"/>
      <c r="AT691" s="514"/>
      <c r="AU691" s="514"/>
      <c r="AV691" s="514"/>
      <c r="AW691" s="514"/>
      <c r="AX691" s="514"/>
      <c r="AY691" s="514"/>
      <c r="AZ691" s="514"/>
      <c r="BA691" s="514"/>
      <c r="BB691" s="514"/>
      <c r="BC691" s="642"/>
      <c r="BD691" s="514"/>
      <c r="BE691" s="514"/>
      <c r="BF691" s="514"/>
      <c r="BG691" s="514"/>
      <c r="BH691" s="630"/>
      <c r="BI691" s="514"/>
      <c r="BJ691" s="514"/>
      <c r="BK691" s="514"/>
      <c r="BL691" s="514"/>
      <c r="BM691" s="514"/>
      <c r="BN691" s="514"/>
      <c r="BO691" s="515"/>
    </row>
    <row r="692" spans="1:67" s="516" customFormat="1">
      <c r="A692"/>
      <c r="B692" s="107"/>
      <c r="C692" s="107"/>
      <c r="D692" s="107"/>
      <c r="E692" s="107"/>
      <c r="F692" s="107"/>
      <c r="G692"/>
      <c r="H692"/>
      <c r="I692" s="29"/>
      <c r="J692"/>
      <c r="K692" s="16"/>
      <c r="L692"/>
      <c r="M692" s="108"/>
      <c r="N692" s="102"/>
      <c r="O692" s="28"/>
      <c r="P692" s="103"/>
      <c r="Q692" s="102"/>
      <c r="R692" s="16"/>
      <c r="S692" s="104"/>
      <c r="T692" s="16"/>
      <c r="U692" s="104"/>
      <c r="V692" s="16"/>
      <c r="W692" s="104"/>
      <c r="X692" s="16"/>
      <c r="Y692" s="104"/>
      <c r="Z692" s="16"/>
      <c r="AA692" s="16"/>
      <c r="AB692" s="16"/>
      <c r="AC692" s="16"/>
      <c r="AD692" s="102"/>
      <c r="AE692" s="466"/>
      <c r="AF692" s="106"/>
      <c r="AG692" s="11"/>
      <c r="AH692" s="11"/>
      <c r="AI692" s="143"/>
      <c r="AJ692" s="105"/>
      <c r="AK692" s="518"/>
      <c r="AL692" s="518"/>
      <c r="AM692" s="518"/>
      <c r="AN692" s="518"/>
      <c r="AO692" s="518"/>
      <c r="AP692" s="518"/>
      <c r="AQ692" s="514"/>
      <c r="AR692" s="518"/>
      <c r="AS692" s="514"/>
      <c r="AT692" s="514"/>
      <c r="AU692" s="514"/>
      <c r="AV692" s="514"/>
      <c r="AW692" s="514"/>
      <c r="AX692" s="514"/>
      <c r="AY692" s="514"/>
      <c r="AZ692" s="514"/>
      <c r="BA692" s="514"/>
      <c r="BB692" s="514"/>
      <c r="BC692" s="642"/>
      <c r="BD692" s="514"/>
      <c r="BE692" s="514"/>
      <c r="BF692" s="514"/>
      <c r="BG692" s="514"/>
      <c r="BH692" s="630"/>
      <c r="BI692" s="514"/>
      <c r="BJ692" s="514"/>
      <c r="BK692" s="514"/>
      <c r="BL692" s="514"/>
      <c r="BM692" s="514"/>
      <c r="BN692" s="514"/>
      <c r="BO692" s="515"/>
    </row>
    <row r="693" spans="1:67" s="516" customFormat="1">
      <c r="A693"/>
      <c r="B693" s="107"/>
      <c r="C693" s="107"/>
      <c r="D693" s="107"/>
      <c r="E693" s="107"/>
      <c r="F693" s="107"/>
      <c r="G693"/>
      <c r="H693"/>
      <c r="I693" s="29"/>
      <c r="J693"/>
      <c r="K693" s="16"/>
      <c r="L693"/>
      <c r="M693" s="108"/>
      <c r="N693" s="102"/>
      <c r="O693" s="28"/>
      <c r="P693" s="103"/>
      <c r="Q693" s="102"/>
      <c r="R693" s="16"/>
      <c r="S693" s="104"/>
      <c r="T693" s="16"/>
      <c r="U693" s="104"/>
      <c r="V693" s="16"/>
      <c r="W693" s="104"/>
      <c r="X693" s="16"/>
      <c r="Y693" s="104"/>
      <c r="Z693" s="16"/>
      <c r="AA693" s="16"/>
      <c r="AB693" s="16"/>
      <c r="AC693" s="16"/>
      <c r="AD693" s="102"/>
      <c r="AE693" s="466"/>
      <c r="AF693" s="106"/>
      <c r="AG693" s="11"/>
      <c r="AH693" s="11"/>
      <c r="AI693" s="143"/>
      <c r="AJ693" s="105"/>
      <c r="AK693" s="518"/>
      <c r="AL693" s="518"/>
      <c r="AM693" s="518"/>
      <c r="AN693" s="518"/>
      <c r="AO693" s="518"/>
      <c r="AP693" s="518"/>
      <c r="AQ693" s="514"/>
      <c r="AR693" s="518"/>
      <c r="AS693" s="514"/>
      <c r="AT693" s="514"/>
      <c r="AU693" s="514"/>
      <c r="AV693" s="514"/>
      <c r="AW693" s="514"/>
      <c r="AX693" s="514"/>
      <c r="AY693" s="514"/>
      <c r="AZ693" s="514"/>
      <c r="BA693" s="514"/>
      <c r="BB693" s="514"/>
      <c r="BC693" s="642"/>
      <c r="BD693" s="514"/>
      <c r="BE693" s="514"/>
      <c r="BF693" s="514"/>
      <c r="BG693" s="514"/>
      <c r="BH693" s="630"/>
      <c r="BI693" s="514"/>
      <c r="BJ693" s="514"/>
      <c r="BK693" s="514"/>
      <c r="BL693" s="514"/>
      <c r="BM693" s="514"/>
      <c r="BN693" s="514"/>
      <c r="BO693" s="515"/>
    </row>
    <row r="694" spans="1:67" s="516" customFormat="1">
      <c r="A694"/>
      <c r="B694" s="107"/>
      <c r="C694" s="107"/>
      <c r="D694" s="107"/>
      <c r="E694" s="107"/>
      <c r="F694" s="107"/>
      <c r="G694"/>
      <c r="H694"/>
      <c r="I694" s="29"/>
      <c r="J694"/>
      <c r="K694" s="16"/>
      <c r="L694"/>
      <c r="M694" s="108"/>
      <c r="N694" s="102"/>
      <c r="O694" s="28"/>
      <c r="P694" s="103"/>
      <c r="Q694" s="102"/>
      <c r="R694" s="16"/>
      <c r="S694" s="104"/>
      <c r="T694" s="16"/>
      <c r="U694" s="104"/>
      <c r="V694" s="16"/>
      <c r="W694" s="104"/>
      <c r="X694" s="16"/>
      <c r="Y694" s="104"/>
      <c r="Z694" s="16"/>
      <c r="AA694" s="16"/>
      <c r="AB694" s="16"/>
      <c r="AC694" s="16"/>
      <c r="AD694" s="102"/>
      <c r="AE694" s="466"/>
      <c r="AF694" s="106"/>
      <c r="AG694" s="11"/>
      <c r="AH694" s="11"/>
      <c r="AI694" s="143"/>
      <c r="AJ694" s="105"/>
      <c r="AK694" s="518"/>
      <c r="AL694" s="518"/>
      <c r="AM694" s="518"/>
      <c r="AN694" s="518"/>
      <c r="AO694" s="518"/>
      <c r="AP694" s="518"/>
      <c r="AQ694" s="514"/>
      <c r="AR694" s="518"/>
      <c r="AS694" s="514"/>
      <c r="AT694" s="514"/>
      <c r="AU694" s="514"/>
      <c r="AV694" s="514"/>
      <c r="AW694" s="514"/>
      <c r="AX694" s="514"/>
      <c r="AY694" s="514"/>
      <c r="AZ694" s="514"/>
      <c r="BA694" s="514"/>
      <c r="BB694" s="514"/>
      <c r="BC694" s="642"/>
      <c r="BD694" s="514"/>
      <c r="BE694" s="514"/>
      <c r="BF694" s="514"/>
      <c r="BG694" s="514"/>
      <c r="BH694" s="630"/>
      <c r="BI694" s="514"/>
      <c r="BJ694" s="514"/>
      <c r="BK694" s="514"/>
      <c r="BL694" s="514"/>
      <c r="BM694" s="514"/>
      <c r="BN694" s="514"/>
      <c r="BO694" s="515"/>
    </row>
    <row r="695" spans="1:67">
      <c r="Q695" s="102"/>
    </row>
    <row r="696" spans="1:67">
      <c r="Q696" s="102"/>
    </row>
    <row r="697" spans="1:67">
      <c r="Q697" s="102"/>
    </row>
    <row r="698" spans="1:67">
      <c r="Q698" s="102"/>
    </row>
    <row r="699" spans="1:67">
      <c r="Q699" s="102"/>
    </row>
    <row r="700" spans="1:67">
      <c r="Q700" s="102"/>
    </row>
  </sheetData>
  <sheetProtection algorithmName="SHA-512" hashValue="WkTQpUwO+Wu8B4i7TKwJkVMDAiSF3fmmj+2gjCsGPk3p3km8Pz59TSQLPGkcVgR+Konquq5VGylSaS8D0fB8Uw==" saltValue="TGLikrQ64WNROHIQ/yrYYg==" spinCount="100000" sheet="1" formatColumns="0" formatRows="0" sort="0" autoFilter="0"/>
  <autoFilter ref="BE11:BE12" xr:uid="{12455542-A36C-492D-90AA-570031E4E39B}"/>
  <dataConsolidate/>
  <mergeCells count="536">
    <mergeCell ref="B508:F508"/>
    <mergeCell ref="B509:F509"/>
    <mergeCell ref="B510:F510"/>
    <mergeCell ref="B511:F511"/>
    <mergeCell ref="B499:F499"/>
    <mergeCell ref="B500:F500"/>
    <mergeCell ref="B501:F501"/>
    <mergeCell ref="B502:F502"/>
    <mergeCell ref="B503:F503"/>
    <mergeCell ref="B504:F504"/>
    <mergeCell ref="B505:F505"/>
    <mergeCell ref="B506:F506"/>
    <mergeCell ref="B507:F507"/>
    <mergeCell ref="B481:F481"/>
    <mergeCell ref="B482:F482"/>
    <mergeCell ref="B483:F483"/>
    <mergeCell ref="B484:F484"/>
    <mergeCell ref="B485:F485"/>
    <mergeCell ref="B486:F486"/>
    <mergeCell ref="B487:F487"/>
    <mergeCell ref="B488:F488"/>
    <mergeCell ref="B489:F489"/>
    <mergeCell ref="B490:F490"/>
    <mergeCell ref="B491:F491"/>
    <mergeCell ref="B492:F492"/>
    <mergeCell ref="B493:F493"/>
    <mergeCell ref="B494:F494"/>
    <mergeCell ref="B495:F495"/>
    <mergeCell ref="B496:F496"/>
    <mergeCell ref="B497:F497"/>
    <mergeCell ref="B498:F498"/>
    <mergeCell ref="B463:F463"/>
    <mergeCell ref="B464:F464"/>
    <mergeCell ref="B465:F465"/>
    <mergeCell ref="B466:F466"/>
    <mergeCell ref="B467:F467"/>
    <mergeCell ref="B468:F468"/>
    <mergeCell ref="B469:F469"/>
    <mergeCell ref="B470:F470"/>
    <mergeCell ref="B471:F471"/>
    <mergeCell ref="B472:F472"/>
    <mergeCell ref="B473:F473"/>
    <mergeCell ref="B474:F474"/>
    <mergeCell ref="B475:F475"/>
    <mergeCell ref="B476:F476"/>
    <mergeCell ref="B477:F477"/>
    <mergeCell ref="B478:F478"/>
    <mergeCell ref="B479:F479"/>
    <mergeCell ref="B480:F480"/>
    <mergeCell ref="B445:F445"/>
    <mergeCell ref="B446:F446"/>
    <mergeCell ref="B447:F447"/>
    <mergeCell ref="B448:F448"/>
    <mergeCell ref="B449:F449"/>
    <mergeCell ref="B450:F450"/>
    <mergeCell ref="B451:F451"/>
    <mergeCell ref="B452:F452"/>
    <mergeCell ref="B453:F453"/>
    <mergeCell ref="B454:F454"/>
    <mergeCell ref="B455:F455"/>
    <mergeCell ref="B456:F456"/>
    <mergeCell ref="B457:F457"/>
    <mergeCell ref="B458:F458"/>
    <mergeCell ref="B459:F459"/>
    <mergeCell ref="B460:F460"/>
    <mergeCell ref="B461:F461"/>
    <mergeCell ref="B462:F462"/>
    <mergeCell ref="B427:F427"/>
    <mergeCell ref="B428:F428"/>
    <mergeCell ref="B429:F429"/>
    <mergeCell ref="B430:F430"/>
    <mergeCell ref="B431:F431"/>
    <mergeCell ref="B432:F432"/>
    <mergeCell ref="B433:F433"/>
    <mergeCell ref="B434:F434"/>
    <mergeCell ref="B435:F435"/>
    <mergeCell ref="B436:F436"/>
    <mergeCell ref="B437:F437"/>
    <mergeCell ref="B438:F438"/>
    <mergeCell ref="B439:F439"/>
    <mergeCell ref="B440:F440"/>
    <mergeCell ref="B441:F441"/>
    <mergeCell ref="B442:F442"/>
    <mergeCell ref="B443:F443"/>
    <mergeCell ref="B444:F444"/>
    <mergeCell ref="B409:F409"/>
    <mergeCell ref="B410:F410"/>
    <mergeCell ref="B411:F411"/>
    <mergeCell ref="B412:F412"/>
    <mergeCell ref="B413:F413"/>
    <mergeCell ref="B414:F414"/>
    <mergeCell ref="B415:F415"/>
    <mergeCell ref="B416:F416"/>
    <mergeCell ref="B417:F417"/>
    <mergeCell ref="B418:F418"/>
    <mergeCell ref="B419:F419"/>
    <mergeCell ref="B420:F420"/>
    <mergeCell ref="B421:F421"/>
    <mergeCell ref="B422:F422"/>
    <mergeCell ref="B423:F423"/>
    <mergeCell ref="B424:F424"/>
    <mergeCell ref="B425:F425"/>
    <mergeCell ref="B426:F426"/>
    <mergeCell ref="B391:F391"/>
    <mergeCell ref="B392:F392"/>
    <mergeCell ref="B393:F393"/>
    <mergeCell ref="B394:F394"/>
    <mergeCell ref="B395:F395"/>
    <mergeCell ref="B396:F396"/>
    <mergeCell ref="B397:F397"/>
    <mergeCell ref="B398:F398"/>
    <mergeCell ref="B399:F399"/>
    <mergeCell ref="B400:F400"/>
    <mergeCell ref="B401:F401"/>
    <mergeCell ref="B402:F402"/>
    <mergeCell ref="B403:F403"/>
    <mergeCell ref="B404:F404"/>
    <mergeCell ref="B405:F405"/>
    <mergeCell ref="B406:F406"/>
    <mergeCell ref="B407:F407"/>
    <mergeCell ref="B408:F408"/>
    <mergeCell ref="B373:F373"/>
    <mergeCell ref="B374:F374"/>
    <mergeCell ref="B375:F375"/>
    <mergeCell ref="B376:F376"/>
    <mergeCell ref="B377:F377"/>
    <mergeCell ref="B378:F378"/>
    <mergeCell ref="B379:F379"/>
    <mergeCell ref="B380:F380"/>
    <mergeCell ref="B381:F381"/>
    <mergeCell ref="B382:F382"/>
    <mergeCell ref="B383:F383"/>
    <mergeCell ref="B384:F384"/>
    <mergeCell ref="B385:F385"/>
    <mergeCell ref="B386:F386"/>
    <mergeCell ref="B387:F387"/>
    <mergeCell ref="B388:F388"/>
    <mergeCell ref="B389:F389"/>
    <mergeCell ref="B390:F390"/>
    <mergeCell ref="B355:F355"/>
    <mergeCell ref="B356:F356"/>
    <mergeCell ref="B357:F357"/>
    <mergeCell ref="B358:F358"/>
    <mergeCell ref="B359:F359"/>
    <mergeCell ref="B360:F360"/>
    <mergeCell ref="B361:F361"/>
    <mergeCell ref="B362:F362"/>
    <mergeCell ref="B363:F363"/>
    <mergeCell ref="B364:F364"/>
    <mergeCell ref="B365:F365"/>
    <mergeCell ref="B366:F366"/>
    <mergeCell ref="B367:F367"/>
    <mergeCell ref="B368:F368"/>
    <mergeCell ref="B369:F369"/>
    <mergeCell ref="B370:F370"/>
    <mergeCell ref="B371:F371"/>
    <mergeCell ref="B372:F372"/>
    <mergeCell ref="B337:F337"/>
    <mergeCell ref="B338:F338"/>
    <mergeCell ref="B339:F339"/>
    <mergeCell ref="B340:F340"/>
    <mergeCell ref="B341:F341"/>
    <mergeCell ref="B342:F342"/>
    <mergeCell ref="B343:F343"/>
    <mergeCell ref="B344:F344"/>
    <mergeCell ref="B345:F345"/>
    <mergeCell ref="B346:F346"/>
    <mergeCell ref="B347:F347"/>
    <mergeCell ref="B348:F348"/>
    <mergeCell ref="B349:F349"/>
    <mergeCell ref="B350:F350"/>
    <mergeCell ref="B351:F351"/>
    <mergeCell ref="B352:F352"/>
    <mergeCell ref="B353:F353"/>
    <mergeCell ref="B354:F354"/>
    <mergeCell ref="B319:F319"/>
    <mergeCell ref="B320:F320"/>
    <mergeCell ref="B321:F321"/>
    <mergeCell ref="B322:F322"/>
    <mergeCell ref="B323:F323"/>
    <mergeCell ref="B324:F324"/>
    <mergeCell ref="B325:F325"/>
    <mergeCell ref="B326:F326"/>
    <mergeCell ref="B327:F327"/>
    <mergeCell ref="B328:F328"/>
    <mergeCell ref="B329:F329"/>
    <mergeCell ref="B330:F330"/>
    <mergeCell ref="B331:F331"/>
    <mergeCell ref="B332:F332"/>
    <mergeCell ref="B333:F333"/>
    <mergeCell ref="B334:F334"/>
    <mergeCell ref="B335:F335"/>
    <mergeCell ref="B336:F336"/>
    <mergeCell ref="B301:F301"/>
    <mergeCell ref="B302:F302"/>
    <mergeCell ref="B303:F303"/>
    <mergeCell ref="B304:F304"/>
    <mergeCell ref="B305:F305"/>
    <mergeCell ref="B306:F306"/>
    <mergeCell ref="B307:F307"/>
    <mergeCell ref="B308:F308"/>
    <mergeCell ref="B309:F309"/>
    <mergeCell ref="B310:F310"/>
    <mergeCell ref="B311:F311"/>
    <mergeCell ref="B312:F312"/>
    <mergeCell ref="B313:F313"/>
    <mergeCell ref="B314:F314"/>
    <mergeCell ref="B315:F315"/>
    <mergeCell ref="B316:F316"/>
    <mergeCell ref="B317:F317"/>
    <mergeCell ref="B318:F318"/>
    <mergeCell ref="B283:F283"/>
    <mergeCell ref="B284:F284"/>
    <mergeCell ref="B285:F285"/>
    <mergeCell ref="B286:F286"/>
    <mergeCell ref="B287:F287"/>
    <mergeCell ref="B288:F288"/>
    <mergeCell ref="B289:F289"/>
    <mergeCell ref="B290:F290"/>
    <mergeCell ref="B291:F291"/>
    <mergeCell ref="B292:F292"/>
    <mergeCell ref="B293:F293"/>
    <mergeCell ref="B294:F294"/>
    <mergeCell ref="B295:F295"/>
    <mergeCell ref="B296:F296"/>
    <mergeCell ref="B297:F297"/>
    <mergeCell ref="B298:F298"/>
    <mergeCell ref="B299:F299"/>
    <mergeCell ref="B300:F300"/>
    <mergeCell ref="B265:F265"/>
    <mergeCell ref="B266:F266"/>
    <mergeCell ref="B267:F267"/>
    <mergeCell ref="B268:F268"/>
    <mergeCell ref="B269:F269"/>
    <mergeCell ref="B270:F270"/>
    <mergeCell ref="B271:F271"/>
    <mergeCell ref="B272:F272"/>
    <mergeCell ref="B273:F273"/>
    <mergeCell ref="B274:F274"/>
    <mergeCell ref="B275:F275"/>
    <mergeCell ref="B276:F276"/>
    <mergeCell ref="B277:F277"/>
    <mergeCell ref="B278:F278"/>
    <mergeCell ref="B279:F279"/>
    <mergeCell ref="B280:F280"/>
    <mergeCell ref="B281:F281"/>
    <mergeCell ref="B282:F282"/>
    <mergeCell ref="B247:F247"/>
    <mergeCell ref="B248:F248"/>
    <mergeCell ref="B249:F249"/>
    <mergeCell ref="B250:F250"/>
    <mergeCell ref="B251:F251"/>
    <mergeCell ref="B252:F252"/>
    <mergeCell ref="B253:F253"/>
    <mergeCell ref="B254:F254"/>
    <mergeCell ref="B255:F255"/>
    <mergeCell ref="B256:F256"/>
    <mergeCell ref="B257:F257"/>
    <mergeCell ref="B258:F258"/>
    <mergeCell ref="B259:F259"/>
    <mergeCell ref="B260:F260"/>
    <mergeCell ref="B261:F261"/>
    <mergeCell ref="B262:F262"/>
    <mergeCell ref="B263:F263"/>
    <mergeCell ref="B264:F264"/>
    <mergeCell ref="B229:F229"/>
    <mergeCell ref="B230:F230"/>
    <mergeCell ref="B231:F231"/>
    <mergeCell ref="B232:F232"/>
    <mergeCell ref="B233:F233"/>
    <mergeCell ref="B234:F234"/>
    <mergeCell ref="B235:F235"/>
    <mergeCell ref="B236:F236"/>
    <mergeCell ref="B237:F237"/>
    <mergeCell ref="B238:F238"/>
    <mergeCell ref="B239:F239"/>
    <mergeCell ref="B240:F240"/>
    <mergeCell ref="B241:F241"/>
    <mergeCell ref="B242:F242"/>
    <mergeCell ref="B243:F243"/>
    <mergeCell ref="B244:F244"/>
    <mergeCell ref="B245:F245"/>
    <mergeCell ref="B246:F246"/>
    <mergeCell ref="B211:F211"/>
    <mergeCell ref="B212:F212"/>
    <mergeCell ref="B213:F213"/>
    <mergeCell ref="B214:F214"/>
    <mergeCell ref="B215:F215"/>
    <mergeCell ref="B216:F216"/>
    <mergeCell ref="B217:F217"/>
    <mergeCell ref="B218:F218"/>
    <mergeCell ref="B219:F219"/>
    <mergeCell ref="B220:F220"/>
    <mergeCell ref="B221:F221"/>
    <mergeCell ref="B222:F222"/>
    <mergeCell ref="B223:F223"/>
    <mergeCell ref="B224:F224"/>
    <mergeCell ref="B225:F225"/>
    <mergeCell ref="B226:F226"/>
    <mergeCell ref="B227:F227"/>
    <mergeCell ref="B228:F228"/>
    <mergeCell ref="B193:F193"/>
    <mergeCell ref="B194:F194"/>
    <mergeCell ref="B195:F195"/>
    <mergeCell ref="B196:F196"/>
    <mergeCell ref="B197:F197"/>
    <mergeCell ref="B198:F198"/>
    <mergeCell ref="B199:F199"/>
    <mergeCell ref="B200:F200"/>
    <mergeCell ref="B201:F201"/>
    <mergeCell ref="B202:F202"/>
    <mergeCell ref="B203:F203"/>
    <mergeCell ref="B204:F204"/>
    <mergeCell ref="B205:F205"/>
    <mergeCell ref="B206:F206"/>
    <mergeCell ref="B207:F207"/>
    <mergeCell ref="B208:F208"/>
    <mergeCell ref="B209:F209"/>
    <mergeCell ref="B210:F210"/>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38:F138"/>
    <mergeCell ref="B121:F121"/>
    <mergeCell ref="B122:F122"/>
    <mergeCell ref="B123:F123"/>
    <mergeCell ref="B124:F124"/>
    <mergeCell ref="B125:F125"/>
    <mergeCell ref="B126:F126"/>
    <mergeCell ref="B127:F127"/>
    <mergeCell ref="B128:F128"/>
    <mergeCell ref="B129:F129"/>
    <mergeCell ref="B111:F111"/>
    <mergeCell ref="B130:F130"/>
    <mergeCell ref="B131:F131"/>
    <mergeCell ref="B132:F132"/>
    <mergeCell ref="B133:F133"/>
    <mergeCell ref="B134:F134"/>
    <mergeCell ref="B135:F135"/>
    <mergeCell ref="B136:F136"/>
    <mergeCell ref="B137:F137"/>
    <mergeCell ref="B109:F109"/>
    <mergeCell ref="B110:F110"/>
    <mergeCell ref="B77:F77"/>
    <mergeCell ref="B78:F78"/>
    <mergeCell ref="B79:F79"/>
    <mergeCell ref="B80:F80"/>
    <mergeCell ref="B84:F84"/>
    <mergeCell ref="B85:F85"/>
    <mergeCell ref="B86:F86"/>
    <mergeCell ref="B87:F87"/>
    <mergeCell ref="B88:F88"/>
    <mergeCell ref="B89:F89"/>
    <mergeCell ref="B112:F112"/>
    <mergeCell ref="B113:F113"/>
    <mergeCell ref="B114:F114"/>
    <mergeCell ref="B115:F115"/>
    <mergeCell ref="B116:F116"/>
    <mergeCell ref="B117:F117"/>
    <mergeCell ref="B118:F118"/>
    <mergeCell ref="B119:F119"/>
    <mergeCell ref="B120:F120"/>
    <mergeCell ref="B101:F101"/>
    <mergeCell ref="B102:F102"/>
    <mergeCell ref="B103:F103"/>
    <mergeCell ref="B104:F104"/>
    <mergeCell ref="B105:F105"/>
    <mergeCell ref="B106:F106"/>
    <mergeCell ref="B107:F107"/>
    <mergeCell ref="B108:F108"/>
    <mergeCell ref="B90:F90"/>
    <mergeCell ref="B91:F91"/>
    <mergeCell ref="B92:F92"/>
    <mergeCell ref="B93:F93"/>
    <mergeCell ref="B59:F59"/>
    <mergeCell ref="AE4:AJ4"/>
    <mergeCell ref="B94:F94"/>
    <mergeCell ref="B95:F95"/>
    <mergeCell ref="B96:F96"/>
    <mergeCell ref="B97:F97"/>
    <mergeCell ref="B98:F98"/>
    <mergeCell ref="B99:F99"/>
    <mergeCell ref="B100:F100"/>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12:F12"/>
    <mergeCell ref="B13:F13"/>
    <mergeCell ref="B14:F14"/>
    <mergeCell ref="B16:F16"/>
    <mergeCell ref="B17:F17"/>
    <mergeCell ref="B18:F18"/>
    <mergeCell ref="B36:F36"/>
    <mergeCell ref="B37:F37"/>
    <mergeCell ref="H10:I10"/>
    <mergeCell ref="J10:J11"/>
    <mergeCell ref="K10:K11"/>
    <mergeCell ref="B15:F15"/>
    <mergeCell ref="AK11:AL11"/>
    <mergeCell ref="AQ8:AX8"/>
    <mergeCell ref="B39:F39"/>
    <mergeCell ref="B19:F19"/>
    <mergeCell ref="B20:F20"/>
    <mergeCell ref="B21:F21"/>
    <mergeCell ref="B22:F22"/>
    <mergeCell ref="B23:F23"/>
    <mergeCell ref="B24:F24"/>
    <mergeCell ref="B25:F25"/>
    <mergeCell ref="B26:F26"/>
    <mergeCell ref="B27:F27"/>
    <mergeCell ref="B28:F28"/>
    <mergeCell ref="B38:F38"/>
    <mergeCell ref="A3:C3"/>
    <mergeCell ref="D3:J3"/>
    <mergeCell ref="A5:K5"/>
    <mergeCell ref="L5:M5"/>
    <mergeCell ref="B29:F29"/>
    <mergeCell ref="B30:F30"/>
    <mergeCell ref="B31:F31"/>
    <mergeCell ref="B32:F32"/>
    <mergeCell ref="B33:F33"/>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5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511">
    <cfRule type="expression" dxfId="27" priority="17">
      <formula>AO12=""</formula>
    </cfRule>
  </conditionalFormatting>
  <conditionalFormatting sqref="Q12:Q513">
    <cfRule type="expression" dxfId="26" priority="4">
      <formula>N12&lt;&gt;""</formula>
    </cfRule>
  </conditionalFormatting>
  <conditionalFormatting sqref="S12:S511">
    <cfRule type="expression" dxfId="25" priority="16">
      <formula>N12&lt;&gt;""</formula>
    </cfRule>
  </conditionalFormatting>
  <conditionalFormatting sqref="U12:U511">
    <cfRule type="expression" dxfId="24" priority="9">
      <formula>N12&lt;&gt;""</formula>
    </cfRule>
  </conditionalFormatting>
  <conditionalFormatting sqref="W12:W511">
    <cfRule type="expression" dxfId="23" priority="15">
      <formula>N12&lt;&gt;""</formula>
    </cfRule>
  </conditionalFormatting>
  <conditionalFormatting sqref="AD12:AD511">
    <cfRule type="expression" dxfId="22" priority="14">
      <formula>AND($N12&lt;&gt;"", $AC12&lt;&gt;0, $AC12&lt;&gt;"")</formula>
    </cfRule>
  </conditionalFormatting>
  <conditionalFormatting sqref="AE12:AE511">
    <cfRule type="expression" dxfId="21" priority="12">
      <formula>AN12="加算対象"</formula>
    </cfRule>
  </conditionalFormatting>
  <conditionalFormatting sqref="AF12:AF511">
    <cfRule type="expression" dxfId="20" priority="10">
      <formula>AR12="AF列に色付け"</formula>
    </cfRule>
  </conditionalFormatting>
  <conditionalFormatting sqref="AF17">
    <cfRule type="expression" dxfId="19" priority="2">
      <formula>AO17="加算対象"</formula>
    </cfRule>
  </conditionalFormatting>
  <conditionalFormatting sqref="AG12:AH511">
    <cfRule type="expression" dxfId="18" priority="21">
      <formula>AU12&lt;&gt;""</formula>
    </cfRule>
  </conditionalFormatting>
  <conditionalFormatting sqref="AI12:AI5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511">
    <cfRule type="expression" dxfId="13" priority="30">
      <formula>BB12&lt;&gt;""</formula>
    </cfRule>
  </conditionalFormatting>
  <dataValidations count="8">
    <dataValidation imeMode="halfAlpha" allowBlank="1" showInputMessage="1" showErrorMessage="1" sqref="G12:K511 B12:B511 M12:M511" xr:uid="{24205931-8EA4-4311-80D0-D0893AF91C56}"/>
    <dataValidation type="list" imeMode="halfAlpha" allowBlank="1" showDropDown="1" showInputMessage="1" showErrorMessage="1" error="このセルには４または５の数字しか入力できません。" sqref="W12 S12:S511" xr:uid="{30392500-3A0A-44D7-AB5D-0B167E5A0EBD}">
      <formula1>"4,5"</formula1>
    </dataValidation>
    <dataValidation type="list" imeMode="halfAlpha" allowBlank="1" showDropDown="1" showInputMessage="1" showErrorMessage="1" error="このセルには８しか入力できません。" sqref="U12:U511 Q12:Q513" xr:uid="{E33AB1C1-A087-4388-98D5-7B4DB5E0FE81}">
      <formula1>"8"</formula1>
    </dataValidation>
    <dataValidation type="list" imeMode="halfAlpha" allowBlank="1" showDropDown="1" showInputMessage="1" showErrorMessage="1" error="このセルには１～３または６～12_x000a_の数字しか入力できません。" sqref="W13:W511" xr:uid="{A2CAB2AC-1A9A-4620-9969-ED6C48C36ABA}">
      <formula1>"4,5"</formula1>
    </dataValidation>
    <dataValidation type="whole" operator="greaterThanOrEqual" allowBlank="1" showInputMessage="1" showErrorMessage="1" sqref="AG12:AG511" xr:uid="{D66F9346-523F-47E4-B1F0-23A668D4C8E0}">
      <formula1>0</formula1>
    </dataValidation>
    <dataValidation type="list" allowBlank="1" showInputMessage="1" showErrorMessage="1" sqref="AI12:AI511" xr:uid="{B4089FD1-BAD1-4349-A65A-20FA83272651}">
      <formula1>INDIRECT(AX12)</formula1>
    </dataValidation>
    <dataValidation type="list" allowBlank="1" showInputMessage="1" showErrorMessage="1" sqref="AI12:AI511" xr:uid="{41A620D9-2520-4492-B2A8-465B353ACF1C}">
      <formula1>INDIRECT(BA12)</formula1>
    </dataValidation>
    <dataValidation type="list" allowBlank="1" showInputMessage="1" showErrorMessage="1" sqref="AJ12:AJ5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N12:N511</xm:sqref>
        </x14:dataValidation>
        <x14:dataValidation type="list" allowBlank="1" showInputMessage="1" showErrorMessage="1" xr:uid="{5770768B-0EFC-44D9-AA9E-D5705594C235}">
          <x14:formula1>
            <xm:f>【参考】数式用!$BF$2:$BF$3</xm:f>
          </x14:formula1>
          <xm:sqref>AD12:AD511</xm:sqref>
        </x14:dataValidation>
        <x14:dataValidation type="list" allowBlank="1" showInputMessage="1" showErrorMessage="1" xr:uid="{9270AF9B-D30A-4D37-90ED-5C62BCBC85B2}">
          <x14:formula1>
            <xm:f>【参考】数式用!$BF$5:$BF$8</xm:f>
          </x14:formula1>
          <xm:sqref>AE12:AF511</xm:sqref>
        </x14:dataValidation>
        <x14:dataValidation type="list" allowBlank="1" showInputMessage="1" showErrorMessage="1" xr:uid="{3733F7C6-AC0B-462C-9E8B-6266215D8524}">
          <x14:formula1>
            <xm:f>【参考】数式用!$BF$22:$BF$25</xm:f>
          </x14:formula1>
          <xm:sqref>AH12:AH511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511"/>
  <sheetViews>
    <sheetView tabSelected="1" view="pageBreakPreview" zoomScale="59" zoomScaleNormal="85" zoomScaleSheetLayoutView="59" zoomScalePageLayoutView="70" workbookViewId="0">
      <selection activeCell="AB510" sqref="AB510"/>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6"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35" t="s">
        <v>53</v>
      </c>
      <c r="B3" s="935"/>
      <c r="C3" s="936"/>
      <c r="D3" s="937" t="str">
        <f>IF(基本情報入力シート!L16="","",基本情報入力シート!L16)</f>
        <v/>
      </c>
      <c r="E3" s="938"/>
      <c r="F3" s="938"/>
      <c r="G3" s="938"/>
      <c r="H3" s="938"/>
      <c r="I3" s="938"/>
      <c r="J3" s="93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2" t="s">
        <v>218</v>
      </c>
      <c r="AF4" s="982"/>
      <c r="AG4" s="982"/>
      <c r="AH4" s="982"/>
      <c r="AI4" s="982"/>
      <c r="AJ4" s="982"/>
      <c r="AK4" s="517"/>
      <c r="AL4" s="517"/>
      <c r="AM4" s="517"/>
      <c r="AN4" s="517"/>
      <c r="AO4" s="517"/>
      <c r="AS4" s="517"/>
      <c r="BO4" s="515"/>
      <c r="BP4" s="516"/>
      <c r="BQ4" s="516"/>
      <c r="BR4" s="516"/>
      <c r="BS4" s="516"/>
    </row>
    <row r="5" spans="1:72" ht="51" customHeight="1" thickBot="1">
      <c r="A5" s="998" t="s">
        <v>277</v>
      </c>
      <c r="B5" s="999"/>
      <c r="C5" s="999"/>
      <c r="D5" s="999"/>
      <c r="E5" s="999"/>
      <c r="F5" s="999"/>
      <c r="G5" s="999"/>
      <c r="H5" s="999"/>
      <c r="I5" s="999"/>
      <c r="J5" s="1000"/>
      <c r="K5" s="467" t="s">
        <v>278</v>
      </c>
      <c r="L5" s="990" t="s">
        <v>279</v>
      </c>
      <c r="M5" s="990"/>
      <c r="N5" s="468" t="s">
        <v>280</v>
      </c>
      <c r="O5" s="469"/>
      <c r="P5" s="430"/>
      <c r="Q5" s="404"/>
      <c r="R5" s="405"/>
      <c r="S5" s="283"/>
      <c r="T5" s="406"/>
      <c r="U5" s="406"/>
      <c r="V5" s="406"/>
      <c r="W5" s="406"/>
      <c r="X5" s="406"/>
      <c r="Y5" s="406"/>
      <c r="Z5" s="406"/>
      <c r="AA5" s="406"/>
      <c r="AB5" s="406"/>
      <c r="AC5" s="406"/>
      <c r="AD5" s="407"/>
      <c r="AE5" s="932" t="s">
        <v>220</v>
      </c>
      <c r="AF5" s="933"/>
      <c r="AG5" s="933"/>
      <c r="AH5" s="933"/>
      <c r="AI5" s="934"/>
      <c r="AJ5" s="431">
        <f>COUNTIFS(AU:AU,"対象",BM:BM,"その他",K:K,"&lt;&gt;*短期入所*")</f>
        <v>0</v>
      </c>
      <c r="AK5" s="520"/>
      <c r="AL5" s="520"/>
      <c r="AM5" s="520"/>
      <c r="AN5" s="520"/>
      <c r="AO5" s="521"/>
      <c r="AP5" s="522"/>
      <c r="AQ5" s="522"/>
      <c r="AS5" s="521"/>
      <c r="BO5" s="515"/>
      <c r="BP5" s="516"/>
      <c r="BQ5" s="516"/>
      <c r="BR5" s="516"/>
      <c r="BS5" s="516"/>
    </row>
    <row r="6" spans="1:72" ht="35.25" customHeight="1" thickBot="1">
      <c r="A6" s="992" t="s">
        <v>219</v>
      </c>
      <c r="B6" s="993"/>
      <c r="C6" s="993"/>
      <c r="D6" s="993"/>
      <c r="E6" s="993"/>
      <c r="F6" s="993"/>
      <c r="G6" s="993"/>
      <c r="H6" s="993"/>
      <c r="I6" s="993"/>
      <c r="J6" s="994"/>
      <c r="K6" s="470">
        <f>IFERROR(SUM($AB:$AB),"")</f>
        <v>0</v>
      </c>
      <c r="L6" s="991">
        <f>IFERROR(SUMIF($AN$12:$AN$511,"加算対象",$AB12:$AB511),"")</f>
        <v>0</v>
      </c>
      <c r="M6" s="991"/>
      <c r="N6" s="471">
        <f>IFERROR(SUMIF($AN$12:$AN$511,"加算対象外",$AB12:$AB511),"")</f>
        <v>0</v>
      </c>
      <c r="O6" s="429" t="s">
        <v>61</v>
      </c>
      <c r="P6" s="430"/>
      <c r="Q6" s="404"/>
      <c r="R6" s="405"/>
      <c r="S6" s="283"/>
      <c r="T6" s="406"/>
      <c r="U6" s="406"/>
      <c r="V6" s="406"/>
      <c r="W6" s="406"/>
      <c r="X6" s="406"/>
      <c r="Y6" s="406"/>
      <c r="Z6" s="406"/>
      <c r="AA6" s="406"/>
      <c r="AB6" s="406"/>
      <c r="AC6" s="406"/>
      <c r="AD6" s="407"/>
      <c r="AE6" s="932" t="s">
        <v>222</v>
      </c>
      <c r="AF6" s="933"/>
      <c r="AG6" s="933"/>
      <c r="AH6" s="933"/>
      <c r="AI6" s="934"/>
      <c r="AJ6" s="433">
        <f>SUMIFS(AG:AG, AU:AU, "対象", BM:BM, "その他", K:K, "&lt;&gt;*短期入所*")</f>
        <v>0</v>
      </c>
      <c r="AK6" s="521"/>
      <c r="AL6" s="521"/>
      <c r="AM6" s="521"/>
      <c r="AN6" s="521"/>
      <c r="AO6" s="521"/>
      <c r="AP6" s="522"/>
      <c r="AQ6" s="522"/>
      <c r="AS6" s="521"/>
      <c r="AV6" s="523"/>
      <c r="AW6" s="523"/>
      <c r="AX6" s="523"/>
      <c r="AY6" s="926"/>
      <c r="AZ6" s="926"/>
      <c r="BA6" s="926"/>
      <c r="BB6" s="926"/>
      <c r="BC6" s="926"/>
      <c r="BD6" s="926"/>
      <c r="BE6" s="926"/>
      <c r="BF6" s="926"/>
      <c r="BG6" s="926"/>
      <c r="BH6" s="926"/>
      <c r="BI6" s="926"/>
      <c r="BJ6" s="926"/>
      <c r="BK6" s="926"/>
      <c r="BL6" s="926"/>
      <c r="BM6" s="926"/>
      <c r="BN6" s="524"/>
      <c r="BO6" s="926"/>
      <c r="BP6" s="926"/>
      <c r="BQ6" s="926"/>
      <c r="BR6" s="926"/>
      <c r="BS6" s="926"/>
    </row>
    <row r="7" spans="1:72" ht="35.25" customHeight="1" thickBot="1">
      <c r="A7" s="472"/>
      <c r="B7" s="995" t="s">
        <v>221</v>
      </c>
      <c r="C7" s="996"/>
      <c r="D7" s="996"/>
      <c r="E7" s="996"/>
      <c r="F7" s="996"/>
      <c r="G7" s="996"/>
      <c r="H7" s="996"/>
      <c r="I7" s="996"/>
      <c r="J7" s="997"/>
      <c r="K7" s="470">
        <f>IFERROR(SUM($AC:$AC),"")</f>
        <v>0</v>
      </c>
      <c r="L7" s="991">
        <f>IFERROR(SUMIF($AN$12:$AN$511,"加算対象",$AC12:$AC511),"")</f>
        <v>0</v>
      </c>
      <c r="M7" s="991"/>
      <c r="N7" s="473"/>
      <c r="O7" s="429" t="s">
        <v>61</v>
      </c>
      <c r="P7" s="430"/>
      <c r="Q7" s="404"/>
      <c r="R7" s="405"/>
      <c r="S7" s="283"/>
      <c r="T7" s="406"/>
      <c r="U7" s="406"/>
      <c r="V7" s="406"/>
      <c r="W7" s="406"/>
      <c r="X7" s="406"/>
      <c r="Y7" s="406"/>
      <c r="Z7" s="406"/>
      <c r="AA7" s="406"/>
      <c r="AB7" s="406"/>
      <c r="AC7" s="406"/>
      <c r="AD7" s="407"/>
      <c r="AE7" s="932" t="s">
        <v>224</v>
      </c>
      <c r="AF7" s="933"/>
      <c r="AG7" s="933"/>
      <c r="AH7" s="933"/>
      <c r="AI7" s="934"/>
      <c r="AJ7" s="433">
        <f>COUNTIFS(AU:AU, "対象",BM:BM, "その他",K:K, "&lt;&gt;*短期入所*",AG:AG, 0,AH:AH, "令和８年度特例要件*")</f>
        <v>0</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3"/>
      <c r="AS8" s="923"/>
      <c r="AT8" s="923"/>
      <c r="AU8" s="923"/>
      <c r="AV8" s="923"/>
      <c r="AW8" s="923"/>
      <c r="AX8" s="923"/>
      <c r="AY8" s="923"/>
      <c r="AZ8" s="525"/>
      <c r="BA8" s="923"/>
      <c r="BB8" s="923"/>
      <c r="BC8" s="923"/>
      <c r="BD8" s="923"/>
      <c r="BE8" s="923"/>
      <c r="BF8" s="923"/>
      <c r="BG8" s="923"/>
      <c r="BH8" s="923"/>
      <c r="BI8" s="923"/>
      <c r="BJ8" s="525"/>
      <c r="BK8" s="923"/>
      <c r="BL8" s="923"/>
      <c r="BM8" s="923"/>
      <c r="BN8" s="923"/>
      <c r="BO8" s="923"/>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4" t="str">
        <f>IF(D3="", "", IFERROR(IF(COUNTIF(AP12:AP111,"未入力")=0,"○","×"),""))</f>
        <v/>
      </c>
      <c r="AD9" s="925"/>
      <c r="AE9" s="441" t="str">
        <f>IF(D3="", "", IFERROR(IF(COUNTIF(AR:AR,"未入力")=0,"○","×"),""))</f>
        <v/>
      </c>
      <c r="AF9" s="441" t="str">
        <f>IF(D3="", "", IFERROR(IF(COUNTIF(AT:AT,"未入力")=0,"○","×"),""))</f>
        <v/>
      </c>
      <c r="AG9" s="924" t="str">
        <f>IF(D3="", "", IFERROR(IF(COUNTIF(AX:AX,"未入力")=0,"○","×"),""))</f>
        <v/>
      </c>
      <c r="AH9" s="925"/>
      <c r="AI9" s="442" t="str">
        <f>IF(D3="","", IF(COUNTIF(BA:BA,"未入力")=0,"○","×"))</f>
        <v/>
      </c>
      <c r="AJ9" s="442" t="str">
        <f>IF(D3="","",IF(BJ12=0,"",IF(COUNTIF(BD12:BD111,"未入力")+COUNTIF(BH12:BH111,"未入力")=0,"○","×")))</f>
        <v/>
      </c>
      <c r="AK9" s="526"/>
      <c r="AL9" s="526"/>
      <c r="AM9" s="517"/>
      <c r="AN9" s="517"/>
      <c r="BB9" s="528"/>
      <c r="BC9" s="528"/>
      <c r="BD9" s="528"/>
      <c r="BE9" s="528"/>
      <c r="BF9" s="528"/>
      <c r="BG9" s="528"/>
      <c r="BH9" s="528"/>
      <c r="BI9" s="528"/>
      <c r="BJ9" s="528"/>
      <c r="BK9" s="528"/>
      <c r="BL9" s="528"/>
      <c r="BM9" s="529"/>
    </row>
    <row r="10" spans="1:72" ht="53.25" customHeight="1" thickBot="1">
      <c r="A10" s="971"/>
      <c r="B10" s="973" t="s">
        <v>225</v>
      </c>
      <c r="C10" s="974"/>
      <c r="D10" s="974"/>
      <c r="E10" s="974"/>
      <c r="F10" s="975"/>
      <c r="G10" s="979" t="s">
        <v>39</v>
      </c>
      <c r="H10" s="946" t="s">
        <v>40</v>
      </c>
      <c r="I10" s="946"/>
      <c r="J10" s="947" t="s">
        <v>226</v>
      </c>
      <c r="K10" s="949" t="s">
        <v>42</v>
      </c>
      <c r="L10" s="964" t="s">
        <v>227</v>
      </c>
      <c r="M10" s="966" t="s">
        <v>228</v>
      </c>
      <c r="N10" s="986" t="s">
        <v>281</v>
      </c>
      <c r="O10" s="988" t="s">
        <v>230</v>
      </c>
      <c r="P10" s="954" t="s">
        <v>282</v>
      </c>
      <c r="Q10" s="955"/>
      <c r="R10" s="955"/>
      <c r="S10" s="955"/>
      <c r="T10" s="955"/>
      <c r="U10" s="955"/>
      <c r="V10" s="955"/>
      <c r="W10" s="955"/>
      <c r="X10" s="955"/>
      <c r="Y10" s="955"/>
      <c r="Z10" s="955"/>
      <c r="AA10" s="956"/>
      <c r="AB10" s="960" t="s">
        <v>232</v>
      </c>
      <c r="AC10" s="962" t="s">
        <v>233</v>
      </c>
      <c r="AD10" s="963"/>
      <c r="AE10" s="443" t="s">
        <v>234</v>
      </c>
      <c r="AF10" s="443" t="s">
        <v>235</v>
      </c>
      <c r="AG10" s="981" t="s">
        <v>236</v>
      </c>
      <c r="AH10" s="963"/>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2"/>
      <c r="B11" s="976"/>
      <c r="C11" s="977"/>
      <c r="D11" s="977"/>
      <c r="E11" s="977"/>
      <c r="F11" s="978"/>
      <c r="G11" s="980"/>
      <c r="H11" s="446" t="s">
        <v>240</v>
      </c>
      <c r="I11" s="446" t="s">
        <v>241</v>
      </c>
      <c r="J11" s="948"/>
      <c r="K11" s="950"/>
      <c r="L11" s="965"/>
      <c r="M11" s="967"/>
      <c r="N11" s="987"/>
      <c r="O11" s="989"/>
      <c r="P11" s="957"/>
      <c r="Q11" s="958"/>
      <c r="R11" s="958"/>
      <c r="S11" s="958"/>
      <c r="T11" s="958"/>
      <c r="U11" s="958"/>
      <c r="V11" s="958"/>
      <c r="W11" s="958"/>
      <c r="X11" s="958"/>
      <c r="Y11" s="958"/>
      <c r="Z11" s="958"/>
      <c r="AA11" s="959"/>
      <c r="AB11" s="961"/>
      <c r="AC11" s="447" t="s">
        <v>242</v>
      </c>
      <c r="AD11" s="448" t="s">
        <v>243</v>
      </c>
      <c r="AE11" s="449" t="s">
        <v>244</v>
      </c>
      <c r="AF11" s="450" t="s">
        <v>245</v>
      </c>
      <c r="AG11" s="450" t="s">
        <v>246</v>
      </c>
      <c r="AH11" s="474" t="s">
        <v>247</v>
      </c>
      <c r="AI11" s="452" t="s">
        <v>248</v>
      </c>
      <c r="AJ11" s="453" t="s">
        <v>249</v>
      </c>
      <c r="AK11" s="951" t="s">
        <v>250</v>
      </c>
      <c r="AL11" s="95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649">
        <v>1</v>
      </c>
      <c r="B12" s="943" t="str">
        <f>IF(基本情報入力シート!B40="","",基本情報入力シート!B40)</f>
        <v/>
      </c>
      <c r="C12" s="944"/>
      <c r="D12" s="944"/>
      <c r="E12" s="944"/>
      <c r="F12" s="945"/>
      <c r="G12" s="454" t="str">
        <f>IF(基本情報入力シート!L40="", "", 基本情報入力シート!L40)</f>
        <v/>
      </c>
      <c r="H12" s="454" t="str">
        <f>IF(基本情報入力シート!Q40="", "", 基本情報入力シート!Q40)</f>
        <v/>
      </c>
      <c r="I12" s="454" t="str">
        <f>IF(基本情報入力シート!V40="", "", 基本情報入力シート!V40)</f>
        <v/>
      </c>
      <c r="J12" s="454" t="str">
        <f>IF(基本情報入力シート!W40="", "", 基本情報入力シート!W40)</f>
        <v/>
      </c>
      <c r="K12" s="454"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5" t="s">
        <v>180</v>
      </c>
      <c r="Q12" s="141"/>
      <c r="R12" s="456" t="s">
        <v>271</v>
      </c>
      <c r="S12" s="141"/>
      <c r="T12" s="456" t="s">
        <v>272</v>
      </c>
      <c r="U12" s="141"/>
      <c r="V12" s="456" t="s">
        <v>271</v>
      </c>
      <c r="W12" s="141"/>
      <c r="X12" s="456" t="s">
        <v>273</v>
      </c>
      <c r="Y12" s="456" t="s">
        <v>274</v>
      </c>
      <c r="Z12" s="456" t="str">
        <f>IF(Q12&gt;=1,(U12*12+W12)-(Q12*12+S12)+1,"")</f>
        <v/>
      </c>
      <c r="AA12" s="457" t="s">
        <v>275</v>
      </c>
      <c r="AB12" s="458" t="str">
        <f>IFERROR(ROUNDDOWN(ROUND(L12*O12,0)*M12,0)*Z12,"")</f>
        <v/>
      </c>
      <c r="AC12" s="459" t="str">
        <f>IFERROR(ROUNDDOWN(ROUNDDOWN(ROUND(L12*VLOOKUP(K12,【参考】数式用!$A$2:$M$57,MATCH("処遇改善加算Ⅳ",【参考】数式用!$G$3:$M$3,0)+6,0),0)*M12,0)*Z12*0.5,0), "")</f>
        <v/>
      </c>
      <c r="AD12" s="156"/>
      <c r="AE12" s="157"/>
      <c r="AF12" s="157"/>
      <c r="AG12" s="158"/>
      <c r="AH12" s="159"/>
      <c r="AI12" s="160"/>
      <c r="AJ12" s="161"/>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
      </c>
      <c r="AO12" s="544" t="str">
        <f>IF(AND(K12&lt;&gt;""),"N列に色付け","")</f>
        <v/>
      </c>
      <c r="AP12" s="545" t="str">
        <f>IF(AND(AC12&lt;&gt;0,AC12&lt;&gt;"",AN12="加算対象"),IF(AD12="○","入力済","未入力"),"")</f>
        <v/>
      </c>
      <c r="AQ12" s="545" t="str">
        <f>"キャリアパス要件Ⅰ・Ⅱ_"&amp;AN12</f>
        <v>キャリアパス要件Ⅰ・Ⅱ_</v>
      </c>
      <c r="AR12" s="546" t="str">
        <f>IF(AND(N12&lt;&gt;"", AE12=""), "未入力", "入力済")</f>
        <v>入力済</v>
      </c>
      <c r="AS12" s="544" t="str">
        <f>IF(AND(N12&lt;&gt;"", N12&lt;&gt;"処遇改善加算Ⅳ",AN12="加算対象"),"AF列に色付け","")</f>
        <v/>
      </c>
      <c r="AT12" s="546" t="str">
        <f>IF(AND(N12&lt;&gt;"", N12&lt;&gt;"処遇改善加算Ⅳ",N12&lt;&gt;"処遇改善加算", AF12=""), "未入力", "入力済")</f>
        <v>入力済</v>
      </c>
      <c r="AU12" s="546" t="str">
        <f>IF(OR(ISNUMBER(SEARCH("処遇改善加算Ⅰ",N12)),ISNUMBER(SEARCH("処遇改善加算Ⅱ",N12))),"対象","")</f>
        <v/>
      </c>
      <c r="AV12" s="546" t="str">
        <f>IF(AND(AN12="加算対象",N12&lt;&gt;"処遇改善加算Ⅲ",N12&lt;&gt;"処遇改善加算Ⅳ", N12&lt;&gt;"", AU12&lt;&gt;"対象外"), 1,"")</f>
        <v/>
      </c>
      <c r="AW12" s="544" t="str">
        <f>IF(AND(AV12=1, OR(AG12=0,AG12=""),AN12="加算対象"),"AH列に色付け","")</f>
        <v/>
      </c>
      <c r="AX12" s="544" t="str">
        <f>IF(AND($AV12=1,$AW12="AH列に色付け",OR($AG12="",$AH12="")),"未入力",IF(AND($AV12=1,$AW12="",$AG12=""),"未入力","入力済"))</f>
        <v>入力済</v>
      </c>
      <c r="AY12" s="546" t="str">
        <f>IFERROR(VLOOKUP(K12,【参考】数式用!$AR$3:$AS$49, 2, FALSE), "")</f>
        <v/>
      </c>
      <c r="AZ12" s="544" t="str">
        <f>IF(AND(AN12="加算対象",OR(N12="処遇改善加算Ⅰイ",N12="処遇改善加算Ⅰロ")),"AI列に色付け","")</f>
        <v/>
      </c>
      <c r="BA12" s="547" t="str">
        <f>IF(AND(OR(N12="処遇改善加算Ⅰイ",N12="処遇改善加算Ⅰロ"), AI12=""), "未入力","入力済")</f>
        <v>入力済</v>
      </c>
      <c r="BB12" s="546" t="str">
        <f>IFERROR(VLOOKUP(K12,【参考】数式用!$AX$3:$AY$56, 2, FALSE), "")</f>
        <v/>
      </c>
      <c r="BC12" s="544" t="str">
        <f>IF(OR(COUNTIF(AE12:AH12,"*令和８年度特例要件を*")&gt;0,ISNUMBER(SEARCH("処遇改善加算Ⅰロ",N12)),ISNUMBER(SEARCH("処遇改善加算Ⅱロ",N12)),AN12="加算対象外"),"AJ列に色付け","")</f>
        <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
      </c>
      <c r="BH12" s="547" t="str">
        <f>IF(AND(BE12="",BG12="入力必要"),IF(AJ12="","未入力","入力済"),"")</f>
        <v/>
      </c>
      <c r="BI12" s="637" t="str">
        <f>G12</f>
        <v/>
      </c>
      <c r="BJ12" s="639">
        <f>IF(COUNTIF(BG:BG,"*入力必要*"),1,0)</f>
        <v>0</v>
      </c>
      <c r="BK12" s="534" t="str">
        <f>IF(D3="", "", IF(SUM(AJ6:AJ7)&gt;=AJ5,"○","×"))</f>
        <v/>
      </c>
      <c r="BL12" s="640">
        <f>IF(COUNTIF(AH$12:AH$1048576,"*その他*"),1,0)</f>
        <v>0</v>
      </c>
      <c r="BM12" s="633" t="e">
        <f>VLOOKUP(K12,【参考】数式用!$A$2:$O$57,15,FALSE)</f>
        <v>#N/A</v>
      </c>
      <c r="BN12" s="516"/>
      <c r="BO12" s="516"/>
      <c r="BP12" s="516"/>
      <c r="BQ12" s="548"/>
      <c r="BR12" s="516"/>
      <c r="BS12" s="516"/>
    </row>
    <row r="13" spans="1:72" s="549" customFormat="1" ht="109.95" customHeight="1" thickBot="1">
      <c r="A13" s="649">
        <v>2</v>
      </c>
      <c r="B13" s="943" t="str">
        <f>IF(基本情報入力シート!B41="","",基本情報入力シート!B41)</f>
        <v/>
      </c>
      <c r="C13" s="944"/>
      <c r="D13" s="944"/>
      <c r="E13" s="944"/>
      <c r="F13" s="945"/>
      <c r="G13" s="454" t="str">
        <f>IF(基本情報入力シート!L41="", "", 基本情報入力シート!L41)</f>
        <v/>
      </c>
      <c r="H13" s="454" t="str">
        <f>IF(基本情報入力シート!Q41="", "", 基本情報入力シート!Q41)</f>
        <v/>
      </c>
      <c r="I13" s="454" t="str">
        <f>IF(基本情報入力シート!V41="", "", 基本情報入力シート!V41)</f>
        <v/>
      </c>
      <c r="J13" s="454" t="str">
        <f>IF(基本情報入力シート!W41="", "", 基本情報入力シート!W41)</f>
        <v/>
      </c>
      <c r="K13" s="454"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5" t="s">
        <v>180</v>
      </c>
      <c r="Q13" s="141"/>
      <c r="R13" s="456" t="s">
        <v>271</v>
      </c>
      <c r="S13" s="141"/>
      <c r="T13" s="456" t="s">
        <v>272</v>
      </c>
      <c r="U13" s="141"/>
      <c r="V13" s="456" t="s">
        <v>271</v>
      </c>
      <c r="W13" s="141"/>
      <c r="X13" s="456" t="s">
        <v>273</v>
      </c>
      <c r="Y13" s="456" t="s">
        <v>274</v>
      </c>
      <c r="Z13" s="456" t="str">
        <f t="shared" ref="Z13:Z76" si="0">IF(Q13&gt;=1,(U13*12+W13)-(Q13*12+S13)+1,"")</f>
        <v/>
      </c>
      <c r="AA13" s="457" t="s">
        <v>275</v>
      </c>
      <c r="AB13" s="458" t="str">
        <f t="shared" ref="AB13:AB76" si="1">IFERROR(ROUNDDOWN(ROUND(L13*O13,0)*M13,0)*Z13,"")</f>
        <v/>
      </c>
      <c r="AC13" s="459" t="str">
        <f>IFERROR(ROUNDDOWN(ROUNDDOWN(ROUND(L13*VLOOKUP(K13,【参考】数式用!$A$2:$M$57,MATCH("処遇改善加算Ⅳ",【参考】数式用!$G$3:$M$3,0)+6,0),0)*M13,0)*Z13*0.5,0), "")</f>
        <v/>
      </c>
      <c r="AD13" s="156"/>
      <c r="AE13" s="157"/>
      <c r="AF13" s="157"/>
      <c r="AG13" s="158"/>
      <c r="AH13" s="159"/>
      <c r="AI13" s="160"/>
      <c r="AJ13" s="161"/>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
      </c>
      <c r="AO13" s="544" t="str">
        <f t="shared" ref="AO13:AO77" si="3">IF(AND(K13&lt;&gt;""),"N列に色付け","")</f>
        <v/>
      </c>
      <c r="AP13" s="545" t="str">
        <f>IF(AND(AC13&lt;&gt;0,AC13&lt;&gt;"",AN13="加算対象"),IF(AD13="○","入力済","未入力"),"")</f>
        <v/>
      </c>
      <c r="AQ13" s="545" t="str">
        <f>"キャリアパス要件Ⅰ・Ⅱ_"&amp;AN13</f>
        <v>キャリアパス要件Ⅰ・Ⅱ_</v>
      </c>
      <c r="AR13" s="546" t="str">
        <f>IF(AND(N13&lt;&gt;"", AE13=""), "未入力", "入力済")</f>
        <v>入力済</v>
      </c>
      <c r="AS13" s="544" t="str">
        <f t="shared" ref="AS13:AS77" si="4">IF(AND(N13&lt;&gt;"", N13&lt;&gt;"処遇改善加算Ⅳ",AN13="加算対象"),"AF列に色付け","")</f>
        <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
      </c>
      <c r="AV13" s="546" t="str">
        <f t="shared" ref="AV13:AV77" si="7">IF(AND(AN13="加算対象",N13&lt;&gt;"処遇改善加算Ⅲ",N13&lt;&gt;"処遇改善加算Ⅳ", N13&lt;&gt;"", AU13&lt;&gt;"対象外"), 1,"")</f>
        <v/>
      </c>
      <c r="AW13" s="544" t="str">
        <f t="shared" ref="AW13:AW77" si="8">IF(AND(AV13=1, OR(AG13=0,AG13=""),AN13="加算対象"),"AH列に色付け","")</f>
        <v/>
      </c>
      <c r="AX13" s="544" t="str">
        <f t="shared" ref="AX13:AX76" si="9">IF(AND($AV13=1,$AW13="AH列に色付け",OR($AG13="",$AH13="")),"未入力",IF(AND($AV13=1,$AW13="",$AG13=""),"未入力","入力済"))</f>
        <v>入力済</v>
      </c>
      <c r="AY13" s="546" t="str">
        <f>IFERROR(VLOOKUP(K13,【参考】数式用!$AR$3:$AS$49, 2, FALSE), "")</f>
        <v/>
      </c>
      <c r="AZ13" s="544" t="str">
        <f t="shared" ref="AZ13:AZ77" si="10">IF(AND(AN13="加算対象",OR(N13="処遇改善加算Ⅰイ",N13="処遇改善加算Ⅰロ")),"AI列に色付け","")</f>
        <v/>
      </c>
      <c r="BA13" s="547" t="str">
        <f>IF(AND(OR(N13="処遇改善加算Ⅰイ",N13="処遇改善加算Ⅰロ"), AI13=""), "未入力","入力済")</f>
        <v>入力済</v>
      </c>
      <c r="BB13" s="546" t="str">
        <f>IFERROR(VLOOKUP(K13,【参考】数式用!$AX$3:$AY$56, 2, FALSE), "")</f>
        <v/>
      </c>
      <c r="BC13" s="544" t="str">
        <f t="shared" ref="BC13:BC76" si="11">IF(OR(COUNTIF(AE13:AH13,"*令和８年度特例要件を*")&gt;0,ISNUMBER(SEARCH("処遇改善加算Ⅰロ",N13)),ISNUMBER(SEARCH("処遇改善加算Ⅱロ",N13)),AN13="加算対象外"),"AJ列に色付け","")</f>
        <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
      </c>
      <c r="BH13" s="547" t="str">
        <f t="shared" ref="BH13:BH76" si="15">IF(AND(BE13="",BG13="入力必要"),IF(AJ13="","未入力","入力済"),"")</f>
        <v/>
      </c>
      <c r="BI13" s="547" t="str">
        <f t="shared" ref="BI13:BI77" si="16">G13</f>
        <v/>
      </c>
      <c r="BJ13" s="514"/>
      <c r="BK13" s="514"/>
      <c r="BL13" s="514"/>
      <c r="BM13" s="633" t="e">
        <f>VLOOKUP(K13,【参考】数式用!$A$2:$O$57,15,FALSE)</f>
        <v>#N/A</v>
      </c>
      <c r="BN13" s="514"/>
      <c r="BO13" s="514"/>
      <c r="BP13" s="514"/>
      <c r="BQ13" s="514"/>
      <c r="BR13" s="514"/>
      <c r="BS13" s="515"/>
      <c r="BT13" s="516"/>
    </row>
    <row r="14" spans="1:72" s="549" customFormat="1" ht="109.95" customHeight="1" thickBot="1">
      <c r="A14" s="649">
        <v>3</v>
      </c>
      <c r="B14" s="943" t="str">
        <f>IF(基本情報入力シート!B42="","",基本情報入力シート!B42)</f>
        <v/>
      </c>
      <c r="C14" s="944"/>
      <c r="D14" s="944"/>
      <c r="E14" s="944"/>
      <c r="F14" s="945"/>
      <c r="G14" s="454" t="str">
        <f>IF(基本情報入力シート!L42="", "", 基本情報入力シート!L42)</f>
        <v/>
      </c>
      <c r="H14" s="454" t="str">
        <f>IF(基本情報入力シート!Q42="", "", 基本情報入力シート!Q42)</f>
        <v/>
      </c>
      <c r="I14" s="454" t="str">
        <f>IF(基本情報入力シート!V42="", "", 基本情報入力シート!V42)</f>
        <v/>
      </c>
      <c r="J14" s="454" t="str">
        <f>IF(基本情報入力シート!W42="", "", 基本情報入力シート!W42)</f>
        <v/>
      </c>
      <c r="K14" s="454"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5" t="s">
        <v>180</v>
      </c>
      <c r="Q14" s="141"/>
      <c r="R14" s="456" t="s">
        <v>271</v>
      </c>
      <c r="S14" s="141"/>
      <c r="T14" s="456" t="s">
        <v>272</v>
      </c>
      <c r="U14" s="141"/>
      <c r="V14" s="456" t="s">
        <v>271</v>
      </c>
      <c r="W14" s="141"/>
      <c r="X14" s="456" t="s">
        <v>273</v>
      </c>
      <c r="Y14" s="456" t="s">
        <v>274</v>
      </c>
      <c r="Z14" s="456" t="str">
        <f t="shared" si="0"/>
        <v/>
      </c>
      <c r="AA14" s="457" t="s">
        <v>275</v>
      </c>
      <c r="AB14" s="458" t="str">
        <f t="shared" si="1"/>
        <v/>
      </c>
      <c r="AC14" s="459" t="str">
        <f>IFERROR(ROUNDDOWN(ROUNDDOWN(ROUND(L14*VLOOKUP(K14,【参考】数式用!$A$2:$M$57,MATCH("処遇改善加算Ⅳ",【参考】数式用!$G$3:$M$3,0)+6,0),0)*M14,0)*Z14*0.5,0), "")</f>
        <v/>
      </c>
      <c r="AD14" s="156"/>
      <c r="AE14" s="157"/>
      <c r="AF14" s="157"/>
      <c r="AG14" s="158"/>
      <c r="AH14" s="159"/>
      <c r="AI14" s="160"/>
      <c r="AJ14" s="161"/>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
      </c>
      <c r="AO14" s="544" t="str">
        <f t="shared" si="3"/>
        <v/>
      </c>
      <c r="AP14" s="545" t="str">
        <f t="shared" ref="AP14:AP77" si="18">IF(AND(AC14&lt;&gt;0,AC14&lt;&gt;"",AN14="加算対象"),IF(AD14="○","入力済","未入力"),"")</f>
        <v/>
      </c>
      <c r="AQ14" s="545" t="str">
        <f t="shared" ref="AQ14:AQ77" si="19">"キャリアパス要件Ⅰ・Ⅱ_"&amp;AN14</f>
        <v>キャリアパス要件Ⅰ・Ⅱ_</v>
      </c>
      <c r="AR14" s="546" t="str">
        <f t="shared" ref="AR14:AR77" si="20">IF(AND(N14&lt;&gt;"", AE14=""), "未入力", "入力済")</f>
        <v>入力済</v>
      </c>
      <c r="AS14" s="544" t="str">
        <f t="shared" si="4"/>
        <v/>
      </c>
      <c r="AT14" s="546" t="str">
        <f t="shared" si="5"/>
        <v>入力済</v>
      </c>
      <c r="AU14" s="546" t="str">
        <f t="shared" si="6"/>
        <v/>
      </c>
      <c r="AV14" s="546" t="str">
        <f t="shared" si="7"/>
        <v/>
      </c>
      <c r="AW14" s="544" t="str">
        <f t="shared" si="8"/>
        <v/>
      </c>
      <c r="AX14" s="544" t="str">
        <f t="shared" si="9"/>
        <v>入力済</v>
      </c>
      <c r="AY14" s="546" t="str">
        <f>IFERROR(VLOOKUP(K14,【参考】数式用!$AR$3:$AS$49, 2, FALSE), "")</f>
        <v/>
      </c>
      <c r="AZ14" s="544" t="str">
        <f t="shared" si="10"/>
        <v/>
      </c>
      <c r="BA14" s="547" t="str">
        <f t="shared" ref="BA14:BA77" si="21">IF(AND(OR(N14="処遇改善加算Ⅰイ",N14="処遇改善加算Ⅰロ"), AI14=""), "未入力","入力済")</f>
        <v>入力済</v>
      </c>
      <c r="BB14" s="546" t="str">
        <f>IFERROR(VLOOKUP(K14,【参考】数式用!$AX$3:$AY$56, 2, FALSE), "")</f>
        <v/>
      </c>
      <c r="BC14" s="544" t="str">
        <f t="shared" si="11"/>
        <v/>
      </c>
      <c r="BD14" s="547" t="str">
        <f t="shared" ref="BD14:BD43" si="22">IF(AND(COUNTIF(AE14:AH14,"*令和８年度特例要件を*")&gt;0,AJ14=""), "未入力","入力済")</f>
        <v>入力済</v>
      </c>
      <c r="BE14" s="547" t="str">
        <f t="shared" si="12"/>
        <v/>
      </c>
      <c r="BF14" s="547" t="str">
        <f t="shared" si="13"/>
        <v/>
      </c>
      <c r="BG14" s="547" t="str">
        <f t="shared" si="14"/>
        <v/>
      </c>
      <c r="BH14" s="547" t="str">
        <f t="shared" si="15"/>
        <v/>
      </c>
      <c r="BI14" s="547" t="str">
        <f t="shared" si="16"/>
        <v/>
      </c>
      <c r="BJ14" s="514"/>
      <c r="BK14" s="514"/>
      <c r="BL14" s="514"/>
      <c r="BM14" s="633" t="e">
        <f>VLOOKUP(K14,【参考】数式用!$A$2:$O$57,15,FALSE)</f>
        <v>#N/A</v>
      </c>
      <c r="BN14" s="514"/>
      <c r="BO14" s="514"/>
      <c r="BP14" s="514"/>
      <c r="BQ14" s="514"/>
      <c r="BR14" s="514"/>
      <c r="BS14" s="515"/>
      <c r="BT14" s="516"/>
    </row>
    <row r="15" spans="1:72" s="549" customFormat="1" ht="109.95" customHeight="1" thickBot="1">
      <c r="A15" s="649">
        <v>4</v>
      </c>
      <c r="B15" s="943" t="str">
        <f>IF(基本情報入力シート!B43="","",基本情報入力シート!B43)</f>
        <v/>
      </c>
      <c r="C15" s="944"/>
      <c r="D15" s="944"/>
      <c r="E15" s="944"/>
      <c r="F15" s="945"/>
      <c r="G15" s="454" t="str">
        <f>IF(基本情報入力シート!L43="", "", 基本情報入力シート!L43)</f>
        <v/>
      </c>
      <c r="H15" s="454" t="str">
        <f>IF(基本情報入力シート!Q43="", "", 基本情報入力シート!Q43)</f>
        <v/>
      </c>
      <c r="I15" s="454" t="str">
        <f>IF(基本情報入力シート!V43="", "", 基本情報入力シート!V43)</f>
        <v/>
      </c>
      <c r="J15" s="454" t="str">
        <f>IF(基本情報入力シート!W43="", "", 基本情報入力シート!W43)</f>
        <v/>
      </c>
      <c r="K15" s="454"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5" t="s">
        <v>180</v>
      </c>
      <c r="Q15" s="141"/>
      <c r="R15" s="456" t="s">
        <v>271</v>
      </c>
      <c r="S15" s="141"/>
      <c r="T15" s="456" t="s">
        <v>272</v>
      </c>
      <c r="U15" s="141"/>
      <c r="V15" s="456" t="s">
        <v>271</v>
      </c>
      <c r="W15" s="141"/>
      <c r="X15" s="456" t="s">
        <v>273</v>
      </c>
      <c r="Y15" s="456" t="s">
        <v>274</v>
      </c>
      <c r="Z15" s="456" t="str">
        <f t="shared" si="0"/>
        <v/>
      </c>
      <c r="AA15" s="457" t="s">
        <v>275</v>
      </c>
      <c r="AB15" s="458" t="str">
        <f t="shared" si="1"/>
        <v/>
      </c>
      <c r="AC15" s="459" t="str">
        <f>IFERROR(ROUNDDOWN(ROUNDDOWN(ROUND(L15*VLOOKUP(K15,【参考】数式用!$A$2:$M$57,MATCH("処遇改善加算Ⅳ",【参考】数式用!$G$3:$M$3,0)+6,0),0)*M15,0)*Z15*0.5,0), "")</f>
        <v/>
      </c>
      <c r="AD15" s="156"/>
      <c r="AE15" s="157"/>
      <c r="AF15" s="157"/>
      <c r="AG15" s="158"/>
      <c r="AH15" s="159"/>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
      </c>
      <c r="AO15" s="544" t="str">
        <f t="shared" ref="AO15" si="24">IF(AND(K15&lt;&gt;""),"N列に色付け","")</f>
        <v/>
      </c>
      <c r="AP15" s="545" t="str">
        <f t="shared" ref="AP15" si="25">IF(AND(AC15&lt;&gt;0,AC15&lt;&gt;"",AN15="加算対象"),IF(AD15="○","入力済","未入力"),"")</f>
        <v/>
      </c>
      <c r="AQ15" s="545" t="str">
        <f t="shared" ref="AQ15" si="26">"キャリアパス要件Ⅰ・Ⅱ_"&amp;AN15</f>
        <v>キャリアパス要件Ⅰ・Ⅱ_</v>
      </c>
      <c r="AR15" s="546" t="str">
        <f t="shared" ref="AR15" si="27">IF(AND(N15&lt;&gt;"", AE15=""), "未入力", "入力済")</f>
        <v>入力済</v>
      </c>
      <c r="AS15" s="544" t="str">
        <f t="shared" ref="AS15" si="28">IF(AND(N15&lt;&gt;"", N15&lt;&gt;"処遇改善加算Ⅳ",AN15="加算対象"),"AF列に色付け","")</f>
        <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
      </c>
      <c r="AV15" s="546" t="str">
        <f t="shared" ref="AV15" si="31">IF(AND(AN15="加算対象",N15&lt;&gt;"処遇改善加算Ⅲ",N15&lt;&gt;"処遇改善加算Ⅳ", N15&lt;&gt;"", AU15&lt;&gt;"対象外"), 1,"")</f>
        <v/>
      </c>
      <c r="AW15" s="544" t="str">
        <f t="shared" ref="AW15" si="32">IF(AND(AV15=1, OR(AG15=0,AG15=""),AN15="加算対象"),"AH列に色付け","")</f>
        <v/>
      </c>
      <c r="AX15" s="544" t="str">
        <f t="shared" si="9"/>
        <v>入力済</v>
      </c>
      <c r="AY15" s="546" t="str">
        <f>IFERROR(VLOOKUP(K15,【参考】数式用!$AR$3:$AS$49, 2, FALSE), "")</f>
        <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
      </c>
      <c r="BJ15" s="514"/>
      <c r="BK15" s="514"/>
      <c r="BL15" s="514"/>
      <c r="BM15" s="633" t="e">
        <f>VLOOKUP(K15,【参考】数式用!$A$2:$O$57,15,FALSE)</f>
        <v>#N/A</v>
      </c>
      <c r="BN15" s="514"/>
      <c r="BO15" s="514"/>
      <c r="BP15" s="514"/>
      <c r="BQ15" s="514"/>
      <c r="BR15" s="514"/>
      <c r="BS15" s="515"/>
      <c r="BT15" s="516"/>
    </row>
    <row r="16" spans="1:72" s="549" customFormat="1" ht="109.95" customHeight="1" thickBot="1">
      <c r="A16" s="649">
        <v>5</v>
      </c>
      <c r="B16" s="943" t="str">
        <f>IF(基本情報入力シート!B44="","",基本情報入力シート!B44)</f>
        <v/>
      </c>
      <c r="C16" s="944"/>
      <c r="D16" s="944"/>
      <c r="E16" s="944"/>
      <c r="F16" s="945"/>
      <c r="G16" s="454" t="str">
        <f>IF(基本情報入力シート!L44="", "", 基本情報入力シート!L44)</f>
        <v/>
      </c>
      <c r="H16" s="454" t="str">
        <f>IF(基本情報入力シート!Q44="", "", 基本情報入力シート!Q44)</f>
        <v/>
      </c>
      <c r="I16" s="454" t="str">
        <f>IF(基本情報入力シート!V44="", "", 基本情報入力シート!V44)</f>
        <v/>
      </c>
      <c r="J16" s="454" t="str">
        <f>IF(基本情報入力シート!W44="", "", 基本情報入力シート!W44)</f>
        <v/>
      </c>
      <c r="K16" s="454"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5" t="s">
        <v>180</v>
      </c>
      <c r="Q16" s="141"/>
      <c r="R16" s="456" t="s">
        <v>271</v>
      </c>
      <c r="S16" s="141"/>
      <c r="T16" s="456" t="s">
        <v>272</v>
      </c>
      <c r="U16" s="141"/>
      <c r="V16" s="456" t="s">
        <v>271</v>
      </c>
      <c r="W16" s="141"/>
      <c r="X16" s="456" t="s">
        <v>182</v>
      </c>
      <c r="Y16" s="456" t="s">
        <v>274</v>
      </c>
      <c r="Z16" s="456" t="str">
        <f t="shared" si="0"/>
        <v/>
      </c>
      <c r="AA16" s="457" t="s">
        <v>275</v>
      </c>
      <c r="AB16" s="458" t="str">
        <f t="shared" si="1"/>
        <v/>
      </c>
      <c r="AC16" s="459" t="str">
        <f>IFERROR(ROUNDDOWN(ROUNDDOWN(ROUND(L16*VLOOKUP(K16,【参考】数式用!$A$2:$M$57,MATCH("処遇改善加算Ⅳ",【参考】数式用!$G$3:$M$3,0)+6,0),0)*M16,0)*Z16*0.5,0), "")</f>
        <v/>
      </c>
      <c r="AD16" s="156"/>
      <c r="AE16" s="157"/>
      <c r="AF16" s="157"/>
      <c r="AG16" s="158"/>
      <c r="AH16" s="159"/>
      <c r="AI16" s="160"/>
      <c r="AJ16" s="161"/>
      <c r="AK16" s="541" t="str">
        <f t="shared" si="17"/>
        <v/>
      </c>
      <c r="AL16" s="542" t="str">
        <f t="shared" si="2"/>
        <v/>
      </c>
      <c r="AM16" s="543"/>
      <c r="AN16" s="544" t="str">
        <f>IFERROR(VLOOKUP(K16,【参考】数式用!$A$2:$N$57,14,FALSE),"")</f>
        <v/>
      </c>
      <c r="AO16" s="544" t="str">
        <f t="shared" si="3"/>
        <v/>
      </c>
      <c r="AP16" s="545" t="str">
        <f t="shared" si="18"/>
        <v/>
      </c>
      <c r="AQ16" s="545" t="str">
        <f t="shared" si="19"/>
        <v>キャリアパス要件Ⅰ・Ⅱ_</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
      </c>
      <c r="BC16" s="544" t="str">
        <f t="shared" si="11"/>
        <v/>
      </c>
      <c r="BD16" s="547" t="str">
        <f t="shared" si="22"/>
        <v>入力済</v>
      </c>
      <c r="BE16" s="547" t="str">
        <f t="shared" si="12"/>
        <v/>
      </c>
      <c r="BF16" s="547" t="str">
        <f t="shared" si="13"/>
        <v/>
      </c>
      <c r="BG16" s="547" t="str">
        <f t="shared" si="14"/>
        <v/>
      </c>
      <c r="BH16" s="547" t="str">
        <f t="shared" si="15"/>
        <v/>
      </c>
      <c r="BI16" s="547" t="str">
        <f t="shared" si="16"/>
        <v/>
      </c>
      <c r="BJ16" s="514"/>
      <c r="BK16" s="514"/>
      <c r="BL16" s="514"/>
      <c r="BM16" s="633" t="e">
        <f>VLOOKUP(K16,【参考】数式用!$A$2:$O$57,15,FALSE)</f>
        <v>#N/A</v>
      </c>
      <c r="BN16" s="514"/>
      <c r="BO16" s="514"/>
      <c r="BP16" s="514"/>
      <c r="BQ16" s="514"/>
      <c r="BR16" s="514"/>
      <c r="BS16" s="515"/>
      <c r="BT16" s="516"/>
    </row>
    <row r="17" spans="1:65" s="549" customFormat="1" ht="109.95" customHeight="1" thickBot="1">
      <c r="A17" s="649">
        <v>6</v>
      </c>
      <c r="B17" s="943" t="str">
        <f>IF(基本情報入力シート!B45="","",基本情報入力シート!B45)</f>
        <v/>
      </c>
      <c r="C17" s="944"/>
      <c r="D17" s="944"/>
      <c r="E17" s="944"/>
      <c r="F17" s="945"/>
      <c r="G17" s="454" t="str">
        <f>IF(基本情報入力シート!L45="", "", 基本情報入力シート!L45)</f>
        <v/>
      </c>
      <c r="H17" s="454" t="str">
        <f>IF(基本情報入力シート!Q45="", "", 基本情報入力シート!Q45)</f>
        <v/>
      </c>
      <c r="I17" s="454" t="str">
        <f>IF(基本情報入力シート!V45="", "", 基本情報入力シート!V45)</f>
        <v/>
      </c>
      <c r="J17" s="454" t="str">
        <f>IF(基本情報入力シート!W45="", "", 基本情報入力シート!W45)</f>
        <v/>
      </c>
      <c r="K17" s="454"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5" t="s">
        <v>180</v>
      </c>
      <c r="Q17" s="141"/>
      <c r="R17" s="456" t="s">
        <v>271</v>
      </c>
      <c r="S17" s="141"/>
      <c r="T17" s="456" t="s">
        <v>272</v>
      </c>
      <c r="U17" s="141"/>
      <c r="V17" s="456" t="s">
        <v>271</v>
      </c>
      <c r="W17" s="141"/>
      <c r="X17" s="456" t="s">
        <v>182</v>
      </c>
      <c r="Y17" s="456" t="s">
        <v>274</v>
      </c>
      <c r="Z17" s="456" t="str">
        <f t="shared" si="0"/>
        <v/>
      </c>
      <c r="AA17" s="457" t="s">
        <v>275</v>
      </c>
      <c r="AB17" s="458" t="str">
        <f t="shared" si="1"/>
        <v/>
      </c>
      <c r="AC17" s="459" t="str">
        <f>IFERROR(ROUNDDOWN(ROUNDDOWN(ROUND(L17*VLOOKUP(K17,【参考】数式用!$A$2:$M$57,MATCH("処遇改善加算Ⅳ",【参考】数式用!$G$3:$M$3,0)+6,0),0)*M17,0)*Z17*0.5,0), "")</f>
        <v/>
      </c>
      <c r="AD17" s="156"/>
      <c r="AE17" s="157"/>
      <c r="AF17" s="157"/>
      <c r="AG17" s="158"/>
      <c r="AH17" s="159"/>
      <c r="AI17" s="160"/>
      <c r="AJ17" s="161"/>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
      </c>
      <c r="AO17" s="544" t="str">
        <f t="shared" si="3"/>
        <v/>
      </c>
      <c r="AP17" s="545" t="str">
        <f t="shared" si="18"/>
        <v/>
      </c>
      <c r="AQ17" s="545" t="str">
        <f t="shared" si="19"/>
        <v>キャリアパス要件Ⅰ・Ⅱ_</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
      </c>
      <c r="BC17" s="544" t="str">
        <f t="shared" si="11"/>
        <v/>
      </c>
      <c r="BD17" s="547" t="str">
        <f>IF(AND(COUNTIF(AE17:AH17,"*令和８年度特例要件を*")&gt;0,AJ17=""), "未入力","入力済")</f>
        <v>入力済</v>
      </c>
      <c r="BE17" s="547" t="str">
        <f t="shared" si="12"/>
        <v/>
      </c>
      <c r="BF17" s="547" t="str">
        <f t="shared" si="13"/>
        <v/>
      </c>
      <c r="BG17" s="547" t="str">
        <f t="shared" si="14"/>
        <v/>
      </c>
      <c r="BH17" s="547" t="str">
        <f t="shared" si="15"/>
        <v/>
      </c>
      <c r="BI17" s="547" t="str">
        <f t="shared" si="16"/>
        <v/>
      </c>
      <c r="BM17" s="633" t="e">
        <f>VLOOKUP(K17,【参考】数式用!$A$2:$O$57,15,FALSE)</f>
        <v>#N/A</v>
      </c>
    </row>
    <row r="18" spans="1:65" s="549" customFormat="1" ht="109.95" customHeight="1" thickBot="1">
      <c r="A18" s="649">
        <v>7</v>
      </c>
      <c r="B18" s="943" t="str">
        <f>IF(基本情報入力シート!B46="","",基本情報入力シート!B46)</f>
        <v/>
      </c>
      <c r="C18" s="944"/>
      <c r="D18" s="944"/>
      <c r="E18" s="944"/>
      <c r="F18" s="945"/>
      <c r="G18" s="454" t="str">
        <f>IF(基本情報入力シート!L46="", "", 基本情報入力シート!L46)</f>
        <v/>
      </c>
      <c r="H18" s="454" t="str">
        <f>IF(基本情報入力シート!Q46="", "", 基本情報入力シート!Q46)</f>
        <v/>
      </c>
      <c r="I18" s="454" t="str">
        <f>IF(基本情報入力シート!V46="", "", 基本情報入力シート!V46)</f>
        <v/>
      </c>
      <c r="J18" s="454" t="str">
        <f>IF(基本情報入力シート!W46="", "", 基本情報入力シート!W46)</f>
        <v/>
      </c>
      <c r="K18" s="454"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5" t="s">
        <v>180</v>
      </c>
      <c r="Q18" s="141"/>
      <c r="R18" s="456" t="s">
        <v>271</v>
      </c>
      <c r="S18" s="141"/>
      <c r="T18" s="456" t="s">
        <v>272</v>
      </c>
      <c r="U18" s="141"/>
      <c r="V18" s="456" t="s">
        <v>271</v>
      </c>
      <c r="W18" s="141"/>
      <c r="X18" s="456" t="s">
        <v>273</v>
      </c>
      <c r="Y18" s="456" t="s">
        <v>274</v>
      </c>
      <c r="Z18" s="456" t="str">
        <f t="shared" si="0"/>
        <v/>
      </c>
      <c r="AA18" s="457" t="s">
        <v>275</v>
      </c>
      <c r="AB18" s="458" t="str">
        <f t="shared" si="1"/>
        <v/>
      </c>
      <c r="AC18" s="459"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649">
        <v>8</v>
      </c>
      <c r="B19" s="983" t="str">
        <f>IF(基本情報入力シート!B47="","",基本情報入力シート!B47)</f>
        <v/>
      </c>
      <c r="C19" s="984"/>
      <c r="D19" s="984"/>
      <c r="E19" s="984"/>
      <c r="F19" s="985"/>
      <c r="G19" s="454" t="str">
        <f>IF(基本情報入力シート!L47="", "", 基本情報入力シート!L47)</f>
        <v/>
      </c>
      <c r="H19" s="454" t="str">
        <f>IF(基本情報入力シート!Q47="", "", 基本情報入力シート!Q47)</f>
        <v/>
      </c>
      <c r="I19" s="454" t="str">
        <f>IF(基本情報入力シート!V47="", "", 基本情報入力シート!V47)</f>
        <v/>
      </c>
      <c r="J19" s="454" t="str">
        <f>IF(基本情報入力シート!W47="", "", 基本情報入力シート!W47)</f>
        <v/>
      </c>
      <c r="K19" s="454"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5" t="s">
        <v>180</v>
      </c>
      <c r="Q19" s="141"/>
      <c r="R19" s="456" t="s">
        <v>271</v>
      </c>
      <c r="S19" s="141"/>
      <c r="T19" s="456" t="s">
        <v>272</v>
      </c>
      <c r="U19" s="141"/>
      <c r="V19" s="456" t="s">
        <v>271</v>
      </c>
      <c r="W19" s="141"/>
      <c r="X19" s="456" t="s">
        <v>273</v>
      </c>
      <c r="Y19" s="456" t="s">
        <v>274</v>
      </c>
      <c r="Z19" s="456" t="str">
        <f t="shared" si="0"/>
        <v/>
      </c>
      <c r="AA19" s="457" t="s">
        <v>275</v>
      </c>
      <c r="AB19" s="458" t="str">
        <f t="shared" si="1"/>
        <v/>
      </c>
      <c r="AC19" s="459"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649">
        <v>9</v>
      </c>
      <c r="B20" s="943" t="str">
        <f>IF(基本情報入力シート!B48="","",基本情報入力シート!B48)</f>
        <v/>
      </c>
      <c r="C20" s="944"/>
      <c r="D20" s="944"/>
      <c r="E20" s="944"/>
      <c r="F20" s="945"/>
      <c r="G20" s="454" t="str">
        <f>IF(基本情報入力シート!L48="", "", 基本情報入力シート!L48)</f>
        <v/>
      </c>
      <c r="H20" s="454" t="str">
        <f>IF(基本情報入力シート!Q48="", "", 基本情報入力シート!Q48)</f>
        <v/>
      </c>
      <c r="I20" s="454" t="str">
        <f>IF(基本情報入力シート!V48="", "", 基本情報入力シート!V48)</f>
        <v/>
      </c>
      <c r="J20" s="454" t="str">
        <f>IF(基本情報入力シート!W48="", "", 基本情報入力シート!W48)</f>
        <v/>
      </c>
      <c r="K20" s="454"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5" t="s">
        <v>180</v>
      </c>
      <c r="Q20" s="141"/>
      <c r="R20" s="456" t="s">
        <v>271</v>
      </c>
      <c r="S20" s="141"/>
      <c r="T20" s="456" t="s">
        <v>272</v>
      </c>
      <c r="U20" s="141"/>
      <c r="V20" s="456" t="s">
        <v>271</v>
      </c>
      <c r="W20" s="141"/>
      <c r="X20" s="456" t="s">
        <v>273</v>
      </c>
      <c r="Y20" s="456" t="s">
        <v>274</v>
      </c>
      <c r="Z20" s="456" t="str">
        <f t="shared" si="0"/>
        <v/>
      </c>
      <c r="AA20" s="457" t="s">
        <v>275</v>
      </c>
      <c r="AB20" s="458" t="str">
        <f t="shared" si="1"/>
        <v/>
      </c>
      <c r="AC20" s="459"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649">
        <v>10</v>
      </c>
      <c r="B21" s="943" t="str">
        <f>IF(基本情報入力シート!B49="","",基本情報入力シート!B49)</f>
        <v/>
      </c>
      <c r="C21" s="944"/>
      <c r="D21" s="944"/>
      <c r="E21" s="944"/>
      <c r="F21" s="945"/>
      <c r="G21" s="454" t="str">
        <f>IF(基本情報入力シート!L49="", "", 基本情報入力シート!L49)</f>
        <v/>
      </c>
      <c r="H21" s="454" t="str">
        <f>IF(基本情報入力シート!Q49="", "", 基本情報入力シート!Q49)</f>
        <v/>
      </c>
      <c r="I21" s="454" t="str">
        <f>IF(基本情報入力シート!V49="", "", 基本情報入力シート!V49)</f>
        <v/>
      </c>
      <c r="J21" s="454" t="str">
        <f>IF(基本情報入力シート!W49="", "", 基本情報入力シート!W49)</f>
        <v/>
      </c>
      <c r="K21" s="454"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5" t="s">
        <v>180</v>
      </c>
      <c r="Q21" s="141"/>
      <c r="R21" s="456" t="s">
        <v>271</v>
      </c>
      <c r="S21" s="141"/>
      <c r="T21" s="456" t="s">
        <v>272</v>
      </c>
      <c r="U21" s="141"/>
      <c r="V21" s="456" t="s">
        <v>271</v>
      </c>
      <c r="W21" s="141"/>
      <c r="X21" s="456" t="s">
        <v>182</v>
      </c>
      <c r="Y21" s="456" t="s">
        <v>274</v>
      </c>
      <c r="Z21" s="456" t="str">
        <f t="shared" si="0"/>
        <v/>
      </c>
      <c r="AA21" s="457" t="s">
        <v>275</v>
      </c>
      <c r="AB21" s="458" t="str">
        <f t="shared" si="1"/>
        <v/>
      </c>
      <c r="AC21" s="459"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649">
        <v>11</v>
      </c>
      <c r="B22" s="943" t="str">
        <f>IF(基本情報入力シート!B50="","",基本情報入力シート!B50)</f>
        <v/>
      </c>
      <c r="C22" s="944"/>
      <c r="D22" s="944"/>
      <c r="E22" s="944"/>
      <c r="F22" s="945"/>
      <c r="G22" s="454" t="str">
        <f>IF(基本情報入力シート!L50="", "", 基本情報入力シート!L50)</f>
        <v/>
      </c>
      <c r="H22" s="454" t="str">
        <f>IF(基本情報入力シート!Q50="", "", 基本情報入力シート!Q50)</f>
        <v/>
      </c>
      <c r="I22" s="454" t="str">
        <f>IF(基本情報入力シート!V50="", "", 基本情報入力シート!V50)</f>
        <v/>
      </c>
      <c r="J22" s="454" t="str">
        <f>IF(基本情報入力シート!W50="", "", 基本情報入力シート!W50)</f>
        <v/>
      </c>
      <c r="K22" s="454"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5" t="s">
        <v>180</v>
      </c>
      <c r="Q22" s="141"/>
      <c r="R22" s="456" t="s">
        <v>271</v>
      </c>
      <c r="S22" s="141"/>
      <c r="T22" s="456" t="s">
        <v>272</v>
      </c>
      <c r="U22" s="141"/>
      <c r="V22" s="456" t="s">
        <v>271</v>
      </c>
      <c r="W22" s="141"/>
      <c r="X22" s="456" t="s">
        <v>273</v>
      </c>
      <c r="Y22" s="456" t="s">
        <v>274</v>
      </c>
      <c r="Z22" s="456" t="str">
        <f t="shared" si="0"/>
        <v/>
      </c>
      <c r="AA22" s="457" t="s">
        <v>275</v>
      </c>
      <c r="AB22" s="458" t="str">
        <f t="shared" si="1"/>
        <v/>
      </c>
      <c r="AC22" s="459"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649">
        <v>12</v>
      </c>
      <c r="B23" s="943" t="str">
        <f>IF(基本情報入力シート!B51="","",基本情報入力シート!B51)</f>
        <v/>
      </c>
      <c r="C23" s="944"/>
      <c r="D23" s="944"/>
      <c r="E23" s="944"/>
      <c r="F23" s="945"/>
      <c r="G23" s="454" t="str">
        <f>IF(基本情報入力シート!L51="", "", 基本情報入力シート!L51)</f>
        <v/>
      </c>
      <c r="H23" s="454" t="str">
        <f>IF(基本情報入力シート!Q51="", "", 基本情報入力シート!Q51)</f>
        <v/>
      </c>
      <c r="I23" s="454" t="str">
        <f>IF(基本情報入力シート!V51="", "", 基本情報入力シート!V51)</f>
        <v/>
      </c>
      <c r="J23" s="454" t="str">
        <f>IF(基本情報入力シート!W51="", "", 基本情報入力シート!W51)</f>
        <v/>
      </c>
      <c r="K23" s="454"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5" t="s">
        <v>180</v>
      </c>
      <c r="Q23" s="141"/>
      <c r="R23" s="456" t="s">
        <v>271</v>
      </c>
      <c r="S23" s="141"/>
      <c r="T23" s="456" t="s">
        <v>272</v>
      </c>
      <c r="U23" s="141"/>
      <c r="V23" s="456" t="s">
        <v>271</v>
      </c>
      <c r="W23" s="141"/>
      <c r="X23" s="456" t="s">
        <v>273</v>
      </c>
      <c r="Y23" s="456" t="s">
        <v>274</v>
      </c>
      <c r="Z23" s="456" t="str">
        <f t="shared" si="0"/>
        <v/>
      </c>
      <c r="AA23" s="457" t="s">
        <v>275</v>
      </c>
      <c r="AB23" s="458" t="str">
        <f t="shared" si="1"/>
        <v/>
      </c>
      <c r="AC23" s="459"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649">
        <v>13</v>
      </c>
      <c r="B24" s="943" t="str">
        <f>IF(基本情報入力シート!B52="","",基本情報入力シート!B52)</f>
        <v/>
      </c>
      <c r="C24" s="944"/>
      <c r="D24" s="944"/>
      <c r="E24" s="944"/>
      <c r="F24" s="945"/>
      <c r="G24" s="454" t="str">
        <f>IF(基本情報入力シート!L52="", "", 基本情報入力シート!L52)</f>
        <v/>
      </c>
      <c r="H24" s="454" t="str">
        <f>IF(基本情報入力シート!Q52="", "", 基本情報入力シート!Q52)</f>
        <v/>
      </c>
      <c r="I24" s="454" t="str">
        <f>IF(基本情報入力シート!V52="", "", 基本情報入力シート!V52)</f>
        <v/>
      </c>
      <c r="J24" s="454" t="str">
        <f>IF(基本情報入力シート!W52="", "", 基本情報入力シート!W52)</f>
        <v/>
      </c>
      <c r="K24" s="454"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5" t="s">
        <v>180</v>
      </c>
      <c r="Q24" s="141"/>
      <c r="R24" s="456" t="s">
        <v>271</v>
      </c>
      <c r="S24" s="141"/>
      <c r="T24" s="456" t="s">
        <v>272</v>
      </c>
      <c r="U24" s="141"/>
      <c r="V24" s="456" t="s">
        <v>271</v>
      </c>
      <c r="W24" s="141"/>
      <c r="X24" s="456" t="s">
        <v>273</v>
      </c>
      <c r="Y24" s="456" t="s">
        <v>274</v>
      </c>
      <c r="Z24" s="456" t="str">
        <f t="shared" si="0"/>
        <v/>
      </c>
      <c r="AA24" s="457" t="s">
        <v>275</v>
      </c>
      <c r="AB24" s="458" t="str">
        <f t="shared" si="1"/>
        <v/>
      </c>
      <c r="AC24" s="459"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649">
        <v>14</v>
      </c>
      <c r="B25" s="943" t="str">
        <f>IF(基本情報入力シート!B53="","",基本情報入力シート!B53)</f>
        <v/>
      </c>
      <c r="C25" s="944"/>
      <c r="D25" s="944"/>
      <c r="E25" s="944"/>
      <c r="F25" s="945"/>
      <c r="G25" s="454" t="str">
        <f>IF(基本情報入力シート!L53="", "", 基本情報入力シート!L53)</f>
        <v/>
      </c>
      <c r="H25" s="454" t="str">
        <f>IF(基本情報入力シート!Q53="", "", 基本情報入力シート!Q53)</f>
        <v/>
      </c>
      <c r="I25" s="454" t="str">
        <f>IF(基本情報入力シート!V53="", "", 基本情報入力シート!V53)</f>
        <v/>
      </c>
      <c r="J25" s="454" t="str">
        <f>IF(基本情報入力シート!W53="", "", 基本情報入力シート!W53)</f>
        <v/>
      </c>
      <c r="K25" s="454"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5" t="s">
        <v>180</v>
      </c>
      <c r="Q25" s="141"/>
      <c r="R25" s="456" t="s">
        <v>271</v>
      </c>
      <c r="S25" s="141"/>
      <c r="T25" s="456" t="s">
        <v>272</v>
      </c>
      <c r="U25" s="141"/>
      <c r="V25" s="456" t="s">
        <v>271</v>
      </c>
      <c r="W25" s="141"/>
      <c r="X25" s="456" t="s">
        <v>182</v>
      </c>
      <c r="Y25" s="456" t="s">
        <v>274</v>
      </c>
      <c r="Z25" s="456" t="str">
        <f t="shared" si="0"/>
        <v/>
      </c>
      <c r="AA25" s="457" t="s">
        <v>275</v>
      </c>
      <c r="AB25" s="458" t="str">
        <f t="shared" si="1"/>
        <v/>
      </c>
      <c r="AC25" s="459"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649">
        <v>15</v>
      </c>
      <c r="B26" s="943" t="str">
        <f>IF(基本情報入力シート!B54="","",基本情報入力シート!B54)</f>
        <v/>
      </c>
      <c r="C26" s="944"/>
      <c r="D26" s="944"/>
      <c r="E26" s="944"/>
      <c r="F26" s="945"/>
      <c r="G26" s="454" t="str">
        <f>IF(基本情報入力シート!L54="", "", 基本情報入力シート!L54)</f>
        <v/>
      </c>
      <c r="H26" s="454" t="str">
        <f>IF(基本情報入力シート!Q54="", "", 基本情報入力シート!Q54)</f>
        <v/>
      </c>
      <c r="I26" s="454" t="str">
        <f>IF(基本情報入力シート!V54="", "", 基本情報入力シート!V54)</f>
        <v/>
      </c>
      <c r="J26" s="454" t="str">
        <f>IF(基本情報入力シート!W54="", "", 基本情報入力シート!W54)</f>
        <v/>
      </c>
      <c r="K26" s="454"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5" t="s">
        <v>180</v>
      </c>
      <c r="Q26" s="141"/>
      <c r="R26" s="456" t="s">
        <v>271</v>
      </c>
      <c r="S26" s="141"/>
      <c r="T26" s="456" t="s">
        <v>272</v>
      </c>
      <c r="U26" s="141"/>
      <c r="V26" s="456" t="s">
        <v>271</v>
      </c>
      <c r="W26" s="141"/>
      <c r="X26" s="456" t="s">
        <v>182</v>
      </c>
      <c r="Y26" s="456" t="s">
        <v>274</v>
      </c>
      <c r="Z26" s="456" t="str">
        <f t="shared" si="0"/>
        <v/>
      </c>
      <c r="AA26" s="457" t="s">
        <v>275</v>
      </c>
      <c r="AB26" s="458" t="str">
        <f t="shared" si="1"/>
        <v/>
      </c>
      <c r="AC26" s="459"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649">
        <v>16</v>
      </c>
      <c r="B27" s="943" t="str">
        <f>IF(基本情報入力シート!B55="","",基本情報入力シート!B55)</f>
        <v/>
      </c>
      <c r="C27" s="944"/>
      <c r="D27" s="944"/>
      <c r="E27" s="944"/>
      <c r="F27" s="945"/>
      <c r="G27" s="454" t="str">
        <f>IF(基本情報入力シート!L55="", "", 基本情報入力シート!L55)</f>
        <v/>
      </c>
      <c r="H27" s="454" t="str">
        <f>IF(基本情報入力シート!Q55="", "", 基本情報入力シート!Q55)</f>
        <v/>
      </c>
      <c r="I27" s="454" t="str">
        <f>IF(基本情報入力シート!V55="", "", 基本情報入力シート!V55)</f>
        <v/>
      </c>
      <c r="J27" s="454" t="str">
        <f>IF(基本情報入力シート!W55="", "", 基本情報入力シート!W55)</f>
        <v/>
      </c>
      <c r="K27" s="454"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5" t="s">
        <v>180</v>
      </c>
      <c r="Q27" s="141"/>
      <c r="R27" s="456" t="s">
        <v>271</v>
      </c>
      <c r="S27" s="141"/>
      <c r="T27" s="456" t="s">
        <v>272</v>
      </c>
      <c r="U27" s="141"/>
      <c r="V27" s="456" t="s">
        <v>271</v>
      </c>
      <c r="W27" s="141"/>
      <c r="X27" s="456" t="s">
        <v>273</v>
      </c>
      <c r="Y27" s="456" t="s">
        <v>274</v>
      </c>
      <c r="Z27" s="456" t="str">
        <f t="shared" si="0"/>
        <v/>
      </c>
      <c r="AA27" s="457" t="s">
        <v>275</v>
      </c>
      <c r="AB27" s="458" t="str">
        <f t="shared" si="1"/>
        <v/>
      </c>
      <c r="AC27" s="459"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649">
        <v>17</v>
      </c>
      <c r="B28" s="943" t="str">
        <f>IF(基本情報入力シート!B56="","",基本情報入力シート!B56)</f>
        <v/>
      </c>
      <c r="C28" s="944"/>
      <c r="D28" s="944"/>
      <c r="E28" s="944"/>
      <c r="F28" s="945"/>
      <c r="G28" s="454" t="str">
        <f>IF(基本情報入力シート!L56="", "", 基本情報入力シート!L56)</f>
        <v/>
      </c>
      <c r="H28" s="454" t="str">
        <f>IF(基本情報入力シート!Q56="", "", 基本情報入力シート!Q56)</f>
        <v/>
      </c>
      <c r="I28" s="454" t="str">
        <f>IF(基本情報入力シート!V56="", "", 基本情報入力シート!V56)</f>
        <v/>
      </c>
      <c r="J28" s="454" t="str">
        <f>IF(基本情報入力シート!W56="", "", 基本情報入力シート!W56)</f>
        <v/>
      </c>
      <c r="K28" s="454"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5" t="s">
        <v>180</v>
      </c>
      <c r="Q28" s="141"/>
      <c r="R28" s="456" t="s">
        <v>271</v>
      </c>
      <c r="S28" s="141"/>
      <c r="T28" s="456" t="s">
        <v>272</v>
      </c>
      <c r="U28" s="141"/>
      <c r="V28" s="456" t="s">
        <v>271</v>
      </c>
      <c r="W28" s="141"/>
      <c r="X28" s="456" t="s">
        <v>273</v>
      </c>
      <c r="Y28" s="456" t="s">
        <v>274</v>
      </c>
      <c r="Z28" s="456" t="str">
        <f t="shared" si="0"/>
        <v/>
      </c>
      <c r="AA28" s="457" t="s">
        <v>275</v>
      </c>
      <c r="AB28" s="458" t="str">
        <f t="shared" si="1"/>
        <v/>
      </c>
      <c r="AC28" s="459"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649">
        <v>18</v>
      </c>
      <c r="B29" s="943" t="str">
        <f>IF(基本情報入力シート!B57="","",基本情報入力シート!B57)</f>
        <v/>
      </c>
      <c r="C29" s="944"/>
      <c r="D29" s="944"/>
      <c r="E29" s="944"/>
      <c r="F29" s="945"/>
      <c r="G29" s="454" t="str">
        <f>IF(基本情報入力シート!L57="", "", 基本情報入力シート!L57)</f>
        <v/>
      </c>
      <c r="H29" s="454" t="str">
        <f>IF(基本情報入力シート!Q57="", "", 基本情報入力シート!Q57)</f>
        <v/>
      </c>
      <c r="I29" s="454" t="str">
        <f>IF(基本情報入力シート!V57="", "", 基本情報入力シート!V57)</f>
        <v/>
      </c>
      <c r="J29" s="454" t="str">
        <f>IF(基本情報入力シート!W57="", "", 基本情報入力シート!W57)</f>
        <v/>
      </c>
      <c r="K29" s="454"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5" t="s">
        <v>180</v>
      </c>
      <c r="Q29" s="141"/>
      <c r="R29" s="456" t="s">
        <v>271</v>
      </c>
      <c r="S29" s="141"/>
      <c r="T29" s="456" t="s">
        <v>272</v>
      </c>
      <c r="U29" s="141"/>
      <c r="V29" s="456" t="s">
        <v>271</v>
      </c>
      <c r="W29" s="141"/>
      <c r="X29" s="456" t="s">
        <v>273</v>
      </c>
      <c r="Y29" s="456" t="s">
        <v>274</v>
      </c>
      <c r="Z29" s="456" t="str">
        <f t="shared" si="0"/>
        <v/>
      </c>
      <c r="AA29" s="457" t="s">
        <v>275</v>
      </c>
      <c r="AB29" s="458" t="str">
        <f t="shared" si="1"/>
        <v/>
      </c>
      <c r="AC29" s="459"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649">
        <v>19</v>
      </c>
      <c r="B30" s="943" t="str">
        <f>IF(基本情報入力シート!B58="","",基本情報入力シート!B58)</f>
        <v/>
      </c>
      <c r="C30" s="944"/>
      <c r="D30" s="944"/>
      <c r="E30" s="944"/>
      <c r="F30" s="945"/>
      <c r="G30" s="454" t="str">
        <f>IF(基本情報入力シート!L58="", "", 基本情報入力シート!L58)</f>
        <v/>
      </c>
      <c r="H30" s="454" t="str">
        <f>IF(基本情報入力シート!Q58="", "", 基本情報入力シート!Q58)</f>
        <v/>
      </c>
      <c r="I30" s="454" t="str">
        <f>IF(基本情報入力シート!V58="", "", 基本情報入力シート!V58)</f>
        <v/>
      </c>
      <c r="J30" s="454" t="str">
        <f>IF(基本情報入力シート!W58="", "", 基本情報入力シート!W58)</f>
        <v/>
      </c>
      <c r="K30" s="454"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5" t="s">
        <v>180</v>
      </c>
      <c r="Q30" s="141"/>
      <c r="R30" s="456" t="s">
        <v>271</v>
      </c>
      <c r="S30" s="141"/>
      <c r="T30" s="456" t="s">
        <v>272</v>
      </c>
      <c r="U30" s="141"/>
      <c r="V30" s="456" t="s">
        <v>271</v>
      </c>
      <c r="W30" s="141"/>
      <c r="X30" s="456" t="s">
        <v>182</v>
      </c>
      <c r="Y30" s="456" t="s">
        <v>274</v>
      </c>
      <c r="Z30" s="456" t="str">
        <f t="shared" si="0"/>
        <v/>
      </c>
      <c r="AA30" s="457" t="s">
        <v>275</v>
      </c>
      <c r="AB30" s="458" t="str">
        <f t="shared" si="1"/>
        <v/>
      </c>
      <c r="AC30" s="459"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649">
        <v>20</v>
      </c>
      <c r="B31" s="943" t="str">
        <f>IF(基本情報入力シート!B59="","",基本情報入力シート!B59)</f>
        <v/>
      </c>
      <c r="C31" s="944"/>
      <c r="D31" s="944"/>
      <c r="E31" s="944"/>
      <c r="F31" s="945"/>
      <c r="G31" s="454" t="str">
        <f>IF(基本情報入力シート!L59="", "", 基本情報入力シート!L59)</f>
        <v/>
      </c>
      <c r="H31" s="454" t="str">
        <f>IF(基本情報入力シート!Q59="", "", 基本情報入力シート!Q59)</f>
        <v/>
      </c>
      <c r="I31" s="454" t="str">
        <f>IF(基本情報入力シート!V59="", "", 基本情報入力シート!V59)</f>
        <v/>
      </c>
      <c r="J31" s="454" t="str">
        <f>IF(基本情報入力シート!W59="", "", 基本情報入力シート!W59)</f>
        <v/>
      </c>
      <c r="K31" s="454"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5" t="s">
        <v>180</v>
      </c>
      <c r="Q31" s="141"/>
      <c r="R31" s="456" t="s">
        <v>271</v>
      </c>
      <c r="S31" s="141"/>
      <c r="T31" s="456" t="s">
        <v>272</v>
      </c>
      <c r="U31" s="141"/>
      <c r="V31" s="456" t="s">
        <v>271</v>
      </c>
      <c r="W31" s="141"/>
      <c r="X31" s="456" t="s">
        <v>273</v>
      </c>
      <c r="Y31" s="456" t="s">
        <v>274</v>
      </c>
      <c r="Z31" s="456" t="str">
        <f t="shared" si="0"/>
        <v/>
      </c>
      <c r="AA31" s="457" t="s">
        <v>275</v>
      </c>
      <c r="AB31" s="458" t="str">
        <f t="shared" si="1"/>
        <v/>
      </c>
      <c r="AC31" s="459"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649">
        <v>21</v>
      </c>
      <c r="B32" s="943" t="str">
        <f>IF(基本情報入力シート!B60="","",基本情報入力シート!B60)</f>
        <v/>
      </c>
      <c r="C32" s="944"/>
      <c r="D32" s="944"/>
      <c r="E32" s="944"/>
      <c r="F32" s="945"/>
      <c r="G32" s="454" t="str">
        <f>IF(基本情報入力シート!L60="", "", 基本情報入力シート!L60)</f>
        <v/>
      </c>
      <c r="H32" s="454" t="str">
        <f>IF(基本情報入力シート!Q60="", "", 基本情報入力シート!Q60)</f>
        <v/>
      </c>
      <c r="I32" s="454" t="str">
        <f>IF(基本情報入力シート!V60="", "", 基本情報入力シート!V60)</f>
        <v/>
      </c>
      <c r="J32" s="454" t="str">
        <f>IF(基本情報入力シート!W60="", "", 基本情報入力シート!W60)</f>
        <v/>
      </c>
      <c r="K32" s="454"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5" t="s">
        <v>180</v>
      </c>
      <c r="Q32" s="141"/>
      <c r="R32" s="456" t="s">
        <v>271</v>
      </c>
      <c r="S32" s="141"/>
      <c r="T32" s="456" t="s">
        <v>272</v>
      </c>
      <c r="U32" s="141"/>
      <c r="V32" s="456" t="s">
        <v>271</v>
      </c>
      <c r="W32" s="141"/>
      <c r="X32" s="456" t="s">
        <v>273</v>
      </c>
      <c r="Y32" s="456" t="s">
        <v>274</v>
      </c>
      <c r="Z32" s="456" t="str">
        <f t="shared" si="0"/>
        <v/>
      </c>
      <c r="AA32" s="457" t="s">
        <v>275</v>
      </c>
      <c r="AB32" s="458" t="str">
        <f t="shared" si="1"/>
        <v/>
      </c>
      <c r="AC32" s="459"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649">
        <v>22</v>
      </c>
      <c r="B33" s="943" t="str">
        <f>IF(基本情報入力シート!B61="","",基本情報入力シート!B61)</f>
        <v/>
      </c>
      <c r="C33" s="944"/>
      <c r="D33" s="944"/>
      <c r="E33" s="944"/>
      <c r="F33" s="945"/>
      <c r="G33" s="454" t="str">
        <f>IF(基本情報入力シート!L61="", "", 基本情報入力シート!L61)</f>
        <v/>
      </c>
      <c r="H33" s="454" t="str">
        <f>IF(基本情報入力シート!Q61="", "", 基本情報入力シート!Q61)</f>
        <v/>
      </c>
      <c r="I33" s="454" t="str">
        <f>IF(基本情報入力シート!V61="", "", 基本情報入力シート!V61)</f>
        <v/>
      </c>
      <c r="J33" s="454" t="str">
        <f>IF(基本情報入力シート!W61="", "", 基本情報入力シート!W61)</f>
        <v/>
      </c>
      <c r="K33" s="454"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5" t="s">
        <v>180</v>
      </c>
      <c r="Q33" s="141"/>
      <c r="R33" s="456" t="s">
        <v>271</v>
      </c>
      <c r="S33" s="141"/>
      <c r="T33" s="456" t="s">
        <v>272</v>
      </c>
      <c r="U33" s="141"/>
      <c r="V33" s="456" t="s">
        <v>271</v>
      </c>
      <c r="W33" s="141"/>
      <c r="X33" s="456" t="s">
        <v>273</v>
      </c>
      <c r="Y33" s="456" t="s">
        <v>274</v>
      </c>
      <c r="Z33" s="456" t="str">
        <f t="shared" si="0"/>
        <v/>
      </c>
      <c r="AA33" s="457" t="s">
        <v>275</v>
      </c>
      <c r="AB33" s="458" t="str">
        <f t="shared" si="1"/>
        <v/>
      </c>
      <c r="AC33" s="459"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649">
        <v>23</v>
      </c>
      <c r="B34" s="943" t="str">
        <f>IF(基本情報入力シート!B62="","",基本情報入力シート!B62)</f>
        <v/>
      </c>
      <c r="C34" s="944"/>
      <c r="D34" s="944"/>
      <c r="E34" s="944"/>
      <c r="F34" s="945"/>
      <c r="G34" s="454" t="str">
        <f>IF(基本情報入力シート!L62="", "", 基本情報入力シート!L62)</f>
        <v/>
      </c>
      <c r="H34" s="454" t="str">
        <f>IF(基本情報入力シート!Q62="", "", 基本情報入力シート!Q62)</f>
        <v/>
      </c>
      <c r="I34" s="454" t="str">
        <f>IF(基本情報入力シート!V62="", "", 基本情報入力シート!V62)</f>
        <v/>
      </c>
      <c r="J34" s="454" t="str">
        <f>IF(基本情報入力シート!W62="", "", 基本情報入力シート!W62)</f>
        <v/>
      </c>
      <c r="K34" s="454"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5" t="s">
        <v>180</v>
      </c>
      <c r="Q34" s="141"/>
      <c r="R34" s="456" t="s">
        <v>271</v>
      </c>
      <c r="S34" s="141"/>
      <c r="T34" s="456" t="s">
        <v>272</v>
      </c>
      <c r="U34" s="141"/>
      <c r="V34" s="456" t="s">
        <v>271</v>
      </c>
      <c r="W34" s="141"/>
      <c r="X34" s="456" t="s">
        <v>182</v>
      </c>
      <c r="Y34" s="456" t="s">
        <v>274</v>
      </c>
      <c r="Z34" s="456" t="str">
        <f t="shared" si="0"/>
        <v/>
      </c>
      <c r="AA34" s="457" t="s">
        <v>275</v>
      </c>
      <c r="AB34" s="458" t="str">
        <f t="shared" si="1"/>
        <v/>
      </c>
      <c r="AC34" s="459"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649">
        <v>24</v>
      </c>
      <c r="B35" s="943" t="str">
        <f>IF(基本情報入力シート!B63="","",基本情報入力シート!B63)</f>
        <v/>
      </c>
      <c r="C35" s="944"/>
      <c r="D35" s="944"/>
      <c r="E35" s="944"/>
      <c r="F35" s="945"/>
      <c r="G35" s="454" t="str">
        <f>IF(基本情報入力シート!L63="", "", 基本情報入力シート!L63)</f>
        <v/>
      </c>
      <c r="H35" s="454" t="str">
        <f>IF(基本情報入力シート!Q63="", "", 基本情報入力シート!Q63)</f>
        <v/>
      </c>
      <c r="I35" s="454" t="str">
        <f>IF(基本情報入力シート!V63="", "", 基本情報入力シート!V63)</f>
        <v/>
      </c>
      <c r="J35" s="454" t="str">
        <f>IF(基本情報入力シート!W63="", "", 基本情報入力シート!W63)</f>
        <v/>
      </c>
      <c r="K35" s="454"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5" t="s">
        <v>180</v>
      </c>
      <c r="Q35" s="141"/>
      <c r="R35" s="456" t="s">
        <v>271</v>
      </c>
      <c r="S35" s="141"/>
      <c r="T35" s="456" t="s">
        <v>272</v>
      </c>
      <c r="U35" s="141"/>
      <c r="V35" s="456" t="s">
        <v>271</v>
      </c>
      <c r="W35" s="141"/>
      <c r="X35" s="456" t="s">
        <v>182</v>
      </c>
      <c r="Y35" s="456" t="s">
        <v>274</v>
      </c>
      <c r="Z35" s="456" t="str">
        <f t="shared" si="0"/>
        <v/>
      </c>
      <c r="AA35" s="457" t="s">
        <v>275</v>
      </c>
      <c r="AB35" s="458" t="str">
        <f t="shared" si="1"/>
        <v/>
      </c>
      <c r="AC35" s="459"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649">
        <v>25</v>
      </c>
      <c r="B36" s="943" t="str">
        <f>IF(基本情報入力シート!B64="","",基本情報入力シート!B64)</f>
        <v/>
      </c>
      <c r="C36" s="944"/>
      <c r="D36" s="944"/>
      <c r="E36" s="944"/>
      <c r="F36" s="945"/>
      <c r="G36" s="454" t="str">
        <f>IF(基本情報入力シート!L64="", "", 基本情報入力シート!L64)</f>
        <v/>
      </c>
      <c r="H36" s="454" t="str">
        <f>IF(基本情報入力シート!Q64="", "", 基本情報入力シート!Q64)</f>
        <v/>
      </c>
      <c r="I36" s="454" t="str">
        <f>IF(基本情報入力シート!V64="", "", 基本情報入力シート!V64)</f>
        <v/>
      </c>
      <c r="J36" s="454" t="str">
        <f>IF(基本情報入力シート!W64="", "", 基本情報入力シート!W64)</f>
        <v/>
      </c>
      <c r="K36" s="454"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5" t="s">
        <v>180</v>
      </c>
      <c r="Q36" s="141"/>
      <c r="R36" s="456" t="s">
        <v>271</v>
      </c>
      <c r="S36" s="141"/>
      <c r="T36" s="456" t="s">
        <v>272</v>
      </c>
      <c r="U36" s="141"/>
      <c r="V36" s="456" t="s">
        <v>271</v>
      </c>
      <c r="W36" s="141"/>
      <c r="X36" s="456" t="s">
        <v>273</v>
      </c>
      <c r="Y36" s="456" t="s">
        <v>274</v>
      </c>
      <c r="Z36" s="456" t="str">
        <f t="shared" si="0"/>
        <v/>
      </c>
      <c r="AA36" s="457" t="s">
        <v>275</v>
      </c>
      <c r="AB36" s="458" t="str">
        <f t="shared" si="1"/>
        <v/>
      </c>
      <c r="AC36" s="459"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649">
        <v>26</v>
      </c>
      <c r="B37" s="943" t="str">
        <f>IF(基本情報入力シート!B65="","",基本情報入力シート!B65)</f>
        <v/>
      </c>
      <c r="C37" s="944"/>
      <c r="D37" s="944"/>
      <c r="E37" s="944"/>
      <c r="F37" s="945"/>
      <c r="G37" s="454" t="str">
        <f>IF(基本情報入力シート!L65="", "", 基本情報入力シート!L65)</f>
        <v/>
      </c>
      <c r="H37" s="454" t="str">
        <f>IF(基本情報入力シート!Q65="", "", 基本情報入力シート!Q65)</f>
        <v/>
      </c>
      <c r="I37" s="454" t="str">
        <f>IF(基本情報入力シート!V65="", "", 基本情報入力シート!V65)</f>
        <v/>
      </c>
      <c r="J37" s="454" t="str">
        <f>IF(基本情報入力シート!W65="", "", 基本情報入力シート!W65)</f>
        <v/>
      </c>
      <c r="K37" s="454"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5" t="s">
        <v>180</v>
      </c>
      <c r="Q37" s="141"/>
      <c r="R37" s="456" t="s">
        <v>271</v>
      </c>
      <c r="S37" s="141"/>
      <c r="T37" s="456" t="s">
        <v>272</v>
      </c>
      <c r="U37" s="141"/>
      <c r="V37" s="456" t="s">
        <v>271</v>
      </c>
      <c r="W37" s="141"/>
      <c r="X37" s="456" t="s">
        <v>273</v>
      </c>
      <c r="Y37" s="456" t="s">
        <v>274</v>
      </c>
      <c r="Z37" s="456" t="str">
        <f t="shared" si="0"/>
        <v/>
      </c>
      <c r="AA37" s="457" t="s">
        <v>275</v>
      </c>
      <c r="AB37" s="458" t="str">
        <f t="shared" si="1"/>
        <v/>
      </c>
      <c r="AC37" s="459"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649">
        <v>27</v>
      </c>
      <c r="B38" s="943" t="str">
        <f>IF(基本情報入力シート!B66="","",基本情報入力シート!B66)</f>
        <v/>
      </c>
      <c r="C38" s="944"/>
      <c r="D38" s="944"/>
      <c r="E38" s="944"/>
      <c r="F38" s="945"/>
      <c r="G38" s="454" t="str">
        <f>IF(基本情報入力シート!L66="", "", 基本情報入力シート!L66)</f>
        <v/>
      </c>
      <c r="H38" s="454" t="str">
        <f>IF(基本情報入力シート!Q66="", "", 基本情報入力シート!Q66)</f>
        <v/>
      </c>
      <c r="I38" s="454" t="str">
        <f>IF(基本情報入力シート!V66="", "", 基本情報入力シート!V66)</f>
        <v/>
      </c>
      <c r="J38" s="454" t="str">
        <f>IF(基本情報入力シート!W66="", "", 基本情報入力シート!W66)</f>
        <v/>
      </c>
      <c r="K38" s="454"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5" t="s">
        <v>180</v>
      </c>
      <c r="Q38" s="141"/>
      <c r="R38" s="456" t="s">
        <v>271</v>
      </c>
      <c r="S38" s="141"/>
      <c r="T38" s="456" t="s">
        <v>272</v>
      </c>
      <c r="U38" s="141"/>
      <c r="V38" s="456" t="s">
        <v>271</v>
      </c>
      <c r="W38" s="141"/>
      <c r="X38" s="456" t="s">
        <v>273</v>
      </c>
      <c r="Y38" s="456" t="s">
        <v>274</v>
      </c>
      <c r="Z38" s="456" t="str">
        <f t="shared" si="0"/>
        <v/>
      </c>
      <c r="AA38" s="457" t="s">
        <v>275</v>
      </c>
      <c r="AB38" s="458" t="str">
        <f t="shared" si="1"/>
        <v/>
      </c>
      <c r="AC38" s="459"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649">
        <v>28</v>
      </c>
      <c r="B39" s="943" t="str">
        <f>IF(基本情報入力シート!B67="","",基本情報入力シート!B67)</f>
        <v/>
      </c>
      <c r="C39" s="944"/>
      <c r="D39" s="944"/>
      <c r="E39" s="944"/>
      <c r="F39" s="945"/>
      <c r="G39" s="454" t="str">
        <f>IF(基本情報入力シート!L67="", "", 基本情報入力シート!L67)</f>
        <v/>
      </c>
      <c r="H39" s="454" t="str">
        <f>IF(基本情報入力シート!Q67="", "", 基本情報入力シート!Q67)</f>
        <v/>
      </c>
      <c r="I39" s="454" t="str">
        <f>IF(基本情報入力シート!V67="", "", 基本情報入力シート!V67)</f>
        <v/>
      </c>
      <c r="J39" s="454" t="str">
        <f>IF(基本情報入力シート!W67="", "", 基本情報入力シート!W67)</f>
        <v/>
      </c>
      <c r="K39" s="454"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5" t="s">
        <v>180</v>
      </c>
      <c r="Q39" s="141"/>
      <c r="R39" s="456" t="s">
        <v>271</v>
      </c>
      <c r="S39" s="141"/>
      <c r="T39" s="456" t="s">
        <v>272</v>
      </c>
      <c r="U39" s="141"/>
      <c r="V39" s="456" t="s">
        <v>271</v>
      </c>
      <c r="W39" s="141"/>
      <c r="X39" s="456" t="s">
        <v>182</v>
      </c>
      <c r="Y39" s="456" t="s">
        <v>274</v>
      </c>
      <c r="Z39" s="456" t="str">
        <f t="shared" si="0"/>
        <v/>
      </c>
      <c r="AA39" s="457" t="s">
        <v>275</v>
      </c>
      <c r="AB39" s="458" t="str">
        <f t="shared" si="1"/>
        <v/>
      </c>
      <c r="AC39" s="459"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649">
        <v>29</v>
      </c>
      <c r="B40" s="943" t="str">
        <f>IF(基本情報入力シート!B68="","",基本情報入力シート!B68)</f>
        <v/>
      </c>
      <c r="C40" s="944"/>
      <c r="D40" s="944"/>
      <c r="E40" s="944"/>
      <c r="F40" s="945"/>
      <c r="G40" s="454" t="str">
        <f>IF(基本情報入力シート!L68="", "", 基本情報入力シート!L68)</f>
        <v/>
      </c>
      <c r="H40" s="454" t="str">
        <f>IF(基本情報入力シート!Q68="", "", 基本情報入力シート!Q68)</f>
        <v/>
      </c>
      <c r="I40" s="454" t="str">
        <f>IF(基本情報入力シート!V68="", "", 基本情報入力シート!V68)</f>
        <v/>
      </c>
      <c r="J40" s="454" t="str">
        <f>IF(基本情報入力シート!W68="", "", 基本情報入力シート!W68)</f>
        <v/>
      </c>
      <c r="K40" s="454"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5" t="s">
        <v>180</v>
      </c>
      <c r="Q40" s="141"/>
      <c r="R40" s="456" t="s">
        <v>271</v>
      </c>
      <c r="S40" s="141"/>
      <c r="T40" s="456" t="s">
        <v>272</v>
      </c>
      <c r="U40" s="141"/>
      <c r="V40" s="456" t="s">
        <v>271</v>
      </c>
      <c r="W40" s="141"/>
      <c r="X40" s="456" t="s">
        <v>273</v>
      </c>
      <c r="Y40" s="456" t="s">
        <v>274</v>
      </c>
      <c r="Z40" s="456" t="str">
        <f t="shared" si="0"/>
        <v/>
      </c>
      <c r="AA40" s="457" t="s">
        <v>275</v>
      </c>
      <c r="AB40" s="458" t="str">
        <f t="shared" si="1"/>
        <v/>
      </c>
      <c r="AC40" s="459"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649">
        <v>30</v>
      </c>
      <c r="B41" s="943" t="str">
        <f>IF(基本情報入力シート!B69="","",基本情報入力シート!B69)</f>
        <v/>
      </c>
      <c r="C41" s="944"/>
      <c r="D41" s="944"/>
      <c r="E41" s="944"/>
      <c r="F41" s="945"/>
      <c r="G41" s="454" t="str">
        <f>IF(基本情報入力シート!L69="", "", 基本情報入力シート!L69)</f>
        <v/>
      </c>
      <c r="H41" s="454" t="str">
        <f>IF(基本情報入力シート!Q69="", "", 基本情報入力シート!Q69)</f>
        <v/>
      </c>
      <c r="I41" s="454" t="str">
        <f>IF(基本情報入力シート!V69="", "", 基本情報入力シート!V69)</f>
        <v/>
      </c>
      <c r="J41" s="454" t="str">
        <f>IF(基本情報入力シート!W69="", "", 基本情報入力シート!W69)</f>
        <v/>
      </c>
      <c r="K41" s="454"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5" t="s">
        <v>180</v>
      </c>
      <c r="Q41" s="141"/>
      <c r="R41" s="456" t="s">
        <v>271</v>
      </c>
      <c r="S41" s="141"/>
      <c r="T41" s="456" t="s">
        <v>272</v>
      </c>
      <c r="U41" s="141"/>
      <c r="V41" s="456" t="s">
        <v>271</v>
      </c>
      <c r="W41" s="141"/>
      <c r="X41" s="456" t="s">
        <v>273</v>
      </c>
      <c r="Y41" s="456" t="s">
        <v>274</v>
      </c>
      <c r="Z41" s="456" t="str">
        <f t="shared" si="0"/>
        <v/>
      </c>
      <c r="AA41" s="457" t="s">
        <v>275</v>
      </c>
      <c r="AB41" s="458" t="str">
        <f t="shared" si="1"/>
        <v/>
      </c>
      <c r="AC41" s="459"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649">
        <v>31</v>
      </c>
      <c r="B42" s="943" t="str">
        <f>IF(基本情報入力シート!B70="","",基本情報入力シート!B70)</f>
        <v/>
      </c>
      <c r="C42" s="944"/>
      <c r="D42" s="944"/>
      <c r="E42" s="944"/>
      <c r="F42" s="945"/>
      <c r="G42" s="454" t="str">
        <f>IF(基本情報入力シート!L70="", "", 基本情報入力シート!L70)</f>
        <v/>
      </c>
      <c r="H42" s="454" t="str">
        <f>IF(基本情報入力シート!Q70="", "", 基本情報入力シート!Q70)</f>
        <v/>
      </c>
      <c r="I42" s="454" t="str">
        <f>IF(基本情報入力シート!V70="", "", 基本情報入力シート!V70)</f>
        <v/>
      </c>
      <c r="J42" s="454" t="str">
        <f>IF(基本情報入力シート!W70="", "", 基本情報入力シート!W70)</f>
        <v/>
      </c>
      <c r="K42" s="454"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5" t="s">
        <v>180</v>
      </c>
      <c r="Q42" s="141"/>
      <c r="R42" s="456" t="s">
        <v>271</v>
      </c>
      <c r="S42" s="141"/>
      <c r="T42" s="456" t="s">
        <v>272</v>
      </c>
      <c r="U42" s="141"/>
      <c r="V42" s="456" t="s">
        <v>271</v>
      </c>
      <c r="W42" s="141"/>
      <c r="X42" s="456" t="s">
        <v>273</v>
      </c>
      <c r="Y42" s="456" t="s">
        <v>274</v>
      </c>
      <c r="Z42" s="456" t="str">
        <f t="shared" si="0"/>
        <v/>
      </c>
      <c r="AA42" s="457" t="s">
        <v>275</v>
      </c>
      <c r="AB42" s="458" t="str">
        <f t="shared" si="1"/>
        <v/>
      </c>
      <c r="AC42" s="459"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649">
        <v>32</v>
      </c>
      <c r="B43" s="943" t="str">
        <f>IF(基本情報入力シート!B71="","",基本情報入力シート!B71)</f>
        <v/>
      </c>
      <c r="C43" s="944"/>
      <c r="D43" s="944"/>
      <c r="E43" s="944"/>
      <c r="F43" s="945"/>
      <c r="G43" s="454" t="str">
        <f>IF(基本情報入力シート!L71="", "", 基本情報入力シート!L71)</f>
        <v/>
      </c>
      <c r="H43" s="454" t="str">
        <f>IF(基本情報入力シート!Q71="", "", 基本情報入力シート!Q71)</f>
        <v/>
      </c>
      <c r="I43" s="454" t="str">
        <f>IF(基本情報入力シート!V71="", "", 基本情報入力シート!V71)</f>
        <v/>
      </c>
      <c r="J43" s="454" t="str">
        <f>IF(基本情報入力シート!W71="", "", 基本情報入力シート!W71)</f>
        <v/>
      </c>
      <c r="K43" s="454"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5" t="s">
        <v>180</v>
      </c>
      <c r="Q43" s="141"/>
      <c r="R43" s="456" t="s">
        <v>271</v>
      </c>
      <c r="S43" s="141"/>
      <c r="T43" s="456" t="s">
        <v>272</v>
      </c>
      <c r="U43" s="141"/>
      <c r="V43" s="456" t="s">
        <v>271</v>
      </c>
      <c r="W43" s="141"/>
      <c r="X43" s="456" t="s">
        <v>182</v>
      </c>
      <c r="Y43" s="456" t="s">
        <v>274</v>
      </c>
      <c r="Z43" s="456" t="str">
        <f t="shared" si="0"/>
        <v/>
      </c>
      <c r="AA43" s="457" t="s">
        <v>275</v>
      </c>
      <c r="AB43" s="458" t="str">
        <f t="shared" si="1"/>
        <v/>
      </c>
      <c r="AC43" s="459"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649">
        <v>33</v>
      </c>
      <c r="B44" s="943" t="str">
        <f>IF(基本情報入力シート!B72="","",基本情報入力シート!B72)</f>
        <v/>
      </c>
      <c r="C44" s="944"/>
      <c r="D44" s="944"/>
      <c r="E44" s="944"/>
      <c r="F44" s="945"/>
      <c r="G44" s="454" t="str">
        <f>IF(基本情報入力シート!L72="", "", 基本情報入力シート!L72)</f>
        <v/>
      </c>
      <c r="H44" s="454" t="str">
        <f>IF(基本情報入力シート!Q72="", "", 基本情報入力シート!Q72)</f>
        <v/>
      </c>
      <c r="I44" s="454" t="str">
        <f>IF(基本情報入力シート!V72="", "", 基本情報入力シート!V72)</f>
        <v/>
      </c>
      <c r="J44" s="454" t="str">
        <f>IF(基本情報入力シート!W72="", "", 基本情報入力シート!W72)</f>
        <v/>
      </c>
      <c r="K44" s="454"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5" t="s">
        <v>180</v>
      </c>
      <c r="Q44" s="141"/>
      <c r="R44" s="456" t="s">
        <v>271</v>
      </c>
      <c r="S44" s="141"/>
      <c r="T44" s="456" t="s">
        <v>272</v>
      </c>
      <c r="U44" s="141"/>
      <c r="V44" s="456" t="s">
        <v>271</v>
      </c>
      <c r="W44" s="141"/>
      <c r="X44" s="456" t="s">
        <v>182</v>
      </c>
      <c r="Y44" s="456" t="s">
        <v>274</v>
      </c>
      <c r="Z44" s="456" t="str">
        <f t="shared" si="0"/>
        <v/>
      </c>
      <c r="AA44" s="457" t="s">
        <v>275</v>
      </c>
      <c r="AB44" s="458" t="str">
        <f t="shared" si="1"/>
        <v/>
      </c>
      <c r="AC44" s="459"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649">
        <v>34</v>
      </c>
      <c r="B45" s="943" t="str">
        <f>IF(基本情報入力シート!B73="","",基本情報入力シート!B73)</f>
        <v/>
      </c>
      <c r="C45" s="944"/>
      <c r="D45" s="944"/>
      <c r="E45" s="944"/>
      <c r="F45" s="945"/>
      <c r="G45" s="454" t="str">
        <f>IF(基本情報入力シート!L73="", "", 基本情報入力シート!L73)</f>
        <v/>
      </c>
      <c r="H45" s="454" t="str">
        <f>IF(基本情報入力シート!Q73="", "", 基本情報入力シート!Q73)</f>
        <v/>
      </c>
      <c r="I45" s="454" t="str">
        <f>IF(基本情報入力シート!V73="", "", 基本情報入力シート!V73)</f>
        <v/>
      </c>
      <c r="J45" s="454" t="str">
        <f>IF(基本情報入力シート!W73="", "", 基本情報入力シート!W73)</f>
        <v/>
      </c>
      <c r="K45" s="454"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5" t="s">
        <v>180</v>
      </c>
      <c r="Q45" s="141"/>
      <c r="R45" s="456" t="s">
        <v>271</v>
      </c>
      <c r="S45" s="141"/>
      <c r="T45" s="456" t="s">
        <v>272</v>
      </c>
      <c r="U45" s="141"/>
      <c r="V45" s="456" t="s">
        <v>271</v>
      </c>
      <c r="W45" s="141"/>
      <c r="X45" s="456" t="s">
        <v>273</v>
      </c>
      <c r="Y45" s="456" t="s">
        <v>274</v>
      </c>
      <c r="Z45" s="456" t="str">
        <f t="shared" si="0"/>
        <v/>
      </c>
      <c r="AA45" s="457" t="s">
        <v>275</v>
      </c>
      <c r="AB45" s="458" t="str">
        <f t="shared" si="1"/>
        <v/>
      </c>
      <c r="AC45" s="459"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649">
        <v>35</v>
      </c>
      <c r="B46" s="943" t="str">
        <f>IF(基本情報入力シート!B74="","",基本情報入力シート!B74)</f>
        <v/>
      </c>
      <c r="C46" s="944"/>
      <c r="D46" s="944"/>
      <c r="E46" s="944"/>
      <c r="F46" s="945"/>
      <c r="G46" s="454" t="str">
        <f>IF(基本情報入力シート!L74="", "", 基本情報入力シート!L74)</f>
        <v/>
      </c>
      <c r="H46" s="454" t="str">
        <f>IF(基本情報入力シート!Q74="", "", 基本情報入力シート!Q74)</f>
        <v/>
      </c>
      <c r="I46" s="454" t="str">
        <f>IF(基本情報入力シート!V74="", "", 基本情報入力シート!V74)</f>
        <v/>
      </c>
      <c r="J46" s="454" t="str">
        <f>IF(基本情報入力シート!W74="", "", 基本情報入力シート!W74)</f>
        <v/>
      </c>
      <c r="K46" s="454"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5" t="s">
        <v>180</v>
      </c>
      <c r="Q46" s="141"/>
      <c r="R46" s="456" t="s">
        <v>271</v>
      </c>
      <c r="S46" s="141"/>
      <c r="T46" s="456" t="s">
        <v>272</v>
      </c>
      <c r="U46" s="141"/>
      <c r="V46" s="456" t="s">
        <v>271</v>
      </c>
      <c r="W46" s="141"/>
      <c r="X46" s="456" t="s">
        <v>273</v>
      </c>
      <c r="Y46" s="456" t="s">
        <v>274</v>
      </c>
      <c r="Z46" s="456" t="str">
        <f t="shared" si="0"/>
        <v/>
      </c>
      <c r="AA46" s="457" t="s">
        <v>275</v>
      </c>
      <c r="AB46" s="458" t="str">
        <f t="shared" si="1"/>
        <v/>
      </c>
      <c r="AC46" s="459"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649">
        <v>36</v>
      </c>
      <c r="B47" s="943" t="str">
        <f>IF(基本情報入力シート!B75="","",基本情報入力シート!B75)</f>
        <v/>
      </c>
      <c r="C47" s="944"/>
      <c r="D47" s="944"/>
      <c r="E47" s="944"/>
      <c r="F47" s="945"/>
      <c r="G47" s="454" t="str">
        <f>IF(基本情報入力シート!L75="", "", 基本情報入力シート!L75)</f>
        <v/>
      </c>
      <c r="H47" s="454" t="str">
        <f>IF(基本情報入力シート!Q75="", "", 基本情報入力シート!Q75)</f>
        <v/>
      </c>
      <c r="I47" s="454" t="str">
        <f>IF(基本情報入力シート!V75="", "", 基本情報入力シート!V75)</f>
        <v/>
      </c>
      <c r="J47" s="454" t="str">
        <f>IF(基本情報入力シート!W75="", "", 基本情報入力シート!W75)</f>
        <v/>
      </c>
      <c r="K47" s="454"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5" t="s">
        <v>180</v>
      </c>
      <c r="Q47" s="141"/>
      <c r="R47" s="456" t="s">
        <v>271</v>
      </c>
      <c r="S47" s="141"/>
      <c r="T47" s="456" t="s">
        <v>272</v>
      </c>
      <c r="U47" s="141"/>
      <c r="V47" s="456" t="s">
        <v>271</v>
      </c>
      <c r="W47" s="141"/>
      <c r="X47" s="456" t="s">
        <v>273</v>
      </c>
      <c r="Y47" s="456" t="s">
        <v>274</v>
      </c>
      <c r="Z47" s="456" t="str">
        <f t="shared" si="0"/>
        <v/>
      </c>
      <c r="AA47" s="457" t="s">
        <v>275</v>
      </c>
      <c r="AB47" s="458" t="str">
        <f t="shared" si="1"/>
        <v/>
      </c>
      <c r="AC47" s="459"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649">
        <v>37</v>
      </c>
      <c r="B48" s="943" t="str">
        <f>IF(基本情報入力シート!B76="","",基本情報入力シート!B76)</f>
        <v/>
      </c>
      <c r="C48" s="944"/>
      <c r="D48" s="944"/>
      <c r="E48" s="944"/>
      <c r="F48" s="945"/>
      <c r="G48" s="454" t="str">
        <f>IF(基本情報入力シート!L76="", "", 基本情報入力シート!L76)</f>
        <v/>
      </c>
      <c r="H48" s="454" t="str">
        <f>IF(基本情報入力シート!Q76="", "", 基本情報入力シート!Q76)</f>
        <v/>
      </c>
      <c r="I48" s="454" t="str">
        <f>IF(基本情報入力シート!V76="", "", 基本情報入力シート!V76)</f>
        <v/>
      </c>
      <c r="J48" s="454" t="str">
        <f>IF(基本情報入力シート!W76="", "", 基本情報入力シート!W76)</f>
        <v/>
      </c>
      <c r="K48" s="454"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5" t="s">
        <v>180</v>
      </c>
      <c r="Q48" s="141"/>
      <c r="R48" s="456" t="s">
        <v>271</v>
      </c>
      <c r="S48" s="141"/>
      <c r="T48" s="456" t="s">
        <v>272</v>
      </c>
      <c r="U48" s="141"/>
      <c r="V48" s="456" t="s">
        <v>271</v>
      </c>
      <c r="W48" s="141"/>
      <c r="X48" s="456" t="s">
        <v>182</v>
      </c>
      <c r="Y48" s="456" t="s">
        <v>274</v>
      </c>
      <c r="Z48" s="456" t="str">
        <f t="shared" si="0"/>
        <v/>
      </c>
      <c r="AA48" s="457" t="s">
        <v>275</v>
      </c>
      <c r="AB48" s="458" t="str">
        <f t="shared" si="1"/>
        <v/>
      </c>
      <c r="AC48" s="459"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649">
        <v>38</v>
      </c>
      <c r="B49" s="943" t="str">
        <f>IF(基本情報入力シート!B77="","",基本情報入力シート!B77)</f>
        <v/>
      </c>
      <c r="C49" s="944"/>
      <c r="D49" s="944"/>
      <c r="E49" s="944"/>
      <c r="F49" s="945"/>
      <c r="G49" s="454" t="str">
        <f>IF(基本情報入力シート!L77="", "", 基本情報入力シート!L77)</f>
        <v/>
      </c>
      <c r="H49" s="454" t="str">
        <f>IF(基本情報入力シート!Q77="", "", 基本情報入力シート!Q77)</f>
        <v/>
      </c>
      <c r="I49" s="454" t="str">
        <f>IF(基本情報入力シート!V77="", "", 基本情報入力シート!V77)</f>
        <v/>
      </c>
      <c r="J49" s="454" t="str">
        <f>IF(基本情報入力シート!W77="", "", 基本情報入力シート!W77)</f>
        <v/>
      </c>
      <c r="K49" s="454"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5" t="s">
        <v>180</v>
      </c>
      <c r="Q49" s="141"/>
      <c r="R49" s="456" t="s">
        <v>271</v>
      </c>
      <c r="S49" s="141"/>
      <c r="T49" s="456" t="s">
        <v>272</v>
      </c>
      <c r="U49" s="141"/>
      <c r="V49" s="456" t="s">
        <v>271</v>
      </c>
      <c r="W49" s="141"/>
      <c r="X49" s="456" t="s">
        <v>273</v>
      </c>
      <c r="Y49" s="456" t="s">
        <v>274</v>
      </c>
      <c r="Z49" s="456" t="str">
        <f t="shared" si="0"/>
        <v/>
      </c>
      <c r="AA49" s="457" t="s">
        <v>275</v>
      </c>
      <c r="AB49" s="458" t="str">
        <f t="shared" si="1"/>
        <v/>
      </c>
      <c r="AC49" s="459"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649">
        <v>39</v>
      </c>
      <c r="B50" s="943" t="str">
        <f>IF(基本情報入力シート!B78="","",基本情報入力シート!B78)</f>
        <v/>
      </c>
      <c r="C50" s="944"/>
      <c r="D50" s="944"/>
      <c r="E50" s="944"/>
      <c r="F50" s="945"/>
      <c r="G50" s="454" t="str">
        <f>IF(基本情報入力シート!L78="", "", 基本情報入力シート!L78)</f>
        <v/>
      </c>
      <c r="H50" s="454" t="str">
        <f>IF(基本情報入力シート!Q78="", "", 基本情報入力シート!Q78)</f>
        <v/>
      </c>
      <c r="I50" s="454" t="str">
        <f>IF(基本情報入力シート!V78="", "", 基本情報入力シート!V78)</f>
        <v/>
      </c>
      <c r="J50" s="454" t="str">
        <f>IF(基本情報入力シート!W78="", "", 基本情報入力シート!W78)</f>
        <v/>
      </c>
      <c r="K50" s="454"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5" t="s">
        <v>180</v>
      </c>
      <c r="Q50" s="141"/>
      <c r="R50" s="456" t="s">
        <v>271</v>
      </c>
      <c r="S50" s="141"/>
      <c r="T50" s="456" t="s">
        <v>272</v>
      </c>
      <c r="U50" s="141"/>
      <c r="V50" s="456" t="s">
        <v>271</v>
      </c>
      <c r="W50" s="141"/>
      <c r="X50" s="456" t="s">
        <v>273</v>
      </c>
      <c r="Y50" s="456" t="s">
        <v>274</v>
      </c>
      <c r="Z50" s="456" t="str">
        <f t="shared" si="0"/>
        <v/>
      </c>
      <c r="AA50" s="457" t="s">
        <v>275</v>
      </c>
      <c r="AB50" s="458" t="str">
        <f t="shared" si="1"/>
        <v/>
      </c>
      <c r="AC50" s="459"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649">
        <v>40</v>
      </c>
      <c r="B51" s="943" t="str">
        <f>IF(基本情報入力シート!B79="","",基本情報入力シート!B79)</f>
        <v/>
      </c>
      <c r="C51" s="944"/>
      <c r="D51" s="944"/>
      <c r="E51" s="944"/>
      <c r="F51" s="945"/>
      <c r="G51" s="454" t="str">
        <f>IF(基本情報入力シート!L79="", "", 基本情報入力シート!L79)</f>
        <v/>
      </c>
      <c r="H51" s="454" t="str">
        <f>IF(基本情報入力シート!Q79="", "", 基本情報入力シート!Q79)</f>
        <v/>
      </c>
      <c r="I51" s="454" t="str">
        <f>IF(基本情報入力シート!V79="", "", 基本情報入力シート!V79)</f>
        <v/>
      </c>
      <c r="J51" s="454" t="str">
        <f>IF(基本情報入力シート!W79="", "", 基本情報入力シート!W79)</f>
        <v/>
      </c>
      <c r="K51" s="454"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5" t="s">
        <v>180</v>
      </c>
      <c r="Q51" s="141"/>
      <c r="R51" s="456" t="s">
        <v>271</v>
      </c>
      <c r="S51" s="141"/>
      <c r="T51" s="456" t="s">
        <v>272</v>
      </c>
      <c r="U51" s="141"/>
      <c r="V51" s="456" t="s">
        <v>271</v>
      </c>
      <c r="W51" s="141"/>
      <c r="X51" s="456" t="s">
        <v>273</v>
      </c>
      <c r="Y51" s="456" t="s">
        <v>274</v>
      </c>
      <c r="Z51" s="456" t="str">
        <f t="shared" si="0"/>
        <v/>
      </c>
      <c r="AA51" s="457" t="s">
        <v>275</v>
      </c>
      <c r="AB51" s="458" t="str">
        <f t="shared" si="1"/>
        <v/>
      </c>
      <c r="AC51" s="459"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649">
        <v>41</v>
      </c>
      <c r="B52" s="943" t="str">
        <f>IF(基本情報入力シート!B80="","",基本情報入力シート!B80)</f>
        <v/>
      </c>
      <c r="C52" s="944"/>
      <c r="D52" s="944"/>
      <c r="E52" s="944"/>
      <c r="F52" s="945"/>
      <c r="G52" s="454" t="str">
        <f>IF(基本情報入力シート!L80="", "", 基本情報入力シート!L80)</f>
        <v/>
      </c>
      <c r="H52" s="454" t="str">
        <f>IF(基本情報入力シート!Q80="", "", 基本情報入力シート!Q80)</f>
        <v/>
      </c>
      <c r="I52" s="454" t="str">
        <f>IF(基本情報入力シート!V80="", "", 基本情報入力シート!V80)</f>
        <v/>
      </c>
      <c r="J52" s="454" t="str">
        <f>IF(基本情報入力シート!W80="", "", 基本情報入力シート!W80)</f>
        <v/>
      </c>
      <c r="K52" s="454"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5" t="s">
        <v>180</v>
      </c>
      <c r="Q52" s="141"/>
      <c r="R52" s="456" t="s">
        <v>271</v>
      </c>
      <c r="S52" s="141"/>
      <c r="T52" s="456" t="s">
        <v>272</v>
      </c>
      <c r="U52" s="141"/>
      <c r="V52" s="456" t="s">
        <v>271</v>
      </c>
      <c r="W52" s="141"/>
      <c r="X52" s="456" t="s">
        <v>182</v>
      </c>
      <c r="Y52" s="456" t="s">
        <v>274</v>
      </c>
      <c r="Z52" s="456" t="str">
        <f t="shared" si="0"/>
        <v/>
      </c>
      <c r="AA52" s="457" t="s">
        <v>275</v>
      </c>
      <c r="AB52" s="458" t="str">
        <f t="shared" si="1"/>
        <v/>
      </c>
      <c r="AC52" s="459"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649">
        <v>42</v>
      </c>
      <c r="B53" s="943" t="str">
        <f>IF(基本情報入力シート!B81="","",基本情報入力シート!B81)</f>
        <v/>
      </c>
      <c r="C53" s="944"/>
      <c r="D53" s="944"/>
      <c r="E53" s="944"/>
      <c r="F53" s="945"/>
      <c r="G53" s="454" t="str">
        <f>IF(基本情報入力シート!L81="", "", 基本情報入力シート!L81)</f>
        <v/>
      </c>
      <c r="H53" s="454" t="str">
        <f>IF(基本情報入力シート!Q81="", "", 基本情報入力シート!Q81)</f>
        <v/>
      </c>
      <c r="I53" s="454" t="str">
        <f>IF(基本情報入力シート!V81="", "", 基本情報入力シート!V81)</f>
        <v/>
      </c>
      <c r="J53" s="454" t="str">
        <f>IF(基本情報入力シート!W81="", "", 基本情報入力シート!W81)</f>
        <v/>
      </c>
      <c r="K53" s="454"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5" t="s">
        <v>180</v>
      </c>
      <c r="Q53" s="141"/>
      <c r="R53" s="456" t="s">
        <v>271</v>
      </c>
      <c r="S53" s="141"/>
      <c r="T53" s="456" t="s">
        <v>272</v>
      </c>
      <c r="U53" s="141"/>
      <c r="V53" s="456" t="s">
        <v>271</v>
      </c>
      <c r="W53" s="141"/>
      <c r="X53" s="456" t="s">
        <v>182</v>
      </c>
      <c r="Y53" s="456" t="s">
        <v>274</v>
      </c>
      <c r="Z53" s="456" t="str">
        <f t="shared" si="0"/>
        <v/>
      </c>
      <c r="AA53" s="457" t="s">
        <v>275</v>
      </c>
      <c r="AB53" s="458" t="str">
        <f t="shared" si="1"/>
        <v/>
      </c>
      <c r="AC53" s="459"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649">
        <v>43</v>
      </c>
      <c r="B54" s="943" t="str">
        <f>IF(基本情報入力シート!B82="","",基本情報入力シート!B82)</f>
        <v/>
      </c>
      <c r="C54" s="944"/>
      <c r="D54" s="944"/>
      <c r="E54" s="944"/>
      <c r="F54" s="945"/>
      <c r="G54" s="454" t="str">
        <f>IF(基本情報入力シート!L82="", "", 基本情報入力シート!L82)</f>
        <v/>
      </c>
      <c r="H54" s="454" t="str">
        <f>IF(基本情報入力シート!Q82="", "", 基本情報入力シート!Q82)</f>
        <v/>
      </c>
      <c r="I54" s="454" t="str">
        <f>IF(基本情報入力シート!V82="", "", 基本情報入力シート!V82)</f>
        <v/>
      </c>
      <c r="J54" s="454" t="str">
        <f>IF(基本情報入力シート!W82="", "", 基本情報入力シート!W82)</f>
        <v/>
      </c>
      <c r="K54" s="454"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5" t="s">
        <v>180</v>
      </c>
      <c r="Q54" s="141"/>
      <c r="R54" s="456" t="s">
        <v>271</v>
      </c>
      <c r="S54" s="141"/>
      <c r="T54" s="456" t="s">
        <v>272</v>
      </c>
      <c r="U54" s="141"/>
      <c r="V54" s="456" t="s">
        <v>271</v>
      </c>
      <c r="W54" s="141"/>
      <c r="X54" s="456" t="s">
        <v>273</v>
      </c>
      <c r="Y54" s="456" t="s">
        <v>274</v>
      </c>
      <c r="Z54" s="456" t="str">
        <f t="shared" si="0"/>
        <v/>
      </c>
      <c r="AA54" s="457" t="s">
        <v>275</v>
      </c>
      <c r="AB54" s="458" t="str">
        <f t="shared" si="1"/>
        <v/>
      </c>
      <c r="AC54" s="459"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649">
        <v>44</v>
      </c>
      <c r="B55" s="943" t="str">
        <f>IF(基本情報入力シート!B83="","",基本情報入力シート!B83)</f>
        <v/>
      </c>
      <c r="C55" s="944"/>
      <c r="D55" s="944"/>
      <c r="E55" s="944"/>
      <c r="F55" s="945"/>
      <c r="G55" s="454" t="str">
        <f>IF(基本情報入力シート!L83="", "", 基本情報入力シート!L83)</f>
        <v/>
      </c>
      <c r="H55" s="454" t="str">
        <f>IF(基本情報入力シート!Q83="", "", 基本情報入力シート!Q83)</f>
        <v/>
      </c>
      <c r="I55" s="454" t="str">
        <f>IF(基本情報入力シート!V83="", "", 基本情報入力シート!V83)</f>
        <v/>
      </c>
      <c r="J55" s="454" t="str">
        <f>IF(基本情報入力シート!W83="", "", 基本情報入力シート!W83)</f>
        <v/>
      </c>
      <c r="K55" s="454"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5" t="s">
        <v>180</v>
      </c>
      <c r="Q55" s="141"/>
      <c r="R55" s="456" t="s">
        <v>271</v>
      </c>
      <c r="S55" s="141"/>
      <c r="T55" s="456" t="s">
        <v>272</v>
      </c>
      <c r="U55" s="141"/>
      <c r="V55" s="456" t="s">
        <v>271</v>
      </c>
      <c r="W55" s="141"/>
      <c r="X55" s="456" t="s">
        <v>273</v>
      </c>
      <c r="Y55" s="456" t="s">
        <v>274</v>
      </c>
      <c r="Z55" s="456" t="str">
        <f t="shared" si="0"/>
        <v/>
      </c>
      <c r="AA55" s="457" t="s">
        <v>275</v>
      </c>
      <c r="AB55" s="458" t="str">
        <f t="shared" si="1"/>
        <v/>
      </c>
      <c r="AC55" s="459"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649">
        <v>45</v>
      </c>
      <c r="B56" s="943" t="str">
        <f>IF(基本情報入力シート!B84="","",基本情報入力シート!B84)</f>
        <v/>
      </c>
      <c r="C56" s="944"/>
      <c r="D56" s="944"/>
      <c r="E56" s="944"/>
      <c r="F56" s="945"/>
      <c r="G56" s="454" t="str">
        <f>IF(基本情報入力シート!L84="", "", 基本情報入力シート!L84)</f>
        <v/>
      </c>
      <c r="H56" s="454" t="str">
        <f>IF(基本情報入力シート!Q84="", "", 基本情報入力シート!Q84)</f>
        <v/>
      </c>
      <c r="I56" s="454" t="str">
        <f>IF(基本情報入力シート!V84="", "", 基本情報入力シート!V84)</f>
        <v/>
      </c>
      <c r="J56" s="454" t="str">
        <f>IF(基本情報入力シート!W84="", "", 基本情報入力シート!W84)</f>
        <v/>
      </c>
      <c r="K56" s="454"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5" t="s">
        <v>180</v>
      </c>
      <c r="Q56" s="141"/>
      <c r="R56" s="456" t="s">
        <v>271</v>
      </c>
      <c r="S56" s="141"/>
      <c r="T56" s="456" t="s">
        <v>272</v>
      </c>
      <c r="U56" s="141"/>
      <c r="V56" s="456" t="s">
        <v>271</v>
      </c>
      <c r="W56" s="141"/>
      <c r="X56" s="456" t="s">
        <v>273</v>
      </c>
      <c r="Y56" s="456" t="s">
        <v>274</v>
      </c>
      <c r="Z56" s="456" t="str">
        <f t="shared" si="0"/>
        <v/>
      </c>
      <c r="AA56" s="457" t="s">
        <v>275</v>
      </c>
      <c r="AB56" s="458" t="str">
        <f t="shared" si="1"/>
        <v/>
      </c>
      <c r="AC56" s="459"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649">
        <v>46</v>
      </c>
      <c r="B57" s="943" t="str">
        <f>IF(基本情報入力シート!B85="","",基本情報入力シート!B85)</f>
        <v/>
      </c>
      <c r="C57" s="944"/>
      <c r="D57" s="944"/>
      <c r="E57" s="944"/>
      <c r="F57" s="945"/>
      <c r="G57" s="454" t="str">
        <f>IF(基本情報入力シート!L85="", "", 基本情報入力シート!L85)</f>
        <v/>
      </c>
      <c r="H57" s="454" t="str">
        <f>IF(基本情報入力シート!Q85="", "", 基本情報入力シート!Q85)</f>
        <v/>
      </c>
      <c r="I57" s="454" t="str">
        <f>IF(基本情報入力シート!V85="", "", 基本情報入力シート!V85)</f>
        <v/>
      </c>
      <c r="J57" s="454" t="str">
        <f>IF(基本情報入力シート!W85="", "", 基本情報入力シート!W85)</f>
        <v/>
      </c>
      <c r="K57" s="454"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5" t="s">
        <v>180</v>
      </c>
      <c r="Q57" s="141"/>
      <c r="R57" s="456" t="s">
        <v>271</v>
      </c>
      <c r="S57" s="141"/>
      <c r="T57" s="456" t="s">
        <v>272</v>
      </c>
      <c r="U57" s="141"/>
      <c r="V57" s="456" t="s">
        <v>271</v>
      </c>
      <c r="W57" s="141"/>
      <c r="X57" s="456" t="s">
        <v>182</v>
      </c>
      <c r="Y57" s="456" t="s">
        <v>274</v>
      </c>
      <c r="Z57" s="456" t="str">
        <f t="shared" si="0"/>
        <v/>
      </c>
      <c r="AA57" s="457" t="s">
        <v>275</v>
      </c>
      <c r="AB57" s="458" t="str">
        <f t="shared" si="1"/>
        <v/>
      </c>
      <c r="AC57" s="459"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649">
        <v>47</v>
      </c>
      <c r="B58" s="943" t="str">
        <f>IF(基本情報入力シート!B86="","",基本情報入力シート!B86)</f>
        <v/>
      </c>
      <c r="C58" s="944"/>
      <c r="D58" s="944"/>
      <c r="E58" s="944"/>
      <c r="F58" s="945"/>
      <c r="G58" s="454" t="str">
        <f>IF(基本情報入力シート!L86="", "", 基本情報入力シート!L86)</f>
        <v/>
      </c>
      <c r="H58" s="454" t="str">
        <f>IF(基本情報入力シート!Q86="", "", 基本情報入力シート!Q86)</f>
        <v/>
      </c>
      <c r="I58" s="454" t="str">
        <f>IF(基本情報入力シート!V86="", "", 基本情報入力シート!V86)</f>
        <v/>
      </c>
      <c r="J58" s="454" t="str">
        <f>IF(基本情報入力シート!W86="", "", 基本情報入力シート!W86)</f>
        <v/>
      </c>
      <c r="K58" s="454"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5" t="s">
        <v>180</v>
      </c>
      <c r="Q58" s="141"/>
      <c r="R58" s="456" t="s">
        <v>271</v>
      </c>
      <c r="S58" s="141"/>
      <c r="T58" s="456" t="s">
        <v>272</v>
      </c>
      <c r="U58" s="141"/>
      <c r="V58" s="456" t="s">
        <v>271</v>
      </c>
      <c r="W58" s="141"/>
      <c r="X58" s="456" t="s">
        <v>273</v>
      </c>
      <c r="Y58" s="456" t="s">
        <v>274</v>
      </c>
      <c r="Z58" s="456" t="str">
        <f t="shared" si="0"/>
        <v/>
      </c>
      <c r="AA58" s="457" t="s">
        <v>275</v>
      </c>
      <c r="AB58" s="458" t="str">
        <f t="shared" si="1"/>
        <v/>
      </c>
      <c r="AC58" s="459"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649">
        <v>48</v>
      </c>
      <c r="B59" s="943" t="str">
        <f>IF(基本情報入力シート!B87="","",基本情報入力シート!B87)</f>
        <v/>
      </c>
      <c r="C59" s="944"/>
      <c r="D59" s="944"/>
      <c r="E59" s="944"/>
      <c r="F59" s="945"/>
      <c r="G59" s="454" t="str">
        <f>IF(基本情報入力シート!L87="", "", 基本情報入力シート!L87)</f>
        <v/>
      </c>
      <c r="H59" s="454" t="str">
        <f>IF(基本情報入力シート!Q87="", "", 基本情報入力シート!Q87)</f>
        <v/>
      </c>
      <c r="I59" s="454" t="str">
        <f>IF(基本情報入力シート!V87="", "", 基本情報入力シート!V87)</f>
        <v/>
      </c>
      <c r="J59" s="454" t="str">
        <f>IF(基本情報入力シート!W87="", "", 基本情報入力シート!W87)</f>
        <v/>
      </c>
      <c r="K59" s="454"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5" t="s">
        <v>180</v>
      </c>
      <c r="Q59" s="141"/>
      <c r="R59" s="456" t="s">
        <v>271</v>
      </c>
      <c r="S59" s="141"/>
      <c r="T59" s="456" t="s">
        <v>272</v>
      </c>
      <c r="U59" s="141"/>
      <c r="V59" s="456" t="s">
        <v>271</v>
      </c>
      <c r="W59" s="141"/>
      <c r="X59" s="456" t="s">
        <v>273</v>
      </c>
      <c r="Y59" s="456" t="s">
        <v>274</v>
      </c>
      <c r="Z59" s="456" t="str">
        <f t="shared" si="0"/>
        <v/>
      </c>
      <c r="AA59" s="457" t="s">
        <v>275</v>
      </c>
      <c r="AB59" s="458" t="str">
        <f t="shared" si="1"/>
        <v/>
      </c>
      <c r="AC59" s="459"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649">
        <v>49</v>
      </c>
      <c r="B60" s="943" t="str">
        <f>IF(基本情報入力シート!B88="","",基本情報入力シート!B88)</f>
        <v/>
      </c>
      <c r="C60" s="944"/>
      <c r="D60" s="944"/>
      <c r="E60" s="944"/>
      <c r="F60" s="945"/>
      <c r="G60" s="454" t="str">
        <f>IF(基本情報入力シート!L88="", "", 基本情報入力シート!L88)</f>
        <v/>
      </c>
      <c r="H60" s="454" t="str">
        <f>IF(基本情報入力シート!Q88="", "", 基本情報入力シート!Q88)</f>
        <v/>
      </c>
      <c r="I60" s="454" t="str">
        <f>IF(基本情報入力シート!V88="", "", 基本情報入力シート!V88)</f>
        <v/>
      </c>
      <c r="J60" s="454" t="str">
        <f>IF(基本情報入力シート!W88="", "", 基本情報入力シート!W88)</f>
        <v/>
      </c>
      <c r="K60" s="454"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5" t="s">
        <v>180</v>
      </c>
      <c r="Q60" s="141"/>
      <c r="R60" s="456" t="s">
        <v>271</v>
      </c>
      <c r="S60" s="141"/>
      <c r="T60" s="456" t="s">
        <v>272</v>
      </c>
      <c r="U60" s="141"/>
      <c r="V60" s="456" t="s">
        <v>271</v>
      </c>
      <c r="W60" s="141"/>
      <c r="X60" s="456" t="s">
        <v>273</v>
      </c>
      <c r="Y60" s="456" t="s">
        <v>274</v>
      </c>
      <c r="Z60" s="456" t="str">
        <f t="shared" si="0"/>
        <v/>
      </c>
      <c r="AA60" s="457" t="s">
        <v>275</v>
      </c>
      <c r="AB60" s="458" t="str">
        <f t="shared" si="1"/>
        <v/>
      </c>
      <c r="AC60" s="459"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649">
        <v>50</v>
      </c>
      <c r="B61" s="943" t="str">
        <f>IF(基本情報入力シート!B89="","",基本情報入力シート!B89)</f>
        <v/>
      </c>
      <c r="C61" s="944"/>
      <c r="D61" s="944"/>
      <c r="E61" s="944"/>
      <c r="F61" s="945"/>
      <c r="G61" s="454" t="str">
        <f>IF(基本情報入力シート!L89="", "", 基本情報入力シート!L89)</f>
        <v/>
      </c>
      <c r="H61" s="454" t="str">
        <f>IF(基本情報入力シート!Q89="", "", 基本情報入力シート!Q89)</f>
        <v/>
      </c>
      <c r="I61" s="454" t="str">
        <f>IF(基本情報入力シート!V89="", "", 基本情報入力シート!V89)</f>
        <v/>
      </c>
      <c r="J61" s="454" t="str">
        <f>IF(基本情報入力シート!W89="", "", 基本情報入力シート!W89)</f>
        <v/>
      </c>
      <c r="K61" s="454"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5" t="s">
        <v>180</v>
      </c>
      <c r="Q61" s="141"/>
      <c r="R61" s="456" t="s">
        <v>271</v>
      </c>
      <c r="S61" s="141"/>
      <c r="T61" s="456" t="s">
        <v>272</v>
      </c>
      <c r="U61" s="141"/>
      <c r="V61" s="456" t="s">
        <v>271</v>
      </c>
      <c r="W61" s="141"/>
      <c r="X61" s="456" t="s">
        <v>182</v>
      </c>
      <c r="Y61" s="456" t="s">
        <v>274</v>
      </c>
      <c r="Z61" s="456" t="str">
        <f t="shared" si="0"/>
        <v/>
      </c>
      <c r="AA61" s="457" t="s">
        <v>275</v>
      </c>
      <c r="AB61" s="458" t="str">
        <f t="shared" si="1"/>
        <v/>
      </c>
      <c r="AC61" s="459"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649">
        <v>51</v>
      </c>
      <c r="B62" s="943" t="str">
        <f>IF(基本情報入力シート!B90="","",基本情報入力シート!B90)</f>
        <v/>
      </c>
      <c r="C62" s="944"/>
      <c r="D62" s="944"/>
      <c r="E62" s="944"/>
      <c r="F62" s="945"/>
      <c r="G62" s="454" t="str">
        <f>IF(基本情報入力シート!L90="", "", 基本情報入力シート!L90)</f>
        <v/>
      </c>
      <c r="H62" s="454" t="str">
        <f>IF(基本情報入力シート!Q90="", "", 基本情報入力シート!Q90)</f>
        <v/>
      </c>
      <c r="I62" s="454" t="str">
        <f>IF(基本情報入力シート!V90="", "", 基本情報入力シート!V90)</f>
        <v/>
      </c>
      <c r="J62" s="454" t="str">
        <f>IF(基本情報入力シート!W90="", "", 基本情報入力シート!W90)</f>
        <v/>
      </c>
      <c r="K62" s="454"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5" t="s">
        <v>180</v>
      </c>
      <c r="Q62" s="141"/>
      <c r="R62" s="456" t="s">
        <v>271</v>
      </c>
      <c r="S62" s="141"/>
      <c r="T62" s="456" t="s">
        <v>272</v>
      </c>
      <c r="U62" s="141"/>
      <c r="V62" s="456" t="s">
        <v>271</v>
      </c>
      <c r="W62" s="141"/>
      <c r="X62" s="456" t="s">
        <v>182</v>
      </c>
      <c r="Y62" s="456" t="s">
        <v>274</v>
      </c>
      <c r="Z62" s="456" t="str">
        <f t="shared" si="0"/>
        <v/>
      </c>
      <c r="AA62" s="457" t="s">
        <v>275</v>
      </c>
      <c r="AB62" s="458" t="str">
        <f t="shared" si="1"/>
        <v/>
      </c>
      <c r="AC62" s="459"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649">
        <v>52</v>
      </c>
      <c r="B63" s="943" t="str">
        <f>IF(基本情報入力シート!B91="","",基本情報入力シート!B91)</f>
        <v/>
      </c>
      <c r="C63" s="944"/>
      <c r="D63" s="944"/>
      <c r="E63" s="944"/>
      <c r="F63" s="945"/>
      <c r="G63" s="454" t="str">
        <f>IF(基本情報入力シート!L91="", "", 基本情報入力シート!L91)</f>
        <v/>
      </c>
      <c r="H63" s="454" t="str">
        <f>IF(基本情報入力シート!Q91="", "", 基本情報入力シート!Q91)</f>
        <v/>
      </c>
      <c r="I63" s="454" t="str">
        <f>IF(基本情報入力シート!V91="", "", 基本情報入力シート!V91)</f>
        <v/>
      </c>
      <c r="J63" s="454" t="str">
        <f>IF(基本情報入力シート!W91="", "", 基本情報入力シート!W91)</f>
        <v/>
      </c>
      <c r="K63" s="454"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5" t="s">
        <v>180</v>
      </c>
      <c r="Q63" s="141"/>
      <c r="R63" s="456" t="s">
        <v>271</v>
      </c>
      <c r="S63" s="141"/>
      <c r="T63" s="456" t="s">
        <v>272</v>
      </c>
      <c r="U63" s="141"/>
      <c r="V63" s="456" t="s">
        <v>271</v>
      </c>
      <c r="W63" s="141"/>
      <c r="X63" s="456" t="s">
        <v>273</v>
      </c>
      <c r="Y63" s="456" t="s">
        <v>274</v>
      </c>
      <c r="Z63" s="456" t="str">
        <f t="shared" si="0"/>
        <v/>
      </c>
      <c r="AA63" s="457" t="s">
        <v>275</v>
      </c>
      <c r="AB63" s="458" t="str">
        <f t="shared" si="1"/>
        <v/>
      </c>
      <c r="AC63" s="459"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649">
        <v>53</v>
      </c>
      <c r="B64" s="943" t="str">
        <f>IF(基本情報入力シート!B92="","",基本情報入力シート!B92)</f>
        <v/>
      </c>
      <c r="C64" s="944"/>
      <c r="D64" s="944"/>
      <c r="E64" s="944"/>
      <c r="F64" s="945"/>
      <c r="G64" s="454" t="str">
        <f>IF(基本情報入力シート!L92="", "", 基本情報入力シート!L92)</f>
        <v/>
      </c>
      <c r="H64" s="454" t="str">
        <f>IF(基本情報入力シート!Q92="", "", 基本情報入力シート!Q92)</f>
        <v/>
      </c>
      <c r="I64" s="454" t="str">
        <f>IF(基本情報入力シート!V92="", "", 基本情報入力シート!V92)</f>
        <v/>
      </c>
      <c r="J64" s="454" t="str">
        <f>IF(基本情報入力シート!W92="", "", 基本情報入力シート!W92)</f>
        <v/>
      </c>
      <c r="K64" s="454"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5" t="s">
        <v>180</v>
      </c>
      <c r="Q64" s="141"/>
      <c r="R64" s="456" t="s">
        <v>271</v>
      </c>
      <c r="S64" s="141"/>
      <c r="T64" s="456" t="s">
        <v>272</v>
      </c>
      <c r="U64" s="141"/>
      <c r="V64" s="456" t="s">
        <v>271</v>
      </c>
      <c r="W64" s="141"/>
      <c r="X64" s="456" t="s">
        <v>273</v>
      </c>
      <c r="Y64" s="456" t="s">
        <v>274</v>
      </c>
      <c r="Z64" s="456" t="str">
        <f t="shared" si="0"/>
        <v/>
      </c>
      <c r="AA64" s="457" t="s">
        <v>275</v>
      </c>
      <c r="AB64" s="458" t="str">
        <f t="shared" si="1"/>
        <v/>
      </c>
      <c r="AC64" s="459"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649">
        <v>54</v>
      </c>
      <c r="B65" s="943" t="str">
        <f>IF(基本情報入力シート!B93="","",基本情報入力シート!B93)</f>
        <v/>
      </c>
      <c r="C65" s="944"/>
      <c r="D65" s="944"/>
      <c r="E65" s="944"/>
      <c r="F65" s="945"/>
      <c r="G65" s="454" t="str">
        <f>IF(基本情報入力シート!L93="", "", 基本情報入力シート!L93)</f>
        <v/>
      </c>
      <c r="H65" s="454" t="str">
        <f>IF(基本情報入力シート!Q93="", "", 基本情報入力シート!Q93)</f>
        <v/>
      </c>
      <c r="I65" s="454" t="str">
        <f>IF(基本情報入力シート!V93="", "", 基本情報入力シート!V93)</f>
        <v/>
      </c>
      <c r="J65" s="454" t="str">
        <f>IF(基本情報入力シート!W93="", "", 基本情報入力シート!W93)</f>
        <v/>
      </c>
      <c r="K65" s="454"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5" t="s">
        <v>180</v>
      </c>
      <c r="Q65" s="141"/>
      <c r="R65" s="456" t="s">
        <v>271</v>
      </c>
      <c r="S65" s="141"/>
      <c r="T65" s="456" t="s">
        <v>272</v>
      </c>
      <c r="U65" s="141"/>
      <c r="V65" s="456" t="s">
        <v>271</v>
      </c>
      <c r="W65" s="141"/>
      <c r="X65" s="456" t="s">
        <v>273</v>
      </c>
      <c r="Y65" s="456" t="s">
        <v>274</v>
      </c>
      <c r="Z65" s="456" t="str">
        <f t="shared" si="0"/>
        <v/>
      </c>
      <c r="AA65" s="457" t="s">
        <v>275</v>
      </c>
      <c r="AB65" s="458" t="str">
        <f t="shared" si="1"/>
        <v/>
      </c>
      <c r="AC65" s="459"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649">
        <v>55</v>
      </c>
      <c r="B66" s="943" t="str">
        <f>IF(基本情報入力シート!B94="","",基本情報入力シート!B94)</f>
        <v/>
      </c>
      <c r="C66" s="944"/>
      <c r="D66" s="944"/>
      <c r="E66" s="944"/>
      <c r="F66" s="945"/>
      <c r="G66" s="454" t="str">
        <f>IF(基本情報入力シート!L94="", "", 基本情報入力シート!L94)</f>
        <v/>
      </c>
      <c r="H66" s="454" t="str">
        <f>IF(基本情報入力シート!Q94="", "", 基本情報入力シート!Q94)</f>
        <v/>
      </c>
      <c r="I66" s="454" t="str">
        <f>IF(基本情報入力シート!V94="", "", 基本情報入力シート!V94)</f>
        <v/>
      </c>
      <c r="J66" s="454" t="str">
        <f>IF(基本情報入力シート!W94="", "", 基本情報入力シート!W94)</f>
        <v/>
      </c>
      <c r="K66" s="454"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5" t="s">
        <v>180</v>
      </c>
      <c r="Q66" s="141"/>
      <c r="R66" s="456" t="s">
        <v>271</v>
      </c>
      <c r="S66" s="141"/>
      <c r="T66" s="456" t="s">
        <v>272</v>
      </c>
      <c r="U66" s="141"/>
      <c r="V66" s="456" t="s">
        <v>271</v>
      </c>
      <c r="W66" s="141"/>
      <c r="X66" s="456" t="s">
        <v>182</v>
      </c>
      <c r="Y66" s="456" t="s">
        <v>274</v>
      </c>
      <c r="Z66" s="456" t="str">
        <f t="shared" si="0"/>
        <v/>
      </c>
      <c r="AA66" s="457" t="s">
        <v>275</v>
      </c>
      <c r="AB66" s="458" t="str">
        <f t="shared" si="1"/>
        <v/>
      </c>
      <c r="AC66" s="459"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649">
        <v>56</v>
      </c>
      <c r="B67" s="943" t="str">
        <f>IF(基本情報入力シート!B95="","",基本情報入力シート!B95)</f>
        <v/>
      </c>
      <c r="C67" s="944"/>
      <c r="D67" s="944"/>
      <c r="E67" s="944"/>
      <c r="F67" s="945"/>
      <c r="G67" s="454" t="str">
        <f>IF(基本情報入力シート!L95="", "", 基本情報入力シート!L95)</f>
        <v/>
      </c>
      <c r="H67" s="454" t="str">
        <f>IF(基本情報入力シート!Q95="", "", 基本情報入力シート!Q95)</f>
        <v/>
      </c>
      <c r="I67" s="454" t="str">
        <f>IF(基本情報入力シート!V95="", "", 基本情報入力シート!V95)</f>
        <v/>
      </c>
      <c r="J67" s="454" t="str">
        <f>IF(基本情報入力シート!W95="", "", 基本情報入力シート!W95)</f>
        <v/>
      </c>
      <c r="K67" s="454"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5" t="s">
        <v>180</v>
      </c>
      <c r="Q67" s="141"/>
      <c r="R67" s="456" t="s">
        <v>271</v>
      </c>
      <c r="S67" s="141"/>
      <c r="T67" s="456" t="s">
        <v>272</v>
      </c>
      <c r="U67" s="141"/>
      <c r="V67" s="456" t="s">
        <v>271</v>
      </c>
      <c r="W67" s="141"/>
      <c r="X67" s="456" t="s">
        <v>273</v>
      </c>
      <c r="Y67" s="456" t="s">
        <v>274</v>
      </c>
      <c r="Z67" s="456" t="str">
        <f t="shared" si="0"/>
        <v/>
      </c>
      <c r="AA67" s="457" t="s">
        <v>275</v>
      </c>
      <c r="AB67" s="458" t="str">
        <f t="shared" si="1"/>
        <v/>
      </c>
      <c r="AC67" s="459"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649">
        <v>57</v>
      </c>
      <c r="B68" s="943" t="str">
        <f>IF(基本情報入力シート!B96="","",基本情報入力シート!B96)</f>
        <v/>
      </c>
      <c r="C68" s="944"/>
      <c r="D68" s="944"/>
      <c r="E68" s="944"/>
      <c r="F68" s="945"/>
      <c r="G68" s="454" t="str">
        <f>IF(基本情報入力シート!L96="", "", 基本情報入力シート!L96)</f>
        <v/>
      </c>
      <c r="H68" s="454" t="str">
        <f>IF(基本情報入力シート!Q96="", "", 基本情報入力シート!Q96)</f>
        <v/>
      </c>
      <c r="I68" s="454" t="str">
        <f>IF(基本情報入力シート!V96="", "", 基本情報入力シート!V96)</f>
        <v/>
      </c>
      <c r="J68" s="454" t="str">
        <f>IF(基本情報入力シート!W96="", "", 基本情報入力シート!W96)</f>
        <v/>
      </c>
      <c r="K68" s="454"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5" t="s">
        <v>180</v>
      </c>
      <c r="Q68" s="141"/>
      <c r="R68" s="456" t="s">
        <v>271</v>
      </c>
      <c r="S68" s="141"/>
      <c r="T68" s="456" t="s">
        <v>272</v>
      </c>
      <c r="U68" s="141"/>
      <c r="V68" s="456" t="s">
        <v>271</v>
      </c>
      <c r="W68" s="141"/>
      <c r="X68" s="456" t="s">
        <v>273</v>
      </c>
      <c r="Y68" s="456" t="s">
        <v>274</v>
      </c>
      <c r="Z68" s="456" t="str">
        <f t="shared" si="0"/>
        <v/>
      </c>
      <c r="AA68" s="457" t="s">
        <v>275</v>
      </c>
      <c r="AB68" s="458" t="str">
        <f t="shared" si="1"/>
        <v/>
      </c>
      <c r="AC68" s="459"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649">
        <v>58</v>
      </c>
      <c r="B69" s="943" t="str">
        <f>IF(基本情報入力シート!B97="","",基本情報入力シート!B97)</f>
        <v/>
      </c>
      <c r="C69" s="944"/>
      <c r="D69" s="944"/>
      <c r="E69" s="944"/>
      <c r="F69" s="945"/>
      <c r="G69" s="454" t="str">
        <f>IF(基本情報入力シート!L97="", "", 基本情報入力シート!L97)</f>
        <v/>
      </c>
      <c r="H69" s="454" t="str">
        <f>IF(基本情報入力シート!Q97="", "", 基本情報入力シート!Q97)</f>
        <v/>
      </c>
      <c r="I69" s="454" t="str">
        <f>IF(基本情報入力シート!V97="", "", 基本情報入力シート!V97)</f>
        <v/>
      </c>
      <c r="J69" s="454" t="str">
        <f>IF(基本情報入力シート!W97="", "", 基本情報入力シート!W97)</f>
        <v/>
      </c>
      <c r="K69" s="454"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5" t="s">
        <v>180</v>
      </c>
      <c r="Q69" s="141"/>
      <c r="R69" s="456" t="s">
        <v>271</v>
      </c>
      <c r="S69" s="141"/>
      <c r="T69" s="456" t="s">
        <v>272</v>
      </c>
      <c r="U69" s="141"/>
      <c r="V69" s="456" t="s">
        <v>271</v>
      </c>
      <c r="W69" s="141"/>
      <c r="X69" s="456" t="s">
        <v>273</v>
      </c>
      <c r="Y69" s="456" t="s">
        <v>274</v>
      </c>
      <c r="Z69" s="456" t="str">
        <f t="shared" si="0"/>
        <v/>
      </c>
      <c r="AA69" s="457" t="s">
        <v>275</v>
      </c>
      <c r="AB69" s="458" t="str">
        <f t="shared" si="1"/>
        <v/>
      </c>
      <c r="AC69" s="459"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649">
        <v>59</v>
      </c>
      <c r="B70" s="943" t="str">
        <f>IF(基本情報入力シート!B98="","",基本情報入力シート!B98)</f>
        <v/>
      </c>
      <c r="C70" s="944"/>
      <c r="D70" s="944"/>
      <c r="E70" s="944"/>
      <c r="F70" s="945"/>
      <c r="G70" s="454" t="str">
        <f>IF(基本情報入力シート!L98="", "", 基本情報入力シート!L98)</f>
        <v/>
      </c>
      <c r="H70" s="454" t="str">
        <f>IF(基本情報入力シート!Q98="", "", 基本情報入力シート!Q98)</f>
        <v/>
      </c>
      <c r="I70" s="454" t="str">
        <f>IF(基本情報入力シート!V98="", "", 基本情報入力シート!V98)</f>
        <v/>
      </c>
      <c r="J70" s="454" t="str">
        <f>IF(基本情報入力シート!W98="", "", 基本情報入力シート!W98)</f>
        <v/>
      </c>
      <c r="K70" s="454"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5" t="s">
        <v>180</v>
      </c>
      <c r="Q70" s="141"/>
      <c r="R70" s="456" t="s">
        <v>271</v>
      </c>
      <c r="S70" s="141"/>
      <c r="T70" s="456" t="s">
        <v>272</v>
      </c>
      <c r="U70" s="141"/>
      <c r="V70" s="456" t="s">
        <v>271</v>
      </c>
      <c r="W70" s="141"/>
      <c r="X70" s="456" t="s">
        <v>182</v>
      </c>
      <c r="Y70" s="456" t="s">
        <v>274</v>
      </c>
      <c r="Z70" s="456" t="str">
        <f t="shared" si="0"/>
        <v/>
      </c>
      <c r="AA70" s="457" t="s">
        <v>275</v>
      </c>
      <c r="AB70" s="458" t="str">
        <f t="shared" si="1"/>
        <v/>
      </c>
      <c r="AC70" s="459"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649">
        <v>60</v>
      </c>
      <c r="B71" s="943" t="str">
        <f>IF(基本情報入力シート!B99="","",基本情報入力シート!B99)</f>
        <v/>
      </c>
      <c r="C71" s="944"/>
      <c r="D71" s="944"/>
      <c r="E71" s="944"/>
      <c r="F71" s="945"/>
      <c r="G71" s="454" t="str">
        <f>IF(基本情報入力シート!L99="", "", 基本情報入力シート!L99)</f>
        <v/>
      </c>
      <c r="H71" s="454" t="str">
        <f>IF(基本情報入力シート!Q99="", "", 基本情報入力シート!Q99)</f>
        <v/>
      </c>
      <c r="I71" s="454" t="str">
        <f>IF(基本情報入力シート!V99="", "", 基本情報入力シート!V99)</f>
        <v/>
      </c>
      <c r="J71" s="454" t="str">
        <f>IF(基本情報入力シート!W99="", "", 基本情報入力シート!W99)</f>
        <v/>
      </c>
      <c r="K71" s="454"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5" t="s">
        <v>180</v>
      </c>
      <c r="Q71" s="141"/>
      <c r="R71" s="456" t="s">
        <v>271</v>
      </c>
      <c r="S71" s="141"/>
      <c r="T71" s="456" t="s">
        <v>272</v>
      </c>
      <c r="U71" s="141"/>
      <c r="V71" s="456" t="s">
        <v>271</v>
      </c>
      <c r="W71" s="141"/>
      <c r="X71" s="456" t="s">
        <v>182</v>
      </c>
      <c r="Y71" s="456" t="s">
        <v>274</v>
      </c>
      <c r="Z71" s="456" t="str">
        <f t="shared" si="0"/>
        <v/>
      </c>
      <c r="AA71" s="457" t="s">
        <v>275</v>
      </c>
      <c r="AB71" s="458" t="str">
        <f t="shared" si="1"/>
        <v/>
      </c>
      <c r="AC71" s="459"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649">
        <v>61</v>
      </c>
      <c r="B72" s="943" t="str">
        <f>IF(基本情報入力シート!B100="","",基本情報入力シート!B100)</f>
        <v/>
      </c>
      <c r="C72" s="944"/>
      <c r="D72" s="944"/>
      <c r="E72" s="944"/>
      <c r="F72" s="945"/>
      <c r="G72" s="454" t="str">
        <f>IF(基本情報入力シート!L100="", "", 基本情報入力シート!L100)</f>
        <v/>
      </c>
      <c r="H72" s="454" t="str">
        <f>IF(基本情報入力シート!Q100="", "", 基本情報入力シート!Q100)</f>
        <v/>
      </c>
      <c r="I72" s="454" t="str">
        <f>IF(基本情報入力シート!V100="", "", 基本情報入力シート!V100)</f>
        <v/>
      </c>
      <c r="J72" s="454" t="str">
        <f>IF(基本情報入力シート!W100="", "", 基本情報入力シート!W100)</f>
        <v/>
      </c>
      <c r="K72" s="454"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5" t="s">
        <v>180</v>
      </c>
      <c r="Q72" s="141"/>
      <c r="R72" s="456" t="s">
        <v>271</v>
      </c>
      <c r="S72" s="141"/>
      <c r="T72" s="456" t="s">
        <v>272</v>
      </c>
      <c r="U72" s="141"/>
      <c r="V72" s="456" t="s">
        <v>271</v>
      </c>
      <c r="W72" s="141"/>
      <c r="X72" s="456" t="s">
        <v>273</v>
      </c>
      <c r="Y72" s="456" t="s">
        <v>274</v>
      </c>
      <c r="Z72" s="456" t="str">
        <f t="shared" si="0"/>
        <v/>
      </c>
      <c r="AA72" s="457" t="s">
        <v>275</v>
      </c>
      <c r="AB72" s="458" t="str">
        <f t="shared" si="1"/>
        <v/>
      </c>
      <c r="AC72" s="459"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649">
        <v>62</v>
      </c>
      <c r="B73" s="943" t="str">
        <f>IF(基本情報入力シート!B101="","",基本情報入力シート!B101)</f>
        <v/>
      </c>
      <c r="C73" s="944"/>
      <c r="D73" s="944"/>
      <c r="E73" s="944"/>
      <c r="F73" s="945"/>
      <c r="G73" s="454" t="str">
        <f>IF(基本情報入力シート!L101="", "", 基本情報入力シート!L101)</f>
        <v/>
      </c>
      <c r="H73" s="454" t="str">
        <f>IF(基本情報入力シート!Q101="", "", 基本情報入力シート!Q101)</f>
        <v/>
      </c>
      <c r="I73" s="454" t="str">
        <f>IF(基本情報入力シート!V101="", "", 基本情報入力シート!V101)</f>
        <v/>
      </c>
      <c r="J73" s="454" t="str">
        <f>IF(基本情報入力シート!W101="", "", 基本情報入力シート!W101)</f>
        <v/>
      </c>
      <c r="K73" s="454"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5" t="s">
        <v>180</v>
      </c>
      <c r="Q73" s="141"/>
      <c r="R73" s="456" t="s">
        <v>271</v>
      </c>
      <c r="S73" s="141"/>
      <c r="T73" s="456" t="s">
        <v>272</v>
      </c>
      <c r="U73" s="141"/>
      <c r="V73" s="456" t="s">
        <v>271</v>
      </c>
      <c r="W73" s="141"/>
      <c r="X73" s="456" t="s">
        <v>273</v>
      </c>
      <c r="Y73" s="456" t="s">
        <v>274</v>
      </c>
      <c r="Z73" s="456" t="str">
        <f t="shared" si="0"/>
        <v/>
      </c>
      <c r="AA73" s="457" t="s">
        <v>275</v>
      </c>
      <c r="AB73" s="458" t="str">
        <f t="shared" si="1"/>
        <v/>
      </c>
      <c r="AC73" s="459"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649">
        <v>63</v>
      </c>
      <c r="B74" s="943" t="str">
        <f>IF(基本情報入力シート!B102="","",基本情報入力シート!B102)</f>
        <v/>
      </c>
      <c r="C74" s="944"/>
      <c r="D74" s="944"/>
      <c r="E74" s="944"/>
      <c r="F74" s="945"/>
      <c r="G74" s="454" t="str">
        <f>IF(基本情報入力シート!L102="", "", 基本情報入力シート!L102)</f>
        <v/>
      </c>
      <c r="H74" s="454" t="str">
        <f>IF(基本情報入力シート!Q102="", "", 基本情報入力シート!Q102)</f>
        <v/>
      </c>
      <c r="I74" s="454" t="str">
        <f>IF(基本情報入力シート!V102="", "", 基本情報入力シート!V102)</f>
        <v/>
      </c>
      <c r="J74" s="454" t="str">
        <f>IF(基本情報入力シート!W102="", "", 基本情報入力シート!W102)</f>
        <v/>
      </c>
      <c r="K74" s="454"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5" t="s">
        <v>180</v>
      </c>
      <c r="Q74" s="141"/>
      <c r="R74" s="456" t="s">
        <v>271</v>
      </c>
      <c r="S74" s="141"/>
      <c r="T74" s="456" t="s">
        <v>272</v>
      </c>
      <c r="U74" s="141"/>
      <c r="V74" s="456" t="s">
        <v>271</v>
      </c>
      <c r="W74" s="141"/>
      <c r="X74" s="456" t="s">
        <v>273</v>
      </c>
      <c r="Y74" s="456" t="s">
        <v>274</v>
      </c>
      <c r="Z74" s="456" t="str">
        <f t="shared" si="0"/>
        <v/>
      </c>
      <c r="AA74" s="457" t="s">
        <v>275</v>
      </c>
      <c r="AB74" s="458" t="str">
        <f t="shared" si="1"/>
        <v/>
      </c>
      <c r="AC74" s="459"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649">
        <v>64</v>
      </c>
      <c r="B75" s="943" t="str">
        <f>IF(基本情報入力シート!B103="","",基本情報入力シート!B103)</f>
        <v/>
      </c>
      <c r="C75" s="944"/>
      <c r="D75" s="944"/>
      <c r="E75" s="944"/>
      <c r="F75" s="945"/>
      <c r="G75" s="454" t="str">
        <f>IF(基本情報入力シート!L103="", "", 基本情報入力シート!L103)</f>
        <v/>
      </c>
      <c r="H75" s="454" t="str">
        <f>IF(基本情報入力シート!Q103="", "", 基本情報入力シート!Q103)</f>
        <v/>
      </c>
      <c r="I75" s="454" t="str">
        <f>IF(基本情報入力シート!V103="", "", 基本情報入力シート!V103)</f>
        <v/>
      </c>
      <c r="J75" s="454" t="str">
        <f>IF(基本情報入力シート!W103="", "", 基本情報入力シート!W103)</f>
        <v/>
      </c>
      <c r="K75" s="454"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5" t="s">
        <v>180</v>
      </c>
      <c r="Q75" s="141"/>
      <c r="R75" s="456" t="s">
        <v>271</v>
      </c>
      <c r="S75" s="141"/>
      <c r="T75" s="456" t="s">
        <v>272</v>
      </c>
      <c r="U75" s="141"/>
      <c r="V75" s="456" t="s">
        <v>271</v>
      </c>
      <c r="W75" s="141"/>
      <c r="X75" s="456" t="s">
        <v>182</v>
      </c>
      <c r="Y75" s="456" t="s">
        <v>274</v>
      </c>
      <c r="Z75" s="456" t="str">
        <f t="shared" si="0"/>
        <v/>
      </c>
      <c r="AA75" s="457" t="s">
        <v>275</v>
      </c>
      <c r="AB75" s="458" t="str">
        <f t="shared" si="1"/>
        <v/>
      </c>
      <c r="AC75" s="459"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649">
        <v>65</v>
      </c>
      <c r="B76" s="943" t="str">
        <f>IF(基本情報入力シート!B104="","",基本情報入力シート!B104)</f>
        <v/>
      </c>
      <c r="C76" s="944"/>
      <c r="D76" s="944"/>
      <c r="E76" s="944"/>
      <c r="F76" s="945"/>
      <c r="G76" s="454" t="str">
        <f>IF(基本情報入力シート!L104="", "", 基本情報入力シート!L104)</f>
        <v/>
      </c>
      <c r="H76" s="454" t="str">
        <f>IF(基本情報入力シート!Q104="", "", 基本情報入力シート!Q104)</f>
        <v/>
      </c>
      <c r="I76" s="454" t="str">
        <f>IF(基本情報入力シート!V104="", "", 基本情報入力シート!V104)</f>
        <v/>
      </c>
      <c r="J76" s="454" t="str">
        <f>IF(基本情報入力シート!W104="", "", 基本情報入力シート!W104)</f>
        <v/>
      </c>
      <c r="K76" s="454"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5" t="s">
        <v>180</v>
      </c>
      <c r="Q76" s="141"/>
      <c r="R76" s="456" t="s">
        <v>271</v>
      </c>
      <c r="S76" s="141"/>
      <c r="T76" s="456" t="s">
        <v>272</v>
      </c>
      <c r="U76" s="141"/>
      <c r="V76" s="456" t="s">
        <v>271</v>
      </c>
      <c r="W76" s="141"/>
      <c r="X76" s="456" t="s">
        <v>273</v>
      </c>
      <c r="Y76" s="456" t="s">
        <v>274</v>
      </c>
      <c r="Z76" s="456" t="str">
        <f t="shared" si="0"/>
        <v/>
      </c>
      <c r="AA76" s="457" t="s">
        <v>275</v>
      </c>
      <c r="AB76" s="458" t="str">
        <f t="shared" si="1"/>
        <v/>
      </c>
      <c r="AC76" s="459"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649">
        <v>66</v>
      </c>
      <c r="B77" s="943" t="str">
        <f>IF(基本情報入力シート!B105="","",基本情報入力シート!B105)</f>
        <v/>
      </c>
      <c r="C77" s="944"/>
      <c r="D77" s="944"/>
      <c r="E77" s="944"/>
      <c r="F77" s="945"/>
      <c r="G77" s="454" t="str">
        <f>IF(基本情報入力シート!L105="", "", 基本情報入力シート!L105)</f>
        <v/>
      </c>
      <c r="H77" s="454" t="str">
        <f>IF(基本情報入力シート!Q105="", "", 基本情報入力シート!Q105)</f>
        <v/>
      </c>
      <c r="I77" s="454" t="str">
        <f>IF(基本情報入力シート!V105="", "", 基本情報入力シート!V105)</f>
        <v/>
      </c>
      <c r="J77" s="454" t="str">
        <f>IF(基本情報入力シート!W105="", "", 基本情報入力シート!W105)</f>
        <v/>
      </c>
      <c r="K77" s="454"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5" t="s">
        <v>180</v>
      </c>
      <c r="Q77" s="141"/>
      <c r="R77" s="456" t="s">
        <v>271</v>
      </c>
      <c r="S77" s="141"/>
      <c r="T77" s="456" t="s">
        <v>272</v>
      </c>
      <c r="U77" s="141"/>
      <c r="V77" s="456" t="s">
        <v>271</v>
      </c>
      <c r="W77" s="141"/>
      <c r="X77" s="456" t="s">
        <v>273</v>
      </c>
      <c r="Y77" s="456" t="s">
        <v>274</v>
      </c>
      <c r="Z77" s="456" t="str">
        <f t="shared" ref="Z77:Z111" si="38">IF(Q77&gt;=1,(U77*12+W77)-(Q77*12+S77)+1,"")</f>
        <v/>
      </c>
      <c r="AA77" s="457" t="s">
        <v>275</v>
      </c>
      <c r="AB77" s="458" t="str">
        <f t="shared" ref="AB77:AB111" si="39">IFERROR(ROUNDDOWN(ROUND(L77*O77,0)*M77,0)*Z77,"")</f>
        <v/>
      </c>
      <c r="AC77" s="459"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40"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40"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649">
        <v>67</v>
      </c>
      <c r="B78" s="943" t="str">
        <f>IF(基本情報入力シート!B106="","",基本情報入力シート!B106)</f>
        <v/>
      </c>
      <c r="C78" s="944"/>
      <c r="D78" s="944"/>
      <c r="E78" s="944"/>
      <c r="F78" s="945"/>
      <c r="G78" s="454" t="str">
        <f>IF(基本情報入力シート!L106="", "", 基本情報入力シート!L106)</f>
        <v/>
      </c>
      <c r="H78" s="454" t="str">
        <f>IF(基本情報入力シート!Q106="", "", 基本情報入力シート!Q106)</f>
        <v/>
      </c>
      <c r="I78" s="454" t="str">
        <f>IF(基本情報入力シート!V106="", "", 基本情報入力シート!V106)</f>
        <v/>
      </c>
      <c r="J78" s="454" t="str">
        <f>IF(基本情報入力シート!W106="", "", 基本情報入力シート!W106)</f>
        <v/>
      </c>
      <c r="K78" s="454"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5" t="s">
        <v>180</v>
      </c>
      <c r="Q78" s="141"/>
      <c r="R78" s="456" t="s">
        <v>271</v>
      </c>
      <c r="S78" s="141"/>
      <c r="T78" s="456" t="s">
        <v>272</v>
      </c>
      <c r="U78" s="141"/>
      <c r="V78" s="456" t="s">
        <v>271</v>
      </c>
      <c r="W78" s="141"/>
      <c r="X78" s="456" t="s">
        <v>273</v>
      </c>
      <c r="Y78" s="456" t="s">
        <v>274</v>
      </c>
      <c r="Z78" s="456" t="str">
        <f t="shared" si="38"/>
        <v/>
      </c>
      <c r="AA78" s="457" t="s">
        <v>275</v>
      </c>
      <c r="AB78" s="458" t="str">
        <f t="shared" si="39"/>
        <v/>
      </c>
      <c r="AC78" s="459"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649">
        <v>68</v>
      </c>
      <c r="B79" s="943" t="str">
        <f>IF(基本情報入力シート!B107="","",基本情報入力シート!B107)</f>
        <v/>
      </c>
      <c r="C79" s="944"/>
      <c r="D79" s="944"/>
      <c r="E79" s="944"/>
      <c r="F79" s="945"/>
      <c r="G79" s="454" t="str">
        <f>IF(基本情報入力シート!L107="", "", 基本情報入力シート!L107)</f>
        <v/>
      </c>
      <c r="H79" s="454" t="str">
        <f>IF(基本情報入力シート!Q107="", "", 基本情報入力シート!Q107)</f>
        <v/>
      </c>
      <c r="I79" s="454" t="str">
        <f>IF(基本情報入力シート!V107="", "", 基本情報入力シート!V107)</f>
        <v/>
      </c>
      <c r="J79" s="454" t="str">
        <f>IF(基本情報入力シート!W107="", "", 基本情報入力シート!W107)</f>
        <v/>
      </c>
      <c r="K79" s="454"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5" t="s">
        <v>180</v>
      </c>
      <c r="Q79" s="141"/>
      <c r="R79" s="456" t="s">
        <v>271</v>
      </c>
      <c r="S79" s="141"/>
      <c r="T79" s="456" t="s">
        <v>272</v>
      </c>
      <c r="U79" s="141"/>
      <c r="V79" s="456" t="s">
        <v>271</v>
      </c>
      <c r="W79" s="141"/>
      <c r="X79" s="456" t="s">
        <v>182</v>
      </c>
      <c r="Y79" s="456" t="s">
        <v>274</v>
      </c>
      <c r="Z79" s="456" t="str">
        <f t="shared" si="38"/>
        <v/>
      </c>
      <c r="AA79" s="457" t="s">
        <v>275</v>
      </c>
      <c r="AB79" s="458" t="str">
        <f t="shared" si="39"/>
        <v/>
      </c>
      <c r="AC79" s="459"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649">
        <v>69</v>
      </c>
      <c r="B80" s="943" t="str">
        <f>IF(基本情報入力シート!B108="","",基本情報入力シート!B108)</f>
        <v/>
      </c>
      <c r="C80" s="944"/>
      <c r="D80" s="944"/>
      <c r="E80" s="944"/>
      <c r="F80" s="945"/>
      <c r="G80" s="454" t="str">
        <f>IF(基本情報入力シート!L108="", "", 基本情報入力シート!L108)</f>
        <v/>
      </c>
      <c r="H80" s="454" t="str">
        <f>IF(基本情報入力シート!Q108="", "", 基本情報入力シート!Q108)</f>
        <v/>
      </c>
      <c r="I80" s="454" t="str">
        <f>IF(基本情報入力シート!V108="", "", 基本情報入力シート!V108)</f>
        <v/>
      </c>
      <c r="J80" s="454" t="str">
        <f>IF(基本情報入力シート!W108="", "", 基本情報入力シート!W108)</f>
        <v/>
      </c>
      <c r="K80" s="454"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5" t="s">
        <v>180</v>
      </c>
      <c r="Q80" s="141"/>
      <c r="R80" s="456" t="s">
        <v>271</v>
      </c>
      <c r="S80" s="141"/>
      <c r="T80" s="456" t="s">
        <v>272</v>
      </c>
      <c r="U80" s="141"/>
      <c r="V80" s="456" t="s">
        <v>271</v>
      </c>
      <c r="W80" s="141"/>
      <c r="X80" s="456" t="s">
        <v>182</v>
      </c>
      <c r="Y80" s="456" t="s">
        <v>274</v>
      </c>
      <c r="Z80" s="456" t="str">
        <f t="shared" si="38"/>
        <v/>
      </c>
      <c r="AA80" s="457" t="s">
        <v>275</v>
      </c>
      <c r="AB80" s="458" t="str">
        <f t="shared" si="39"/>
        <v/>
      </c>
      <c r="AC80" s="459"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649">
        <v>70</v>
      </c>
      <c r="B81" s="943" t="str">
        <f>IF(基本情報入力シート!B109="","",基本情報入力シート!B109)</f>
        <v/>
      </c>
      <c r="C81" s="944"/>
      <c r="D81" s="944"/>
      <c r="E81" s="944"/>
      <c r="F81" s="945"/>
      <c r="G81" s="454" t="str">
        <f>IF(基本情報入力シート!L109="", "", 基本情報入力シート!L109)</f>
        <v/>
      </c>
      <c r="H81" s="454" t="str">
        <f>IF(基本情報入力シート!Q109="", "", 基本情報入力シート!Q109)</f>
        <v/>
      </c>
      <c r="I81" s="454" t="str">
        <f>IF(基本情報入力シート!V109="", "", 基本情報入力シート!V109)</f>
        <v/>
      </c>
      <c r="J81" s="454" t="str">
        <f>IF(基本情報入力シート!W109="", "", 基本情報入力シート!W109)</f>
        <v/>
      </c>
      <c r="K81" s="454"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5" t="s">
        <v>180</v>
      </c>
      <c r="Q81" s="141"/>
      <c r="R81" s="456" t="s">
        <v>271</v>
      </c>
      <c r="S81" s="141"/>
      <c r="T81" s="456" t="s">
        <v>272</v>
      </c>
      <c r="U81" s="141"/>
      <c r="V81" s="456" t="s">
        <v>271</v>
      </c>
      <c r="W81" s="141"/>
      <c r="X81" s="456" t="s">
        <v>273</v>
      </c>
      <c r="Y81" s="456" t="s">
        <v>274</v>
      </c>
      <c r="Z81" s="456" t="str">
        <f t="shared" si="38"/>
        <v/>
      </c>
      <c r="AA81" s="457" t="s">
        <v>275</v>
      </c>
      <c r="AB81" s="458" t="str">
        <f t="shared" si="39"/>
        <v/>
      </c>
      <c r="AC81" s="459"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649">
        <v>71</v>
      </c>
      <c r="B82" s="943" t="str">
        <f>IF(基本情報入力シート!B110="","",基本情報入力シート!B110)</f>
        <v/>
      </c>
      <c r="C82" s="944"/>
      <c r="D82" s="944"/>
      <c r="E82" s="944"/>
      <c r="F82" s="945"/>
      <c r="G82" s="454" t="str">
        <f>IF(基本情報入力シート!L110="", "", 基本情報入力シート!L110)</f>
        <v/>
      </c>
      <c r="H82" s="454" t="str">
        <f>IF(基本情報入力シート!Q110="", "", 基本情報入力シート!Q110)</f>
        <v/>
      </c>
      <c r="I82" s="454" t="str">
        <f>IF(基本情報入力シート!V110="", "", 基本情報入力シート!V110)</f>
        <v/>
      </c>
      <c r="J82" s="454" t="str">
        <f>IF(基本情報入力シート!W110="", "", 基本情報入力シート!W110)</f>
        <v/>
      </c>
      <c r="K82" s="454"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5" t="s">
        <v>180</v>
      </c>
      <c r="Q82" s="141"/>
      <c r="R82" s="456" t="s">
        <v>271</v>
      </c>
      <c r="S82" s="141"/>
      <c r="T82" s="456" t="s">
        <v>272</v>
      </c>
      <c r="U82" s="141"/>
      <c r="V82" s="456" t="s">
        <v>271</v>
      </c>
      <c r="W82" s="141"/>
      <c r="X82" s="456" t="s">
        <v>273</v>
      </c>
      <c r="Y82" s="456" t="s">
        <v>274</v>
      </c>
      <c r="Z82" s="456" t="str">
        <f t="shared" si="38"/>
        <v/>
      </c>
      <c r="AA82" s="457" t="s">
        <v>275</v>
      </c>
      <c r="AB82" s="458" t="str">
        <f t="shared" si="39"/>
        <v/>
      </c>
      <c r="AC82" s="459"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649">
        <v>72</v>
      </c>
      <c r="B83" s="943" t="str">
        <f>IF(基本情報入力シート!B111="","",基本情報入力シート!B111)</f>
        <v/>
      </c>
      <c r="C83" s="944"/>
      <c r="D83" s="944"/>
      <c r="E83" s="944"/>
      <c r="F83" s="945"/>
      <c r="G83" s="454" t="str">
        <f>IF(基本情報入力シート!L111="", "", 基本情報入力シート!L111)</f>
        <v/>
      </c>
      <c r="H83" s="454" t="str">
        <f>IF(基本情報入力シート!Q111="", "", 基本情報入力シート!Q111)</f>
        <v/>
      </c>
      <c r="I83" s="454" t="str">
        <f>IF(基本情報入力シート!V111="", "", 基本情報入力シート!V111)</f>
        <v/>
      </c>
      <c r="J83" s="454" t="str">
        <f>IF(基本情報入力シート!W111="", "", 基本情報入力シート!W111)</f>
        <v/>
      </c>
      <c r="K83" s="454"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5" t="s">
        <v>180</v>
      </c>
      <c r="Q83" s="141"/>
      <c r="R83" s="456" t="s">
        <v>271</v>
      </c>
      <c r="S83" s="141"/>
      <c r="T83" s="456" t="s">
        <v>272</v>
      </c>
      <c r="U83" s="141"/>
      <c r="V83" s="456" t="s">
        <v>271</v>
      </c>
      <c r="W83" s="141"/>
      <c r="X83" s="456" t="s">
        <v>273</v>
      </c>
      <c r="Y83" s="456" t="s">
        <v>274</v>
      </c>
      <c r="Z83" s="456" t="str">
        <f t="shared" si="38"/>
        <v/>
      </c>
      <c r="AA83" s="457" t="s">
        <v>275</v>
      </c>
      <c r="AB83" s="458" t="str">
        <f t="shared" si="39"/>
        <v/>
      </c>
      <c r="AC83" s="459"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649">
        <v>73</v>
      </c>
      <c r="B84" s="943" t="str">
        <f>IF(基本情報入力シート!B112="","",基本情報入力シート!B112)</f>
        <v/>
      </c>
      <c r="C84" s="944"/>
      <c r="D84" s="944"/>
      <c r="E84" s="944"/>
      <c r="F84" s="945"/>
      <c r="G84" s="454" t="str">
        <f>IF(基本情報入力シート!L112="", "", 基本情報入力シート!L112)</f>
        <v/>
      </c>
      <c r="H84" s="454" t="str">
        <f>IF(基本情報入力シート!Q112="", "", 基本情報入力シート!Q112)</f>
        <v/>
      </c>
      <c r="I84" s="454" t="str">
        <f>IF(基本情報入力シート!V112="", "", 基本情報入力シート!V112)</f>
        <v/>
      </c>
      <c r="J84" s="454" t="str">
        <f>IF(基本情報入力シート!W112="", "", 基本情報入力シート!W112)</f>
        <v/>
      </c>
      <c r="K84" s="454"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5" t="s">
        <v>180</v>
      </c>
      <c r="Q84" s="141"/>
      <c r="R84" s="456" t="s">
        <v>271</v>
      </c>
      <c r="S84" s="141"/>
      <c r="T84" s="456" t="s">
        <v>272</v>
      </c>
      <c r="U84" s="141"/>
      <c r="V84" s="456" t="s">
        <v>271</v>
      </c>
      <c r="W84" s="141"/>
      <c r="X84" s="456" t="s">
        <v>182</v>
      </c>
      <c r="Y84" s="456" t="s">
        <v>274</v>
      </c>
      <c r="Z84" s="456" t="str">
        <f t="shared" si="38"/>
        <v/>
      </c>
      <c r="AA84" s="457" t="s">
        <v>275</v>
      </c>
      <c r="AB84" s="458" t="str">
        <f t="shared" si="39"/>
        <v/>
      </c>
      <c r="AC84" s="459"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649">
        <v>74</v>
      </c>
      <c r="B85" s="943" t="str">
        <f>IF(基本情報入力シート!B113="","",基本情報入力シート!B113)</f>
        <v/>
      </c>
      <c r="C85" s="944"/>
      <c r="D85" s="944"/>
      <c r="E85" s="944"/>
      <c r="F85" s="945"/>
      <c r="G85" s="454" t="str">
        <f>IF(基本情報入力シート!L113="", "", 基本情報入力シート!L113)</f>
        <v/>
      </c>
      <c r="H85" s="454" t="str">
        <f>IF(基本情報入力シート!Q113="", "", 基本情報入力シート!Q113)</f>
        <v/>
      </c>
      <c r="I85" s="454" t="str">
        <f>IF(基本情報入力シート!V113="", "", 基本情報入力シート!V113)</f>
        <v/>
      </c>
      <c r="J85" s="454" t="str">
        <f>IF(基本情報入力シート!W113="", "", 基本情報入力シート!W113)</f>
        <v/>
      </c>
      <c r="K85" s="454"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5" t="s">
        <v>180</v>
      </c>
      <c r="Q85" s="141"/>
      <c r="R85" s="456" t="s">
        <v>271</v>
      </c>
      <c r="S85" s="141"/>
      <c r="T85" s="456" t="s">
        <v>272</v>
      </c>
      <c r="U85" s="141"/>
      <c r="V85" s="456" t="s">
        <v>271</v>
      </c>
      <c r="W85" s="141"/>
      <c r="X85" s="456" t="s">
        <v>273</v>
      </c>
      <c r="Y85" s="456" t="s">
        <v>274</v>
      </c>
      <c r="Z85" s="456" t="str">
        <f t="shared" si="38"/>
        <v/>
      </c>
      <c r="AA85" s="457" t="s">
        <v>275</v>
      </c>
      <c r="AB85" s="458" t="str">
        <f t="shared" si="39"/>
        <v/>
      </c>
      <c r="AC85" s="459"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649">
        <v>75</v>
      </c>
      <c r="B86" s="943" t="str">
        <f>IF(基本情報入力シート!B114="","",基本情報入力シート!B114)</f>
        <v/>
      </c>
      <c r="C86" s="944"/>
      <c r="D86" s="944"/>
      <c r="E86" s="944"/>
      <c r="F86" s="945"/>
      <c r="G86" s="454" t="str">
        <f>IF(基本情報入力シート!L114="", "", 基本情報入力シート!L114)</f>
        <v/>
      </c>
      <c r="H86" s="454" t="str">
        <f>IF(基本情報入力シート!Q114="", "", 基本情報入力シート!Q114)</f>
        <v/>
      </c>
      <c r="I86" s="454" t="str">
        <f>IF(基本情報入力シート!V114="", "", 基本情報入力シート!V114)</f>
        <v/>
      </c>
      <c r="J86" s="454" t="str">
        <f>IF(基本情報入力シート!W114="", "", 基本情報入力シート!W114)</f>
        <v/>
      </c>
      <c r="K86" s="454"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5" t="s">
        <v>180</v>
      </c>
      <c r="Q86" s="141"/>
      <c r="R86" s="456" t="s">
        <v>271</v>
      </c>
      <c r="S86" s="141"/>
      <c r="T86" s="456" t="s">
        <v>272</v>
      </c>
      <c r="U86" s="141"/>
      <c r="V86" s="456" t="s">
        <v>271</v>
      </c>
      <c r="W86" s="141"/>
      <c r="X86" s="456" t="s">
        <v>273</v>
      </c>
      <c r="Y86" s="456" t="s">
        <v>274</v>
      </c>
      <c r="Z86" s="456" t="str">
        <f t="shared" si="38"/>
        <v/>
      </c>
      <c r="AA86" s="457" t="s">
        <v>275</v>
      </c>
      <c r="AB86" s="458" t="str">
        <f t="shared" si="39"/>
        <v/>
      </c>
      <c r="AC86" s="459"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649">
        <v>76</v>
      </c>
      <c r="B87" s="943" t="str">
        <f>IF(基本情報入力シート!B115="","",基本情報入力シート!B115)</f>
        <v/>
      </c>
      <c r="C87" s="944"/>
      <c r="D87" s="944"/>
      <c r="E87" s="944"/>
      <c r="F87" s="945"/>
      <c r="G87" s="454" t="str">
        <f>IF(基本情報入力シート!L115="", "", 基本情報入力シート!L115)</f>
        <v/>
      </c>
      <c r="H87" s="454" t="str">
        <f>IF(基本情報入力シート!Q115="", "", 基本情報入力シート!Q115)</f>
        <v/>
      </c>
      <c r="I87" s="454" t="str">
        <f>IF(基本情報入力シート!V115="", "", 基本情報入力シート!V115)</f>
        <v/>
      </c>
      <c r="J87" s="454" t="str">
        <f>IF(基本情報入力シート!W115="", "", 基本情報入力シート!W115)</f>
        <v/>
      </c>
      <c r="K87" s="454"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5" t="s">
        <v>180</v>
      </c>
      <c r="Q87" s="141"/>
      <c r="R87" s="456" t="s">
        <v>271</v>
      </c>
      <c r="S87" s="141"/>
      <c r="T87" s="456" t="s">
        <v>272</v>
      </c>
      <c r="U87" s="141"/>
      <c r="V87" s="456" t="s">
        <v>271</v>
      </c>
      <c r="W87" s="141"/>
      <c r="X87" s="456" t="s">
        <v>273</v>
      </c>
      <c r="Y87" s="456" t="s">
        <v>274</v>
      </c>
      <c r="Z87" s="456" t="str">
        <f t="shared" si="38"/>
        <v/>
      </c>
      <c r="AA87" s="457" t="s">
        <v>275</v>
      </c>
      <c r="AB87" s="458" t="str">
        <f t="shared" si="39"/>
        <v/>
      </c>
      <c r="AC87" s="459"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649">
        <v>77</v>
      </c>
      <c r="B88" s="943" t="str">
        <f>IF(基本情報入力シート!B116="","",基本情報入力シート!B116)</f>
        <v/>
      </c>
      <c r="C88" s="944"/>
      <c r="D88" s="944"/>
      <c r="E88" s="944"/>
      <c r="F88" s="945"/>
      <c r="G88" s="454" t="str">
        <f>IF(基本情報入力シート!L116="", "", 基本情報入力シート!L116)</f>
        <v/>
      </c>
      <c r="H88" s="454" t="str">
        <f>IF(基本情報入力シート!Q116="", "", 基本情報入力シート!Q116)</f>
        <v/>
      </c>
      <c r="I88" s="454" t="str">
        <f>IF(基本情報入力シート!V116="", "", 基本情報入力シート!V116)</f>
        <v/>
      </c>
      <c r="J88" s="454" t="str">
        <f>IF(基本情報入力シート!W116="", "", 基本情報入力シート!W116)</f>
        <v/>
      </c>
      <c r="K88" s="454"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5" t="s">
        <v>180</v>
      </c>
      <c r="Q88" s="141"/>
      <c r="R88" s="456" t="s">
        <v>271</v>
      </c>
      <c r="S88" s="141"/>
      <c r="T88" s="456" t="s">
        <v>272</v>
      </c>
      <c r="U88" s="141"/>
      <c r="V88" s="456" t="s">
        <v>271</v>
      </c>
      <c r="W88" s="141"/>
      <c r="X88" s="456" t="s">
        <v>182</v>
      </c>
      <c r="Y88" s="456" t="s">
        <v>274</v>
      </c>
      <c r="Z88" s="456" t="str">
        <f t="shared" si="38"/>
        <v/>
      </c>
      <c r="AA88" s="457" t="s">
        <v>275</v>
      </c>
      <c r="AB88" s="458" t="str">
        <f t="shared" si="39"/>
        <v/>
      </c>
      <c r="AC88" s="459"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649">
        <v>78</v>
      </c>
      <c r="B89" s="943" t="str">
        <f>IF(基本情報入力シート!B117="","",基本情報入力シート!B117)</f>
        <v/>
      </c>
      <c r="C89" s="944"/>
      <c r="D89" s="944"/>
      <c r="E89" s="944"/>
      <c r="F89" s="945"/>
      <c r="G89" s="454" t="str">
        <f>IF(基本情報入力シート!L117="", "", 基本情報入力シート!L117)</f>
        <v/>
      </c>
      <c r="H89" s="454" t="str">
        <f>IF(基本情報入力シート!Q117="", "", 基本情報入力シート!Q117)</f>
        <v/>
      </c>
      <c r="I89" s="454" t="str">
        <f>IF(基本情報入力シート!V117="", "", 基本情報入力シート!V117)</f>
        <v/>
      </c>
      <c r="J89" s="454" t="str">
        <f>IF(基本情報入力シート!W117="", "", 基本情報入力シート!W117)</f>
        <v/>
      </c>
      <c r="K89" s="454"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5" t="s">
        <v>180</v>
      </c>
      <c r="Q89" s="141"/>
      <c r="R89" s="456" t="s">
        <v>271</v>
      </c>
      <c r="S89" s="141"/>
      <c r="T89" s="456" t="s">
        <v>272</v>
      </c>
      <c r="U89" s="141"/>
      <c r="V89" s="456" t="s">
        <v>271</v>
      </c>
      <c r="W89" s="141"/>
      <c r="X89" s="456" t="s">
        <v>182</v>
      </c>
      <c r="Y89" s="456" t="s">
        <v>274</v>
      </c>
      <c r="Z89" s="456" t="str">
        <f t="shared" si="38"/>
        <v/>
      </c>
      <c r="AA89" s="457" t="s">
        <v>275</v>
      </c>
      <c r="AB89" s="458" t="str">
        <f t="shared" si="39"/>
        <v/>
      </c>
      <c r="AC89" s="459"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649">
        <v>79</v>
      </c>
      <c r="B90" s="943" t="str">
        <f>IF(基本情報入力シート!B118="","",基本情報入力シート!B118)</f>
        <v/>
      </c>
      <c r="C90" s="944"/>
      <c r="D90" s="944"/>
      <c r="E90" s="944"/>
      <c r="F90" s="945"/>
      <c r="G90" s="454" t="str">
        <f>IF(基本情報入力シート!L118="", "", 基本情報入力シート!L118)</f>
        <v/>
      </c>
      <c r="H90" s="454" t="str">
        <f>IF(基本情報入力シート!Q118="", "", 基本情報入力シート!Q118)</f>
        <v/>
      </c>
      <c r="I90" s="454" t="str">
        <f>IF(基本情報入力シート!V118="", "", 基本情報入力シート!V118)</f>
        <v/>
      </c>
      <c r="J90" s="454" t="str">
        <f>IF(基本情報入力シート!W118="", "", 基本情報入力シート!W118)</f>
        <v/>
      </c>
      <c r="K90" s="454"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5" t="s">
        <v>180</v>
      </c>
      <c r="Q90" s="141"/>
      <c r="R90" s="456" t="s">
        <v>271</v>
      </c>
      <c r="S90" s="141"/>
      <c r="T90" s="456" t="s">
        <v>272</v>
      </c>
      <c r="U90" s="141"/>
      <c r="V90" s="456" t="s">
        <v>271</v>
      </c>
      <c r="W90" s="141"/>
      <c r="X90" s="456" t="s">
        <v>273</v>
      </c>
      <c r="Y90" s="456" t="s">
        <v>274</v>
      </c>
      <c r="Z90" s="456" t="str">
        <f t="shared" si="38"/>
        <v/>
      </c>
      <c r="AA90" s="457" t="s">
        <v>275</v>
      </c>
      <c r="AB90" s="458" t="str">
        <f t="shared" si="39"/>
        <v/>
      </c>
      <c r="AC90" s="459"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649">
        <v>80</v>
      </c>
      <c r="B91" s="943" t="str">
        <f>IF(基本情報入力シート!B119="","",基本情報入力シート!B119)</f>
        <v/>
      </c>
      <c r="C91" s="944"/>
      <c r="D91" s="944"/>
      <c r="E91" s="944"/>
      <c r="F91" s="945"/>
      <c r="G91" s="454" t="str">
        <f>IF(基本情報入力シート!L119="", "", 基本情報入力シート!L119)</f>
        <v/>
      </c>
      <c r="H91" s="454" t="str">
        <f>IF(基本情報入力シート!Q119="", "", 基本情報入力シート!Q119)</f>
        <v/>
      </c>
      <c r="I91" s="454" t="str">
        <f>IF(基本情報入力シート!V119="", "", 基本情報入力シート!V119)</f>
        <v/>
      </c>
      <c r="J91" s="454" t="str">
        <f>IF(基本情報入力シート!W119="", "", 基本情報入力シート!W119)</f>
        <v/>
      </c>
      <c r="K91" s="454"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5" t="s">
        <v>180</v>
      </c>
      <c r="Q91" s="141"/>
      <c r="R91" s="456" t="s">
        <v>271</v>
      </c>
      <c r="S91" s="141"/>
      <c r="T91" s="456" t="s">
        <v>272</v>
      </c>
      <c r="U91" s="141"/>
      <c r="V91" s="456" t="s">
        <v>271</v>
      </c>
      <c r="W91" s="141"/>
      <c r="X91" s="456" t="s">
        <v>273</v>
      </c>
      <c r="Y91" s="456" t="s">
        <v>274</v>
      </c>
      <c r="Z91" s="456" t="str">
        <f t="shared" si="38"/>
        <v/>
      </c>
      <c r="AA91" s="457" t="s">
        <v>275</v>
      </c>
      <c r="AB91" s="458" t="str">
        <f t="shared" si="39"/>
        <v/>
      </c>
      <c r="AC91" s="459"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649">
        <v>81</v>
      </c>
      <c r="B92" s="943" t="str">
        <f>IF(基本情報入力シート!B120="","",基本情報入力シート!B120)</f>
        <v/>
      </c>
      <c r="C92" s="944"/>
      <c r="D92" s="944"/>
      <c r="E92" s="944"/>
      <c r="F92" s="945"/>
      <c r="G92" s="454" t="str">
        <f>IF(基本情報入力シート!L120="", "", 基本情報入力シート!L120)</f>
        <v/>
      </c>
      <c r="H92" s="454" t="str">
        <f>IF(基本情報入力シート!Q120="", "", 基本情報入力シート!Q120)</f>
        <v/>
      </c>
      <c r="I92" s="454" t="str">
        <f>IF(基本情報入力シート!V120="", "", 基本情報入力シート!V120)</f>
        <v/>
      </c>
      <c r="J92" s="454" t="str">
        <f>IF(基本情報入力シート!W120="", "", 基本情報入力シート!W120)</f>
        <v/>
      </c>
      <c r="K92" s="454"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5" t="s">
        <v>180</v>
      </c>
      <c r="Q92" s="141"/>
      <c r="R92" s="456" t="s">
        <v>271</v>
      </c>
      <c r="S92" s="141"/>
      <c r="T92" s="456" t="s">
        <v>272</v>
      </c>
      <c r="U92" s="141"/>
      <c r="V92" s="456" t="s">
        <v>271</v>
      </c>
      <c r="W92" s="141"/>
      <c r="X92" s="456" t="s">
        <v>273</v>
      </c>
      <c r="Y92" s="456" t="s">
        <v>274</v>
      </c>
      <c r="Z92" s="456" t="str">
        <f t="shared" si="38"/>
        <v/>
      </c>
      <c r="AA92" s="457" t="s">
        <v>275</v>
      </c>
      <c r="AB92" s="458" t="str">
        <f t="shared" si="39"/>
        <v/>
      </c>
      <c r="AC92" s="459"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649">
        <v>82</v>
      </c>
      <c r="B93" s="943" t="str">
        <f>IF(基本情報入力シート!B121="","",基本情報入力シート!B121)</f>
        <v/>
      </c>
      <c r="C93" s="944"/>
      <c r="D93" s="944"/>
      <c r="E93" s="944"/>
      <c r="F93" s="945"/>
      <c r="G93" s="454" t="str">
        <f>IF(基本情報入力シート!L121="", "", 基本情報入力シート!L121)</f>
        <v/>
      </c>
      <c r="H93" s="454" t="str">
        <f>IF(基本情報入力シート!Q121="", "", 基本情報入力シート!Q121)</f>
        <v/>
      </c>
      <c r="I93" s="454" t="str">
        <f>IF(基本情報入力シート!V121="", "", 基本情報入力シート!V121)</f>
        <v/>
      </c>
      <c r="J93" s="454" t="str">
        <f>IF(基本情報入力シート!W121="", "", 基本情報入力シート!W121)</f>
        <v/>
      </c>
      <c r="K93" s="454"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5" t="s">
        <v>180</v>
      </c>
      <c r="Q93" s="141"/>
      <c r="R93" s="456" t="s">
        <v>271</v>
      </c>
      <c r="S93" s="141"/>
      <c r="T93" s="456" t="s">
        <v>272</v>
      </c>
      <c r="U93" s="141"/>
      <c r="V93" s="456" t="s">
        <v>271</v>
      </c>
      <c r="W93" s="141"/>
      <c r="X93" s="456" t="s">
        <v>182</v>
      </c>
      <c r="Y93" s="456" t="s">
        <v>274</v>
      </c>
      <c r="Z93" s="456" t="str">
        <f t="shared" si="38"/>
        <v/>
      </c>
      <c r="AA93" s="457" t="s">
        <v>275</v>
      </c>
      <c r="AB93" s="458" t="str">
        <f t="shared" si="39"/>
        <v/>
      </c>
      <c r="AC93" s="459"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649">
        <v>83</v>
      </c>
      <c r="B94" s="943" t="str">
        <f>IF(基本情報入力シート!B122="","",基本情報入力シート!B122)</f>
        <v/>
      </c>
      <c r="C94" s="944"/>
      <c r="D94" s="944"/>
      <c r="E94" s="944"/>
      <c r="F94" s="945"/>
      <c r="G94" s="454" t="str">
        <f>IF(基本情報入力シート!L122="", "", 基本情報入力シート!L122)</f>
        <v/>
      </c>
      <c r="H94" s="454" t="str">
        <f>IF(基本情報入力シート!Q122="", "", 基本情報入力シート!Q122)</f>
        <v/>
      </c>
      <c r="I94" s="454" t="str">
        <f>IF(基本情報入力シート!V122="", "", 基本情報入力シート!V122)</f>
        <v/>
      </c>
      <c r="J94" s="454" t="str">
        <f>IF(基本情報入力シート!W122="", "", 基本情報入力シート!W122)</f>
        <v/>
      </c>
      <c r="K94" s="454"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5" t="s">
        <v>180</v>
      </c>
      <c r="Q94" s="141"/>
      <c r="R94" s="456" t="s">
        <v>271</v>
      </c>
      <c r="S94" s="141"/>
      <c r="T94" s="456" t="s">
        <v>272</v>
      </c>
      <c r="U94" s="141"/>
      <c r="V94" s="456" t="s">
        <v>271</v>
      </c>
      <c r="W94" s="141"/>
      <c r="X94" s="456" t="s">
        <v>273</v>
      </c>
      <c r="Y94" s="456" t="s">
        <v>274</v>
      </c>
      <c r="Z94" s="456" t="str">
        <f t="shared" si="38"/>
        <v/>
      </c>
      <c r="AA94" s="457" t="s">
        <v>275</v>
      </c>
      <c r="AB94" s="458" t="str">
        <f t="shared" si="39"/>
        <v/>
      </c>
      <c r="AC94" s="459"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649">
        <v>84</v>
      </c>
      <c r="B95" s="943" t="str">
        <f>IF(基本情報入力シート!B123="","",基本情報入力シート!B123)</f>
        <v/>
      </c>
      <c r="C95" s="944"/>
      <c r="D95" s="944"/>
      <c r="E95" s="944"/>
      <c r="F95" s="945"/>
      <c r="G95" s="454" t="str">
        <f>IF(基本情報入力シート!L123="", "", 基本情報入力シート!L123)</f>
        <v/>
      </c>
      <c r="H95" s="454" t="str">
        <f>IF(基本情報入力シート!Q123="", "", 基本情報入力シート!Q123)</f>
        <v/>
      </c>
      <c r="I95" s="454" t="str">
        <f>IF(基本情報入力シート!V123="", "", 基本情報入力シート!V123)</f>
        <v/>
      </c>
      <c r="J95" s="454" t="str">
        <f>IF(基本情報入力シート!W123="", "", 基本情報入力シート!W123)</f>
        <v/>
      </c>
      <c r="K95" s="454"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5" t="s">
        <v>180</v>
      </c>
      <c r="Q95" s="141"/>
      <c r="R95" s="456" t="s">
        <v>271</v>
      </c>
      <c r="S95" s="141"/>
      <c r="T95" s="456" t="s">
        <v>272</v>
      </c>
      <c r="U95" s="141"/>
      <c r="V95" s="456" t="s">
        <v>271</v>
      </c>
      <c r="W95" s="141"/>
      <c r="X95" s="456" t="s">
        <v>273</v>
      </c>
      <c r="Y95" s="456" t="s">
        <v>274</v>
      </c>
      <c r="Z95" s="456" t="str">
        <f t="shared" si="38"/>
        <v/>
      </c>
      <c r="AA95" s="457" t="s">
        <v>275</v>
      </c>
      <c r="AB95" s="458" t="str">
        <f t="shared" si="39"/>
        <v/>
      </c>
      <c r="AC95" s="459"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649">
        <v>85</v>
      </c>
      <c r="B96" s="943" t="str">
        <f>IF(基本情報入力シート!B124="","",基本情報入力シート!B124)</f>
        <v/>
      </c>
      <c r="C96" s="944"/>
      <c r="D96" s="944"/>
      <c r="E96" s="944"/>
      <c r="F96" s="945"/>
      <c r="G96" s="454" t="str">
        <f>IF(基本情報入力シート!L124="", "", 基本情報入力シート!L124)</f>
        <v/>
      </c>
      <c r="H96" s="454" t="str">
        <f>IF(基本情報入力シート!Q124="", "", 基本情報入力シート!Q124)</f>
        <v/>
      </c>
      <c r="I96" s="454" t="str">
        <f>IF(基本情報入力シート!V124="", "", 基本情報入力シート!V124)</f>
        <v/>
      </c>
      <c r="J96" s="454" t="str">
        <f>IF(基本情報入力シート!W124="", "", 基本情報入力シート!W124)</f>
        <v/>
      </c>
      <c r="K96" s="454"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5" t="s">
        <v>180</v>
      </c>
      <c r="Q96" s="141"/>
      <c r="R96" s="456" t="s">
        <v>271</v>
      </c>
      <c r="S96" s="141"/>
      <c r="T96" s="456" t="s">
        <v>272</v>
      </c>
      <c r="U96" s="141"/>
      <c r="V96" s="456" t="s">
        <v>271</v>
      </c>
      <c r="W96" s="141"/>
      <c r="X96" s="456" t="s">
        <v>273</v>
      </c>
      <c r="Y96" s="456" t="s">
        <v>274</v>
      </c>
      <c r="Z96" s="456" t="str">
        <f t="shared" si="38"/>
        <v/>
      </c>
      <c r="AA96" s="457" t="s">
        <v>275</v>
      </c>
      <c r="AB96" s="458" t="str">
        <f t="shared" si="39"/>
        <v/>
      </c>
      <c r="AC96" s="459"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649">
        <v>86</v>
      </c>
      <c r="B97" s="943" t="str">
        <f>IF(基本情報入力シート!B125="","",基本情報入力シート!B125)</f>
        <v/>
      </c>
      <c r="C97" s="944"/>
      <c r="D97" s="944"/>
      <c r="E97" s="944"/>
      <c r="F97" s="945"/>
      <c r="G97" s="454" t="str">
        <f>IF(基本情報入力シート!L125="", "", 基本情報入力シート!L125)</f>
        <v/>
      </c>
      <c r="H97" s="454" t="str">
        <f>IF(基本情報入力シート!Q125="", "", 基本情報入力シート!Q125)</f>
        <v/>
      </c>
      <c r="I97" s="454" t="str">
        <f>IF(基本情報入力シート!V125="", "", 基本情報入力シート!V125)</f>
        <v/>
      </c>
      <c r="J97" s="454" t="str">
        <f>IF(基本情報入力シート!W125="", "", 基本情報入力シート!W125)</f>
        <v/>
      </c>
      <c r="K97" s="454"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5" t="s">
        <v>180</v>
      </c>
      <c r="Q97" s="141"/>
      <c r="R97" s="456" t="s">
        <v>271</v>
      </c>
      <c r="S97" s="141"/>
      <c r="T97" s="456" t="s">
        <v>272</v>
      </c>
      <c r="U97" s="141"/>
      <c r="V97" s="456" t="s">
        <v>271</v>
      </c>
      <c r="W97" s="141"/>
      <c r="X97" s="456" t="s">
        <v>182</v>
      </c>
      <c r="Y97" s="456" t="s">
        <v>274</v>
      </c>
      <c r="Z97" s="456" t="str">
        <f t="shared" si="38"/>
        <v/>
      </c>
      <c r="AA97" s="457" t="s">
        <v>275</v>
      </c>
      <c r="AB97" s="458" t="str">
        <f t="shared" si="39"/>
        <v/>
      </c>
      <c r="AC97" s="459"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649">
        <v>87</v>
      </c>
      <c r="B98" s="943" t="str">
        <f>IF(基本情報入力シート!B126="","",基本情報入力シート!B126)</f>
        <v/>
      </c>
      <c r="C98" s="944"/>
      <c r="D98" s="944"/>
      <c r="E98" s="944"/>
      <c r="F98" s="945"/>
      <c r="G98" s="454" t="str">
        <f>IF(基本情報入力シート!L126="", "", 基本情報入力シート!L126)</f>
        <v/>
      </c>
      <c r="H98" s="454" t="str">
        <f>IF(基本情報入力シート!Q126="", "", 基本情報入力シート!Q126)</f>
        <v/>
      </c>
      <c r="I98" s="454" t="str">
        <f>IF(基本情報入力シート!V126="", "", 基本情報入力シート!V126)</f>
        <v/>
      </c>
      <c r="J98" s="454" t="str">
        <f>IF(基本情報入力シート!W126="", "", 基本情報入力シート!W126)</f>
        <v/>
      </c>
      <c r="K98" s="454"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5" t="s">
        <v>180</v>
      </c>
      <c r="Q98" s="141"/>
      <c r="R98" s="456" t="s">
        <v>271</v>
      </c>
      <c r="S98" s="141"/>
      <c r="T98" s="456" t="s">
        <v>272</v>
      </c>
      <c r="U98" s="141"/>
      <c r="V98" s="456" t="s">
        <v>271</v>
      </c>
      <c r="W98" s="141"/>
      <c r="X98" s="456" t="s">
        <v>182</v>
      </c>
      <c r="Y98" s="456" t="s">
        <v>274</v>
      </c>
      <c r="Z98" s="456" t="str">
        <f t="shared" si="38"/>
        <v/>
      </c>
      <c r="AA98" s="457" t="s">
        <v>275</v>
      </c>
      <c r="AB98" s="458" t="str">
        <f t="shared" si="39"/>
        <v/>
      </c>
      <c r="AC98" s="459"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649">
        <v>88</v>
      </c>
      <c r="B99" s="943" t="str">
        <f>IF(基本情報入力シート!B127="","",基本情報入力シート!B127)</f>
        <v/>
      </c>
      <c r="C99" s="944"/>
      <c r="D99" s="944"/>
      <c r="E99" s="944"/>
      <c r="F99" s="945"/>
      <c r="G99" s="454" t="str">
        <f>IF(基本情報入力シート!L127="", "", 基本情報入力シート!L127)</f>
        <v/>
      </c>
      <c r="H99" s="454" t="str">
        <f>IF(基本情報入力シート!Q127="", "", 基本情報入力シート!Q127)</f>
        <v/>
      </c>
      <c r="I99" s="454" t="str">
        <f>IF(基本情報入力シート!V127="", "", 基本情報入力シート!V127)</f>
        <v/>
      </c>
      <c r="J99" s="454" t="str">
        <f>IF(基本情報入力シート!W127="", "", 基本情報入力シート!W127)</f>
        <v/>
      </c>
      <c r="K99" s="454"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5" t="s">
        <v>180</v>
      </c>
      <c r="Q99" s="141"/>
      <c r="R99" s="456" t="s">
        <v>271</v>
      </c>
      <c r="S99" s="141"/>
      <c r="T99" s="456" t="s">
        <v>272</v>
      </c>
      <c r="U99" s="141"/>
      <c r="V99" s="456" t="s">
        <v>271</v>
      </c>
      <c r="W99" s="141"/>
      <c r="X99" s="456" t="s">
        <v>273</v>
      </c>
      <c r="Y99" s="456" t="s">
        <v>274</v>
      </c>
      <c r="Z99" s="456" t="str">
        <f t="shared" si="38"/>
        <v/>
      </c>
      <c r="AA99" s="457" t="s">
        <v>275</v>
      </c>
      <c r="AB99" s="458" t="str">
        <f t="shared" si="39"/>
        <v/>
      </c>
      <c r="AC99" s="459"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649">
        <v>89</v>
      </c>
      <c r="B100" s="943" t="str">
        <f>IF(基本情報入力シート!B128="","",基本情報入力シート!B128)</f>
        <v/>
      </c>
      <c r="C100" s="944"/>
      <c r="D100" s="944"/>
      <c r="E100" s="944"/>
      <c r="F100" s="945"/>
      <c r="G100" s="454" t="str">
        <f>IF(基本情報入力シート!L128="", "", 基本情報入力シート!L128)</f>
        <v/>
      </c>
      <c r="H100" s="454" t="str">
        <f>IF(基本情報入力シート!Q128="", "", 基本情報入力シート!Q128)</f>
        <v/>
      </c>
      <c r="I100" s="454" t="str">
        <f>IF(基本情報入力シート!V128="", "", 基本情報入力シート!V128)</f>
        <v/>
      </c>
      <c r="J100" s="454" t="str">
        <f>IF(基本情報入力シート!W128="", "", 基本情報入力シート!W128)</f>
        <v/>
      </c>
      <c r="K100" s="454"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5" t="s">
        <v>180</v>
      </c>
      <c r="Q100" s="141"/>
      <c r="R100" s="456" t="s">
        <v>271</v>
      </c>
      <c r="S100" s="141"/>
      <c r="T100" s="456" t="s">
        <v>272</v>
      </c>
      <c r="U100" s="141"/>
      <c r="V100" s="456" t="s">
        <v>271</v>
      </c>
      <c r="W100" s="141"/>
      <c r="X100" s="456" t="s">
        <v>273</v>
      </c>
      <c r="Y100" s="456" t="s">
        <v>274</v>
      </c>
      <c r="Z100" s="456" t="str">
        <f t="shared" si="38"/>
        <v/>
      </c>
      <c r="AA100" s="457" t="s">
        <v>275</v>
      </c>
      <c r="AB100" s="458" t="str">
        <f t="shared" si="39"/>
        <v/>
      </c>
      <c r="AC100" s="459"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649">
        <v>90</v>
      </c>
      <c r="B101" s="943" t="str">
        <f>IF(基本情報入力シート!B129="","",基本情報入力シート!B129)</f>
        <v/>
      </c>
      <c r="C101" s="944"/>
      <c r="D101" s="944"/>
      <c r="E101" s="944"/>
      <c r="F101" s="945"/>
      <c r="G101" s="454" t="str">
        <f>IF(基本情報入力シート!L129="", "", 基本情報入力シート!L129)</f>
        <v/>
      </c>
      <c r="H101" s="454" t="str">
        <f>IF(基本情報入力シート!Q129="", "", 基本情報入力シート!Q129)</f>
        <v/>
      </c>
      <c r="I101" s="454" t="str">
        <f>IF(基本情報入力シート!V129="", "", 基本情報入力シート!V129)</f>
        <v/>
      </c>
      <c r="J101" s="454" t="str">
        <f>IF(基本情報入力シート!W129="", "", 基本情報入力シート!W129)</f>
        <v/>
      </c>
      <c r="K101" s="454"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5" t="s">
        <v>180</v>
      </c>
      <c r="Q101" s="141"/>
      <c r="R101" s="456" t="s">
        <v>271</v>
      </c>
      <c r="S101" s="141"/>
      <c r="T101" s="456" t="s">
        <v>272</v>
      </c>
      <c r="U101" s="141"/>
      <c r="V101" s="456" t="s">
        <v>271</v>
      </c>
      <c r="W101" s="141"/>
      <c r="X101" s="456" t="s">
        <v>273</v>
      </c>
      <c r="Y101" s="456" t="s">
        <v>274</v>
      </c>
      <c r="Z101" s="456" t="str">
        <f t="shared" si="38"/>
        <v/>
      </c>
      <c r="AA101" s="457" t="s">
        <v>275</v>
      </c>
      <c r="AB101" s="458" t="str">
        <f t="shared" si="39"/>
        <v/>
      </c>
      <c r="AC101" s="459"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649">
        <v>91</v>
      </c>
      <c r="B102" s="943" t="str">
        <f>IF(基本情報入力シート!B130="","",基本情報入力シート!B130)</f>
        <v/>
      </c>
      <c r="C102" s="944"/>
      <c r="D102" s="944"/>
      <c r="E102" s="944"/>
      <c r="F102" s="945"/>
      <c r="G102" s="454" t="str">
        <f>IF(基本情報入力シート!L130="", "", 基本情報入力シート!L130)</f>
        <v/>
      </c>
      <c r="H102" s="454" t="str">
        <f>IF(基本情報入力シート!Q130="", "", 基本情報入力シート!Q130)</f>
        <v/>
      </c>
      <c r="I102" s="454" t="str">
        <f>IF(基本情報入力シート!V130="", "", 基本情報入力シート!V130)</f>
        <v/>
      </c>
      <c r="J102" s="454" t="str">
        <f>IF(基本情報入力シート!W130="", "", 基本情報入力シート!W130)</f>
        <v/>
      </c>
      <c r="K102" s="454"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5" t="s">
        <v>180</v>
      </c>
      <c r="Q102" s="141"/>
      <c r="R102" s="456" t="s">
        <v>271</v>
      </c>
      <c r="S102" s="141"/>
      <c r="T102" s="456" t="s">
        <v>272</v>
      </c>
      <c r="U102" s="141"/>
      <c r="V102" s="456" t="s">
        <v>271</v>
      </c>
      <c r="W102" s="141"/>
      <c r="X102" s="456" t="s">
        <v>182</v>
      </c>
      <c r="Y102" s="456" t="s">
        <v>274</v>
      </c>
      <c r="Z102" s="456" t="str">
        <f t="shared" si="38"/>
        <v/>
      </c>
      <c r="AA102" s="457" t="s">
        <v>275</v>
      </c>
      <c r="AB102" s="458" t="str">
        <f t="shared" si="39"/>
        <v/>
      </c>
      <c r="AC102" s="459"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649">
        <v>92</v>
      </c>
      <c r="B103" s="943" t="str">
        <f>IF(基本情報入力シート!B131="","",基本情報入力シート!B131)</f>
        <v/>
      </c>
      <c r="C103" s="944"/>
      <c r="D103" s="944"/>
      <c r="E103" s="944"/>
      <c r="F103" s="945"/>
      <c r="G103" s="454" t="str">
        <f>IF(基本情報入力シート!L131="", "", 基本情報入力シート!L131)</f>
        <v/>
      </c>
      <c r="H103" s="454" t="str">
        <f>IF(基本情報入力シート!Q131="", "", 基本情報入力シート!Q131)</f>
        <v/>
      </c>
      <c r="I103" s="454" t="str">
        <f>IF(基本情報入力シート!V131="", "", 基本情報入力シート!V131)</f>
        <v/>
      </c>
      <c r="J103" s="454" t="str">
        <f>IF(基本情報入力シート!W131="", "", 基本情報入力シート!W131)</f>
        <v/>
      </c>
      <c r="K103" s="454"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5" t="s">
        <v>180</v>
      </c>
      <c r="Q103" s="141"/>
      <c r="R103" s="456" t="s">
        <v>271</v>
      </c>
      <c r="S103" s="141"/>
      <c r="T103" s="456" t="s">
        <v>272</v>
      </c>
      <c r="U103" s="141"/>
      <c r="V103" s="456" t="s">
        <v>271</v>
      </c>
      <c r="W103" s="141"/>
      <c r="X103" s="456" t="s">
        <v>273</v>
      </c>
      <c r="Y103" s="456" t="s">
        <v>274</v>
      </c>
      <c r="Z103" s="456" t="str">
        <f t="shared" si="38"/>
        <v/>
      </c>
      <c r="AA103" s="457" t="s">
        <v>275</v>
      </c>
      <c r="AB103" s="458" t="str">
        <f t="shared" si="39"/>
        <v/>
      </c>
      <c r="AC103" s="459"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649">
        <v>93</v>
      </c>
      <c r="B104" s="943" t="str">
        <f>IF(基本情報入力シート!B132="","",基本情報入力シート!B132)</f>
        <v/>
      </c>
      <c r="C104" s="944"/>
      <c r="D104" s="944"/>
      <c r="E104" s="944"/>
      <c r="F104" s="945"/>
      <c r="G104" s="454" t="str">
        <f>IF(基本情報入力シート!L132="", "", 基本情報入力シート!L132)</f>
        <v/>
      </c>
      <c r="H104" s="454" t="str">
        <f>IF(基本情報入力シート!Q132="", "", 基本情報入力シート!Q132)</f>
        <v/>
      </c>
      <c r="I104" s="454" t="str">
        <f>IF(基本情報入力シート!V132="", "", 基本情報入力シート!V132)</f>
        <v/>
      </c>
      <c r="J104" s="454" t="str">
        <f>IF(基本情報入力シート!W132="", "", 基本情報入力シート!W132)</f>
        <v/>
      </c>
      <c r="K104" s="454"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5" t="s">
        <v>180</v>
      </c>
      <c r="Q104" s="141"/>
      <c r="R104" s="456" t="s">
        <v>271</v>
      </c>
      <c r="S104" s="141"/>
      <c r="T104" s="456" t="s">
        <v>272</v>
      </c>
      <c r="U104" s="141"/>
      <c r="V104" s="456" t="s">
        <v>271</v>
      </c>
      <c r="W104" s="141"/>
      <c r="X104" s="456" t="s">
        <v>273</v>
      </c>
      <c r="Y104" s="456" t="s">
        <v>274</v>
      </c>
      <c r="Z104" s="456" t="str">
        <f t="shared" si="38"/>
        <v/>
      </c>
      <c r="AA104" s="457" t="s">
        <v>275</v>
      </c>
      <c r="AB104" s="458" t="str">
        <f t="shared" si="39"/>
        <v/>
      </c>
      <c r="AC104" s="459"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649">
        <v>94</v>
      </c>
      <c r="B105" s="943" t="str">
        <f>IF(基本情報入力シート!B133="","",基本情報入力シート!B133)</f>
        <v/>
      </c>
      <c r="C105" s="944"/>
      <c r="D105" s="944"/>
      <c r="E105" s="944"/>
      <c r="F105" s="945"/>
      <c r="G105" s="454" t="str">
        <f>IF(基本情報入力シート!L133="", "", 基本情報入力シート!L133)</f>
        <v/>
      </c>
      <c r="H105" s="454" t="str">
        <f>IF(基本情報入力シート!Q133="", "", 基本情報入力シート!Q133)</f>
        <v/>
      </c>
      <c r="I105" s="454" t="str">
        <f>IF(基本情報入力シート!V133="", "", 基本情報入力シート!V133)</f>
        <v/>
      </c>
      <c r="J105" s="454" t="str">
        <f>IF(基本情報入力シート!W133="", "", 基本情報入力シート!W133)</f>
        <v/>
      </c>
      <c r="K105" s="454"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5" t="s">
        <v>180</v>
      </c>
      <c r="Q105" s="141"/>
      <c r="R105" s="456" t="s">
        <v>271</v>
      </c>
      <c r="S105" s="141"/>
      <c r="T105" s="456" t="s">
        <v>272</v>
      </c>
      <c r="U105" s="141"/>
      <c r="V105" s="456" t="s">
        <v>271</v>
      </c>
      <c r="W105" s="141"/>
      <c r="X105" s="456" t="s">
        <v>273</v>
      </c>
      <c r="Y105" s="456" t="s">
        <v>274</v>
      </c>
      <c r="Z105" s="456" t="str">
        <f t="shared" si="38"/>
        <v/>
      </c>
      <c r="AA105" s="457" t="s">
        <v>275</v>
      </c>
      <c r="AB105" s="458" t="str">
        <f t="shared" si="39"/>
        <v/>
      </c>
      <c r="AC105" s="459"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649">
        <v>95</v>
      </c>
      <c r="B106" s="943" t="str">
        <f>IF(基本情報入力シート!B134="","",基本情報入力シート!B134)</f>
        <v/>
      </c>
      <c r="C106" s="944"/>
      <c r="D106" s="944"/>
      <c r="E106" s="944"/>
      <c r="F106" s="945"/>
      <c r="G106" s="454" t="str">
        <f>IF(基本情報入力シート!L134="", "", 基本情報入力シート!L134)</f>
        <v/>
      </c>
      <c r="H106" s="454" t="str">
        <f>IF(基本情報入力シート!Q134="", "", 基本情報入力シート!Q134)</f>
        <v/>
      </c>
      <c r="I106" s="454" t="str">
        <f>IF(基本情報入力シート!V134="", "", 基本情報入力シート!V134)</f>
        <v/>
      </c>
      <c r="J106" s="454" t="str">
        <f>IF(基本情報入力シート!W134="", "", 基本情報入力シート!W134)</f>
        <v/>
      </c>
      <c r="K106" s="454"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5" t="s">
        <v>180</v>
      </c>
      <c r="Q106" s="141"/>
      <c r="R106" s="456" t="s">
        <v>271</v>
      </c>
      <c r="S106" s="141"/>
      <c r="T106" s="456" t="s">
        <v>272</v>
      </c>
      <c r="U106" s="141"/>
      <c r="V106" s="456" t="s">
        <v>271</v>
      </c>
      <c r="W106" s="141"/>
      <c r="X106" s="456" t="s">
        <v>182</v>
      </c>
      <c r="Y106" s="456" t="s">
        <v>274</v>
      </c>
      <c r="Z106" s="456" t="str">
        <f t="shared" si="38"/>
        <v/>
      </c>
      <c r="AA106" s="457" t="s">
        <v>275</v>
      </c>
      <c r="AB106" s="458" t="str">
        <f t="shared" si="39"/>
        <v/>
      </c>
      <c r="AC106" s="459"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649">
        <v>96</v>
      </c>
      <c r="B107" s="943" t="str">
        <f>IF(基本情報入力シート!B135="","",基本情報入力シート!B135)</f>
        <v/>
      </c>
      <c r="C107" s="944"/>
      <c r="D107" s="944"/>
      <c r="E107" s="944"/>
      <c r="F107" s="945"/>
      <c r="G107" s="454" t="str">
        <f>IF(基本情報入力シート!L135="", "", 基本情報入力シート!L135)</f>
        <v/>
      </c>
      <c r="H107" s="454" t="str">
        <f>IF(基本情報入力シート!Q135="", "", 基本情報入力シート!Q135)</f>
        <v/>
      </c>
      <c r="I107" s="454" t="str">
        <f>IF(基本情報入力シート!V135="", "", 基本情報入力シート!V135)</f>
        <v/>
      </c>
      <c r="J107" s="454" t="str">
        <f>IF(基本情報入力シート!W135="", "", 基本情報入力シート!W135)</f>
        <v/>
      </c>
      <c r="K107" s="454"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5" t="s">
        <v>180</v>
      </c>
      <c r="Q107" s="141"/>
      <c r="R107" s="456" t="s">
        <v>271</v>
      </c>
      <c r="S107" s="141"/>
      <c r="T107" s="456" t="s">
        <v>272</v>
      </c>
      <c r="U107" s="141"/>
      <c r="V107" s="456" t="s">
        <v>271</v>
      </c>
      <c r="W107" s="141"/>
      <c r="X107" s="456" t="s">
        <v>182</v>
      </c>
      <c r="Y107" s="456" t="s">
        <v>274</v>
      </c>
      <c r="Z107" s="456" t="str">
        <f t="shared" si="38"/>
        <v/>
      </c>
      <c r="AA107" s="457" t="s">
        <v>275</v>
      </c>
      <c r="AB107" s="458" t="str">
        <f t="shared" si="39"/>
        <v/>
      </c>
      <c r="AC107" s="459"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649">
        <v>97</v>
      </c>
      <c r="B108" s="943" t="str">
        <f>IF(基本情報入力シート!B136="","",基本情報入力シート!B136)</f>
        <v/>
      </c>
      <c r="C108" s="944"/>
      <c r="D108" s="944"/>
      <c r="E108" s="944"/>
      <c r="F108" s="945"/>
      <c r="G108" s="454" t="str">
        <f>IF(基本情報入力シート!L136="", "", 基本情報入力シート!L136)</f>
        <v/>
      </c>
      <c r="H108" s="454" t="str">
        <f>IF(基本情報入力シート!Q136="", "", 基本情報入力シート!Q136)</f>
        <v/>
      </c>
      <c r="I108" s="454" t="str">
        <f>IF(基本情報入力シート!V136="", "", 基本情報入力シート!V136)</f>
        <v/>
      </c>
      <c r="J108" s="454" t="str">
        <f>IF(基本情報入力シート!W136="", "", 基本情報入力シート!W136)</f>
        <v/>
      </c>
      <c r="K108" s="454"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5" t="s">
        <v>180</v>
      </c>
      <c r="Q108" s="141"/>
      <c r="R108" s="456" t="s">
        <v>271</v>
      </c>
      <c r="S108" s="141"/>
      <c r="T108" s="456" t="s">
        <v>272</v>
      </c>
      <c r="U108" s="141"/>
      <c r="V108" s="456" t="s">
        <v>271</v>
      </c>
      <c r="W108" s="141"/>
      <c r="X108" s="456" t="s">
        <v>273</v>
      </c>
      <c r="Y108" s="456" t="s">
        <v>274</v>
      </c>
      <c r="Z108" s="456" t="str">
        <f t="shared" si="38"/>
        <v/>
      </c>
      <c r="AA108" s="457" t="s">
        <v>275</v>
      </c>
      <c r="AB108" s="458" t="str">
        <f t="shared" si="39"/>
        <v/>
      </c>
      <c r="AC108" s="459"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649">
        <v>98</v>
      </c>
      <c r="B109" s="943" t="str">
        <f>IF(基本情報入力シート!B137="","",基本情報入力シート!B137)</f>
        <v/>
      </c>
      <c r="C109" s="944"/>
      <c r="D109" s="944"/>
      <c r="E109" s="944"/>
      <c r="F109" s="945"/>
      <c r="G109" s="454" t="str">
        <f>IF(基本情報入力シート!L137="", "", 基本情報入力シート!L137)</f>
        <v/>
      </c>
      <c r="H109" s="454" t="str">
        <f>IF(基本情報入力シート!Q137="", "", 基本情報入力シート!Q137)</f>
        <v/>
      </c>
      <c r="I109" s="454" t="str">
        <f>IF(基本情報入力シート!V137="", "", 基本情報入力シート!V137)</f>
        <v/>
      </c>
      <c r="J109" s="454" t="str">
        <f>IF(基本情報入力シート!W137="", "", 基本情報入力シート!W137)</f>
        <v/>
      </c>
      <c r="K109" s="454"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5" t="s">
        <v>180</v>
      </c>
      <c r="Q109" s="141"/>
      <c r="R109" s="456" t="s">
        <v>271</v>
      </c>
      <c r="S109" s="141"/>
      <c r="T109" s="456" t="s">
        <v>272</v>
      </c>
      <c r="U109" s="141"/>
      <c r="V109" s="456" t="s">
        <v>271</v>
      </c>
      <c r="W109" s="141"/>
      <c r="X109" s="456" t="s">
        <v>273</v>
      </c>
      <c r="Y109" s="456" t="s">
        <v>274</v>
      </c>
      <c r="Z109" s="456" t="str">
        <f t="shared" si="38"/>
        <v/>
      </c>
      <c r="AA109" s="457" t="s">
        <v>275</v>
      </c>
      <c r="AB109" s="458" t="str">
        <f t="shared" si="39"/>
        <v/>
      </c>
      <c r="AC109" s="459"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649">
        <v>99</v>
      </c>
      <c r="B110" s="943" t="str">
        <f>IF(基本情報入力シート!B138="","",基本情報入力シート!B138)</f>
        <v/>
      </c>
      <c r="C110" s="944"/>
      <c r="D110" s="944"/>
      <c r="E110" s="944"/>
      <c r="F110" s="945"/>
      <c r="G110" s="454" t="str">
        <f>IF(基本情報入力シート!L138="", "", 基本情報入力シート!L138)</f>
        <v/>
      </c>
      <c r="H110" s="454" t="str">
        <f>IF(基本情報入力シート!Q138="", "", 基本情報入力シート!Q138)</f>
        <v/>
      </c>
      <c r="I110" s="454" t="str">
        <f>IF(基本情報入力シート!V138="", "", 基本情報入力シート!V138)</f>
        <v/>
      </c>
      <c r="J110" s="454" t="str">
        <f>IF(基本情報入力シート!W138="", "", 基本情報入力シート!W138)</f>
        <v/>
      </c>
      <c r="K110" s="454"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5" t="s">
        <v>180</v>
      </c>
      <c r="Q110" s="141"/>
      <c r="R110" s="456" t="s">
        <v>271</v>
      </c>
      <c r="S110" s="141"/>
      <c r="T110" s="456" t="s">
        <v>272</v>
      </c>
      <c r="U110" s="141"/>
      <c r="V110" s="456" t="s">
        <v>271</v>
      </c>
      <c r="W110" s="141"/>
      <c r="X110" s="456" t="s">
        <v>273</v>
      </c>
      <c r="Y110" s="456" t="s">
        <v>274</v>
      </c>
      <c r="Z110" s="456" t="str">
        <f t="shared" si="38"/>
        <v/>
      </c>
      <c r="AA110" s="457" t="s">
        <v>275</v>
      </c>
      <c r="AB110" s="458" t="str">
        <f t="shared" si="39"/>
        <v/>
      </c>
      <c r="AC110" s="459"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649">
        <v>100</v>
      </c>
      <c r="B111" s="983" t="str">
        <f>IF(基本情報入力シート!B139="","",基本情報入力シート!B139)</f>
        <v/>
      </c>
      <c r="C111" s="984"/>
      <c r="D111" s="984"/>
      <c r="E111" s="984"/>
      <c r="F111" s="985"/>
      <c r="G111" s="460" t="str">
        <f>IF(基本情報入力シート!L139="", "", 基本情報入力シート!L139)</f>
        <v/>
      </c>
      <c r="H111" s="460" t="str">
        <f>IF(基本情報入力シート!Q139="", "", 基本情報入力シート!Q139)</f>
        <v/>
      </c>
      <c r="I111" s="460" t="str">
        <f>IF(基本情報入力シート!V139="", "", 基本情報入力シート!V139)</f>
        <v/>
      </c>
      <c r="J111" s="460" t="str">
        <f>IF(基本情報入力シート!W139="", "", 基本情報入力シート!W139)</f>
        <v/>
      </c>
      <c r="K111" s="460"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1" t="s">
        <v>180</v>
      </c>
      <c r="Q111" s="141"/>
      <c r="R111" s="462" t="s">
        <v>271</v>
      </c>
      <c r="S111" s="141"/>
      <c r="T111" s="462" t="s">
        <v>272</v>
      </c>
      <c r="U111" s="141"/>
      <c r="V111" s="462" t="s">
        <v>271</v>
      </c>
      <c r="W111" s="141"/>
      <c r="X111" s="462" t="s">
        <v>182</v>
      </c>
      <c r="Y111" s="462" t="s">
        <v>274</v>
      </c>
      <c r="Z111" s="456" t="str">
        <f t="shared" si="38"/>
        <v/>
      </c>
      <c r="AA111" s="463" t="s">
        <v>275</v>
      </c>
      <c r="AB111" s="458" t="str">
        <f t="shared" si="39"/>
        <v/>
      </c>
      <c r="AC111" s="459"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row r="112" spans="1:65" ht="109.95" customHeight="1" thickBot="1">
      <c r="A112" s="649">
        <v>101</v>
      </c>
      <c r="B112" s="983" t="str">
        <f>IF(基本情報入力シート!B140="","",基本情報入力シート!B140)</f>
        <v/>
      </c>
      <c r="C112" s="984"/>
      <c r="D112" s="984"/>
      <c r="E112" s="984"/>
      <c r="F112" s="985"/>
      <c r="G112" s="460" t="str">
        <f>IF(基本情報入力シート!L140="", "", 基本情報入力シート!L140)</f>
        <v/>
      </c>
      <c r="H112" s="460" t="str">
        <f>IF(基本情報入力シート!Q140="", "", 基本情報入力シート!Q140)</f>
        <v/>
      </c>
      <c r="I112" s="460" t="str">
        <f>IF(基本情報入力シート!V140="", "", 基本情報入力シート!V140)</f>
        <v/>
      </c>
      <c r="J112" s="460" t="str">
        <f>IF(基本情報入力シート!W140="", "", 基本情報入力シート!W140)</f>
        <v/>
      </c>
      <c r="K112" s="460" t="str">
        <f>IF(基本情報入力シート!Z140="", "", 基本情報入力シート!Z140)</f>
        <v/>
      </c>
      <c r="L112" s="162" t="str">
        <f>IF(基本情報入力シート!AF140=0, "",基本情報入力シート!AF140)</f>
        <v/>
      </c>
      <c r="M112" s="163" t="str">
        <f>IF(AND(基本情報入力シート!AG140="",基本情報入力シート!AG140=""), "", 基本情報入力シート!AG140)</f>
        <v/>
      </c>
      <c r="N112" s="136"/>
      <c r="O112" s="155" t="str">
        <f>IFERROR(VLOOKUP(K112,【参考】数式用!$A$2:$M$57,MATCH(N112,【参考】数式用!$G$3:$M$3,0)+6,0),"")</f>
        <v/>
      </c>
      <c r="P112" s="461" t="s">
        <v>180</v>
      </c>
      <c r="Q112" s="141"/>
      <c r="R112" s="462" t="s">
        <v>271</v>
      </c>
      <c r="S112" s="141"/>
      <c r="T112" s="462" t="s">
        <v>272</v>
      </c>
      <c r="U112" s="141"/>
      <c r="V112" s="462" t="s">
        <v>271</v>
      </c>
      <c r="W112" s="141"/>
      <c r="X112" s="462" t="s">
        <v>182</v>
      </c>
      <c r="Y112" s="462" t="s">
        <v>274</v>
      </c>
      <c r="Z112" s="456" t="str">
        <f t="shared" ref="Z112:Z175" si="60">IF(Q112&gt;=1,(U112*12+W112)-(Q112*12+S112)+1,"")</f>
        <v/>
      </c>
      <c r="AA112" s="463" t="s">
        <v>275</v>
      </c>
      <c r="AB112" s="458" t="str">
        <f t="shared" ref="AB112:AB175" si="61">IFERROR(ROUNDDOWN(ROUND(L112*O112,0)*M112,0)*Z112,"")</f>
        <v/>
      </c>
      <c r="AC112" s="459" t="str">
        <f>IFERROR(ROUNDDOWN(ROUNDDOWN(ROUND(L112*VLOOKUP(K112,【参考】数式用!$A$2:$M$57,MATCH("処遇改善加算Ⅳ",【参考】数式用!$G$3:$M$3,0)+6,0),0)*M112,0)*Z112*0.5,0), "")</f>
        <v/>
      </c>
      <c r="AD112" s="156"/>
      <c r="AE112" s="157"/>
      <c r="AF112" s="157"/>
      <c r="AG112" s="158"/>
      <c r="AH112" s="234"/>
      <c r="AI112" s="584"/>
      <c r="AJ112" s="167"/>
      <c r="AK112" s="541" t="str">
        <f t="shared" ref="AK112:AK175" si="62">IF(AND(N112&lt;&gt;"", OR(U112&lt;&gt;9,W112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IF(AND(AN112="加算対象外",N112&lt;&gt;"",AE112="―",AJ112="―"),"このサービスについては、キャリアパス要件Ⅰ・Ⅱか令和８年度特例要件のどちらかの要件を満たしている必要があります",""))</f>
        <v/>
      </c>
      <c r="AL112" s="542" t="str">
        <f t="shared" ref="AL112:AL175" si="63">IF(N112="","",IF(OR(AND(COUNTIF(AP112,"未入力")&gt;0,AD112=""),AND(COUNTBLANK(AP112)&gt;0,AE112=""),AND(COUNTIF(AN112:BD112,"AF列に色付け")&gt;0,AF112=""),AND(COUNTIF(AN112:BD112,"AG列に色付け")&gt;0,OR(AG112="",AG112=0)),AND(COUNTIF(AN112:BD112,"AH列に色付け")&gt;0,AH112=""),AND(COUNTIF(AN112:BD112,"AI列に色付け")&gt;0,AI112=""),AND(COUNTIF(AN112:BD112,"AJ列に色付け")&gt;0,AJ112="",NOT(OR(BE112="AJ列色消し",BF112="AJ列色消し")))),"！記入が必要な欄（オレンジ色のセル）に空欄があります。空欄を埋めてください。",""))</f>
        <v/>
      </c>
      <c r="AM112" s="543"/>
      <c r="AN112" s="547" t="str">
        <f>IFERROR(VLOOKUP(K112,【参考】数式用!$A$2:$N$57,14,FALSE),"")</f>
        <v/>
      </c>
      <c r="AO112" s="547" t="str">
        <f t="shared" ref="AO112:AO175" si="64">IF(AND(K112&lt;&gt;""),"N列に色付け","")</f>
        <v/>
      </c>
      <c r="AP112" s="545" t="str">
        <f t="shared" ref="AP112:AP175" si="65">IF(AND(AC112&lt;&gt;0,AC112&lt;&gt;"",AN112="加算対象"),IF(AD112="○","入力済","未入力"),"")</f>
        <v/>
      </c>
      <c r="AQ112" s="545" t="str">
        <f t="shared" ref="AQ112:AQ175" si="66">"キャリアパス要件Ⅰ・Ⅱ_"&amp;AN112</f>
        <v>キャリアパス要件Ⅰ・Ⅱ_</v>
      </c>
      <c r="AR112" s="546" t="str">
        <f t="shared" ref="AR112:AR175" si="67">IF(AND(N112&lt;&gt;"", AE112=""), "未入力", "入力済")</f>
        <v>入力済</v>
      </c>
      <c r="AS112" s="547" t="str">
        <f t="shared" ref="AS112:AS175" si="68">IF(AND(N112&lt;&gt;"", N112&lt;&gt;"処遇改善加算Ⅳ",AN112="加算対象"),"AF列に色付け","")</f>
        <v/>
      </c>
      <c r="AT112" s="546" t="str">
        <f t="shared" ref="AT112:AT175" si="69">IF(AND(N112&lt;&gt;"", N112&lt;&gt;"処遇改善加算Ⅳ",N112&lt;&gt;"処遇改善加算", AF112=""), "未入力", "入力済")</f>
        <v>入力済</v>
      </c>
      <c r="AU112" s="546" t="str">
        <f t="shared" ref="AU112:AU175" si="70">IF(OR(ISNUMBER(SEARCH("処遇改善加算Ⅰ",N112)),ISNUMBER(SEARCH("処遇改善加算Ⅱ",N112))),"対象","")</f>
        <v/>
      </c>
      <c r="AV112" s="546" t="str">
        <f t="shared" ref="AV112:AV175" si="71">IF(AND(AN112="加算対象",N112&lt;&gt;"処遇改善加算Ⅲ",N112&lt;&gt;"処遇改善加算Ⅳ", N112&lt;&gt;"", AU112&lt;&gt;"対象外"), 1,"")</f>
        <v/>
      </c>
      <c r="AW112" s="547" t="str">
        <f t="shared" ref="AW112:AW175" si="72">IF(AND(AV112=1, OR(AG112=0,AG112=""),AN112="加算対象"),"AH列に色付け","")</f>
        <v/>
      </c>
      <c r="AX112" s="547" t="str">
        <f t="shared" si="41"/>
        <v>入力済</v>
      </c>
      <c r="AY112" s="546" t="str">
        <f>IFERROR(VLOOKUP(K112,【参考】数式用!$AR$3:$AS$49, 2, FALSE), "")</f>
        <v/>
      </c>
      <c r="AZ112" s="547" t="str">
        <f t="shared" ref="AZ112:AZ175" si="73">IF(AND(AN112="加算対象",OR(N112="処遇改善加算Ⅰイ",N112="処遇改善加算Ⅰロ")),"AI列に色付け","")</f>
        <v/>
      </c>
      <c r="BA112" s="547" t="str">
        <f t="shared" ref="BA112:BA175" si="74">IF(AND(OR(N112="処遇改善加算Ⅰイ",N112="処遇改善加算Ⅰロ"), AI112=""), "未入力","入力済")</f>
        <v>入力済</v>
      </c>
      <c r="BB112" s="546" t="str">
        <f>IFERROR(VLOOKUP(K112,【参考】数式用!$AX$3:$AY$56, 2, FALSE), "")</f>
        <v/>
      </c>
      <c r="BC112" s="547" t="str">
        <f t="shared" ref="BC112:BC175" si="75">IF(OR(COUNTIF(AE112:AH112,"*令和８年度特例要件を*")&gt;0,ISNUMBER(SEARCH("処遇改善加算Ⅰロ",N112)),ISNUMBER(SEARCH("処遇改善加算Ⅱロ",N112)),AN112="加算対象外"),"AJ列に色付け","")</f>
        <v/>
      </c>
      <c r="BD112" s="547" t="str">
        <f t="shared" ref="BD112:BD175" si="76">IF(AND(COUNTIF(AE112:AH112,"*令和８年度特例要件を*")&gt;0,AJ112=""), "未入力","入力済")</f>
        <v>入力済</v>
      </c>
      <c r="BE112" s="547" t="str">
        <f t="shared" si="43"/>
        <v/>
      </c>
      <c r="BF112" s="547" t="str">
        <f t="shared" ref="BF112:BF175" si="77">IF(AND(N112="処遇改善加算",AE112="○"),"AJ列色消し","")</f>
        <v/>
      </c>
      <c r="BG112" s="547" t="str">
        <f t="shared" ref="BG112:BG175" si="78">IF(OR(TRIM(BC112)="",BE112="AJ列色消し",BF112="AJ列色消し"),"","入力必要")</f>
        <v/>
      </c>
      <c r="BH112" s="547" t="str">
        <f t="shared" ref="BH112:BH175" si="79">IF(AND(BE112="",BG112="入力必要"),IF(AJ112="","未入力","入力済"),"")</f>
        <v/>
      </c>
      <c r="BI112" s="547" t="str">
        <f t="shared" ref="BI112:BI175" si="80">G112</f>
        <v/>
      </c>
      <c r="BM112" s="633" t="e">
        <f>VLOOKUP(K112,【参考】数式用!$A$2:$O$57,15,FALSE)</f>
        <v>#N/A</v>
      </c>
    </row>
    <row r="113" spans="1:65" ht="109.95" customHeight="1" thickBot="1">
      <c r="A113" s="649">
        <v>102</v>
      </c>
      <c r="B113" s="983" t="str">
        <f>IF(基本情報入力シート!B141="","",基本情報入力シート!B141)</f>
        <v/>
      </c>
      <c r="C113" s="984"/>
      <c r="D113" s="984"/>
      <c r="E113" s="984"/>
      <c r="F113" s="985"/>
      <c r="G113" s="460" t="str">
        <f>IF(基本情報入力シート!L141="", "", 基本情報入力シート!L141)</f>
        <v/>
      </c>
      <c r="H113" s="460" t="str">
        <f>IF(基本情報入力シート!Q141="", "", 基本情報入力シート!Q141)</f>
        <v/>
      </c>
      <c r="I113" s="460" t="str">
        <f>IF(基本情報入力シート!V141="", "", 基本情報入力シート!V141)</f>
        <v/>
      </c>
      <c r="J113" s="460" t="str">
        <f>IF(基本情報入力シート!W141="", "", 基本情報入力シート!W141)</f>
        <v/>
      </c>
      <c r="K113" s="460" t="str">
        <f>IF(基本情報入力シート!Z141="", "", 基本情報入力シート!Z141)</f>
        <v/>
      </c>
      <c r="L113" s="162" t="str">
        <f>IF(基本情報入力シート!AF141=0, "",基本情報入力シート!AF141)</f>
        <v/>
      </c>
      <c r="M113" s="163" t="str">
        <f>IF(AND(基本情報入力シート!AG141="",基本情報入力シート!AG141=""), "", 基本情報入力シート!AG141)</f>
        <v/>
      </c>
      <c r="N113" s="136"/>
      <c r="O113" s="155" t="str">
        <f>IFERROR(VLOOKUP(K113,【参考】数式用!$A$2:$M$57,MATCH(N113,【参考】数式用!$G$3:$M$3,0)+6,0),"")</f>
        <v/>
      </c>
      <c r="P113" s="461" t="s">
        <v>180</v>
      </c>
      <c r="Q113" s="141"/>
      <c r="R113" s="462" t="s">
        <v>271</v>
      </c>
      <c r="S113" s="141"/>
      <c r="T113" s="462" t="s">
        <v>272</v>
      </c>
      <c r="U113" s="141"/>
      <c r="V113" s="462" t="s">
        <v>271</v>
      </c>
      <c r="W113" s="141"/>
      <c r="X113" s="462" t="s">
        <v>182</v>
      </c>
      <c r="Y113" s="462" t="s">
        <v>274</v>
      </c>
      <c r="Z113" s="456" t="str">
        <f t="shared" si="60"/>
        <v/>
      </c>
      <c r="AA113" s="463" t="s">
        <v>275</v>
      </c>
      <c r="AB113" s="458" t="str">
        <f t="shared" si="61"/>
        <v/>
      </c>
      <c r="AC113" s="459" t="str">
        <f>IFERROR(ROUNDDOWN(ROUNDDOWN(ROUND(L113*VLOOKUP(K113,【参考】数式用!$A$2:$M$57,MATCH("処遇改善加算Ⅳ",【参考】数式用!$G$3:$M$3,0)+6,0),0)*M113,0)*Z113*0.5,0), "")</f>
        <v/>
      </c>
      <c r="AD113" s="156"/>
      <c r="AE113" s="157"/>
      <c r="AF113" s="157"/>
      <c r="AG113" s="158"/>
      <c r="AH113" s="234"/>
      <c r="AI113" s="584"/>
      <c r="AJ113" s="167"/>
      <c r="AK113" s="541" t="str">
        <f t="shared" si="62"/>
        <v/>
      </c>
      <c r="AL113" s="542" t="str">
        <f t="shared" si="63"/>
        <v/>
      </c>
      <c r="AM113" s="543"/>
      <c r="AN113" s="547" t="str">
        <f>IFERROR(VLOOKUP(K113,【参考】数式用!$A$2:$N$57,14,FALSE),"")</f>
        <v/>
      </c>
      <c r="AO113" s="547" t="str">
        <f t="shared" si="64"/>
        <v/>
      </c>
      <c r="AP113" s="545" t="str">
        <f t="shared" si="65"/>
        <v/>
      </c>
      <c r="AQ113" s="545" t="str">
        <f t="shared" si="66"/>
        <v>キャリアパス要件Ⅰ・Ⅱ_</v>
      </c>
      <c r="AR113" s="546" t="str">
        <f t="shared" si="67"/>
        <v>入力済</v>
      </c>
      <c r="AS113" s="547" t="str">
        <f t="shared" si="68"/>
        <v/>
      </c>
      <c r="AT113" s="546" t="str">
        <f t="shared" si="69"/>
        <v>入力済</v>
      </c>
      <c r="AU113" s="546" t="str">
        <f t="shared" si="70"/>
        <v/>
      </c>
      <c r="AV113" s="546" t="str">
        <f t="shared" si="71"/>
        <v/>
      </c>
      <c r="AW113" s="547" t="str">
        <f t="shared" si="72"/>
        <v/>
      </c>
      <c r="AX113" s="547" t="str">
        <f t="shared" si="41"/>
        <v>入力済</v>
      </c>
      <c r="AY113" s="546" t="str">
        <f>IFERROR(VLOOKUP(K113,【参考】数式用!$AR$3:$AS$49, 2, FALSE), "")</f>
        <v/>
      </c>
      <c r="AZ113" s="547" t="str">
        <f t="shared" si="73"/>
        <v/>
      </c>
      <c r="BA113" s="547" t="str">
        <f t="shared" si="74"/>
        <v>入力済</v>
      </c>
      <c r="BB113" s="546" t="str">
        <f>IFERROR(VLOOKUP(K113,【参考】数式用!$AX$3:$AY$56, 2, FALSE), "")</f>
        <v/>
      </c>
      <c r="BC113" s="547" t="str">
        <f t="shared" si="75"/>
        <v/>
      </c>
      <c r="BD113" s="547" t="str">
        <f t="shared" si="76"/>
        <v>入力済</v>
      </c>
      <c r="BE113" s="547" t="str">
        <f t="shared" si="43"/>
        <v/>
      </c>
      <c r="BF113" s="547" t="str">
        <f t="shared" si="77"/>
        <v/>
      </c>
      <c r="BG113" s="547" t="str">
        <f t="shared" si="78"/>
        <v/>
      </c>
      <c r="BH113" s="547" t="str">
        <f t="shared" si="79"/>
        <v/>
      </c>
      <c r="BI113" s="547" t="str">
        <f t="shared" si="80"/>
        <v/>
      </c>
      <c r="BM113" s="633" t="e">
        <f>VLOOKUP(K113,【参考】数式用!$A$2:$O$57,15,FALSE)</f>
        <v>#N/A</v>
      </c>
    </row>
    <row r="114" spans="1:65" ht="109.95" customHeight="1" thickBot="1">
      <c r="A114" s="649">
        <v>103</v>
      </c>
      <c r="B114" s="983" t="str">
        <f>IF(基本情報入力シート!B142="","",基本情報入力シート!B142)</f>
        <v/>
      </c>
      <c r="C114" s="984"/>
      <c r="D114" s="984"/>
      <c r="E114" s="984"/>
      <c r="F114" s="985"/>
      <c r="G114" s="460" t="str">
        <f>IF(基本情報入力シート!L142="", "", 基本情報入力シート!L142)</f>
        <v/>
      </c>
      <c r="H114" s="460" t="str">
        <f>IF(基本情報入力シート!Q142="", "", 基本情報入力シート!Q142)</f>
        <v/>
      </c>
      <c r="I114" s="460" t="str">
        <f>IF(基本情報入力シート!V142="", "", 基本情報入力シート!V142)</f>
        <v/>
      </c>
      <c r="J114" s="460" t="str">
        <f>IF(基本情報入力シート!W142="", "", 基本情報入力シート!W142)</f>
        <v/>
      </c>
      <c r="K114" s="460" t="str">
        <f>IF(基本情報入力シート!Z142="", "", 基本情報入力シート!Z142)</f>
        <v/>
      </c>
      <c r="L114" s="162" t="str">
        <f>IF(基本情報入力シート!AF142=0, "",基本情報入力シート!AF142)</f>
        <v/>
      </c>
      <c r="M114" s="163" t="str">
        <f>IF(AND(基本情報入力シート!AG142="",基本情報入力シート!AG142=""), "", 基本情報入力シート!AG142)</f>
        <v/>
      </c>
      <c r="N114" s="136"/>
      <c r="O114" s="155" t="str">
        <f>IFERROR(VLOOKUP(K114,【参考】数式用!$A$2:$M$57,MATCH(N114,【参考】数式用!$G$3:$M$3,0)+6,0),"")</f>
        <v/>
      </c>
      <c r="P114" s="461" t="s">
        <v>180</v>
      </c>
      <c r="Q114" s="141"/>
      <c r="R114" s="462" t="s">
        <v>271</v>
      </c>
      <c r="S114" s="141"/>
      <c r="T114" s="462" t="s">
        <v>272</v>
      </c>
      <c r="U114" s="141"/>
      <c r="V114" s="462" t="s">
        <v>271</v>
      </c>
      <c r="W114" s="141"/>
      <c r="X114" s="462" t="s">
        <v>182</v>
      </c>
      <c r="Y114" s="462" t="s">
        <v>274</v>
      </c>
      <c r="Z114" s="456" t="str">
        <f t="shared" si="60"/>
        <v/>
      </c>
      <c r="AA114" s="463" t="s">
        <v>275</v>
      </c>
      <c r="AB114" s="458" t="str">
        <f t="shared" si="61"/>
        <v/>
      </c>
      <c r="AC114" s="459" t="str">
        <f>IFERROR(ROUNDDOWN(ROUNDDOWN(ROUND(L114*VLOOKUP(K114,【参考】数式用!$A$2:$M$57,MATCH("処遇改善加算Ⅳ",【参考】数式用!$G$3:$M$3,0)+6,0),0)*M114,0)*Z114*0.5,0), "")</f>
        <v/>
      </c>
      <c r="AD114" s="156"/>
      <c r="AE114" s="157"/>
      <c r="AF114" s="157"/>
      <c r="AG114" s="158"/>
      <c r="AH114" s="234"/>
      <c r="AI114" s="584"/>
      <c r="AJ114" s="167"/>
      <c r="AK114" s="541" t="str">
        <f t="shared" si="62"/>
        <v/>
      </c>
      <c r="AL114" s="542" t="str">
        <f t="shared" si="63"/>
        <v/>
      </c>
      <c r="AM114" s="543"/>
      <c r="AN114" s="547" t="str">
        <f>IFERROR(VLOOKUP(K114,【参考】数式用!$A$2:$N$57,14,FALSE),"")</f>
        <v/>
      </c>
      <c r="AO114" s="547" t="str">
        <f t="shared" si="64"/>
        <v/>
      </c>
      <c r="AP114" s="545" t="str">
        <f t="shared" si="65"/>
        <v/>
      </c>
      <c r="AQ114" s="545" t="str">
        <f t="shared" si="66"/>
        <v>キャリアパス要件Ⅰ・Ⅱ_</v>
      </c>
      <c r="AR114" s="546" t="str">
        <f t="shared" si="67"/>
        <v>入力済</v>
      </c>
      <c r="AS114" s="547" t="str">
        <f t="shared" si="68"/>
        <v/>
      </c>
      <c r="AT114" s="546" t="str">
        <f t="shared" si="69"/>
        <v>入力済</v>
      </c>
      <c r="AU114" s="546" t="str">
        <f t="shared" si="70"/>
        <v/>
      </c>
      <c r="AV114" s="546" t="str">
        <f t="shared" si="71"/>
        <v/>
      </c>
      <c r="AW114" s="547" t="str">
        <f t="shared" si="72"/>
        <v/>
      </c>
      <c r="AX114" s="547" t="str">
        <f t="shared" si="41"/>
        <v>入力済</v>
      </c>
      <c r="AY114" s="546" t="str">
        <f>IFERROR(VLOOKUP(K114,【参考】数式用!$AR$3:$AS$49, 2, FALSE), "")</f>
        <v/>
      </c>
      <c r="AZ114" s="547" t="str">
        <f t="shared" si="73"/>
        <v/>
      </c>
      <c r="BA114" s="547" t="str">
        <f t="shared" si="74"/>
        <v>入力済</v>
      </c>
      <c r="BB114" s="546" t="str">
        <f>IFERROR(VLOOKUP(K114,【参考】数式用!$AX$3:$AY$56, 2, FALSE), "")</f>
        <v/>
      </c>
      <c r="BC114" s="547" t="str">
        <f t="shared" si="75"/>
        <v/>
      </c>
      <c r="BD114" s="547" t="str">
        <f t="shared" si="76"/>
        <v>入力済</v>
      </c>
      <c r="BE114" s="547" t="str">
        <f t="shared" si="43"/>
        <v/>
      </c>
      <c r="BF114" s="547" t="str">
        <f t="shared" si="77"/>
        <v/>
      </c>
      <c r="BG114" s="547" t="str">
        <f t="shared" si="78"/>
        <v/>
      </c>
      <c r="BH114" s="547" t="str">
        <f t="shared" si="79"/>
        <v/>
      </c>
      <c r="BI114" s="547" t="str">
        <f t="shared" si="80"/>
        <v/>
      </c>
      <c r="BM114" s="633" t="e">
        <f>VLOOKUP(K114,【参考】数式用!$A$2:$O$57,15,FALSE)</f>
        <v>#N/A</v>
      </c>
    </row>
    <row r="115" spans="1:65" ht="109.95" customHeight="1" thickBot="1">
      <c r="A115" s="649">
        <v>104</v>
      </c>
      <c r="B115" s="983" t="str">
        <f>IF(基本情報入力シート!B143="","",基本情報入力シート!B143)</f>
        <v/>
      </c>
      <c r="C115" s="984"/>
      <c r="D115" s="984"/>
      <c r="E115" s="984"/>
      <c r="F115" s="985"/>
      <c r="G115" s="460" t="str">
        <f>IF(基本情報入力シート!L143="", "", 基本情報入力シート!L143)</f>
        <v/>
      </c>
      <c r="H115" s="460" t="str">
        <f>IF(基本情報入力シート!Q143="", "", 基本情報入力シート!Q143)</f>
        <v/>
      </c>
      <c r="I115" s="460" t="str">
        <f>IF(基本情報入力シート!V143="", "", 基本情報入力シート!V143)</f>
        <v/>
      </c>
      <c r="J115" s="460" t="str">
        <f>IF(基本情報入力シート!W143="", "", 基本情報入力シート!W143)</f>
        <v/>
      </c>
      <c r="K115" s="460" t="str">
        <f>IF(基本情報入力シート!Z143="", "", 基本情報入力シート!Z143)</f>
        <v/>
      </c>
      <c r="L115" s="162" t="str">
        <f>IF(基本情報入力シート!AF143=0, "",基本情報入力シート!AF143)</f>
        <v/>
      </c>
      <c r="M115" s="163" t="str">
        <f>IF(AND(基本情報入力シート!AG143="",基本情報入力シート!AG143=""), "", 基本情報入力シート!AG143)</f>
        <v/>
      </c>
      <c r="N115" s="136"/>
      <c r="O115" s="155" t="str">
        <f>IFERROR(VLOOKUP(K115,【参考】数式用!$A$2:$M$57,MATCH(N115,【参考】数式用!$G$3:$M$3,0)+6,0),"")</f>
        <v/>
      </c>
      <c r="P115" s="461" t="s">
        <v>180</v>
      </c>
      <c r="Q115" s="141"/>
      <c r="R115" s="462" t="s">
        <v>271</v>
      </c>
      <c r="S115" s="141"/>
      <c r="T115" s="462" t="s">
        <v>272</v>
      </c>
      <c r="U115" s="141"/>
      <c r="V115" s="462" t="s">
        <v>271</v>
      </c>
      <c r="W115" s="141"/>
      <c r="X115" s="462" t="s">
        <v>182</v>
      </c>
      <c r="Y115" s="462" t="s">
        <v>274</v>
      </c>
      <c r="Z115" s="456" t="str">
        <f t="shared" si="60"/>
        <v/>
      </c>
      <c r="AA115" s="463" t="s">
        <v>275</v>
      </c>
      <c r="AB115" s="458" t="str">
        <f t="shared" si="61"/>
        <v/>
      </c>
      <c r="AC115" s="459" t="str">
        <f>IFERROR(ROUNDDOWN(ROUNDDOWN(ROUND(L115*VLOOKUP(K115,【参考】数式用!$A$2:$M$57,MATCH("処遇改善加算Ⅳ",【参考】数式用!$G$3:$M$3,0)+6,0),0)*M115,0)*Z115*0.5,0), "")</f>
        <v/>
      </c>
      <c r="AD115" s="156"/>
      <c r="AE115" s="157"/>
      <c r="AF115" s="157"/>
      <c r="AG115" s="158"/>
      <c r="AH115" s="234"/>
      <c r="AI115" s="584"/>
      <c r="AJ115" s="167"/>
      <c r="AK115" s="541" t="str">
        <f t="shared" si="62"/>
        <v/>
      </c>
      <c r="AL115" s="542" t="str">
        <f t="shared" si="63"/>
        <v/>
      </c>
      <c r="AM115" s="543"/>
      <c r="AN115" s="547" t="str">
        <f>IFERROR(VLOOKUP(K115,【参考】数式用!$A$2:$N$57,14,FALSE),"")</f>
        <v/>
      </c>
      <c r="AO115" s="547" t="str">
        <f t="shared" si="64"/>
        <v/>
      </c>
      <c r="AP115" s="545" t="str">
        <f t="shared" si="65"/>
        <v/>
      </c>
      <c r="AQ115" s="545" t="str">
        <f t="shared" si="66"/>
        <v>キャリアパス要件Ⅰ・Ⅱ_</v>
      </c>
      <c r="AR115" s="546" t="str">
        <f t="shared" si="67"/>
        <v>入力済</v>
      </c>
      <c r="AS115" s="547" t="str">
        <f t="shared" si="68"/>
        <v/>
      </c>
      <c r="AT115" s="546" t="str">
        <f t="shared" si="69"/>
        <v>入力済</v>
      </c>
      <c r="AU115" s="546" t="str">
        <f t="shared" si="70"/>
        <v/>
      </c>
      <c r="AV115" s="546" t="str">
        <f t="shared" si="71"/>
        <v/>
      </c>
      <c r="AW115" s="547" t="str">
        <f t="shared" si="72"/>
        <v/>
      </c>
      <c r="AX115" s="547" t="str">
        <f t="shared" si="41"/>
        <v>入力済</v>
      </c>
      <c r="AY115" s="546" t="str">
        <f>IFERROR(VLOOKUP(K115,【参考】数式用!$AR$3:$AS$49, 2, FALSE), "")</f>
        <v/>
      </c>
      <c r="AZ115" s="547" t="str">
        <f t="shared" si="73"/>
        <v/>
      </c>
      <c r="BA115" s="547" t="str">
        <f t="shared" si="74"/>
        <v>入力済</v>
      </c>
      <c r="BB115" s="546" t="str">
        <f>IFERROR(VLOOKUP(K115,【参考】数式用!$AX$3:$AY$56, 2, FALSE), "")</f>
        <v/>
      </c>
      <c r="BC115" s="547" t="str">
        <f t="shared" si="75"/>
        <v/>
      </c>
      <c r="BD115" s="547" t="str">
        <f t="shared" si="76"/>
        <v>入力済</v>
      </c>
      <c r="BE115" s="547" t="str">
        <f t="shared" si="43"/>
        <v/>
      </c>
      <c r="BF115" s="547" t="str">
        <f t="shared" si="77"/>
        <v/>
      </c>
      <c r="BG115" s="547" t="str">
        <f t="shared" si="78"/>
        <v/>
      </c>
      <c r="BH115" s="547" t="str">
        <f t="shared" si="79"/>
        <v/>
      </c>
      <c r="BI115" s="547" t="str">
        <f t="shared" si="80"/>
        <v/>
      </c>
      <c r="BM115" s="633" t="e">
        <f>VLOOKUP(K115,【参考】数式用!$A$2:$O$57,15,FALSE)</f>
        <v>#N/A</v>
      </c>
    </row>
    <row r="116" spans="1:65" ht="109.95" customHeight="1" thickBot="1">
      <c r="A116" s="649">
        <v>105</v>
      </c>
      <c r="B116" s="983" t="str">
        <f>IF(基本情報入力シート!B144="","",基本情報入力シート!B144)</f>
        <v/>
      </c>
      <c r="C116" s="984"/>
      <c r="D116" s="984"/>
      <c r="E116" s="984"/>
      <c r="F116" s="985"/>
      <c r="G116" s="460" t="str">
        <f>IF(基本情報入力シート!L144="", "", 基本情報入力シート!L144)</f>
        <v/>
      </c>
      <c r="H116" s="460" t="str">
        <f>IF(基本情報入力シート!Q144="", "", 基本情報入力シート!Q144)</f>
        <v/>
      </c>
      <c r="I116" s="460" t="str">
        <f>IF(基本情報入力シート!V144="", "", 基本情報入力シート!V144)</f>
        <v/>
      </c>
      <c r="J116" s="460" t="str">
        <f>IF(基本情報入力シート!W144="", "", 基本情報入力シート!W144)</f>
        <v/>
      </c>
      <c r="K116" s="460" t="str">
        <f>IF(基本情報入力シート!Z144="", "", 基本情報入力シート!Z144)</f>
        <v/>
      </c>
      <c r="L116" s="162" t="str">
        <f>IF(基本情報入力シート!AF144=0, "",基本情報入力シート!AF144)</f>
        <v/>
      </c>
      <c r="M116" s="163" t="str">
        <f>IF(AND(基本情報入力シート!AG144="",基本情報入力シート!AG144=""), "", 基本情報入力シート!AG144)</f>
        <v/>
      </c>
      <c r="N116" s="136"/>
      <c r="O116" s="155" t="str">
        <f>IFERROR(VLOOKUP(K116,【参考】数式用!$A$2:$M$57,MATCH(N116,【参考】数式用!$G$3:$M$3,0)+6,0),"")</f>
        <v/>
      </c>
      <c r="P116" s="461" t="s">
        <v>180</v>
      </c>
      <c r="Q116" s="141"/>
      <c r="R116" s="462" t="s">
        <v>271</v>
      </c>
      <c r="S116" s="141"/>
      <c r="T116" s="462" t="s">
        <v>272</v>
      </c>
      <c r="U116" s="141"/>
      <c r="V116" s="462" t="s">
        <v>271</v>
      </c>
      <c r="W116" s="141"/>
      <c r="X116" s="462" t="s">
        <v>182</v>
      </c>
      <c r="Y116" s="462" t="s">
        <v>274</v>
      </c>
      <c r="Z116" s="456" t="str">
        <f t="shared" si="60"/>
        <v/>
      </c>
      <c r="AA116" s="463" t="s">
        <v>275</v>
      </c>
      <c r="AB116" s="458" t="str">
        <f t="shared" si="61"/>
        <v/>
      </c>
      <c r="AC116" s="459" t="str">
        <f>IFERROR(ROUNDDOWN(ROUNDDOWN(ROUND(L116*VLOOKUP(K116,【参考】数式用!$A$2:$M$57,MATCH("処遇改善加算Ⅳ",【参考】数式用!$G$3:$M$3,0)+6,0),0)*M116,0)*Z116*0.5,0), "")</f>
        <v/>
      </c>
      <c r="AD116" s="156"/>
      <c r="AE116" s="157"/>
      <c r="AF116" s="157"/>
      <c r="AG116" s="158"/>
      <c r="AH116" s="234"/>
      <c r="AI116" s="584"/>
      <c r="AJ116" s="167"/>
      <c r="AK116" s="541" t="str">
        <f t="shared" si="62"/>
        <v/>
      </c>
      <c r="AL116" s="542" t="str">
        <f t="shared" si="63"/>
        <v/>
      </c>
      <c r="AM116" s="543"/>
      <c r="AN116" s="547" t="str">
        <f>IFERROR(VLOOKUP(K116,【参考】数式用!$A$2:$N$57,14,FALSE),"")</f>
        <v/>
      </c>
      <c r="AO116" s="547" t="str">
        <f t="shared" si="64"/>
        <v/>
      </c>
      <c r="AP116" s="545" t="str">
        <f t="shared" si="65"/>
        <v/>
      </c>
      <c r="AQ116" s="545" t="str">
        <f t="shared" si="66"/>
        <v>キャリアパス要件Ⅰ・Ⅱ_</v>
      </c>
      <c r="AR116" s="546" t="str">
        <f t="shared" si="67"/>
        <v>入力済</v>
      </c>
      <c r="AS116" s="547" t="str">
        <f t="shared" si="68"/>
        <v/>
      </c>
      <c r="AT116" s="546" t="str">
        <f t="shared" si="69"/>
        <v>入力済</v>
      </c>
      <c r="AU116" s="546" t="str">
        <f t="shared" si="70"/>
        <v/>
      </c>
      <c r="AV116" s="546" t="str">
        <f t="shared" si="71"/>
        <v/>
      </c>
      <c r="AW116" s="547" t="str">
        <f t="shared" si="72"/>
        <v/>
      </c>
      <c r="AX116" s="547" t="str">
        <f t="shared" si="41"/>
        <v>入力済</v>
      </c>
      <c r="AY116" s="546" t="str">
        <f>IFERROR(VLOOKUP(K116,【参考】数式用!$AR$3:$AS$49, 2, FALSE), "")</f>
        <v/>
      </c>
      <c r="AZ116" s="547" t="str">
        <f t="shared" si="73"/>
        <v/>
      </c>
      <c r="BA116" s="547" t="str">
        <f t="shared" si="74"/>
        <v>入力済</v>
      </c>
      <c r="BB116" s="546" t="str">
        <f>IFERROR(VLOOKUP(K116,【参考】数式用!$AX$3:$AY$56, 2, FALSE), "")</f>
        <v/>
      </c>
      <c r="BC116" s="547" t="str">
        <f t="shared" si="75"/>
        <v/>
      </c>
      <c r="BD116" s="547" t="str">
        <f t="shared" si="76"/>
        <v>入力済</v>
      </c>
      <c r="BE116" s="547" t="str">
        <f t="shared" si="43"/>
        <v/>
      </c>
      <c r="BF116" s="547" t="str">
        <f t="shared" si="77"/>
        <v/>
      </c>
      <c r="BG116" s="547" t="str">
        <f t="shared" si="78"/>
        <v/>
      </c>
      <c r="BH116" s="547" t="str">
        <f t="shared" si="79"/>
        <v/>
      </c>
      <c r="BI116" s="547" t="str">
        <f t="shared" si="80"/>
        <v/>
      </c>
      <c r="BM116" s="633" t="e">
        <f>VLOOKUP(K116,【参考】数式用!$A$2:$O$57,15,FALSE)</f>
        <v>#N/A</v>
      </c>
    </row>
    <row r="117" spans="1:65" ht="109.95" customHeight="1" thickBot="1">
      <c r="A117" s="649">
        <v>106</v>
      </c>
      <c r="B117" s="983" t="str">
        <f>IF(基本情報入力シート!B145="","",基本情報入力シート!B145)</f>
        <v/>
      </c>
      <c r="C117" s="984"/>
      <c r="D117" s="984"/>
      <c r="E117" s="984"/>
      <c r="F117" s="985"/>
      <c r="G117" s="460" t="str">
        <f>IF(基本情報入力シート!L145="", "", 基本情報入力シート!L145)</f>
        <v/>
      </c>
      <c r="H117" s="460" t="str">
        <f>IF(基本情報入力シート!Q145="", "", 基本情報入力シート!Q145)</f>
        <v/>
      </c>
      <c r="I117" s="460" t="str">
        <f>IF(基本情報入力シート!V145="", "", 基本情報入力シート!V145)</f>
        <v/>
      </c>
      <c r="J117" s="460" t="str">
        <f>IF(基本情報入力シート!W145="", "", 基本情報入力シート!W145)</f>
        <v/>
      </c>
      <c r="K117" s="460" t="str">
        <f>IF(基本情報入力シート!Z145="", "", 基本情報入力シート!Z145)</f>
        <v/>
      </c>
      <c r="L117" s="162" t="str">
        <f>IF(基本情報入力シート!AF145=0, "",基本情報入力シート!AF145)</f>
        <v/>
      </c>
      <c r="M117" s="163" t="str">
        <f>IF(AND(基本情報入力シート!AG145="",基本情報入力シート!AG145=""), "", 基本情報入力シート!AG145)</f>
        <v/>
      </c>
      <c r="N117" s="136"/>
      <c r="O117" s="155" t="str">
        <f>IFERROR(VLOOKUP(K117,【参考】数式用!$A$2:$M$57,MATCH(N117,【参考】数式用!$G$3:$M$3,0)+6,0),"")</f>
        <v/>
      </c>
      <c r="P117" s="461" t="s">
        <v>180</v>
      </c>
      <c r="Q117" s="141"/>
      <c r="R117" s="462" t="s">
        <v>271</v>
      </c>
      <c r="S117" s="141"/>
      <c r="T117" s="462" t="s">
        <v>272</v>
      </c>
      <c r="U117" s="141"/>
      <c r="V117" s="462" t="s">
        <v>271</v>
      </c>
      <c r="W117" s="141"/>
      <c r="X117" s="462" t="s">
        <v>182</v>
      </c>
      <c r="Y117" s="462" t="s">
        <v>274</v>
      </c>
      <c r="Z117" s="456" t="str">
        <f t="shared" si="60"/>
        <v/>
      </c>
      <c r="AA117" s="463" t="s">
        <v>275</v>
      </c>
      <c r="AB117" s="458" t="str">
        <f t="shared" si="61"/>
        <v/>
      </c>
      <c r="AC117" s="459" t="str">
        <f>IFERROR(ROUNDDOWN(ROUNDDOWN(ROUND(L117*VLOOKUP(K117,【参考】数式用!$A$2:$M$57,MATCH("処遇改善加算Ⅳ",【参考】数式用!$G$3:$M$3,0)+6,0),0)*M117,0)*Z117*0.5,0), "")</f>
        <v/>
      </c>
      <c r="AD117" s="156"/>
      <c r="AE117" s="157"/>
      <c r="AF117" s="157"/>
      <c r="AG117" s="158"/>
      <c r="AH117" s="234"/>
      <c r="AI117" s="584"/>
      <c r="AJ117" s="167"/>
      <c r="AK117" s="541" t="str">
        <f t="shared" si="62"/>
        <v/>
      </c>
      <c r="AL117" s="542" t="str">
        <f t="shared" si="63"/>
        <v/>
      </c>
      <c r="AM117" s="543"/>
      <c r="AN117" s="547" t="str">
        <f>IFERROR(VLOOKUP(K117,【参考】数式用!$A$2:$N$57,14,FALSE),"")</f>
        <v/>
      </c>
      <c r="AO117" s="547" t="str">
        <f t="shared" si="64"/>
        <v/>
      </c>
      <c r="AP117" s="545" t="str">
        <f t="shared" si="65"/>
        <v/>
      </c>
      <c r="AQ117" s="545" t="str">
        <f t="shared" si="66"/>
        <v>キャリアパス要件Ⅰ・Ⅱ_</v>
      </c>
      <c r="AR117" s="546" t="str">
        <f t="shared" si="67"/>
        <v>入力済</v>
      </c>
      <c r="AS117" s="547" t="str">
        <f t="shared" si="68"/>
        <v/>
      </c>
      <c r="AT117" s="546" t="str">
        <f t="shared" si="69"/>
        <v>入力済</v>
      </c>
      <c r="AU117" s="546" t="str">
        <f t="shared" si="70"/>
        <v/>
      </c>
      <c r="AV117" s="546" t="str">
        <f t="shared" si="71"/>
        <v/>
      </c>
      <c r="AW117" s="547" t="str">
        <f t="shared" si="72"/>
        <v/>
      </c>
      <c r="AX117" s="547" t="str">
        <f t="shared" si="41"/>
        <v>入力済</v>
      </c>
      <c r="AY117" s="546" t="str">
        <f>IFERROR(VLOOKUP(K117,【参考】数式用!$AR$3:$AS$49, 2, FALSE), "")</f>
        <v/>
      </c>
      <c r="AZ117" s="547" t="str">
        <f t="shared" si="73"/>
        <v/>
      </c>
      <c r="BA117" s="547" t="str">
        <f t="shared" si="74"/>
        <v>入力済</v>
      </c>
      <c r="BB117" s="546" t="str">
        <f>IFERROR(VLOOKUP(K117,【参考】数式用!$AX$3:$AY$56, 2, FALSE), "")</f>
        <v/>
      </c>
      <c r="BC117" s="547" t="str">
        <f t="shared" si="75"/>
        <v/>
      </c>
      <c r="BD117" s="547" t="str">
        <f t="shared" si="76"/>
        <v>入力済</v>
      </c>
      <c r="BE117" s="547" t="str">
        <f t="shared" si="43"/>
        <v/>
      </c>
      <c r="BF117" s="547" t="str">
        <f t="shared" si="77"/>
        <v/>
      </c>
      <c r="BG117" s="547" t="str">
        <f t="shared" si="78"/>
        <v/>
      </c>
      <c r="BH117" s="547" t="str">
        <f t="shared" si="79"/>
        <v/>
      </c>
      <c r="BI117" s="547" t="str">
        <f t="shared" si="80"/>
        <v/>
      </c>
      <c r="BM117" s="633" t="e">
        <f>VLOOKUP(K117,【参考】数式用!$A$2:$O$57,15,FALSE)</f>
        <v>#N/A</v>
      </c>
    </row>
    <row r="118" spans="1:65" ht="109.95" customHeight="1" thickBot="1">
      <c r="A118" s="649">
        <v>107</v>
      </c>
      <c r="B118" s="983" t="str">
        <f>IF(基本情報入力シート!B146="","",基本情報入力シート!B146)</f>
        <v/>
      </c>
      <c r="C118" s="984"/>
      <c r="D118" s="984"/>
      <c r="E118" s="984"/>
      <c r="F118" s="985"/>
      <c r="G118" s="460" t="str">
        <f>IF(基本情報入力シート!L146="", "", 基本情報入力シート!L146)</f>
        <v/>
      </c>
      <c r="H118" s="460" t="str">
        <f>IF(基本情報入力シート!Q146="", "", 基本情報入力シート!Q146)</f>
        <v/>
      </c>
      <c r="I118" s="460" t="str">
        <f>IF(基本情報入力シート!V146="", "", 基本情報入力シート!V146)</f>
        <v/>
      </c>
      <c r="J118" s="460" t="str">
        <f>IF(基本情報入力シート!W146="", "", 基本情報入力シート!W146)</f>
        <v/>
      </c>
      <c r="K118" s="460" t="str">
        <f>IF(基本情報入力シート!Z146="", "", 基本情報入力シート!Z146)</f>
        <v/>
      </c>
      <c r="L118" s="162" t="str">
        <f>IF(基本情報入力シート!AF146=0, "",基本情報入力シート!AF146)</f>
        <v/>
      </c>
      <c r="M118" s="163" t="str">
        <f>IF(AND(基本情報入力シート!AG146="",基本情報入力シート!AG146=""), "", 基本情報入力シート!AG146)</f>
        <v/>
      </c>
      <c r="N118" s="136"/>
      <c r="O118" s="155" t="str">
        <f>IFERROR(VLOOKUP(K118,【参考】数式用!$A$2:$M$57,MATCH(N118,【参考】数式用!$G$3:$M$3,0)+6,0),"")</f>
        <v/>
      </c>
      <c r="P118" s="461" t="s">
        <v>180</v>
      </c>
      <c r="Q118" s="141"/>
      <c r="R118" s="462" t="s">
        <v>271</v>
      </c>
      <c r="S118" s="141"/>
      <c r="T118" s="462" t="s">
        <v>272</v>
      </c>
      <c r="U118" s="141"/>
      <c r="V118" s="462" t="s">
        <v>271</v>
      </c>
      <c r="W118" s="141"/>
      <c r="X118" s="462" t="s">
        <v>182</v>
      </c>
      <c r="Y118" s="462" t="s">
        <v>274</v>
      </c>
      <c r="Z118" s="456" t="str">
        <f t="shared" si="60"/>
        <v/>
      </c>
      <c r="AA118" s="463" t="s">
        <v>275</v>
      </c>
      <c r="AB118" s="458" t="str">
        <f t="shared" si="61"/>
        <v/>
      </c>
      <c r="AC118" s="459" t="str">
        <f>IFERROR(ROUNDDOWN(ROUNDDOWN(ROUND(L118*VLOOKUP(K118,【参考】数式用!$A$2:$M$57,MATCH("処遇改善加算Ⅳ",【参考】数式用!$G$3:$M$3,0)+6,0),0)*M118,0)*Z118*0.5,0), "")</f>
        <v/>
      </c>
      <c r="AD118" s="156"/>
      <c r="AE118" s="157"/>
      <c r="AF118" s="157"/>
      <c r="AG118" s="158"/>
      <c r="AH118" s="234"/>
      <c r="AI118" s="584"/>
      <c r="AJ118" s="167"/>
      <c r="AK118" s="541" t="str">
        <f t="shared" si="62"/>
        <v/>
      </c>
      <c r="AL118" s="542" t="str">
        <f t="shared" si="63"/>
        <v/>
      </c>
      <c r="AM118" s="543"/>
      <c r="AN118" s="547" t="str">
        <f>IFERROR(VLOOKUP(K118,【参考】数式用!$A$2:$N$57,14,FALSE),"")</f>
        <v/>
      </c>
      <c r="AO118" s="547" t="str">
        <f t="shared" si="64"/>
        <v/>
      </c>
      <c r="AP118" s="545" t="str">
        <f t="shared" si="65"/>
        <v/>
      </c>
      <c r="AQ118" s="545" t="str">
        <f t="shared" si="66"/>
        <v>キャリアパス要件Ⅰ・Ⅱ_</v>
      </c>
      <c r="AR118" s="546" t="str">
        <f t="shared" si="67"/>
        <v>入力済</v>
      </c>
      <c r="AS118" s="547" t="str">
        <f t="shared" si="68"/>
        <v/>
      </c>
      <c r="AT118" s="546" t="str">
        <f t="shared" si="69"/>
        <v>入力済</v>
      </c>
      <c r="AU118" s="546" t="str">
        <f t="shared" si="70"/>
        <v/>
      </c>
      <c r="AV118" s="546" t="str">
        <f t="shared" si="71"/>
        <v/>
      </c>
      <c r="AW118" s="547" t="str">
        <f t="shared" si="72"/>
        <v/>
      </c>
      <c r="AX118" s="547" t="str">
        <f t="shared" si="41"/>
        <v>入力済</v>
      </c>
      <c r="AY118" s="546" t="str">
        <f>IFERROR(VLOOKUP(K118,【参考】数式用!$AR$3:$AS$49, 2, FALSE), "")</f>
        <v/>
      </c>
      <c r="AZ118" s="547" t="str">
        <f t="shared" si="73"/>
        <v/>
      </c>
      <c r="BA118" s="547" t="str">
        <f t="shared" si="74"/>
        <v>入力済</v>
      </c>
      <c r="BB118" s="546" t="str">
        <f>IFERROR(VLOOKUP(K118,【参考】数式用!$AX$3:$AY$56, 2, FALSE), "")</f>
        <v/>
      </c>
      <c r="BC118" s="547" t="str">
        <f t="shared" si="75"/>
        <v/>
      </c>
      <c r="BD118" s="547" t="str">
        <f t="shared" si="76"/>
        <v>入力済</v>
      </c>
      <c r="BE118" s="547" t="str">
        <f t="shared" si="43"/>
        <v/>
      </c>
      <c r="BF118" s="547" t="str">
        <f t="shared" si="77"/>
        <v/>
      </c>
      <c r="BG118" s="547" t="str">
        <f t="shared" si="78"/>
        <v/>
      </c>
      <c r="BH118" s="547" t="str">
        <f t="shared" si="79"/>
        <v/>
      </c>
      <c r="BI118" s="547" t="str">
        <f t="shared" si="80"/>
        <v/>
      </c>
      <c r="BM118" s="633" t="e">
        <f>VLOOKUP(K118,【参考】数式用!$A$2:$O$57,15,FALSE)</f>
        <v>#N/A</v>
      </c>
    </row>
    <row r="119" spans="1:65" ht="109.95" customHeight="1" thickBot="1">
      <c r="A119" s="649">
        <v>108</v>
      </c>
      <c r="B119" s="983" t="str">
        <f>IF(基本情報入力シート!B147="","",基本情報入力シート!B147)</f>
        <v/>
      </c>
      <c r="C119" s="984"/>
      <c r="D119" s="984"/>
      <c r="E119" s="984"/>
      <c r="F119" s="985"/>
      <c r="G119" s="460" t="str">
        <f>IF(基本情報入力シート!L147="", "", 基本情報入力シート!L147)</f>
        <v/>
      </c>
      <c r="H119" s="460" t="str">
        <f>IF(基本情報入力シート!Q147="", "", 基本情報入力シート!Q147)</f>
        <v/>
      </c>
      <c r="I119" s="460" t="str">
        <f>IF(基本情報入力シート!V147="", "", 基本情報入力シート!V147)</f>
        <v/>
      </c>
      <c r="J119" s="460" t="str">
        <f>IF(基本情報入力シート!W147="", "", 基本情報入力シート!W147)</f>
        <v/>
      </c>
      <c r="K119" s="460" t="str">
        <f>IF(基本情報入力シート!Z147="", "", 基本情報入力シート!Z147)</f>
        <v/>
      </c>
      <c r="L119" s="162" t="str">
        <f>IF(基本情報入力シート!AF147=0, "",基本情報入力シート!AF147)</f>
        <v/>
      </c>
      <c r="M119" s="163" t="str">
        <f>IF(AND(基本情報入力シート!AG147="",基本情報入力シート!AG147=""), "", 基本情報入力シート!AG147)</f>
        <v/>
      </c>
      <c r="N119" s="136"/>
      <c r="O119" s="155" t="str">
        <f>IFERROR(VLOOKUP(K119,【参考】数式用!$A$2:$M$57,MATCH(N119,【参考】数式用!$G$3:$M$3,0)+6,0),"")</f>
        <v/>
      </c>
      <c r="P119" s="461" t="s">
        <v>180</v>
      </c>
      <c r="Q119" s="141"/>
      <c r="R119" s="462" t="s">
        <v>271</v>
      </c>
      <c r="S119" s="141"/>
      <c r="T119" s="462" t="s">
        <v>272</v>
      </c>
      <c r="U119" s="141"/>
      <c r="V119" s="462" t="s">
        <v>271</v>
      </c>
      <c r="W119" s="141"/>
      <c r="X119" s="462" t="s">
        <v>182</v>
      </c>
      <c r="Y119" s="462" t="s">
        <v>274</v>
      </c>
      <c r="Z119" s="456" t="str">
        <f t="shared" si="60"/>
        <v/>
      </c>
      <c r="AA119" s="463" t="s">
        <v>275</v>
      </c>
      <c r="AB119" s="458" t="str">
        <f t="shared" si="61"/>
        <v/>
      </c>
      <c r="AC119" s="459" t="str">
        <f>IFERROR(ROUNDDOWN(ROUNDDOWN(ROUND(L119*VLOOKUP(K119,【参考】数式用!$A$2:$M$57,MATCH("処遇改善加算Ⅳ",【参考】数式用!$G$3:$M$3,0)+6,0),0)*M119,0)*Z119*0.5,0), "")</f>
        <v/>
      </c>
      <c r="AD119" s="156"/>
      <c r="AE119" s="157"/>
      <c r="AF119" s="157"/>
      <c r="AG119" s="158"/>
      <c r="AH119" s="234"/>
      <c r="AI119" s="584"/>
      <c r="AJ119" s="167"/>
      <c r="AK119" s="541" t="str">
        <f t="shared" si="62"/>
        <v/>
      </c>
      <c r="AL119" s="542" t="str">
        <f t="shared" si="63"/>
        <v/>
      </c>
      <c r="AM119" s="543"/>
      <c r="AN119" s="547" t="str">
        <f>IFERROR(VLOOKUP(K119,【参考】数式用!$A$2:$N$57,14,FALSE),"")</f>
        <v/>
      </c>
      <c r="AO119" s="547" t="str">
        <f t="shared" si="64"/>
        <v/>
      </c>
      <c r="AP119" s="545" t="str">
        <f t="shared" si="65"/>
        <v/>
      </c>
      <c r="AQ119" s="545" t="str">
        <f t="shared" si="66"/>
        <v>キャリアパス要件Ⅰ・Ⅱ_</v>
      </c>
      <c r="AR119" s="546" t="str">
        <f t="shared" si="67"/>
        <v>入力済</v>
      </c>
      <c r="AS119" s="547" t="str">
        <f t="shared" si="68"/>
        <v/>
      </c>
      <c r="AT119" s="546" t="str">
        <f t="shared" si="69"/>
        <v>入力済</v>
      </c>
      <c r="AU119" s="546" t="str">
        <f t="shared" si="70"/>
        <v/>
      </c>
      <c r="AV119" s="546" t="str">
        <f t="shared" si="71"/>
        <v/>
      </c>
      <c r="AW119" s="547" t="str">
        <f t="shared" si="72"/>
        <v/>
      </c>
      <c r="AX119" s="547" t="str">
        <f t="shared" si="41"/>
        <v>入力済</v>
      </c>
      <c r="AY119" s="546" t="str">
        <f>IFERROR(VLOOKUP(K119,【参考】数式用!$AR$3:$AS$49, 2, FALSE), "")</f>
        <v/>
      </c>
      <c r="AZ119" s="547" t="str">
        <f t="shared" si="73"/>
        <v/>
      </c>
      <c r="BA119" s="547" t="str">
        <f t="shared" si="74"/>
        <v>入力済</v>
      </c>
      <c r="BB119" s="546" t="str">
        <f>IFERROR(VLOOKUP(K119,【参考】数式用!$AX$3:$AY$56, 2, FALSE), "")</f>
        <v/>
      </c>
      <c r="BC119" s="547" t="str">
        <f t="shared" si="75"/>
        <v/>
      </c>
      <c r="BD119" s="547" t="str">
        <f t="shared" si="76"/>
        <v>入力済</v>
      </c>
      <c r="BE119" s="547" t="str">
        <f t="shared" si="43"/>
        <v/>
      </c>
      <c r="BF119" s="547" t="str">
        <f t="shared" si="77"/>
        <v/>
      </c>
      <c r="BG119" s="547" t="str">
        <f t="shared" si="78"/>
        <v/>
      </c>
      <c r="BH119" s="547" t="str">
        <f t="shared" si="79"/>
        <v/>
      </c>
      <c r="BI119" s="547" t="str">
        <f t="shared" si="80"/>
        <v/>
      </c>
      <c r="BM119" s="633" t="e">
        <f>VLOOKUP(K119,【参考】数式用!$A$2:$O$57,15,FALSE)</f>
        <v>#N/A</v>
      </c>
    </row>
    <row r="120" spans="1:65" ht="109.95" customHeight="1" thickBot="1">
      <c r="A120" s="649">
        <v>109</v>
      </c>
      <c r="B120" s="983" t="str">
        <f>IF(基本情報入力シート!B148="","",基本情報入力シート!B148)</f>
        <v/>
      </c>
      <c r="C120" s="984"/>
      <c r="D120" s="984"/>
      <c r="E120" s="984"/>
      <c r="F120" s="985"/>
      <c r="G120" s="460" t="str">
        <f>IF(基本情報入力シート!L148="", "", 基本情報入力シート!L148)</f>
        <v/>
      </c>
      <c r="H120" s="460" t="str">
        <f>IF(基本情報入力シート!Q148="", "", 基本情報入力シート!Q148)</f>
        <v/>
      </c>
      <c r="I120" s="460" t="str">
        <f>IF(基本情報入力シート!V148="", "", 基本情報入力シート!V148)</f>
        <v/>
      </c>
      <c r="J120" s="460" t="str">
        <f>IF(基本情報入力シート!W148="", "", 基本情報入力シート!W148)</f>
        <v/>
      </c>
      <c r="K120" s="460" t="str">
        <f>IF(基本情報入力シート!Z148="", "", 基本情報入力シート!Z148)</f>
        <v/>
      </c>
      <c r="L120" s="162" t="str">
        <f>IF(基本情報入力シート!AF148=0, "",基本情報入力シート!AF148)</f>
        <v/>
      </c>
      <c r="M120" s="163" t="str">
        <f>IF(AND(基本情報入力シート!AG148="",基本情報入力シート!AG148=""), "", 基本情報入力シート!AG148)</f>
        <v/>
      </c>
      <c r="N120" s="136"/>
      <c r="O120" s="155" t="str">
        <f>IFERROR(VLOOKUP(K120,【参考】数式用!$A$2:$M$57,MATCH(N120,【参考】数式用!$G$3:$M$3,0)+6,0),"")</f>
        <v/>
      </c>
      <c r="P120" s="461" t="s">
        <v>180</v>
      </c>
      <c r="Q120" s="141"/>
      <c r="R120" s="462" t="s">
        <v>271</v>
      </c>
      <c r="S120" s="141"/>
      <c r="T120" s="462" t="s">
        <v>272</v>
      </c>
      <c r="U120" s="141"/>
      <c r="V120" s="462" t="s">
        <v>271</v>
      </c>
      <c r="W120" s="141"/>
      <c r="X120" s="462" t="s">
        <v>182</v>
      </c>
      <c r="Y120" s="462" t="s">
        <v>274</v>
      </c>
      <c r="Z120" s="456" t="str">
        <f t="shared" si="60"/>
        <v/>
      </c>
      <c r="AA120" s="463" t="s">
        <v>275</v>
      </c>
      <c r="AB120" s="458" t="str">
        <f t="shared" si="61"/>
        <v/>
      </c>
      <c r="AC120" s="459" t="str">
        <f>IFERROR(ROUNDDOWN(ROUNDDOWN(ROUND(L120*VLOOKUP(K120,【参考】数式用!$A$2:$M$57,MATCH("処遇改善加算Ⅳ",【参考】数式用!$G$3:$M$3,0)+6,0),0)*M120,0)*Z120*0.5,0), "")</f>
        <v/>
      </c>
      <c r="AD120" s="156"/>
      <c r="AE120" s="157"/>
      <c r="AF120" s="157"/>
      <c r="AG120" s="158"/>
      <c r="AH120" s="234"/>
      <c r="AI120" s="584"/>
      <c r="AJ120" s="167"/>
      <c r="AK120" s="541" t="str">
        <f t="shared" si="62"/>
        <v/>
      </c>
      <c r="AL120" s="542" t="str">
        <f t="shared" si="63"/>
        <v/>
      </c>
      <c r="AM120" s="543"/>
      <c r="AN120" s="547" t="str">
        <f>IFERROR(VLOOKUP(K120,【参考】数式用!$A$2:$N$57,14,FALSE),"")</f>
        <v/>
      </c>
      <c r="AO120" s="547" t="str">
        <f t="shared" si="64"/>
        <v/>
      </c>
      <c r="AP120" s="545" t="str">
        <f t="shared" si="65"/>
        <v/>
      </c>
      <c r="AQ120" s="545" t="str">
        <f t="shared" si="66"/>
        <v>キャリアパス要件Ⅰ・Ⅱ_</v>
      </c>
      <c r="AR120" s="546" t="str">
        <f t="shared" si="67"/>
        <v>入力済</v>
      </c>
      <c r="AS120" s="547" t="str">
        <f t="shared" si="68"/>
        <v/>
      </c>
      <c r="AT120" s="546" t="str">
        <f t="shared" si="69"/>
        <v>入力済</v>
      </c>
      <c r="AU120" s="546" t="str">
        <f t="shared" si="70"/>
        <v/>
      </c>
      <c r="AV120" s="546" t="str">
        <f t="shared" si="71"/>
        <v/>
      </c>
      <c r="AW120" s="547" t="str">
        <f t="shared" si="72"/>
        <v/>
      </c>
      <c r="AX120" s="547" t="str">
        <f t="shared" si="41"/>
        <v>入力済</v>
      </c>
      <c r="AY120" s="546" t="str">
        <f>IFERROR(VLOOKUP(K120,【参考】数式用!$AR$3:$AS$49, 2, FALSE), "")</f>
        <v/>
      </c>
      <c r="AZ120" s="547" t="str">
        <f t="shared" si="73"/>
        <v/>
      </c>
      <c r="BA120" s="547" t="str">
        <f t="shared" si="74"/>
        <v>入力済</v>
      </c>
      <c r="BB120" s="546" t="str">
        <f>IFERROR(VLOOKUP(K120,【参考】数式用!$AX$3:$AY$56, 2, FALSE), "")</f>
        <v/>
      </c>
      <c r="BC120" s="547" t="str">
        <f t="shared" si="75"/>
        <v/>
      </c>
      <c r="BD120" s="547" t="str">
        <f t="shared" si="76"/>
        <v>入力済</v>
      </c>
      <c r="BE120" s="547" t="str">
        <f t="shared" si="43"/>
        <v/>
      </c>
      <c r="BF120" s="547" t="str">
        <f t="shared" si="77"/>
        <v/>
      </c>
      <c r="BG120" s="547" t="str">
        <f t="shared" si="78"/>
        <v/>
      </c>
      <c r="BH120" s="547" t="str">
        <f t="shared" si="79"/>
        <v/>
      </c>
      <c r="BI120" s="547" t="str">
        <f t="shared" si="80"/>
        <v/>
      </c>
      <c r="BM120" s="633" t="e">
        <f>VLOOKUP(K120,【参考】数式用!$A$2:$O$57,15,FALSE)</f>
        <v>#N/A</v>
      </c>
    </row>
    <row r="121" spans="1:65" ht="109.95" customHeight="1" thickBot="1">
      <c r="A121" s="649">
        <v>110</v>
      </c>
      <c r="B121" s="983" t="str">
        <f>IF(基本情報入力シート!B149="","",基本情報入力シート!B149)</f>
        <v/>
      </c>
      <c r="C121" s="984"/>
      <c r="D121" s="984"/>
      <c r="E121" s="984"/>
      <c r="F121" s="985"/>
      <c r="G121" s="460" t="str">
        <f>IF(基本情報入力シート!L149="", "", 基本情報入力シート!L149)</f>
        <v/>
      </c>
      <c r="H121" s="460" t="str">
        <f>IF(基本情報入力シート!Q149="", "", 基本情報入力シート!Q149)</f>
        <v/>
      </c>
      <c r="I121" s="460" t="str">
        <f>IF(基本情報入力シート!V149="", "", 基本情報入力シート!V149)</f>
        <v/>
      </c>
      <c r="J121" s="460" t="str">
        <f>IF(基本情報入力シート!W149="", "", 基本情報入力シート!W149)</f>
        <v/>
      </c>
      <c r="K121" s="460" t="str">
        <f>IF(基本情報入力シート!Z149="", "", 基本情報入力シート!Z149)</f>
        <v/>
      </c>
      <c r="L121" s="162" t="str">
        <f>IF(基本情報入力シート!AF149=0, "",基本情報入力シート!AF149)</f>
        <v/>
      </c>
      <c r="M121" s="163" t="str">
        <f>IF(AND(基本情報入力シート!AG149="",基本情報入力シート!AG149=""), "", 基本情報入力シート!AG149)</f>
        <v/>
      </c>
      <c r="N121" s="136"/>
      <c r="O121" s="155" t="str">
        <f>IFERROR(VLOOKUP(K121,【参考】数式用!$A$2:$M$57,MATCH(N121,【参考】数式用!$G$3:$M$3,0)+6,0),"")</f>
        <v/>
      </c>
      <c r="P121" s="461" t="s">
        <v>180</v>
      </c>
      <c r="Q121" s="141"/>
      <c r="R121" s="462" t="s">
        <v>271</v>
      </c>
      <c r="S121" s="141"/>
      <c r="T121" s="462" t="s">
        <v>272</v>
      </c>
      <c r="U121" s="141"/>
      <c r="V121" s="462" t="s">
        <v>271</v>
      </c>
      <c r="W121" s="141"/>
      <c r="X121" s="462" t="s">
        <v>182</v>
      </c>
      <c r="Y121" s="462" t="s">
        <v>274</v>
      </c>
      <c r="Z121" s="456" t="str">
        <f t="shared" si="60"/>
        <v/>
      </c>
      <c r="AA121" s="463" t="s">
        <v>275</v>
      </c>
      <c r="AB121" s="458" t="str">
        <f t="shared" si="61"/>
        <v/>
      </c>
      <c r="AC121" s="459" t="str">
        <f>IFERROR(ROUNDDOWN(ROUNDDOWN(ROUND(L121*VLOOKUP(K121,【参考】数式用!$A$2:$M$57,MATCH("処遇改善加算Ⅳ",【参考】数式用!$G$3:$M$3,0)+6,0),0)*M121,0)*Z121*0.5,0), "")</f>
        <v/>
      </c>
      <c r="AD121" s="156"/>
      <c r="AE121" s="157"/>
      <c r="AF121" s="157"/>
      <c r="AG121" s="158"/>
      <c r="AH121" s="234"/>
      <c r="AI121" s="584"/>
      <c r="AJ121" s="167"/>
      <c r="AK121" s="541" t="str">
        <f t="shared" si="62"/>
        <v/>
      </c>
      <c r="AL121" s="542" t="str">
        <f t="shared" si="63"/>
        <v/>
      </c>
      <c r="AM121" s="543"/>
      <c r="AN121" s="547" t="str">
        <f>IFERROR(VLOOKUP(K121,【参考】数式用!$A$2:$N$57,14,FALSE),"")</f>
        <v/>
      </c>
      <c r="AO121" s="547" t="str">
        <f t="shared" si="64"/>
        <v/>
      </c>
      <c r="AP121" s="545" t="str">
        <f t="shared" si="65"/>
        <v/>
      </c>
      <c r="AQ121" s="545" t="str">
        <f t="shared" si="66"/>
        <v>キャリアパス要件Ⅰ・Ⅱ_</v>
      </c>
      <c r="AR121" s="546" t="str">
        <f t="shared" si="67"/>
        <v>入力済</v>
      </c>
      <c r="AS121" s="547" t="str">
        <f t="shared" si="68"/>
        <v/>
      </c>
      <c r="AT121" s="546" t="str">
        <f t="shared" si="69"/>
        <v>入力済</v>
      </c>
      <c r="AU121" s="546" t="str">
        <f t="shared" si="70"/>
        <v/>
      </c>
      <c r="AV121" s="546" t="str">
        <f t="shared" si="71"/>
        <v/>
      </c>
      <c r="AW121" s="547" t="str">
        <f t="shared" si="72"/>
        <v/>
      </c>
      <c r="AX121" s="547" t="str">
        <f t="shared" si="41"/>
        <v>入力済</v>
      </c>
      <c r="AY121" s="546" t="str">
        <f>IFERROR(VLOOKUP(K121,【参考】数式用!$AR$3:$AS$49, 2, FALSE), "")</f>
        <v/>
      </c>
      <c r="AZ121" s="547" t="str">
        <f t="shared" si="73"/>
        <v/>
      </c>
      <c r="BA121" s="547" t="str">
        <f t="shared" si="74"/>
        <v>入力済</v>
      </c>
      <c r="BB121" s="546" t="str">
        <f>IFERROR(VLOOKUP(K121,【参考】数式用!$AX$3:$AY$56, 2, FALSE), "")</f>
        <v/>
      </c>
      <c r="BC121" s="547" t="str">
        <f t="shared" si="75"/>
        <v/>
      </c>
      <c r="BD121" s="547" t="str">
        <f t="shared" si="76"/>
        <v>入力済</v>
      </c>
      <c r="BE121" s="547" t="str">
        <f t="shared" si="43"/>
        <v/>
      </c>
      <c r="BF121" s="547" t="str">
        <f t="shared" si="77"/>
        <v/>
      </c>
      <c r="BG121" s="547" t="str">
        <f t="shared" si="78"/>
        <v/>
      </c>
      <c r="BH121" s="547" t="str">
        <f t="shared" si="79"/>
        <v/>
      </c>
      <c r="BI121" s="547" t="str">
        <f t="shared" si="80"/>
        <v/>
      </c>
      <c r="BM121" s="633" t="e">
        <f>VLOOKUP(K121,【参考】数式用!$A$2:$O$57,15,FALSE)</f>
        <v>#N/A</v>
      </c>
    </row>
    <row r="122" spans="1:65" ht="109.95" customHeight="1" thickBot="1">
      <c r="A122" s="649">
        <v>111</v>
      </c>
      <c r="B122" s="983" t="str">
        <f>IF(基本情報入力シート!B150="","",基本情報入力シート!B150)</f>
        <v/>
      </c>
      <c r="C122" s="984"/>
      <c r="D122" s="984"/>
      <c r="E122" s="984"/>
      <c r="F122" s="985"/>
      <c r="G122" s="460" t="str">
        <f>IF(基本情報入力シート!L150="", "", 基本情報入力シート!L150)</f>
        <v/>
      </c>
      <c r="H122" s="460" t="str">
        <f>IF(基本情報入力シート!Q150="", "", 基本情報入力シート!Q150)</f>
        <v/>
      </c>
      <c r="I122" s="460" t="str">
        <f>IF(基本情報入力シート!V150="", "", 基本情報入力シート!V150)</f>
        <v/>
      </c>
      <c r="J122" s="460" t="str">
        <f>IF(基本情報入力シート!W150="", "", 基本情報入力シート!W150)</f>
        <v/>
      </c>
      <c r="K122" s="460" t="str">
        <f>IF(基本情報入力シート!Z150="", "", 基本情報入力シート!Z150)</f>
        <v/>
      </c>
      <c r="L122" s="162" t="str">
        <f>IF(基本情報入力シート!AF150=0, "",基本情報入力シート!AF150)</f>
        <v/>
      </c>
      <c r="M122" s="163" t="str">
        <f>IF(AND(基本情報入力シート!AG150="",基本情報入力シート!AG150=""), "", 基本情報入力シート!AG150)</f>
        <v/>
      </c>
      <c r="N122" s="136"/>
      <c r="O122" s="155" t="str">
        <f>IFERROR(VLOOKUP(K122,【参考】数式用!$A$2:$M$57,MATCH(N122,【参考】数式用!$G$3:$M$3,0)+6,0),"")</f>
        <v/>
      </c>
      <c r="P122" s="461" t="s">
        <v>180</v>
      </c>
      <c r="Q122" s="141"/>
      <c r="R122" s="462" t="s">
        <v>271</v>
      </c>
      <c r="S122" s="141"/>
      <c r="T122" s="462" t="s">
        <v>272</v>
      </c>
      <c r="U122" s="141"/>
      <c r="V122" s="462" t="s">
        <v>271</v>
      </c>
      <c r="W122" s="141"/>
      <c r="X122" s="462" t="s">
        <v>182</v>
      </c>
      <c r="Y122" s="462" t="s">
        <v>274</v>
      </c>
      <c r="Z122" s="456" t="str">
        <f t="shared" si="60"/>
        <v/>
      </c>
      <c r="AA122" s="463" t="s">
        <v>275</v>
      </c>
      <c r="AB122" s="458" t="str">
        <f t="shared" si="61"/>
        <v/>
      </c>
      <c r="AC122" s="459" t="str">
        <f>IFERROR(ROUNDDOWN(ROUNDDOWN(ROUND(L122*VLOOKUP(K122,【参考】数式用!$A$2:$M$57,MATCH("処遇改善加算Ⅳ",【参考】数式用!$G$3:$M$3,0)+6,0),0)*M122,0)*Z122*0.5,0), "")</f>
        <v/>
      </c>
      <c r="AD122" s="156"/>
      <c r="AE122" s="157"/>
      <c r="AF122" s="157"/>
      <c r="AG122" s="158"/>
      <c r="AH122" s="234"/>
      <c r="AI122" s="584"/>
      <c r="AJ122" s="167"/>
      <c r="AK122" s="541" t="str">
        <f t="shared" si="62"/>
        <v/>
      </c>
      <c r="AL122" s="542" t="str">
        <f t="shared" si="63"/>
        <v/>
      </c>
      <c r="AM122" s="543"/>
      <c r="AN122" s="547" t="str">
        <f>IFERROR(VLOOKUP(K122,【参考】数式用!$A$2:$N$57,14,FALSE),"")</f>
        <v/>
      </c>
      <c r="AO122" s="547" t="str">
        <f t="shared" si="64"/>
        <v/>
      </c>
      <c r="AP122" s="545" t="str">
        <f t="shared" si="65"/>
        <v/>
      </c>
      <c r="AQ122" s="545" t="str">
        <f t="shared" si="66"/>
        <v>キャリアパス要件Ⅰ・Ⅱ_</v>
      </c>
      <c r="AR122" s="546" t="str">
        <f t="shared" si="67"/>
        <v>入力済</v>
      </c>
      <c r="AS122" s="547" t="str">
        <f t="shared" si="68"/>
        <v/>
      </c>
      <c r="AT122" s="546" t="str">
        <f t="shared" si="69"/>
        <v>入力済</v>
      </c>
      <c r="AU122" s="546" t="str">
        <f t="shared" si="70"/>
        <v/>
      </c>
      <c r="AV122" s="546" t="str">
        <f t="shared" si="71"/>
        <v/>
      </c>
      <c r="AW122" s="547" t="str">
        <f t="shared" si="72"/>
        <v/>
      </c>
      <c r="AX122" s="547" t="str">
        <f t="shared" si="41"/>
        <v>入力済</v>
      </c>
      <c r="AY122" s="546" t="str">
        <f>IFERROR(VLOOKUP(K122,【参考】数式用!$AR$3:$AS$49, 2, FALSE), "")</f>
        <v/>
      </c>
      <c r="AZ122" s="547" t="str">
        <f t="shared" si="73"/>
        <v/>
      </c>
      <c r="BA122" s="547" t="str">
        <f t="shared" si="74"/>
        <v>入力済</v>
      </c>
      <c r="BB122" s="546" t="str">
        <f>IFERROR(VLOOKUP(K122,【参考】数式用!$AX$3:$AY$56, 2, FALSE), "")</f>
        <v/>
      </c>
      <c r="BC122" s="547" t="str">
        <f t="shared" si="75"/>
        <v/>
      </c>
      <c r="BD122" s="547" t="str">
        <f t="shared" si="76"/>
        <v>入力済</v>
      </c>
      <c r="BE122" s="547" t="str">
        <f t="shared" si="43"/>
        <v/>
      </c>
      <c r="BF122" s="547" t="str">
        <f t="shared" si="77"/>
        <v/>
      </c>
      <c r="BG122" s="547" t="str">
        <f t="shared" si="78"/>
        <v/>
      </c>
      <c r="BH122" s="547" t="str">
        <f t="shared" si="79"/>
        <v/>
      </c>
      <c r="BI122" s="547" t="str">
        <f t="shared" si="80"/>
        <v/>
      </c>
      <c r="BM122" s="633" t="e">
        <f>VLOOKUP(K122,【参考】数式用!$A$2:$O$57,15,FALSE)</f>
        <v>#N/A</v>
      </c>
    </row>
    <row r="123" spans="1:65" ht="109.95" customHeight="1" thickBot="1">
      <c r="A123" s="649">
        <v>112</v>
      </c>
      <c r="B123" s="983" t="str">
        <f>IF(基本情報入力シート!B151="","",基本情報入力シート!B151)</f>
        <v/>
      </c>
      <c r="C123" s="984"/>
      <c r="D123" s="984"/>
      <c r="E123" s="984"/>
      <c r="F123" s="985"/>
      <c r="G123" s="460" t="str">
        <f>IF(基本情報入力シート!L151="", "", 基本情報入力シート!L151)</f>
        <v/>
      </c>
      <c r="H123" s="460" t="str">
        <f>IF(基本情報入力シート!Q151="", "", 基本情報入力シート!Q151)</f>
        <v/>
      </c>
      <c r="I123" s="460" t="str">
        <f>IF(基本情報入力シート!V151="", "", 基本情報入力シート!V151)</f>
        <v/>
      </c>
      <c r="J123" s="460" t="str">
        <f>IF(基本情報入力シート!W151="", "", 基本情報入力シート!W151)</f>
        <v/>
      </c>
      <c r="K123" s="460" t="str">
        <f>IF(基本情報入力シート!Z151="", "", 基本情報入力シート!Z151)</f>
        <v/>
      </c>
      <c r="L123" s="162" t="str">
        <f>IF(基本情報入力シート!AF151=0, "",基本情報入力シート!AF151)</f>
        <v/>
      </c>
      <c r="M123" s="163" t="str">
        <f>IF(AND(基本情報入力シート!AG151="",基本情報入力シート!AG151=""), "", 基本情報入力シート!AG151)</f>
        <v/>
      </c>
      <c r="N123" s="136"/>
      <c r="O123" s="155" t="str">
        <f>IFERROR(VLOOKUP(K123,【参考】数式用!$A$2:$M$57,MATCH(N123,【参考】数式用!$G$3:$M$3,0)+6,0),"")</f>
        <v/>
      </c>
      <c r="P123" s="461" t="s">
        <v>180</v>
      </c>
      <c r="Q123" s="141"/>
      <c r="R123" s="462" t="s">
        <v>271</v>
      </c>
      <c r="S123" s="141"/>
      <c r="T123" s="462" t="s">
        <v>272</v>
      </c>
      <c r="U123" s="141"/>
      <c r="V123" s="462" t="s">
        <v>271</v>
      </c>
      <c r="W123" s="141"/>
      <c r="X123" s="462" t="s">
        <v>182</v>
      </c>
      <c r="Y123" s="462" t="s">
        <v>274</v>
      </c>
      <c r="Z123" s="456" t="str">
        <f t="shared" si="60"/>
        <v/>
      </c>
      <c r="AA123" s="463" t="s">
        <v>275</v>
      </c>
      <c r="AB123" s="458" t="str">
        <f t="shared" si="61"/>
        <v/>
      </c>
      <c r="AC123" s="459" t="str">
        <f>IFERROR(ROUNDDOWN(ROUNDDOWN(ROUND(L123*VLOOKUP(K123,【参考】数式用!$A$2:$M$57,MATCH("処遇改善加算Ⅳ",【参考】数式用!$G$3:$M$3,0)+6,0),0)*M123,0)*Z123*0.5,0), "")</f>
        <v/>
      </c>
      <c r="AD123" s="156"/>
      <c r="AE123" s="157"/>
      <c r="AF123" s="157"/>
      <c r="AG123" s="158"/>
      <c r="AH123" s="234"/>
      <c r="AI123" s="584"/>
      <c r="AJ123" s="167"/>
      <c r="AK123" s="541" t="str">
        <f t="shared" si="62"/>
        <v/>
      </c>
      <c r="AL123" s="542" t="str">
        <f t="shared" si="63"/>
        <v/>
      </c>
      <c r="AM123" s="543"/>
      <c r="AN123" s="547" t="str">
        <f>IFERROR(VLOOKUP(K123,【参考】数式用!$A$2:$N$57,14,FALSE),"")</f>
        <v/>
      </c>
      <c r="AO123" s="547" t="str">
        <f t="shared" si="64"/>
        <v/>
      </c>
      <c r="AP123" s="545" t="str">
        <f t="shared" si="65"/>
        <v/>
      </c>
      <c r="AQ123" s="545" t="str">
        <f t="shared" si="66"/>
        <v>キャリアパス要件Ⅰ・Ⅱ_</v>
      </c>
      <c r="AR123" s="546" t="str">
        <f t="shared" si="67"/>
        <v>入力済</v>
      </c>
      <c r="AS123" s="547" t="str">
        <f t="shared" si="68"/>
        <v/>
      </c>
      <c r="AT123" s="546" t="str">
        <f t="shared" si="69"/>
        <v>入力済</v>
      </c>
      <c r="AU123" s="546" t="str">
        <f t="shared" si="70"/>
        <v/>
      </c>
      <c r="AV123" s="546" t="str">
        <f t="shared" si="71"/>
        <v/>
      </c>
      <c r="AW123" s="547" t="str">
        <f t="shared" si="72"/>
        <v/>
      </c>
      <c r="AX123" s="547" t="str">
        <f t="shared" si="41"/>
        <v>入力済</v>
      </c>
      <c r="AY123" s="546" t="str">
        <f>IFERROR(VLOOKUP(K123,【参考】数式用!$AR$3:$AS$49, 2, FALSE), "")</f>
        <v/>
      </c>
      <c r="AZ123" s="547" t="str">
        <f t="shared" si="73"/>
        <v/>
      </c>
      <c r="BA123" s="547" t="str">
        <f t="shared" si="74"/>
        <v>入力済</v>
      </c>
      <c r="BB123" s="546" t="str">
        <f>IFERROR(VLOOKUP(K123,【参考】数式用!$AX$3:$AY$56, 2, FALSE), "")</f>
        <v/>
      </c>
      <c r="BC123" s="547" t="str">
        <f t="shared" si="75"/>
        <v/>
      </c>
      <c r="BD123" s="547" t="str">
        <f t="shared" si="76"/>
        <v>入力済</v>
      </c>
      <c r="BE123" s="547" t="str">
        <f t="shared" si="43"/>
        <v/>
      </c>
      <c r="BF123" s="547" t="str">
        <f t="shared" si="77"/>
        <v/>
      </c>
      <c r="BG123" s="547" t="str">
        <f t="shared" si="78"/>
        <v/>
      </c>
      <c r="BH123" s="547" t="str">
        <f t="shared" si="79"/>
        <v/>
      </c>
      <c r="BI123" s="547" t="str">
        <f t="shared" si="80"/>
        <v/>
      </c>
      <c r="BM123" s="633" t="e">
        <f>VLOOKUP(K123,【参考】数式用!$A$2:$O$57,15,FALSE)</f>
        <v>#N/A</v>
      </c>
    </row>
    <row r="124" spans="1:65" ht="109.95" customHeight="1" thickBot="1">
      <c r="A124" s="649">
        <v>113</v>
      </c>
      <c r="B124" s="983" t="str">
        <f>IF(基本情報入力シート!B152="","",基本情報入力シート!B152)</f>
        <v/>
      </c>
      <c r="C124" s="984"/>
      <c r="D124" s="984"/>
      <c r="E124" s="984"/>
      <c r="F124" s="985"/>
      <c r="G124" s="460" t="str">
        <f>IF(基本情報入力シート!L152="", "", 基本情報入力シート!L152)</f>
        <v/>
      </c>
      <c r="H124" s="460" t="str">
        <f>IF(基本情報入力シート!Q152="", "", 基本情報入力シート!Q152)</f>
        <v/>
      </c>
      <c r="I124" s="460" t="str">
        <f>IF(基本情報入力シート!V152="", "", 基本情報入力シート!V152)</f>
        <v/>
      </c>
      <c r="J124" s="460" t="str">
        <f>IF(基本情報入力シート!W152="", "", 基本情報入力シート!W152)</f>
        <v/>
      </c>
      <c r="K124" s="460" t="str">
        <f>IF(基本情報入力シート!Z152="", "", 基本情報入力シート!Z152)</f>
        <v/>
      </c>
      <c r="L124" s="162" t="str">
        <f>IF(基本情報入力シート!AF152=0, "",基本情報入力シート!AF152)</f>
        <v/>
      </c>
      <c r="M124" s="163" t="str">
        <f>IF(AND(基本情報入力シート!AG152="",基本情報入力シート!AG152=""), "", 基本情報入力シート!AG152)</f>
        <v/>
      </c>
      <c r="N124" s="136"/>
      <c r="O124" s="155" t="str">
        <f>IFERROR(VLOOKUP(K124,【参考】数式用!$A$2:$M$57,MATCH(N124,【参考】数式用!$G$3:$M$3,0)+6,0),"")</f>
        <v/>
      </c>
      <c r="P124" s="461" t="s">
        <v>180</v>
      </c>
      <c r="Q124" s="141"/>
      <c r="R124" s="462" t="s">
        <v>271</v>
      </c>
      <c r="S124" s="141"/>
      <c r="T124" s="462" t="s">
        <v>272</v>
      </c>
      <c r="U124" s="141"/>
      <c r="V124" s="462" t="s">
        <v>271</v>
      </c>
      <c r="W124" s="141"/>
      <c r="X124" s="462" t="s">
        <v>182</v>
      </c>
      <c r="Y124" s="462" t="s">
        <v>274</v>
      </c>
      <c r="Z124" s="456" t="str">
        <f t="shared" si="60"/>
        <v/>
      </c>
      <c r="AA124" s="463" t="s">
        <v>275</v>
      </c>
      <c r="AB124" s="458" t="str">
        <f t="shared" si="61"/>
        <v/>
      </c>
      <c r="AC124" s="459" t="str">
        <f>IFERROR(ROUNDDOWN(ROUNDDOWN(ROUND(L124*VLOOKUP(K124,【参考】数式用!$A$2:$M$57,MATCH("処遇改善加算Ⅳ",【参考】数式用!$G$3:$M$3,0)+6,0),0)*M124,0)*Z124*0.5,0), "")</f>
        <v/>
      </c>
      <c r="AD124" s="156"/>
      <c r="AE124" s="157"/>
      <c r="AF124" s="157"/>
      <c r="AG124" s="158"/>
      <c r="AH124" s="234"/>
      <c r="AI124" s="584"/>
      <c r="AJ124" s="167"/>
      <c r="AK124" s="541" t="str">
        <f t="shared" si="62"/>
        <v/>
      </c>
      <c r="AL124" s="542" t="str">
        <f t="shared" si="63"/>
        <v/>
      </c>
      <c r="AM124" s="543"/>
      <c r="AN124" s="547" t="str">
        <f>IFERROR(VLOOKUP(K124,【参考】数式用!$A$2:$N$57,14,FALSE),"")</f>
        <v/>
      </c>
      <c r="AO124" s="547" t="str">
        <f t="shared" si="64"/>
        <v/>
      </c>
      <c r="AP124" s="545" t="str">
        <f t="shared" si="65"/>
        <v/>
      </c>
      <c r="AQ124" s="545" t="str">
        <f t="shared" si="66"/>
        <v>キャリアパス要件Ⅰ・Ⅱ_</v>
      </c>
      <c r="AR124" s="546" t="str">
        <f t="shared" si="67"/>
        <v>入力済</v>
      </c>
      <c r="AS124" s="547" t="str">
        <f t="shared" si="68"/>
        <v/>
      </c>
      <c r="AT124" s="546" t="str">
        <f t="shared" si="69"/>
        <v>入力済</v>
      </c>
      <c r="AU124" s="546" t="str">
        <f t="shared" si="70"/>
        <v/>
      </c>
      <c r="AV124" s="546" t="str">
        <f t="shared" si="71"/>
        <v/>
      </c>
      <c r="AW124" s="547" t="str">
        <f t="shared" si="72"/>
        <v/>
      </c>
      <c r="AX124" s="547" t="str">
        <f t="shared" si="41"/>
        <v>入力済</v>
      </c>
      <c r="AY124" s="546" t="str">
        <f>IFERROR(VLOOKUP(K124,【参考】数式用!$AR$3:$AS$49, 2, FALSE), "")</f>
        <v/>
      </c>
      <c r="AZ124" s="547" t="str">
        <f t="shared" si="73"/>
        <v/>
      </c>
      <c r="BA124" s="547" t="str">
        <f t="shared" si="74"/>
        <v>入力済</v>
      </c>
      <c r="BB124" s="546" t="str">
        <f>IFERROR(VLOOKUP(K124,【参考】数式用!$AX$3:$AY$56, 2, FALSE), "")</f>
        <v/>
      </c>
      <c r="BC124" s="547" t="str">
        <f t="shared" si="75"/>
        <v/>
      </c>
      <c r="BD124" s="547" t="str">
        <f t="shared" si="76"/>
        <v>入力済</v>
      </c>
      <c r="BE124" s="547" t="str">
        <f t="shared" si="43"/>
        <v/>
      </c>
      <c r="BF124" s="547" t="str">
        <f t="shared" si="77"/>
        <v/>
      </c>
      <c r="BG124" s="547" t="str">
        <f t="shared" si="78"/>
        <v/>
      </c>
      <c r="BH124" s="547" t="str">
        <f t="shared" si="79"/>
        <v/>
      </c>
      <c r="BI124" s="547" t="str">
        <f t="shared" si="80"/>
        <v/>
      </c>
      <c r="BM124" s="633" t="e">
        <f>VLOOKUP(K124,【参考】数式用!$A$2:$O$57,15,FALSE)</f>
        <v>#N/A</v>
      </c>
    </row>
    <row r="125" spans="1:65" ht="109.95" customHeight="1" thickBot="1">
      <c r="A125" s="649">
        <v>114</v>
      </c>
      <c r="B125" s="983" t="str">
        <f>IF(基本情報入力シート!B153="","",基本情報入力シート!B153)</f>
        <v/>
      </c>
      <c r="C125" s="984"/>
      <c r="D125" s="984"/>
      <c r="E125" s="984"/>
      <c r="F125" s="985"/>
      <c r="G125" s="460" t="str">
        <f>IF(基本情報入力シート!L153="", "", 基本情報入力シート!L153)</f>
        <v/>
      </c>
      <c r="H125" s="460" t="str">
        <f>IF(基本情報入力シート!Q153="", "", 基本情報入力シート!Q153)</f>
        <v/>
      </c>
      <c r="I125" s="460" t="str">
        <f>IF(基本情報入力シート!V153="", "", 基本情報入力シート!V153)</f>
        <v/>
      </c>
      <c r="J125" s="460" t="str">
        <f>IF(基本情報入力シート!W153="", "", 基本情報入力シート!W153)</f>
        <v/>
      </c>
      <c r="K125" s="460" t="str">
        <f>IF(基本情報入力シート!Z153="", "", 基本情報入力シート!Z153)</f>
        <v/>
      </c>
      <c r="L125" s="162" t="str">
        <f>IF(基本情報入力シート!AF153=0, "",基本情報入力シート!AF153)</f>
        <v/>
      </c>
      <c r="M125" s="163" t="str">
        <f>IF(AND(基本情報入力シート!AG153="",基本情報入力シート!AG153=""), "", 基本情報入力シート!AG153)</f>
        <v/>
      </c>
      <c r="N125" s="136"/>
      <c r="O125" s="155" t="str">
        <f>IFERROR(VLOOKUP(K125,【参考】数式用!$A$2:$M$57,MATCH(N125,【参考】数式用!$G$3:$M$3,0)+6,0),"")</f>
        <v/>
      </c>
      <c r="P125" s="461" t="s">
        <v>180</v>
      </c>
      <c r="Q125" s="141"/>
      <c r="R125" s="462" t="s">
        <v>271</v>
      </c>
      <c r="S125" s="141"/>
      <c r="T125" s="462" t="s">
        <v>272</v>
      </c>
      <c r="U125" s="141"/>
      <c r="V125" s="462" t="s">
        <v>271</v>
      </c>
      <c r="W125" s="141"/>
      <c r="X125" s="462" t="s">
        <v>182</v>
      </c>
      <c r="Y125" s="462" t="s">
        <v>274</v>
      </c>
      <c r="Z125" s="456" t="str">
        <f t="shared" si="60"/>
        <v/>
      </c>
      <c r="AA125" s="463" t="s">
        <v>275</v>
      </c>
      <c r="AB125" s="458" t="str">
        <f t="shared" si="61"/>
        <v/>
      </c>
      <c r="AC125" s="459" t="str">
        <f>IFERROR(ROUNDDOWN(ROUNDDOWN(ROUND(L125*VLOOKUP(K125,【参考】数式用!$A$2:$M$57,MATCH("処遇改善加算Ⅳ",【参考】数式用!$G$3:$M$3,0)+6,0),0)*M125,0)*Z125*0.5,0), "")</f>
        <v/>
      </c>
      <c r="AD125" s="156"/>
      <c r="AE125" s="157"/>
      <c r="AF125" s="157"/>
      <c r="AG125" s="158"/>
      <c r="AH125" s="234"/>
      <c r="AI125" s="584"/>
      <c r="AJ125" s="167"/>
      <c r="AK125" s="541" t="str">
        <f t="shared" si="62"/>
        <v/>
      </c>
      <c r="AL125" s="542" t="str">
        <f t="shared" si="63"/>
        <v/>
      </c>
      <c r="AM125" s="543"/>
      <c r="AN125" s="547" t="str">
        <f>IFERROR(VLOOKUP(K125,【参考】数式用!$A$2:$N$57,14,FALSE),"")</f>
        <v/>
      </c>
      <c r="AO125" s="547" t="str">
        <f t="shared" si="64"/>
        <v/>
      </c>
      <c r="AP125" s="545" t="str">
        <f t="shared" si="65"/>
        <v/>
      </c>
      <c r="AQ125" s="545" t="str">
        <f t="shared" si="66"/>
        <v>キャリアパス要件Ⅰ・Ⅱ_</v>
      </c>
      <c r="AR125" s="546" t="str">
        <f t="shared" si="67"/>
        <v>入力済</v>
      </c>
      <c r="AS125" s="547" t="str">
        <f t="shared" si="68"/>
        <v/>
      </c>
      <c r="AT125" s="546" t="str">
        <f t="shared" si="69"/>
        <v>入力済</v>
      </c>
      <c r="AU125" s="546" t="str">
        <f t="shared" si="70"/>
        <v/>
      </c>
      <c r="AV125" s="546" t="str">
        <f t="shared" si="71"/>
        <v/>
      </c>
      <c r="AW125" s="547" t="str">
        <f t="shared" si="72"/>
        <v/>
      </c>
      <c r="AX125" s="547" t="str">
        <f t="shared" si="41"/>
        <v>入力済</v>
      </c>
      <c r="AY125" s="546" t="str">
        <f>IFERROR(VLOOKUP(K125,【参考】数式用!$AR$3:$AS$49, 2, FALSE), "")</f>
        <v/>
      </c>
      <c r="AZ125" s="547" t="str">
        <f t="shared" si="73"/>
        <v/>
      </c>
      <c r="BA125" s="547" t="str">
        <f t="shared" si="74"/>
        <v>入力済</v>
      </c>
      <c r="BB125" s="546" t="str">
        <f>IFERROR(VLOOKUP(K125,【参考】数式用!$AX$3:$AY$56, 2, FALSE), "")</f>
        <v/>
      </c>
      <c r="BC125" s="547" t="str">
        <f t="shared" si="75"/>
        <v/>
      </c>
      <c r="BD125" s="547" t="str">
        <f t="shared" si="76"/>
        <v>入力済</v>
      </c>
      <c r="BE125" s="547" t="str">
        <f t="shared" si="43"/>
        <v/>
      </c>
      <c r="BF125" s="547" t="str">
        <f t="shared" si="77"/>
        <v/>
      </c>
      <c r="BG125" s="547" t="str">
        <f t="shared" si="78"/>
        <v/>
      </c>
      <c r="BH125" s="547" t="str">
        <f t="shared" si="79"/>
        <v/>
      </c>
      <c r="BI125" s="547" t="str">
        <f t="shared" si="80"/>
        <v/>
      </c>
      <c r="BM125" s="633" t="e">
        <f>VLOOKUP(K125,【参考】数式用!$A$2:$O$57,15,FALSE)</f>
        <v>#N/A</v>
      </c>
    </row>
    <row r="126" spans="1:65" ht="109.95" customHeight="1" thickBot="1">
      <c r="A126" s="649">
        <v>115</v>
      </c>
      <c r="B126" s="983" t="str">
        <f>IF(基本情報入力シート!B154="","",基本情報入力シート!B154)</f>
        <v/>
      </c>
      <c r="C126" s="984"/>
      <c r="D126" s="984"/>
      <c r="E126" s="984"/>
      <c r="F126" s="985"/>
      <c r="G126" s="460" t="str">
        <f>IF(基本情報入力シート!L154="", "", 基本情報入力シート!L154)</f>
        <v/>
      </c>
      <c r="H126" s="460" t="str">
        <f>IF(基本情報入力シート!Q154="", "", 基本情報入力シート!Q154)</f>
        <v/>
      </c>
      <c r="I126" s="460" t="str">
        <f>IF(基本情報入力シート!V154="", "", 基本情報入力シート!V154)</f>
        <v/>
      </c>
      <c r="J126" s="460" t="str">
        <f>IF(基本情報入力シート!W154="", "", 基本情報入力シート!W154)</f>
        <v/>
      </c>
      <c r="K126" s="460" t="str">
        <f>IF(基本情報入力シート!Z154="", "", 基本情報入力シート!Z154)</f>
        <v/>
      </c>
      <c r="L126" s="162" t="str">
        <f>IF(基本情報入力シート!AF154=0, "",基本情報入力シート!AF154)</f>
        <v/>
      </c>
      <c r="M126" s="163" t="str">
        <f>IF(AND(基本情報入力シート!AG154="",基本情報入力シート!AG154=""), "", 基本情報入力シート!AG154)</f>
        <v/>
      </c>
      <c r="N126" s="136"/>
      <c r="O126" s="155" t="str">
        <f>IFERROR(VLOOKUP(K126,【参考】数式用!$A$2:$M$57,MATCH(N126,【参考】数式用!$G$3:$M$3,0)+6,0),"")</f>
        <v/>
      </c>
      <c r="P126" s="461" t="s">
        <v>180</v>
      </c>
      <c r="Q126" s="141"/>
      <c r="R126" s="462" t="s">
        <v>271</v>
      </c>
      <c r="S126" s="141"/>
      <c r="T126" s="462" t="s">
        <v>272</v>
      </c>
      <c r="U126" s="141"/>
      <c r="V126" s="462" t="s">
        <v>271</v>
      </c>
      <c r="W126" s="141"/>
      <c r="X126" s="462" t="s">
        <v>182</v>
      </c>
      <c r="Y126" s="462" t="s">
        <v>274</v>
      </c>
      <c r="Z126" s="456" t="str">
        <f t="shared" si="60"/>
        <v/>
      </c>
      <c r="AA126" s="463" t="s">
        <v>275</v>
      </c>
      <c r="AB126" s="458" t="str">
        <f t="shared" si="61"/>
        <v/>
      </c>
      <c r="AC126" s="459" t="str">
        <f>IFERROR(ROUNDDOWN(ROUNDDOWN(ROUND(L126*VLOOKUP(K126,【参考】数式用!$A$2:$M$57,MATCH("処遇改善加算Ⅳ",【参考】数式用!$G$3:$M$3,0)+6,0),0)*M126,0)*Z126*0.5,0), "")</f>
        <v/>
      </c>
      <c r="AD126" s="156"/>
      <c r="AE126" s="157"/>
      <c r="AF126" s="157"/>
      <c r="AG126" s="158"/>
      <c r="AH126" s="234"/>
      <c r="AI126" s="584"/>
      <c r="AJ126" s="167"/>
      <c r="AK126" s="541" t="str">
        <f t="shared" si="62"/>
        <v/>
      </c>
      <c r="AL126" s="542" t="str">
        <f t="shared" si="63"/>
        <v/>
      </c>
      <c r="AM126" s="543"/>
      <c r="AN126" s="547" t="str">
        <f>IFERROR(VLOOKUP(K126,【参考】数式用!$A$2:$N$57,14,FALSE),"")</f>
        <v/>
      </c>
      <c r="AO126" s="547" t="str">
        <f t="shared" si="64"/>
        <v/>
      </c>
      <c r="AP126" s="545" t="str">
        <f t="shared" si="65"/>
        <v/>
      </c>
      <c r="AQ126" s="545" t="str">
        <f t="shared" si="66"/>
        <v>キャリアパス要件Ⅰ・Ⅱ_</v>
      </c>
      <c r="AR126" s="546" t="str">
        <f t="shared" si="67"/>
        <v>入力済</v>
      </c>
      <c r="AS126" s="547" t="str">
        <f t="shared" si="68"/>
        <v/>
      </c>
      <c r="AT126" s="546" t="str">
        <f t="shared" si="69"/>
        <v>入力済</v>
      </c>
      <c r="AU126" s="546" t="str">
        <f t="shared" si="70"/>
        <v/>
      </c>
      <c r="AV126" s="546" t="str">
        <f t="shared" si="71"/>
        <v/>
      </c>
      <c r="AW126" s="547" t="str">
        <f t="shared" si="72"/>
        <v/>
      </c>
      <c r="AX126" s="547" t="str">
        <f t="shared" si="41"/>
        <v>入力済</v>
      </c>
      <c r="AY126" s="546" t="str">
        <f>IFERROR(VLOOKUP(K126,【参考】数式用!$AR$3:$AS$49, 2, FALSE), "")</f>
        <v/>
      </c>
      <c r="AZ126" s="547" t="str">
        <f t="shared" si="73"/>
        <v/>
      </c>
      <c r="BA126" s="547" t="str">
        <f t="shared" si="74"/>
        <v>入力済</v>
      </c>
      <c r="BB126" s="546" t="str">
        <f>IFERROR(VLOOKUP(K126,【参考】数式用!$AX$3:$AY$56, 2, FALSE), "")</f>
        <v/>
      </c>
      <c r="BC126" s="547" t="str">
        <f t="shared" si="75"/>
        <v/>
      </c>
      <c r="BD126" s="547" t="str">
        <f t="shared" si="76"/>
        <v>入力済</v>
      </c>
      <c r="BE126" s="547" t="str">
        <f t="shared" si="43"/>
        <v/>
      </c>
      <c r="BF126" s="547" t="str">
        <f t="shared" si="77"/>
        <v/>
      </c>
      <c r="BG126" s="547" t="str">
        <f t="shared" si="78"/>
        <v/>
      </c>
      <c r="BH126" s="547" t="str">
        <f t="shared" si="79"/>
        <v/>
      </c>
      <c r="BI126" s="547" t="str">
        <f t="shared" si="80"/>
        <v/>
      </c>
      <c r="BM126" s="633" t="e">
        <f>VLOOKUP(K126,【参考】数式用!$A$2:$O$57,15,FALSE)</f>
        <v>#N/A</v>
      </c>
    </row>
    <row r="127" spans="1:65" ht="109.95" customHeight="1" thickBot="1">
      <c r="A127" s="649">
        <v>116</v>
      </c>
      <c r="B127" s="983" t="str">
        <f>IF(基本情報入力シート!B155="","",基本情報入力シート!B155)</f>
        <v/>
      </c>
      <c r="C127" s="984"/>
      <c r="D127" s="984"/>
      <c r="E127" s="984"/>
      <c r="F127" s="985"/>
      <c r="G127" s="460" t="str">
        <f>IF(基本情報入力シート!L155="", "", 基本情報入力シート!L155)</f>
        <v/>
      </c>
      <c r="H127" s="460" t="str">
        <f>IF(基本情報入力シート!Q155="", "", 基本情報入力シート!Q155)</f>
        <v/>
      </c>
      <c r="I127" s="460" t="str">
        <f>IF(基本情報入力シート!V155="", "", 基本情報入力シート!V155)</f>
        <v/>
      </c>
      <c r="J127" s="460" t="str">
        <f>IF(基本情報入力シート!W155="", "", 基本情報入力シート!W155)</f>
        <v/>
      </c>
      <c r="K127" s="460" t="str">
        <f>IF(基本情報入力シート!Z155="", "", 基本情報入力シート!Z155)</f>
        <v/>
      </c>
      <c r="L127" s="162" t="str">
        <f>IF(基本情報入力シート!AF155=0, "",基本情報入力シート!AF155)</f>
        <v/>
      </c>
      <c r="M127" s="163" t="str">
        <f>IF(AND(基本情報入力シート!AG155="",基本情報入力シート!AG155=""), "", 基本情報入力シート!AG155)</f>
        <v/>
      </c>
      <c r="N127" s="136"/>
      <c r="O127" s="155" t="str">
        <f>IFERROR(VLOOKUP(K127,【参考】数式用!$A$2:$M$57,MATCH(N127,【参考】数式用!$G$3:$M$3,0)+6,0),"")</f>
        <v/>
      </c>
      <c r="P127" s="461" t="s">
        <v>180</v>
      </c>
      <c r="Q127" s="141"/>
      <c r="R127" s="462" t="s">
        <v>271</v>
      </c>
      <c r="S127" s="141"/>
      <c r="T127" s="462" t="s">
        <v>272</v>
      </c>
      <c r="U127" s="141"/>
      <c r="V127" s="462" t="s">
        <v>271</v>
      </c>
      <c r="W127" s="141"/>
      <c r="X127" s="462" t="s">
        <v>182</v>
      </c>
      <c r="Y127" s="462" t="s">
        <v>274</v>
      </c>
      <c r="Z127" s="456" t="str">
        <f t="shared" si="60"/>
        <v/>
      </c>
      <c r="AA127" s="463" t="s">
        <v>275</v>
      </c>
      <c r="AB127" s="458" t="str">
        <f t="shared" si="61"/>
        <v/>
      </c>
      <c r="AC127" s="459" t="str">
        <f>IFERROR(ROUNDDOWN(ROUNDDOWN(ROUND(L127*VLOOKUP(K127,【参考】数式用!$A$2:$M$57,MATCH("処遇改善加算Ⅳ",【参考】数式用!$G$3:$M$3,0)+6,0),0)*M127,0)*Z127*0.5,0), "")</f>
        <v/>
      </c>
      <c r="AD127" s="156"/>
      <c r="AE127" s="157"/>
      <c r="AF127" s="157"/>
      <c r="AG127" s="158"/>
      <c r="AH127" s="234"/>
      <c r="AI127" s="584"/>
      <c r="AJ127" s="167"/>
      <c r="AK127" s="541" t="str">
        <f t="shared" si="62"/>
        <v/>
      </c>
      <c r="AL127" s="542" t="str">
        <f t="shared" si="63"/>
        <v/>
      </c>
      <c r="AM127" s="543"/>
      <c r="AN127" s="547" t="str">
        <f>IFERROR(VLOOKUP(K127,【参考】数式用!$A$2:$N$57,14,FALSE),"")</f>
        <v/>
      </c>
      <c r="AO127" s="547" t="str">
        <f t="shared" si="64"/>
        <v/>
      </c>
      <c r="AP127" s="545" t="str">
        <f t="shared" si="65"/>
        <v/>
      </c>
      <c r="AQ127" s="545" t="str">
        <f t="shared" si="66"/>
        <v>キャリアパス要件Ⅰ・Ⅱ_</v>
      </c>
      <c r="AR127" s="546" t="str">
        <f t="shared" si="67"/>
        <v>入力済</v>
      </c>
      <c r="AS127" s="547" t="str">
        <f t="shared" si="68"/>
        <v/>
      </c>
      <c r="AT127" s="546" t="str">
        <f t="shared" si="69"/>
        <v>入力済</v>
      </c>
      <c r="AU127" s="546" t="str">
        <f t="shared" si="70"/>
        <v/>
      </c>
      <c r="AV127" s="546" t="str">
        <f t="shared" si="71"/>
        <v/>
      </c>
      <c r="AW127" s="547" t="str">
        <f t="shared" si="72"/>
        <v/>
      </c>
      <c r="AX127" s="547" t="str">
        <f t="shared" si="41"/>
        <v>入力済</v>
      </c>
      <c r="AY127" s="546" t="str">
        <f>IFERROR(VLOOKUP(K127,【参考】数式用!$AR$3:$AS$49, 2, FALSE), "")</f>
        <v/>
      </c>
      <c r="AZ127" s="547" t="str">
        <f t="shared" si="73"/>
        <v/>
      </c>
      <c r="BA127" s="547" t="str">
        <f t="shared" si="74"/>
        <v>入力済</v>
      </c>
      <c r="BB127" s="546" t="str">
        <f>IFERROR(VLOOKUP(K127,【参考】数式用!$AX$3:$AY$56, 2, FALSE), "")</f>
        <v/>
      </c>
      <c r="BC127" s="547" t="str">
        <f t="shared" si="75"/>
        <v/>
      </c>
      <c r="BD127" s="547" t="str">
        <f t="shared" si="76"/>
        <v>入力済</v>
      </c>
      <c r="BE127" s="547" t="str">
        <f t="shared" si="43"/>
        <v/>
      </c>
      <c r="BF127" s="547" t="str">
        <f t="shared" si="77"/>
        <v/>
      </c>
      <c r="BG127" s="547" t="str">
        <f t="shared" si="78"/>
        <v/>
      </c>
      <c r="BH127" s="547" t="str">
        <f t="shared" si="79"/>
        <v/>
      </c>
      <c r="BI127" s="547" t="str">
        <f t="shared" si="80"/>
        <v/>
      </c>
      <c r="BM127" s="633" t="e">
        <f>VLOOKUP(K127,【参考】数式用!$A$2:$O$57,15,FALSE)</f>
        <v>#N/A</v>
      </c>
    </row>
    <row r="128" spans="1:65" ht="109.95" customHeight="1" thickBot="1">
      <c r="A128" s="649">
        <v>117</v>
      </c>
      <c r="B128" s="983" t="str">
        <f>IF(基本情報入力シート!B156="","",基本情報入力シート!B156)</f>
        <v/>
      </c>
      <c r="C128" s="984"/>
      <c r="D128" s="984"/>
      <c r="E128" s="984"/>
      <c r="F128" s="985"/>
      <c r="G128" s="460" t="str">
        <f>IF(基本情報入力シート!L156="", "", 基本情報入力シート!L156)</f>
        <v/>
      </c>
      <c r="H128" s="460" t="str">
        <f>IF(基本情報入力シート!Q156="", "", 基本情報入力シート!Q156)</f>
        <v/>
      </c>
      <c r="I128" s="460" t="str">
        <f>IF(基本情報入力シート!V156="", "", 基本情報入力シート!V156)</f>
        <v/>
      </c>
      <c r="J128" s="460" t="str">
        <f>IF(基本情報入力シート!W156="", "", 基本情報入力シート!W156)</f>
        <v/>
      </c>
      <c r="K128" s="460" t="str">
        <f>IF(基本情報入力シート!Z156="", "", 基本情報入力シート!Z156)</f>
        <v/>
      </c>
      <c r="L128" s="162" t="str">
        <f>IF(基本情報入力シート!AF156=0, "",基本情報入力シート!AF156)</f>
        <v/>
      </c>
      <c r="M128" s="163" t="str">
        <f>IF(AND(基本情報入力シート!AG156="",基本情報入力シート!AG156=""), "", 基本情報入力シート!AG156)</f>
        <v/>
      </c>
      <c r="N128" s="136"/>
      <c r="O128" s="155" t="str">
        <f>IFERROR(VLOOKUP(K128,【参考】数式用!$A$2:$M$57,MATCH(N128,【参考】数式用!$G$3:$M$3,0)+6,0),"")</f>
        <v/>
      </c>
      <c r="P128" s="461" t="s">
        <v>180</v>
      </c>
      <c r="Q128" s="141"/>
      <c r="R128" s="462" t="s">
        <v>271</v>
      </c>
      <c r="S128" s="141"/>
      <c r="T128" s="462" t="s">
        <v>272</v>
      </c>
      <c r="U128" s="141"/>
      <c r="V128" s="462" t="s">
        <v>271</v>
      </c>
      <c r="W128" s="141"/>
      <c r="X128" s="462" t="s">
        <v>182</v>
      </c>
      <c r="Y128" s="462" t="s">
        <v>274</v>
      </c>
      <c r="Z128" s="456" t="str">
        <f t="shared" si="60"/>
        <v/>
      </c>
      <c r="AA128" s="463" t="s">
        <v>275</v>
      </c>
      <c r="AB128" s="458" t="str">
        <f t="shared" si="61"/>
        <v/>
      </c>
      <c r="AC128" s="459" t="str">
        <f>IFERROR(ROUNDDOWN(ROUNDDOWN(ROUND(L128*VLOOKUP(K128,【参考】数式用!$A$2:$M$57,MATCH("処遇改善加算Ⅳ",【参考】数式用!$G$3:$M$3,0)+6,0),0)*M128,0)*Z128*0.5,0), "")</f>
        <v/>
      </c>
      <c r="AD128" s="156"/>
      <c r="AE128" s="157"/>
      <c r="AF128" s="157"/>
      <c r="AG128" s="158"/>
      <c r="AH128" s="234"/>
      <c r="AI128" s="584"/>
      <c r="AJ128" s="167"/>
      <c r="AK128" s="541" t="str">
        <f t="shared" si="62"/>
        <v/>
      </c>
      <c r="AL128" s="542" t="str">
        <f t="shared" si="63"/>
        <v/>
      </c>
      <c r="AM128" s="543"/>
      <c r="AN128" s="547" t="str">
        <f>IFERROR(VLOOKUP(K128,【参考】数式用!$A$2:$N$57,14,FALSE),"")</f>
        <v/>
      </c>
      <c r="AO128" s="547" t="str">
        <f t="shared" si="64"/>
        <v/>
      </c>
      <c r="AP128" s="545" t="str">
        <f t="shared" si="65"/>
        <v/>
      </c>
      <c r="AQ128" s="545" t="str">
        <f t="shared" si="66"/>
        <v>キャリアパス要件Ⅰ・Ⅱ_</v>
      </c>
      <c r="AR128" s="546" t="str">
        <f t="shared" si="67"/>
        <v>入力済</v>
      </c>
      <c r="AS128" s="547" t="str">
        <f t="shared" si="68"/>
        <v/>
      </c>
      <c r="AT128" s="546" t="str">
        <f t="shared" si="69"/>
        <v>入力済</v>
      </c>
      <c r="AU128" s="546" t="str">
        <f t="shared" si="70"/>
        <v/>
      </c>
      <c r="AV128" s="546" t="str">
        <f t="shared" si="71"/>
        <v/>
      </c>
      <c r="AW128" s="547" t="str">
        <f t="shared" si="72"/>
        <v/>
      </c>
      <c r="AX128" s="547" t="str">
        <f t="shared" si="41"/>
        <v>入力済</v>
      </c>
      <c r="AY128" s="546" t="str">
        <f>IFERROR(VLOOKUP(K128,【参考】数式用!$AR$3:$AS$49, 2, FALSE), "")</f>
        <v/>
      </c>
      <c r="AZ128" s="547" t="str">
        <f t="shared" si="73"/>
        <v/>
      </c>
      <c r="BA128" s="547" t="str">
        <f t="shared" si="74"/>
        <v>入力済</v>
      </c>
      <c r="BB128" s="546" t="str">
        <f>IFERROR(VLOOKUP(K128,【参考】数式用!$AX$3:$AY$56, 2, FALSE), "")</f>
        <v/>
      </c>
      <c r="BC128" s="547" t="str">
        <f t="shared" si="75"/>
        <v/>
      </c>
      <c r="BD128" s="547" t="str">
        <f t="shared" si="76"/>
        <v>入力済</v>
      </c>
      <c r="BE128" s="547" t="str">
        <f t="shared" si="43"/>
        <v/>
      </c>
      <c r="BF128" s="547" t="str">
        <f t="shared" si="77"/>
        <v/>
      </c>
      <c r="BG128" s="547" t="str">
        <f t="shared" si="78"/>
        <v/>
      </c>
      <c r="BH128" s="547" t="str">
        <f t="shared" si="79"/>
        <v/>
      </c>
      <c r="BI128" s="547" t="str">
        <f t="shared" si="80"/>
        <v/>
      </c>
      <c r="BM128" s="633" t="e">
        <f>VLOOKUP(K128,【参考】数式用!$A$2:$O$57,15,FALSE)</f>
        <v>#N/A</v>
      </c>
    </row>
    <row r="129" spans="1:65" ht="109.95" customHeight="1" thickBot="1">
      <c r="A129" s="649">
        <v>118</v>
      </c>
      <c r="B129" s="983" t="str">
        <f>IF(基本情報入力シート!B157="","",基本情報入力シート!B157)</f>
        <v/>
      </c>
      <c r="C129" s="984"/>
      <c r="D129" s="984"/>
      <c r="E129" s="984"/>
      <c r="F129" s="985"/>
      <c r="G129" s="460" t="str">
        <f>IF(基本情報入力シート!L157="", "", 基本情報入力シート!L157)</f>
        <v/>
      </c>
      <c r="H129" s="460" t="str">
        <f>IF(基本情報入力シート!Q157="", "", 基本情報入力シート!Q157)</f>
        <v/>
      </c>
      <c r="I129" s="460" t="str">
        <f>IF(基本情報入力シート!V157="", "", 基本情報入力シート!V157)</f>
        <v/>
      </c>
      <c r="J129" s="460" t="str">
        <f>IF(基本情報入力シート!W157="", "", 基本情報入力シート!W157)</f>
        <v/>
      </c>
      <c r="K129" s="460" t="str">
        <f>IF(基本情報入力シート!Z157="", "", 基本情報入力シート!Z157)</f>
        <v/>
      </c>
      <c r="L129" s="162" t="str">
        <f>IF(基本情報入力シート!AF157=0, "",基本情報入力シート!AF157)</f>
        <v/>
      </c>
      <c r="M129" s="163" t="str">
        <f>IF(AND(基本情報入力シート!AG157="",基本情報入力シート!AG157=""), "", 基本情報入力シート!AG157)</f>
        <v/>
      </c>
      <c r="N129" s="136"/>
      <c r="O129" s="155" t="str">
        <f>IFERROR(VLOOKUP(K129,【参考】数式用!$A$2:$M$57,MATCH(N129,【参考】数式用!$G$3:$M$3,0)+6,0),"")</f>
        <v/>
      </c>
      <c r="P129" s="461" t="s">
        <v>180</v>
      </c>
      <c r="Q129" s="141"/>
      <c r="R129" s="462" t="s">
        <v>271</v>
      </c>
      <c r="S129" s="141"/>
      <c r="T129" s="462" t="s">
        <v>272</v>
      </c>
      <c r="U129" s="141"/>
      <c r="V129" s="462" t="s">
        <v>271</v>
      </c>
      <c r="W129" s="141"/>
      <c r="X129" s="462" t="s">
        <v>182</v>
      </c>
      <c r="Y129" s="462" t="s">
        <v>274</v>
      </c>
      <c r="Z129" s="456" t="str">
        <f t="shared" si="60"/>
        <v/>
      </c>
      <c r="AA129" s="463" t="s">
        <v>275</v>
      </c>
      <c r="AB129" s="458" t="str">
        <f t="shared" si="61"/>
        <v/>
      </c>
      <c r="AC129" s="459" t="str">
        <f>IFERROR(ROUNDDOWN(ROUNDDOWN(ROUND(L129*VLOOKUP(K129,【参考】数式用!$A$2:$M$57,MATCH("処遇改善加算Ⅳ",【参考】数式用!$G$3:$M$3,0)+6,0),0)*M129,0)*Z129*0.5,0), "")</f>
        <v/>
      </c>
      <c r="AD129" s="156"/>
      <c r="AE129" s="157"/>
      <c r="AF129" s="157"/>
      <c r="AG129" s="158"/>
      <c r="AH129" s="234"/>
      <c r="AI129" s="584"/>
      <c r="AJ129" s="167"/>
      <c r="AK129" s="541" t="str">
        <f t="shared" si="62"/>
        <v/>
      </c>
      <c r="AL129" s="542" t="str">
        <f t="shared" si="63"/>
        <v/>
      </c>
      <c r="AM129" s="543"/>
      <c r="AN129" s="547" t="str">
        <f>IFERROR(VLOOKUP(K129,【参考】数式用!$A$2:$N$57,14,FALSE),"")</f>
        <v/>
      </c>
      <c r="AO129" s="547" t="str">
        <f t="shared" si="64"/>
        <v/>
      </c>
      <c r="AP129" s="545" t="str">
        <f t="shared" si="65"/>
        <v/>
      </c>
      <c r="AQ129" s="545" t="str">
        <f t="shared" si="66"/>
        <v>キャリアパス要件Ⅰ・Ⅱ_</v>
      </c>
      <c r="AR129" s="546" t="str">
        <f t="shared" si="67"/>
        <v>入力済</v>
      </c>
      <c r="AS129" s="547" t="str">
        <f t="shared" si="68"/>
        <v/>
      </c>
      <c r="AT129" s="546" t="str">
        <f t="shared" si="69"/>
        <v>入力済</v>
      </c>
      <c r="AU129" s="546" t="str">
        <f t="shared" si="70"/>
        <v/>
      </c>
      <c r="AV129" s="546" t="str">
        <f t="shared" si="71"/>
        <v/>
      </c>
      <c r="AW129" s="547" t="str">
        <f t="shared" si="72"/>
        <v/>
      </c>
      <c r="AX129" s="547" t="str">
        <f t="shared" si="41"/>
        <v>入力済</v>
      </c>
      <c r="AY129" s="546" t="str">
        <f>IFERROR(VLOOKUP(K129,【参考】数式用!$AR$3:$AS$49, 2, FALSE), "")</f>
        <v/>
      </c>
      <c r="AZ129" s="547" t="str">
        <f t="shared" si="73"/>
        <v/>
      </c>
      <c r="BA129" s="547" t="str">
        <f t="shared" si="74"/>
        <v>入力済</v>
      </c>
      <c r="BB129" s="546" t="str">
        <f>IFERROR(VLOOKUP(K129,【参考】数式用!$AX$3:$AY$56, 2, FALSE), "")</f>
        <v/>
      </c>
      <c r="BC129" s="547" t="str">
        <f t="shared" si="75"/>
        <v/>
      </c>
      <c r="BD129" s="547" t="str">
        <f t="shared" si="76"/>
        <v>入力済</v>
      </c>
      <c r="BE129" s="547" t="str">
        <f t="shared" si="43"/>
        <v/>
      </c>
      <c r="BF129" s="547" t="str">
        <f t="shared" si="77"/>
        <v/>
      </c>
      <c r="BG129" s="547" t="str">
        <f t="shared" si="78"/>
        <v/>
      </c>
      <c r="BH129" s="547" t="str">
        <f t="shared" si="79"/>
        <v/>
      </c>
      <c r="BI129" s="547" t="str">
        <f t="shared" si="80"/>
        <v/>
      </c>
      <c r="BM129" s="633" t="e">
        <f>VLOOKUP(K129,【参考】数式用!$A$2:$O$57,15,FALSE)</f>
        <v>#N/A</v>
      </c>
    </row>
    <row r="130" spans="1:65" ht="109.95" customHeight="1" thickBot="1">
      <c r="A130" s="649">
        <v>119</v>
      </c>
      <c r="B130" s="983" t="str">
        <f>IF(基本情報入力シート!B158="","",基本情報入力シート!B158)</f>
        <v/>
      </c>
      <c r="C130" s="984"/>
      <c r="D130" s="984"/>
      <c r="E130" s="984"/>
      <c r="F130" s="985"/>
      <c r="G130" s="460" t="str">
        <f>IF(基本情報入力シート!L158="", "", 基本情報入力シート!L158)</f>
        <v/>
      </c>
      <c r="H130" s="460" t="str">
        <f>IF(基本情報入力シート!Q158="", "", 基本情報入力シート!Q158)</f>
        <v/>
      </c>
      <c r="I130" s="460" t="str">
        <f>IF(基本情報入力シート!V158="", "", 基本情報入力シート!V158)</f>
        <v/>
      </c>
      <c r="J130" s="460" t="str">
        <f>IF(基本情報入力シート!W158="", "", 基本情報入力シート!W158)</f>
        <v/>
      </c>
      <c r="K130" s="460" t="str">
        <f>IF(基本情報入力シート!Z158="", "", 基本情報入力シート!Z158)</f>
        <v/>
      </c>
      <c r="L130" s="162" t="str">
        <f>IF(基本情報入力シート!AF158=0, "",基本情報入力シート!AF158)</f>
        <v/>
      </c>
      <c r="M130" s="163" t="str">
        <f>IF(AND(基本情報入力シート!AG158="",基本情報入力シート!AG158=""), "", 基本情報入力シート!AG158)</f>
        <v/>
      </c>
      <c r="N130" s="136"/>
      <c r="O130" s="155" t="str">
        <f>IFERROR(VLOOKUP(K130,【参考】数式用!$A$2:$M$57,MATCH(N130,【参考】数式用!$G$3:$M$3,0)+6,0),"")</f>
        <v/>
      </c>
      <c r="P130" s="461" t="s">
        <v>180</v>
      </c>
      <c r="Q130" s="141"/>
      <c r="R130" s="462" t="s">
        <v>271</v>
      </c>
      <c r="S130" s="141"/>
      <c r="T130" s="462" t="s">
        <v>272</v>
      </c>
      <c r="U130" s="141"/>
      <c r="V130" s="462" t="s">
        <v>271</v>
      </c>
      <c r="W130" s="141"/>
      <c r="X130" s="462" t="s">
        <v>182</v>
      </c>
      <c r="Y130" s="462" t="s">
        <v>274</v>
      </c>
      <c r="Z130" s="456" t="str">
        <f t="shared" si="60"/>
        <v/>
      </c>
      <c r="AA130" s="463" t="s">
        <v>275</v>
      </c>
      <c r="AB130" s="458" t="str">
        <f t="shared" si="61"/>
        <v/>
      </c>
      <c r="AC130" s="459" t="str">
        <f>IFERROR(ROUNDDOWN(ROUNDDOWN(ROUND(L130*VLOOKUP(K130,【参考】数式用!$A$2:$M$57,MATCH("処遇改善加算Ⅳ",【参考】数式用!$G$3:$M$3,0)+6,0),0)*M130,0)*Z130*0.5,0), "")</f>
        <v/>
      </c>
      <c r="AD130" s="156"/>
      <c r="AE130" s="157"/>
      <c r="AF130" s="157"/>
      <c r="AG130" s="158"/>
      <c r="AH130" s="234"/>
      <c r="AI130" s="584"/>
      <c r="AJ130" s="167"/>
      <c r="AK130" s="541" t="str">
        <f t="shared" si="62"/>
        <v/>
      </c>
      <c r="AL130" s="542" t="str">
        <f t="shared" si="63"/>
        <v/>
      </c>
      <c r="AM130" s="543"/>
      <c r="AN130" s="547" t="str">
        <f>IFERROR(VLOOKUP(K130,【参考】数式用!$A$2:$N$57,14,FALSE),"")</f>
        <v/>
      </c>
      <c r="AO130" s="547" t="str">
        <f t="shared" si="64"/>
        <v/>
      </c>
      <c r="AP130" s="545" t="str">
        <f t="shared" si="65"/>
        <v/>
      </c>
      <c r="AQ130" s="545" t="str">
        <f t="shared" si="66"/>
        <v>キャリアパス要件Ⅰ・Ⅱ_</v>
      </c>
      <c r="AR130" s="546" t="str">
        <f t="shared" si="67"/>
        <v>入力済</v>
      </c>
      <c r="AS130" s="547" t="str">
        <f t="shared" si="68"/>
        <v/>
      </c>
      <c r="AT130" s="546" t="str">
        <f t="shared" si="69"/>
        <v>入力済</v>
      </c>
      <c r="AU130" s="546" t="str">
        <f t="shared" si="70"/>
        <v/>
      </c>
      <c r="AV130" s="546" t="str">
        <f t="shared" si="71"/>
        <v/>
      </c>
      <c r="AW130" s="547" t="str">
        <f t="shared" si="72"/>
        <v/>
      </c>
      <c r="AX130" s="547" t="str">
        <f t="shared" si="41"/>
        <v>入力済</v>
      </c>
      <c r="AY130" s="546" t="str">
        <f>IFERROR(VLOOKUP(K130,【参考】数式用!$AR$3:$AS$49, 2, FALSE), "")</f>
        <v/>
      </c>
      <c r="AZ130" s="547" t="str">
        <f t="shared" si="73"/>
        <v/>
      </c>
      <c r="BA130" s="547" t="str">
        <f t="shared" si="74"/>
        <v>入力済</v>
      </c>
      <c r="BB130" s="546" t="str">
        <f>IFERROR(VLOOKUP(K130,【参考】数式用!$AX$3:$AY$56, 2, FALSE), "")</f>
        <v/>
      </c>
      <c r="BC130" s="547" t="str">
        <f t="shared" si="75"/>
        <v/>
      </c>
      <c r="BD130" s="547" t="str">
        <f t="shared" si="76"/>
        <v>入力済</v>
      </c>
      <c r="BE130" s="547" t="str">
        <f t="shared" si="43"/>
        <v/>
      </c>
      <c r="BF130" s="547" t="str">
        <f t="shared" si="77"/>
        <v/>
      </c>
      <c r="BG130" s="547" t="str">
        <f t="shared" si="78"/>
        <v/>
      </c>
      <c r="BH130" s="547" t="str">
        <f t="shared" si="79"/>
        <v/>
      </c>
      <c r="BI130" s="547" t="str">
        <f t="shared" si="80"/>
        <v/>
      </c>
      <c r="BM130" s="633" t="e">
        <f>VLOOKUP(K130,【参考】数式用!$A$2:$O$57,15,FALSE)</f>
        <v>#N/A</v>
      </c>
    </row>
    <row r="131" spans="1:65" ht="109.95" customHeight="1" thickBot="1">
      <c r="A131" s="649">
        <v>120</v>
      </c>
      <c r="B131" s="983" t="str">
        <f>IF(基本情報入力シート!B159="","",基本情報入力シート!B159)</f>
        <v/>
      </c>
      <c r="C131" s="984"/>
      <c r="D131" s="984"/>
      <c r="E131" s="984"/>
      <c r="F131" s="985"/>
      <c r="G131" s="460" t="str">
        <f>IF(基本情報入力シート!L159="", "", 基本情報入力シート!L159)</f>
        <v/>
      </c>
      <c r="H131" s="460" t="str">
        <f>IF(基本情報入力シート!Q159="", "", 基本情報入力シート!Q159)</f>
        <v/>
      </c>
      <c r="I131" s="460" t="str">
        <f>IF(基本情報入力シート!V159="", "", 基本情報入力シート!V159)</f>
        <v/>
      </c>
      <c r="J131" s="460" t="str">
        <f>IF(基本情報入力シート!W159="", "", 基本情報入力シート!W159)</f>
        <v/>
      </c>
      <c r="K131" s="460" t="str">
        <f>IF(基本情報入力シート!Z159="", "", 基本情報入力シート!Z159)</f>
        <v/>
      </c>
      <c r="L131" s="162" t="str">
        <f>IF(基本情報入力シート!AF159=0, "",基本情報入力シート!AF159)</f>
        <v/>
      </c>
      <c r="M131" s="163" t="str">
        <f>IF(AND(基本情報入力シート!AG159="",基本情報入力シート!AG159=""), "", 基本情報入力シート!AG159)</f>
        <v/>
      </c>
      <c r="N131" s="136"/>
      <c r="O131" s="155" t="str">
        <f>IFERROR(VLOOKUP(K131,【参考】数式用!$A$2:$M$57,MATCH(N131,【参考】数式用!$G$3:$M$3,0)+6,0),"")</f>
        <v/>
      </c>
      <c r="P131" s="461" t="s">
        <v>180</v>
      </c>
      <c r="Q131" s="141"/>
      <c r="R131" s="462" t="s">
        <v>271</v>
      </c>
      <c r="S131" s="141"/>
      <c r="T131" s="462" t="s">
        <v>272</v>
      </c>
      <c r="U131" s="141"/>
      <c r="V131" s="462" t="s">
        <v>271</v>
      </c>
      <c r="W131" s="141"/>
      <c r="X131" s="462" t="s">
        <v>182</v>
      </c>
      <c r="Y131" s="462" t="s">
        <v>274</v>
      </c>
      <c r="Z131" s="456" t="str">
        <f t="shared" si="60"/>
        <v/>
      </c>
      <c r="AA131" s="463" t="s">
        <v>275</v>
      </c>
      <c r="AB131" s="458" t="str">
        <f t="shared" si="61"/>
        <v/>
      </c>
      <c r="AC131" s="459" t="str">
        <f>IFERROR(ROUNDDOWN(ROUNDDOWN(ROUND(L131*VLOOKUP(K131,【参考】数式用!$A$2:$M$57,MATCH("処遇改善加算Ⅳ",【参考】数式用!$G$3:$M$3,0)+6,0),0)*M131,0)*Z131*0.5,0), "")</f>
        <v/>
      </c>
      <c r="AD131" s="156"/>
      <c r="AE131" s="157"/>
      <c r="AF131" s="157"/>
      <c r="AG131" s="158"/>
      <c r="AH131" s="234"/>
      <c r="AI131" s="584"/>
      <c r="AJ131" s="167"/>
      <c r="AK131" s="541" t="str">
        <f t="shared" si="62"/>
        <v/>
      </c>
      <c r="AL131" s="542" t="str">
        <f t="shared" si="63"/>
        <v/>
      </c>
      <c r="AM131" s="543"/>
      <c r="AN131" s="547" t="str">
        <f>IFERROR(VLOOKUP(K131,【参考】数式用!$A$2:$N$57,14,FALSE),"")</f>
        <v/>
      </c>
      <c r="AO131" s="547" t="str">
        <f t="shared" si="64"/>
        <v/>
      </c>
      <c r="AP131" s="545" t="str">
        <f t="shared" si="65"/>
        <v/>
      </c>
      <c r="AQ131" s="545" t="str">
        <f t="shared" si="66"/>
        <v>キャリアパス要件Ⅰ・Ⅱ_</v>
      </c>
      <c r="AR131" s="546" t="str">
        <f t="shared" si="67"/>
        <v>入力済</v>
      </c>
      <c r="AS131" s="547" t="str">
        <f t="shared" si="68"/>
        <v/>
      </c>
      <c r="AT131" s="546" t="str">
        <f t="shared" si="69"/>
        <v>入力済</v>
      </c>
      <c r="AU131" s="546" t="str">
        <f t="shared" si="70"/>
        <v/>
      </c>
      <c r="AV131" s="546" t="str">
        <f t="shared" si="71"/>
        <v/>
      </c>
      <c r="AW131" s="547" t="str">
        <f t="shared" si="72"/>
        <v/>
      </c>
      <c r="AX131" s="547" t="str">
        <f t="shared" si="41"/>
        <v>入力済</v>
      </c>
      <c r="AY131" s="546" t="str">
        <f>IFERROR(VLOOKUP(K131,【参考】数式用!$AR$3:$AS$49, 2, FALSE), "")</f>
        <v/>
      </c>
      <c r="AZ131" s="547" t="str">
        <f t="shared" si="73"/>
        <v/>
      </c>
      <c r="BA131" s="547" t="str">
        <f t="shared" si="74"/>
        <v>入力済</v>
      </c>
      <c r="BB131" s="546" t="str">
        <f>IFERROR(VLOOKUP(K131,【参考】数式用!$AX$3:$AY$56, 2, FALSE), "")</f>
        <v/>
      </c>
      <c r="BC131" s="547" t="str">
        <f t="shared" si="75"/>
        <v/>
      </c>
      <c r="BD131" s="547" t="str">
        <f t="shared" si="76"/>
        <v>入力済</v>
      </c>
      <c r="BE131" s="547" t="str">
        <f t="shared" si="43"/>
        <v/>
      </c>
      <c r="BF131" s="547" t="str">
        <f t="shared" si="77"/>
        <v/>
      </c>
      <c r="BG131" s="547" t="str">
        <f t="shared" si="78"/>
        <v/>
      </c>
      <c r="BH131" s="547" t="str">
        <f t="shared" si="79"/>
        <v/>
      </c>
      <c r="BI131" s="547" t="str">
        <f t="shared" si="80"/>
        <v/>
      </c>
      <c r="BM131" s="633" t="e">
        <f>VLOOKUP(K131,【参考】数式用!$A$2:$O$57,15,FALSE)</f>
        <v>#N/A</v>
      </c>
    </row>
    <row r="132" spans="1:65" ht="109.95" customHeight="1" thickBot="1">
      <c r="A132" s="649">
        <v>121</v>
      </c>
      <c r="B132" s="983" t="str">
        <f>IF(基本情報入力シート!B160="","",基本情報入力シート!B160)</f>
        <v/>
      </c>
      <c r="C132" s="984"/>
      <c r="D132" s="984"/>
      <c r="E132" s="984"/>
      <c r="F132" s="985"/>
      <c r="G132" s="460" t="str">
        <f>IF(基本情報入力シート!L160="", "", 基本情報入力シート!L160)</f>
        <v/>
      </c>
      <c r="H132" s="460" t="str">
        <f>IF(基本情報入力シート!Q160="", "", 基本情報入力シート!Q160)</f>
        <v/>
      </c>
      <c r="I132" s="460" t="str">
        <f>IF(基本情報入力シート!V160="", "", 基本情報入力シート!V160)</f>
        <v/>
      </c>
      <c r="J132" s="460" t="str">
        <f>IF(基本情報入力シート!W160="", "", 基本情報入力シート!W160)</f>
        <v/>
      </c>
      <c r="K132" s="460" t="str">
        <f>IF(基本情報入力シート!Z160="", "", 基本情報入力シート!Z160)</f>
        <v/>
      </c>
      <c r="L132" s="162" t="str">
        <f>IF(基本情報入力シート!AF160=0, "",基本情報入力シート!AF160)</f>
        <v/>
      </c>
      <c r="M132" s="163" t="str">
        <f>IF(AND(基本情報入力シート!AG160="",基本情報入力シート!AG160=""), "", 基本情報入力シート!AG160)</f>
        <v/>
      </c>
      <c r="N132" s="136"/>
      <c r="O132" s="155" t="str">
        <f>IFERROR(VLOOKUP(K132,【参考】数式用!$A$2:$M$57,MATCH(N132,【参考】数式用!$G$3:$M$3,0)+6,0),"")</f>
        <v/>
      </c>
      <c r="P132" s="461" t="s">
        <v>180</v>
      </c>
      <c r="Q132" s="141"/>
      <c r="R132" s="462" t="s">
        <v>271</v>
      </c>
      <c r="S132" s="141"/>
      <c r="T132" s="462" t="s">
        <v>272</v>
      </c>
      <c r="U132" s="141"/>
      <c r="V132" s="462" t="s">
        <v>271</v>
      </c>
      <c r="W132" s="141"/>
      <c r="X132" s="462" t="s">
        <v>182</v>
      </c>
      <c r="Y132" s="462" t="s">
        <v>274</v>
      </c>
      <c r="Z132" s="456" t="str">
        <f t="shared" si="60"/>
        <v/>
      </c>
      <c r="AA132" s="463" t="s">
        <v>275</v>
      </c>
      <c r="AB132" s="458" t="str">
        <f t="shared" si="61"/>
        <v/>
      </c>
      <c r="AC132" s="459" t="str">
        <f>IFERROR(ROUNDDOWN(ROUNDDOWN(ROUND(L132*VLOOKUP(K132,【参考】数式用!$A$2:$M$57,MATCH("処遇改善加算Ⅳ",【参考】数式用!$G$3:$M$3,0)+6,0),0)*M132,0)*Z132*0.5,0), "")</f>
        <v/>
      </c>
      <c r="AD132" s="156"/>
      <c r="AE132" s="157"/>
      <c r="AF132" s="157"/>
      <c r="AG132" s="158"/>
      <c r="AH132" s="234"/>
      <c r="AI132" s="584"/>
      <c r="AJ132" s="167"/>
      <c r="AK132" s="541" t="str">
        <f t="shared" si="62"/>
        <v/>
      </c>
      <c r="AL132" s="542" t="str">
        <f t="shared" si="63"/>
        <v/>
      </c>
      <c r="AM132" s="543"/>
      <c r="AN132" s="547" t="str">
        <f>IFERROR(VLOOKUP(K132,【参考】数式用!$A$2:$N$57,14,FALSE),"")</f>
        <v/>
      </c>
      <c r="AO132" s="547" t="str">
        <f t="shared" si="64"/>
        <v/>
      </c>
      <c r="AP132" s="545" t="str">
        <f t="shared" si="65"/>
        <v/>
      </c>
      <c r="AQ132" s="545" t="str">
        <f t="shared" si="66"/>
        <v>キャリアパス要件Ⅰ・Ⅱ_</v>
      </c>
      <c r="AR132" s="546" t="str">
        <f t="shared" si="67"/>
        <v>入力済</v>
      </c>
      <c r="AS132" s="547" t="str">
        <f t="shared" si="68"/>
        <v/>
      </c>
      <c r="AT132" s="546" t="str">
        <f t="shared" si="69"/>
        <v>入力済</v>
      </c>
      <c r="AU132" s="546" t="str">
        <f t="shared" si="70"/>
        <v/>
      </c>
      <c r="AV132" s="546" t="str">
        <f t="shared" si="71"/>
        <v/>
      </c>
      <c r="AW132" s="547" t="str">
        <f t="shared" si="72"/>
        <v/>
      </c>
      <c r="AX132" s="547" t="str">
        <f t="shared" si="41"/>
        <v>入力済</v>
      </c>
      <c r="AY132" s="546" t="str">
        <f>IFERROR(VLOOKUP(K132,【参考】数式用!$AR$3:$AS$49, 2, FALSE), "")</f>
        <v/>
      </c>
      <c r="AZ132" s="547" t="str">
        <f t="shared" si="73"/>
        <v/>
      </c>
      <c r="BA132" s="547" t="str">
        <f t="shared" si="74"/>
        <v>入力済</v>
      </c>
      <c r="BB132" s="546" t="str">
        <f>IFERROR(VLOOKUP(K132,【参考】数式用!$AX$3:$AY$56, 2, FALSE), "")</f>
        <v/>
      </c>
      <c r="BC132" s="547" t="str">
        <f t="shared" si="75"/>
        <v/>
      </c>
      <c r="BD132" s="547" t="str">
        <f t="shared" si="76"/>
        <v>入力済</v>
      </c>
      <c r="BE132" s="547" t="str">
        <f t="shared" si="43"/>
        <v/>
      </c>
      <c r="BF132" s="547" t="str">
        <f t="shared" si="77"/>
        <v/>
      </c>
      <c r="BG132" s="547" t="str">
        <f t="shared" si="78"/>
        <v/>
      </c>
      <c r="BH132" s="547" t="str">
        <f t="shared" si="79"/>
        <v/>
      </c>
      <c r="BI132" s="547" t="str">
        <f t="shared" si="80"/>
        <v/>
      </c>
      <c r="BM132" s="633" t="e">
        <f>VLOOKUP(K132,【参考】数式用!$A$2:$O$57,15,FALSE)</f>
        <v>#N/A</v>
      </c>
    </row>
    <row r="133" spans="1:65" ht="109.95" customHeight="1" thickBot="1">
      <c r="A133" s="649">
        <v>122</v>
      </c>
      <c r="B133" s="983" t="str">
        <f>IF(基本情報入力シート!B161="","",基本情報入力シート!B161)</f>
        <v/>
      </c>
      <c r="C133" s="984"/>
      <c r="D133" s="984"/>
      <c r="E133" s="984"/>
      <c r="F133" s="985"/>
      <c r="G133" s="460" t="str">
        <f>IF(基本情報入力シート!L161="", "", 基本情報入力シート!L161)</f>
        <v/>
      </c>
      <c r="H133" s="460" t="str">
        <f>IF(基本情報入力シート!Q161="", "", 基本情報入力シート!Q161)</f>
        <v/>
      </c>
      <c r="I133" s="460" t="str">
        <f>IF(基本情報入力シート!V161="", "", 基本情報入力シート!V161)</f>
        <v/>
      </c>
      <c r="J133" s="460" t="str">
        <f>IF(基本情報入力シート!W161="", "", 基本情報入力シート!W161)</f>
        <v/>
      </c>
      <c r="K133" s="460" t="str">
        <f>IF(基本情報入力シート!Z161="", "", 基本情報入力シート!Z161)</f>
        <v/>
      </c>
      <c r="L133" s="162" t="str">
        <f>IF(基本情報入力シート!AF161=0, "",基本情報入力シート!AF161)</f>
        <v/>
      </c>
      <c r="M133" s="163" t="str">
        <f>IF(AND(基本情報入力シート!AG161="",基本情報入力シート!AG161=""), "", 基本情報入力シート!AG161)</f>
        <v/>
      </c>
      <c r="N133" s="136"/>
      <c r="O133" s="155" t="str">
        <f>IFERROR(VLOOKUP(K133,【参考】数式用!$A$2:$M$57,MATCH(N133,【参考】数式用!$G$3:$M$3,0)+6,0),"")</f>
        <v/>
      </c>
      <c r="P133" s="461" t="s">
        <v>180</v>
      </c>
      <c r="Q133" s="141"/>
      <c r="R133" s="462" t="s">
        <v>271</v>
      </c>
      <c r="S133" s="141"/>
      <c r="T133" s="462" t="s">
        <v>272</v>
      </c>
      <c r="U133" s="141"/>
      <c r="V133" s="462" t="s">
        <v>271</v>
      </c>
      <c r="W133" s="141"/>
      <c r="X133" s="462" t="s">
        <v>182</v>
      </c>
      <c r="Y133" s="462" t="s">
        <v>274</v>
      </c>
      <c r="Z133" s="456" t="str">
        <f t="shared" si="60"/>
        <v/>
      </c>
      <c r="AA133" s="463" t="s">
        <v>275</v>
      </c>
      <c r="AB133" s="458" t="str">
        <f t="shared" si="61"/>
        <v/>
      </c>
      <c r="AC133" s="459" t="str">
        <f>IFERROR(ROUNDDOWN(ROUNDDOWN(ROUND(L133*VLOOKUP(K133,【参考】数式用!$A$2:$M$57,MATCH("処遇改善加算Ⅳ",【参考】数式用!$G$3:$M$3,0)+6,0),0)*M133,0)*Z133*0.5,0), "")</f>
        <v/>
      </c>
      <c r="AD133" s="156"/>
      <c r="AE133" s="157"/>
      <c r="AF133" s="157"/>
      <c r="AG133" s="158"/>
      <c r="AH133" s="234"/>
      <c r="AI133" s="584"/>
      <c r="AJ133" s="167"/>
      <c r="AK133" s="541" t="str">
        <f t="shared" si="62"/>
        <v/>
      </c>
      <c r="AL133" s="542" t="str">
        <f t="shared" si="63"/>
        <v/>
      </c>
      <c r="AM133" s="543"/>
      <c r="AN133" s="547" t="str">
        <f>IFERROR(VLOOKUP(K133,【参考】数式用!$A$2:$N$57,14,FALSE),"")</f>
        <v/>
      </c>
      <c r="AO133" s="547" t="str">
        <f t="shared" si="64"/>
        <v/>
      </c>
      <c r="AP133" s="545" t="str">
        <f t="shared" si="65"/>
        <v/>
      </c>
      <c r="AQ133" s="545" t="str">
        <f t="shared" si="66"/>
        <v>キャリアパス要件Ⅰ・Ⅱ_</v>
      </c>
      <c r="AR133" s="546" t="str">
        <f t="shared" si="67"/>
        <v>入力済</v>
      </c>
      <c r="AS133" s="547" t="str">
        <f t="shared" si="68"/>
        <v/>
      </c>
      <c r="AT133" s="546" t="str">
        <f t="shared" si="69"/>
        <v>入力済</v>
      </c>
      <c r="AU133" s="546" t="str">
        <f t="shared" si="70"/>
        <v/>
      </c>
      <c r="AV133" s="546" t="str">
        <f t="shared" si="71"/>
        <v/>
      </c>
      <c r="AW133" s="547" t="str">
        <f t="shared" si="72"/>
        <v/>
      </c>
      <c r="AX133" s="547" t="str">
        <f t="shared" si="41"/>
        <v>入力済</v>
      </c>
      <c r="AY133" s="546" t="str">
        <f>IFERROR(VLOOKUP(K133,【参考】数式用!$AR$3:$AS$49, 2, FALSE), "")</f>
        <v/>
      </c>
      <c r="AZ133" s="547" t="str">
        <f t="shared" si="73"/>
        <v/>
      </c>
      <c r="BA133" s="547" t="str">
        <f t="shared" si="74"/>
        <v>入力済</v>
      </c>
      <c r="BB133" s="546" t="str">
        <f>IFERROR(VLOOKUP(K133,【参考】数式用!$AX$3:$AY$56, 2, FALSE), "")</f>
        <v/>
      </c>
      <c r="BC133" s="547" t="str">
        <f t="shared" si="75"/>
        <v/>
      </c>
      <c r="BD133" s="547" t="str">
        <f t="shared" si="76"/>
        <v>入力済</v>
      </c>
      <c r="BE133" s="547" t="str">
        <f t="shared" si="43"/>
        <v/>
      </c>
      <c r="BF133" s="547" t="str">
        <f t="shared" si="77"/>
        <v/>
      </c>
      <c r="BG133" s="547" t="str">
        <f t="shared" si="78"/>
        <v/>
      </c>
      <c r="BH133" s="547" t="str">
        <f t="shared" si="79"/>
        <v/>
      </c>
      <c r="BI133" s="547" t="str">
        <f t="shared" si="80"/>
        <v/>
      </c>
      <c r="BM133" s="633" t="e">
        <f>VLOOKUP(K133,【参考】数式用!$A$2:$O$57,15,FALSE)</f>
        <v>#N/A</v>
      </c>
    </row>
    <row r="134" spans="1:65" ht="109.95" customHeight="1" thickBot="1">
      <c r="A134" s="649">
        <v>123</v>
      </c>
      <c r="B134" s="983" t="str">
        <f>IF(基本情報入力シート!B162="","",基本情報入力シート!B162)</f>
        <v/>
      </c>
      <c r="C134" s="984"/>
      <c r="D134" s="984"/>
      <c r="E134" s="984"/>
      <c r="F134" s="985"/>
      <c r="G134" s="460" t="str">
        <f>IF(基本情報入力シート!L162="", "", 基本情報入力シート!L162)</f>
        <v/>
      </c>
      <c r="H134" s="460" t="str">
        <f>IF(基本情報入力シート!Q162="", "", 基本情報入力シート!Q162)</f>
        <v/>
      </c>
      <c r="I134" s="460" t="str">
        <f>IF(基本情報入力シート!V162="", "", 基本情報入力シート!V162)</f>
        <v/>
      </c>
      <c r="J134" s="460" t="str">
        <f>IF(基本情報入力シート!W162="", "", 基本情報入力シート!W162)</f>
        <v/>
      </c>
      <c r="K134" s="460" t="str">
        <f>IF(基本情報入力シート!Z162="", "", 基本情報入力シート!Z162)</f>
        <v/>
      </c>
      <c r="L134" s="162" t="str">
        <f>IF(基本情報入力シート!AF162=0, "",基本情報入力シート!AF162)</f>
        <v/>
      </c>
      <c r="M134" s="163" t="str">
        <f>IF(AND(基本情報入力シート!AG162="",基本情報入力シート!AG162=""), "", 基本情報入力シート!AG162)</f>
        <v/>
      </c>
      <c r="N134" s="136"/>
      <c r="O134" s="155" t="str">
        <f>IFERROR(VLOOKUP(K134,【参考】数式用!$A$2:$M$57,MATCH(N134,【参考】数式用!$G$3:$M$3,0)+6,0),"")</f>
        <v/>
      </c>
      <c r="P134" s="461" t="s">
        <v>180</v>
      </c>
      <c r="Q134" s="141"/>
      <c r="R134" s="462" t="s">
        <v>271</v>
      </c>
      <c r="S134" s="141"/>
      <c r="T134" s="462" t="s">
        <v>272</v>
      </c>
      <c r="U134" s="141"/>
      <c r="V134" s="462" t="s">
        <v>271</v>
      </c>
      <c r="W134" s="141"/>
      <c r="X134" s="462" t="s">
        <v>182</v>
      </c>
      <c r="Y134" s="462" t="s">
        <v>274</v>
      </c>
      <c r="Z134" s="456" t="str">
        <f t="shared" si="60"/>
        <v/>
      </c>
      <c r="AA134" s="463" t="s">
        <v>275</v>
      </c>
      <c r="AB134" s="458" t="str">
        <f t="shared" si="61"/>
        <v/>
      </c>
      <c r="AC134" s="459" t="str">
        <f>IFERROR(ROUNDDOWN(ROUNDDOWN(ROUND(L134*VLOOKUP(K134,【参考】数式用!$A$2:$M$57,MATCH("処遇改善加算Ⅳ",【参考】数式用!$G$3:$M$3,0)+6,0),0)*M134,0)*Z134*0.5,0), "")</f>
        <v/>
      </c>
      <c r="AD134" s="156"/>
      <c r="AE134" s="157"/>
      <c r="AF134" s="157"/>
      <c r="AG134" s="158"/>
      <c r="AH134" s="234"/>
      <c r="AI134" s="584"/>
      <c r="AJ134" s="167"/>
      <c r="AK134" s="541" t="str">
        <f t="shared" si="62"/>
        <v/>
      </c>
      <c r="AL134" s="542" t="str">
        <f t="shared" si="63"/>
        <v/>
      </c>
      <c r="AM134" s="543"/>
      <c r="AN134" s="547" t="str">
        <f>IFERROR(VLOOKUP(K134,【参考】数式用!$A$2:$N$57,14,FALSE),"")</f>
        <v/>
      </c>
      <c r="AO134" s="547" t="str">
        <f t="shared" si="64"/>
        <v/>
      </c>
      <c r="AP134" s="545" t="str">
        <f t="shared" si="65"/>
        <v/>
      </c>
      <c r="AQ134" s="545" t="str">
        <f t="shared" si="66"/>
        <v>キャリアパス要件Ⅰ・Ⅱ_</v>
      </c>
      <c r="AR134" s="546" t="str">
        <f t="shared" si="67"/>
        <v>入力済</v>
      </c>
      <c r="AS134" s="547" t="str">
        <f t="shared" si="68"/>
        <v/>
      </c>
      <c r="AT134" s="546" t="str">
        <f t="shared" si="69"/>
        <v>入力済</v>
      </c>
      <c r="AU134" s="546" t="str">
        <f t="shared" si="70"/>
        <v/>
      </c>
      <c r="AV134" s="546" t="str">
        <f t="shared" si="71"/>
        <v/>
      </c>
      <c r="AW134" s="547" t="str">
        <f t="shared" si="72"/>
        <v/>
      </c>
      <c r="AX134" s="547" t="str">
        <f t="shared" si="41"/>
        <v>入力済</v>
      </c>
      <c r="AY134" s="546" t="str">
        <f>IFERROR(VLOOKUP(K134,【参考】数式用!$AR$3:$AS$49, 2, FALSE), "")</f>
        <v/>
      </c>
      <c r="AZ134" s="547" t="str">
        <f t="shared" si="73"/>
        <v/>
      </c>
      <c r="BA134" s="547" t="str">
        <f t="shared" si="74"/>
        <v>入力済</v>
      </c>
      <c r="BB134" s="546" t="str">
        <f>IFERROR(VLOOKUP(K134,【参考】数式用!$AX$3:$AY$56, 2, FALSE), "")</f>
        <v/>
      </c>
      <c r="BC134" s="547" t="str">
        <f t="shared" si="75"/>
        <v/>
      </c>
      <c r="BD134" s="547" t="str">
        <f t="shared" si="76"/>
        <v>入力済</v>
      </c>
      <c r="BE134" s="547" t="str">
        <f t="shared" si="43"/>
        <v/>
      </c>
      <c r="BF134" s="547" t="str">
        <f t="shared" si="77"/>
        <v/>
      </c>
      <c r="BG134" s="547" t="str">
        <f t="shared" si="78"/>
        <v/>
      </c>
      <c r="BH134" s="547" t="str">
        <f t="shared" si="79"/>
        <v/>
      </c>
      <c r="BI134" s="547" t="str">
        <f t="shared" si="80"/>
        <v/>
      </c>
      <c r="BM134" s="633" t="e">
        <f>VLOOKUP(K134,【参考】数式用!$A$2:$O$57,15,FALSE)</f>
        <v>#N/A</v>
      </c>
    </row>
    <row r="135" spans="1:65" ht="109.95" customHeight="1" thickBot="1">
      <c r="A135" s="649">
        <v>124</v>
      </c>
      <c r="B135" s="983" t="str">
        <f>IF(基本情報入力シート!B163="","",基本情報入力シート!B163)</f>
        <v/>
      </c>
      <c r="C135" s="984"/>
      <c r="D135" s="984"/>
      <c r="E135" s="984"/>
      <c r="F135" s="985"/>
      <c r="G135" s="460" t="str">
        <f>IF(基本情報入力シート!L163="", "", 基本情報入力シート!L163)</f>
        <v/>
      </c>
      <c r="H135" s="460" t="str">
        <f>IF(基本情報入力シート!Q163="", "", 基本情報入力シート!Q163)</f>
        <v/>
      </c>
      <c r="I135" s="460" t="str">
        <f>IF(基本情報入力シート!V163="", "", 基本情報入力シート!V163)</f>
        <v/>
      </c>
      <c r="J135" s="460" t="str">
        <f>IF(基本情報入力シート!W163="", "", 基本情報入力シート!W163)</f>
        <v/>
      </c>
      <c r="K135" s="460" t="str">
        <f>IF(基本情報入力シート!Z163="", "", 基本情報入力シート!Z163)</f>
        <v/>
      </c>
      <c r="L135" s="162" t="str">
        <f>IF(基本情報入力シート!AF163=0, "",基本情報入力シート!AF163)</f>
        <v/>
      </c>
      <c r="M135" s="163" t="str">
        <f>IF(AND(基本情報入力シート!AG163="",基本情報入力シート!AG163=""), "", 基本情報入力シート!AG163)</f>
        <v/>
      </c>
      <c r="N135" s="136"/>
      <c r="O135" s="155" t="str">
        <f>IFERROR(VLOOKUP(K135,【参考】数式用!$A$2:$M$57,MATCH(N135,【参考】数式用!$G$3:$M$3,0)+6,0),"")</f>
        <v/>
      </c>
      <c r="P135" s="461" t="s">
        <v>180</v>
      </c>
      <c r="Q135" s="141"/>
      <c r="R135" s="462" t="s">
        <v>271</v>
      </c>
      <c r="S135" s="141"/>
      <c r="T135" s="462" t="s">
        <v>272</v>
      </c>
      <c r="U135" s="141"/>
      <c r="V135" s="462" t="s">
        <v>271</v>
      </c>
      <c r="W135" s="141"/>
      <c r="X135" s="462" t="s">
        <v>182</v>
      </c>
      <c r="Y135" s="462" t="s">
        <v>274</v>
      </c>
      <c r="Z135" s="456" t="str">
        <f t="shared" si="60"/>
        <v/>
      </c>
      <c r="AA135" s="463" t="s">
        <v>275</v>
      </c>
      <c r="AB135" s="458" t="str">
        <f t="shared" si="61"/>
        <v/>
      </c>
      <c r="AC135" s="459" t="str">
        <f>IFERROR(ROUNDDOWN(ROUNDDOWN(ROUND(L135*VLOOKUP(K135,【参考】数式用!$A$2:$M$57,MATCH("処遇改善加算Ⅳ",【参考】数式用!$G$3:$M$3,0)+6,0),0)*M135,0)*Z135*0.5,0), "")</f>
        <v/>
      </c>
      <c r="AD135" s="156"/>
      <c r="AE135" s="157"/>
      <c r="AF135" s="157"/>
      <c r="AG135" s="158"/>
      <c r="AH135" s="234"/>
      <c r="AI135" s="584"/>
      <c r="AJ135" s="167"/>
      <c r="AK135" s="541" t="str">
        <f t="shared" si="62"/>
        <v/>
      </c>
      <c r="AL135" s="542" t="str">
        <f t="shared" si="63"/>
        <v/>
      </c>
      <c r="AM135" s="543"/>
      <c r="AN135" s="547" t="str">
        <f>IFERROR(VLOOKUP(K135,【参考】数式用!$A$2:$N$57,14,FALSE),"")</f>
        <v/>
      </c>
      <c r="AO135" s="547" t="str">
        <f t="shared" si="64"/>
        <v/>
      </c>
      <c r="AP135" s="545" t="str">
        <f t="shared" si="65"/>
        <v/>
      </c>
      <c r="AQ135" s="545" t="str">
        <f t="shared" si="66"/>
        <v>キャリアパス要件Ⅰ・Ⅱ_</v>
      </c>
      <c r="AR135" s="546" t="str">
        <f t="shared" si="67"/>
        <v>入力済</v>
      </c>
      <c r="AS135" s="547" t="str">
        <f t="shared" si="68"/>
        <v/>
      </c>
      <c r="AT135" s="546" t="str">
        <f t="shared" si="69"/>
        <v>入力済</v>
      </c>
      <c r="AU135" s="546" t="str">
        <f t="shared" si="70"/>
        <v/>
      </c>
      <c r="AV135" s="546" t="str">
        <f t="shared" si="71"/>
        <v/>
      </c>
      <c r="AW135" s="547" t="str">
        <f t="shared" si="72"/>
        <v/>
      </c>
      <c r="AX135" s="547" t="str">
        <f t="shared" si="41"/>
        <v>入力済</v>
      </c>
      <c r="AY135" s="546" t="str">
        <f>IFERROR(VLOOKUP(K135,【参考】数式用!$AR$3:$AS$49, 2, FALSE), "")</f>
        <v/>
      </c>
      <c r="AZ135" s="547" t="str">
        <f t="shared" si="73"/>
        <v/>
      </c>
      <c r="BA135" s="547" t="str">
        <f t="shared" si="74"/>
        <v>入力済</v>
      </c>
      <c r="BB135" s="546" t="str">
        <f>IFERROR(VLOOKUP(K135,【参考】数式用!$AX$3:$AY$56, 2, FALSE), "")</f>
        <v/>
      </c>
      <c r="BC135" s="547" t="str">
        <f t="shared" si="75"/>
        <v/>
      </c>
      <c r="BD135" s="547" t="str">
        <f t="shared" si="76"/>
        <v>入力済</v>
      </c>
      <c r="BE135" s="547" t="str">
        <f t="shared" si="43"/>
        <v/>
      </c>
      <c r="BF135" s="547" t="str">
        <f t="shared" si="77"/>
        <v/>
      </c>
      <c r="BG135" s="547" t="str">
        <f t="shared" si="78"/>
        <v/>
      </c>
      <c r="BH135" s="547" t="str">
        <f t="shared" si="79"/>
        <v/>
      </c>
      <c r="BI135" s="547" t="str">
        <f t="shared" si="80"/>
        <v/>
      </c>
      <c r="BM135" s="633" t="e">
        <f>VLOOKUP(K135,【参考】数式用!$A$2:$O$57,15,FALSE)</f>
        <v>#N/A</v>
      </c>
    </row>
    <row r="136" spans="1:65" ht="109.95" customHeight="1" thickBot="1">
      <c r="A136" s="649">
        <v>125</v>
      </c>
      <c r="B136" s="983" t="str">
        <f>IF(基本情報入力シート!B164="","",基本情報入力シート!B164)</f>
        <v/>
      </c>
      <c r="C136" s="984"/>
      <c r="D136" s="984"/>
      <c r="E136" s="984"/>
      <c r="F136" s="985"/>
      <c r="G136" s="460" t="str">
        <f>IF(基本情報入力シート!L164="", "", 基本情報入力シート!L164)</f>
        <v/>
      </c>
      <c r="H136" s="460" t="str">
        <f>IF(基本情報入力シート!Q164="", "", 基本情報入力シート!Q164)</f>
        <v/>
      </c>
      <c r="I136" s="460" t="str">
        <f>IF(基本情報入力シート!V164="", "", 基本情報入力シート!V164)</f>
        <v/>
      </c>
      <c r="J136" s="460" t="str">
        <f>IF(基本情報入力シート!W164="", "", 基本情報入力シート!W164)</f>
        <v/>
      </c>
      <c r="K136" s="460" t="str">
        <f>IF(基本情報入力シート!Z164="", "", 基本情報入力シート!Z164)</f>
        <v/>
      </c>
      <c r="L136" s="162" t="str">
        <f>IF(基本情報入力シート!AF164=0, "",基本情報入力シート!AF164)</f>
        <v/>
      </c>
      <c r="M136" s="163" t="str">
        <f>IF(AND(基本情報入力シート!AG164="",基本情報入力シート!AG164=""), "", 基本情報入力シート!AG164)</f>
        <v/>
      </c>
      <c r="N136" s="136"/>
      <c r="O136" s="155" t="str">
        <f>IFERROR(VLOOKUP(K136,【参考】数式用!$A$2:$M$57,MATCH(N136,【参考】数式用!$G$3:$M$3,0)+6,0),"")</f>
        <v/>
      </c>
      <c r="P136" s="461" t="s">
        <v>180</v>
      </c>
      <c r="Q136" s="141"/>
      <c r="R136" s="462" t="s">
        <v>271</v>
      </c>
      <c r="S136" s="141"/>
      <c r="T136" s="462" t="s">
        <v>272</v>
      </c>
      <c r="U136" s="141"/>
      <c r="V136" s="462" t="s">
        <v>271</v>
      </c>
      <c r="W136" s="141"/>
      <c r="X136" s="462" t="s">
        <v>182</v>
      </c>
      <c r="Y136" s="462" t="s">
        <v>274</v>
      </c>
      <c r="Z136" s="456" t="str">
        <f t="shared" si="60"/>
        <v/>
      </c>
      <c r="AA136" s="463" t="s">
        <v>275</v>
      </c>
      <c r="AB136" s="458" t="str">
        <f t="shared" si="61"/>
        <v/>
      </c>
      <c r="AC136" s="459" t="str">
        <f>IFERROR(ROUNDDOWN(ROUNDDOWN(ROUND(L136*VLOOKUP(K136,【参考】数式用!$A$2:$M$57,MATCH("処遇改善加算Ⅳ",【参考】数式用!$G$3:$M$3,0)+6,0),0)*M136,0)*Z136*0.5,0), "")</f>
        <v/>
      </c>
      <c r="AD136" s="156"/>
      <c r="AE136" s="157"/>
      <c r="AF136" s="157"/>
      <c r="AG136" s="158"/>
      <c r="AH136" s="234"/>
      <c r="AI136" s="584"/>
      <c r="AJ136" s="167"/>
      <c r="AK136" s="541" t="str">
        <f t="shared" si="62"/>
        <v/>
      </c>
      <c r="AL136" s="542" t="str">
        <f t="shared" si="63"/>
        <v/>
      </c>
      <c r="AM136" s="543"/>
      <c r="AN136" s="547" t="str">
        <f>IFERROR(VLOOKUP(K136,【参考】数式用!$A$2:$N$57,14,FALSE),"")</f>
        <v/>
      </c>
      <c r="AO136" s="547" t="str">
        <f t="shared" si="64"/>
        <v/>
      </c>
      <c r="AP136" s="545" t="str">
        <f t="shared" si="65"/>
        <v/>
      </c>
      <c r="AQ136" s="545" t="str">
        <f t="shared" si="66"/>
        <v>キャリアパス要件Ⅰ・Ⅱ_</v>
      </c>
      <c r="AR136" s="546" t="str">
        <f t="shared" si="67"/>
        <v>入力済</v>
      </c>
      <c r="AS136" s="547" t="str">
        <f t="shared" si="68"/>
        <v/>
      </c>
      <c r="AT136" s="546" t="str">
        <f t="shared" si="69"/>
        <v>入力済</v>
      </c>
      <c r="AU136" s="546" t="str">
        <f t="shared" si="70"/>
        <v/>
      </c>
      <c r="AV136" s="546" t="str">
        <f t="shared" si="71"/>
        <v/>
      </c>
      <c r="AW136" s="547" t="str">
        <f t="shared" si="72"/>
        <v/>
      </c>
      <c r="AX136" s="547" t="str">
        <f t="shared" si="41"/>
        <v>入力済</v>
      </c>
      <c r="AY136" s="546" t="str">
        <f>IFERROR(VLOOKUP(K136,【参考】数式用!$AR$3:$AS$49, 2, FALSE), "")</f>
        <v/>
      </c>
      <c r="AZ136" s="547" t="str">
        <f t="shared" si="73"/>
        <v/>
      </c>
      <c r="BA136" s="547" t="str">
        <f t="shared" si="74"/>
        <v>入力済</v>
      </c>
      <c r="BB136" s="546" t="str">
        <f>IFERROR(VLOOKUP(K136,【参考】数式用!$AX$3:$AY$56, 2, FALSE), "")</f>
        <v/>
      </c>
      <c r="BC136" s="547" t="str">
        <f t="shared" si="75"/>
        <v/>
      </c>
      <c r="BD136" s="547" t="str">
        <f t="shared" si="76"/>
        <v>入力済</v>
      </c>
      <c r="BE136" s="547" t="str">
        <f t="shared" si="43"/>
        <v/>
      </c>
      <c r="BF136" s="547" t="str">
        <f t="shared" si="77"/>
        <v/>
      </c>
      <c r="BG136" s="547" t="str">
        <f t="shared" si="78"/>
        <v/>
      </c>
      <c r="BH136" s="547" t="str">
        <f t="shared" si="79"/>
        <v/>
      </c>
      <c r="BI136" s="547" t="str">
        <f t="shared" si="80"/>
        <v/>
      </c>
      <c r="BM136" s="633" t="e">
        <f>VLOOKUP(K136,【参考】数式用!$A$2:$O$57,15,FALSE)</f>
        <v>#N/A</v>
      </c>
    </row>
    <row r="137" spans="1:65" ht="109.95" customHeight="1" thickBot="1">
      <c r="A137" s="649">
        <v>126</v>
      </c>
      <c r="B137" s="983" t="str">
        <f>IF(基本情報入力シート!B165="","",基本情報入力シート!B165)</f>
        <v/>
      </c>
      <c r="C137" s="984"/>
      <c r="D137" s="984"/>
      <c r="E137" s="984"/>
      <c r="F137" s="985"/>
      <c r="G137" s="460" t="str">
        <f>IF(基本情報入力シート!L165="", "", 基本情報入力シート!L165)</f>
        <v/>
      </c>
      <c r="H137" s="460" t="str">
        <f>IF(基本情報入力シート!Q165="", "", 基本情報入力シート!Q165)</f>
        <v/>
      </c>
      <c r="I137" s="460" t="str">
        <f>IF(基本情報入力シート!V165="", "", 基本情報入力シート!V165)</f>
        <v/>
      </c>
      <c r="J137" s="460" t="str">
        <f>IF(基本情報入力シート!W165="", "", 基本情報入力シート!W165)</f>
        <v/>
      </c>
      <c r="K137" s="460" t="str">
        <f>IF(基本情報入力シート!Z165="", "", 基本情報入力シート!Z165)</f>
        <v/>
      </c>
      <c r="L137" s="162" t="str">
        <f>IF(基本情報入力シート!AF165=0, "",基本情報入力シート!AF165)</f>
        <v/>
      </c>
      <c r="M137" s="163" t="str">
        <f>IF(AND(基本情報入力シート!AG165="",基本情報入力シート!AG165=""), "", 基本情報入力シート!AG165)</f>
        <v/>
      </c>
      <c r="N137" s="136"/>
      <c r="O137" s="155" t="str">
        <f>IFERROR(VLOOKUP(K137,【参考】数式用!$A$2:$M$57,MATCH(N137,【参考】数式用!$G$3:$M$3,0)+6,0),"")</f>
        <v/>
      </c>
      <c r="P137" s="461" t="s">
        <v>180</v>
      </c>
      <c r="Q137" s="141"/>
      <c r="R137" s="462" t="s">
        <v>271</v>
      </c>
      <c r="S137" s="141"/>
      <c r="T137" s="462" t="s">
        <v>272</v>
      </c>
      <c r="U137" s="141"/>
      <c r="V137" s="462" t="s">
        <v>271</v>
      </c>
      <c r="W137" s="141"/>
      <c r="X137" s="462" t="s">
        <v>182</v>
      </c>
      <c r="Y137" s="462" t="s">
        <v>274</v>
      </c>
      <c r="Z137" s="456" t="str">
        <f t="shared" si="60"/>
        <v/>
      </c>
      <c r="AA137" s="463" t="s">
        <v>275</v>
      </c>
      <c r="AB137" s="458" t="str">
        <f t="shared" si="61"/>
        <v/>
      </c>
      <c r="AC137" s="459" t="str">
        <f>IFERROR(ROUNDDOWN(ROUNDDOWN(ROUND(L137*VLOOKUP(K137,【参考】数式用!$A$2:$M$57,MATCH("処遇改善加算Ⅳ",【参考】数式用!$G$3:$M$3,0)+6,0),0)*M137,0)*Z137*0.5,0), "")</f>
        <v/>
      </c>
      <c r="AD137" s="156"/>
      <c r="AE137" s="157"/>
      <c r="AF137" s="157"/>
      <c r="AG137" s="158"/>
      <c r="AH137" s="234"/>
      <c r="AI137" s="584"/>
      <c r="AJ137" s="167"/>
      <c r="AK137" s="541" t="str">
        <f t="shared" si="62"/>
        <v/>
      </c>
      <c r="AL137" s="542" t="str">
        <f t="shared" si="63"/>
        <v/>
      </c>
      <c r="AM137" s="543"/>
      <c r="AN137" s="547" t="str">
        <f>IFERROR(VLOOKUP(K137,【参考】数式用!$A$2:$N$57,14,FALSE),"")</f>
        <v/>
      </c>
      <c r="AO137" s="547" t="str">
        <f t="shared" si="64"/>
        <v/>
      </c>
      <c r="AP137" s="545" t="str">
        <f t="shared" si="65"/>
        <v/>
      </c>
      <c r="AQ137" s="545" t="str">
        <f t="shared" si="66"/>
        <v>キャリアパス要件Ⅰ・Ⅱ_</v>
      </c>
      <c r="AR137" s="546" t="str">
        <f t="shared" si="67"/>
        <v>入力済</v>
      </c>
      <c r="AS137" s="547" t="str">
        <f t="shared" si="68"/>
        <v/>
      </c>
      <c r="AT137" s="546" t="str">
        <f t="shared" si="69"/>
        <v>入力済</v>
      </c>
      <c r="AU137" s="546" t="str">
        <f t="shared" si="70"/>
        <v/>
      </c>
      <c r="AV137" s="546" t="str">
        <f t="shared" si="71"/>
        <v/>
      </c>
      <c r="AW137" s="547" t="str">
        <f t="shared" si="72"/>
        <v/>
      </c>
      <c r="AX137" s="547" t="str">
        <f t="shared" si="41"/>
        <v>入力済</v>
      </c>
      <c r="AY137" s="546" t="str">
        <f>IFERROR(VLOOKUP(K137,【参考】数式用!$AR$3:$AS$49, 2, FALSE), "")</f>
        <v/>
      </c>
      <c r="AZ137" s="547" t="str">
        <f t="shared" si="73"/>
        <v/>
      </c>
      <c r="BA137" s="547" t="str">
        <f t="shared" si="74"/>
        <v>入力済</v>
      </c>
      <c r="BB137" s="546" t="str">
        <f>IFERROR(VLOOKUP(K137,【参考】数式用!$AX$3:$AY$56, 2, FALSE), "")</f>
        <v/>
      </c>
      <c r="BC137" s="547" t="str">
        <f t="shared" si="75"/>
        <v/>
      </c>
      <c r="BD137" s="547" t="str">
        <f t="shared" si="76"/>
        <v>入力済</v>
      </c>
      <c r="BE137" s="547" t="str">
        <f t="shared" si="43"/>
        <v/>
      </c>
      <c r="BF137" s="547" t="str">
        <f t="shared" si="77"/>
        <v/>
      </c>
      <c r="BG137" s="547" t="str">
        <f t="shared" si="78"/>
        <v/>
      </c>
      <c r="BH137" s="547" t="str">
        <f t="shared" si="79"/>
        <v/>
      </c>
      <c r="BI137" s="547" t="str">
        <f t="shared" si="80"/>
        <v/>
      </c>
      <c r="BM137" s="633" t="e">
        <f>VLOOKUP(K137,【参考】数式用!$A$2:$O$57,15,FALSE)</f>
        <v>#N/A</v>
      </c>
    </row>
    <row r="138" spans="1:65" ht="109.95" customHeight="1" thickBot="1">
      <c r="A138" s="649">
        <v>127</v>
      </c>
      <c r="B138" s="983" t="str">
        <f>IF(基本情報入力シート!B166="","",基本情報入力シート!B166)</f>
        <v/>
      </c>
      <c r="C138" s="984"/>
      <c r="D138" s="984"/>
      <c r="E138" s="984"/>
      <c r="F138" s="985"/>
      <c r="G138" s="460" t="str">
        <f>IF(基本情報入力シート!L166="", "", 基本情報入力シート!L166)</f>
        <v/>
      </c>
      <c r="H138" s="460" t="str">
        <f>IF(基本情報入力シート!Q166="", "", 基本情報入力シート!Q166)</f>
        <v/>
      </c>
      <c r="I138" s="460" t="str">
        <f>IF(基本情報入力シート!V166="", "", 基本情報入力シート!V166)</f>
        <v/>
      </c>
      <c r="J138" s="460" t="str">
        <f>IF(基本情報入力シート!W166="", "", 基本情報入力シート!W166)</f>
        <v/>
      </c>
      <c r="K138" s="460" t="str">
        <f>IF(基本情報入力シート!Z166="", "", 基本情報入力シート!Z166)</f>
        <v/>
      </c>
      <c r="L138" s="162" t="str">
        <f>IF(基本情報入力シート!AF166=0, "",基本情報入力シート!AF166)</f>
        <v/>
      </c>
      <c r="M138" s="163" t="str">
        <f>IF(AND(基本情報入力シート!AG166="",基本情報入力シート!AG166=""), "", 基本情報入力シート!AG166)</f>
        <v/>
      </c>
      <c r="N138" s="136"/>
      <c r="O138" s="155" t="str">
        <f>IFERROR(VLOOKUP(K138,【参考】数式用!$A$2:$M$57,MATCH(N138,【参考】数式用!$G$3:$M$3,0)+6,0),"")</f>
        <v/>
      </c>
      <c r="P138" s="461" t="s">
        <v>180</v>
      </c>
      <c r="Q138" s="141"/>
      <c r="R138" s="462" t="s">
        <v>271</v>
      </c>
      <c r="S138" s="141"/>
      <c r="T138" s="462" t="s">
        <v>272</v>
      </c>
      <c r="U138" s="141"/>
      <c r="V138" s="462" t="s">
        <v>271</v>
      </c>
      <c r="W138" s="141"/>
      <c r="X138" s="462" t="s">
        <v>182</v>
      </c>
      <c r="Y138" s="462" t="s">
        <v>274</v>
      </c>
      <c r="Z138" s="456" t="str">
        <f t="shared" si="60"/>
        <v/>
      </c>
      <c r="AA138" s="463" t="s">
        <v>275</v>
      </c>
      <c r="AB138" s="458" t="str">
        <f t="shared" si="61"/>
        <v/>
      </c>
      <c r="AC138" s="459" t="str">
        <f>IFERROR(ROUNDDOWN(ROUNDDOWN(ROUND(L138*VLOOKUP(K138,【参考】数式用!$A$2:$M$57,MATCH("処遇改善加算Ⅳ",【参考】数式用!$G$3:$M$3,0)+6,0),0)*M138,0)*Z138*0.5,0), "")</f>
        <v/>
      </c>
      <c r="AD138" s="156"/>
      <c r="AE138" s="157"/>
      <c r="AF138" s="157"/>
      <c r="AG138" s="158"/>
      <c r="AH138" s="234"/>
      <c r="AI138" s="584"/>
      <c r="AJ138" s="167"/>
      <c r="AK138" s="541" t="str">
        <f t="shared" si="62"/>
        <v/>
      </c>
      <c r="AL138" s="542" t="str">
        <f t="shared" si="63"/>
        <v/>
      </c>
      <c r="AM138" s="543"/>
      <c r="AN138" s="547" t="str">
        <f>IFERROR(VLOOKUP(K138,【参考】数式用!$A$2:$N$57,14,FALSE),"")</f>
        <v/>
      </c>
      <c r="AO138" s="547" t="str">
        <f t="shared" si="64"/>
        <v/>
      </c>
      <c r="AP138" s="545" t="str">
        <f t="shared" si="65"/>
        <v/>
      </c>
      <c r="AQ138" s="545" t="str">
        <f t="shared" si="66"/>
        <v>キャリアパス要件Ⅰ・Ⅱ_</v>
      </c>
      <c r="AR138" s="546" t="str">
        <f t="shared" si="67"/>
        <v>入力済</v>
      </c>
      <c r="AS138" s="547" t="str">
        <f t="shared" si="68"/>
        <v/>
      </c>
      <c r="AT138" s="546" t="str">
        <f t="shared" si="69"/>
        <v>入力済</v>
      </c>
      <c r="AU138" s="546" t="str">
        <f t="shared" si="70"/>
        <v/>
      </c>
      <c r="AV138" s="546" t="str">
        <f t="shared" si="71"/>
        <v/>
      </c>
      <c r="AW138" s="547" t="str">
        <f t="shared" si="72"/>
        <v/>
      </c>
      <c r="AX138" s="547" t="str">
        <f t="shared" si="41"/>
        <v>入力済</v>
      </c>
      <c r="AY138" s="546" t="str">
        <f>IFERROR(VLOOKUP(K138,【参考】数式用!$AR$3:$AS$49, 2, FALSE), "")</f>
        <v/>
      </c>
      <c r="AZ138" s="547" t="str">
        <f t="shared" si="73"/>
        <v/>
      </c>
      <c r="BA138" s="547" t="str">
        <f t="shared" si="74"/>
        <v>入力済</v>
      </c>
      <c r="BB138" s="546" t="str">
        <f>IFERROR(VLOOKUP(K138,【参考】数式用!$AX$3:$AY$56, 2, FALSE), "")</f>
        <v/>
      </c>
      <c r="BC138" s="547" t="str">
        <f t="shared" si="75"/>
        <v/>
      </c>
      <c r="BD138" s="547" t="str">
        <f t="shared" si="76"/>
        <v>入力済</v>
      </c>
      <c r="BE138" s="547" t="str">
        <f t="shared" si="43"/>
        <v/>
      </c>
      <c r="BF138" s="547" t="str">
        <f t="shared" si="77"/>
        <v/>
      </c>
      <c r="BG138" s="547" t="str">
        <f t="shared" si="78"/>
        <v/>
      </c>
      <c r="BH138" s="547" t="str">
        <f t="shared" si="79"/>
        <v/>
      </c>
      <c r="BI138" s="547" t="str">
        <f t="shared" si="80"/>
        <v/>
      </c>
      <c r="BM138" s="633" t="e">
        <f>VLOOKUP(K138,【参考】数式用!$A$2:$O$57,15,FALSE)</f>
        <v>#N/A</v>
      </c>
    </row>
    <row r="139" spans="1:65" ht="109.95" customHeight="1" thickBot="1">
      <c r="A139" s="649">
        <v>128</v>
      </c>
      <c r="B139" s="983" t="str">
        <f>IF(基本情報入力シート!B167="","",基本情報入力シート!B167)</f>
        <v/>
      </c>
      <c r="C139" s="984"/>
      <c r="D139" s="984"/>
      <c r="E139" s="984"/>
      <c r="F139" s="985"/>
      <c r="G139" s="460" t="str">
        <f>IF(基本情報入力シート!L167="", "", 基本情報入力シート!L167)</f>
        <v/>
      </c>
      <c r="H139" s="460" t="str">
        <f>IF(基本情報入力シート!Q167="", "", 基本情報入力シート!Q167)</f>
        <v/>
      </c>
      <c r="I139" s="460" t="str">
        <f>IF(基本情報入力シート!V167="", "", 基本情報入力シート!V167)</f>
        <v/>
      </c>
      <c r="J139" s="460" t="str">
        <f>IF(基本情報入力シート!W167="", "", 基本情報入力シート!W167)</f>
        <v/>
      </c>
      <c r="K139" s="460" t="str">
        <f>IF(基本情報入力シート!Z167="", "", 基本情報入力シート!Z167)</f>
        <v/>
      </c>
      <c r="L139" s="162" t="str">
        <f>IF(基本情報入力シート!AF167=0, "",基本情報入力シート!AF167)</f>
        <v/>
      </c>
      <c r="M139" s="163" t="str">
        <f>IF(AND(基本情報入力シート!AG167="",基本情報入力シート!AG167=""), "", 基本情報入力シート!AG167)</f>
        <v/>
      </c>
      <c r="N139" s="136"/>
      <c r="O139" s="155" t="str">
        <f>IFERROR(VLOOKUP(K139,【参考】数式用!$A$2:$M$57,MATCH(N139,【参考】数式用!$G$3:$M$3,0)+6,0),"")</f>
        <v/>
      </c>
      <c r="P139" s="461" t="s">
        <v>180</v>
      </c>
      <c r="Q139" s="141"/>
      <c r="R139" s="462" t="s">
        <v>271</v>
      </c>
      <c r="S139" s="141"/>
      <c r="T139" s="462" t="s">
        <v>272</v>
      </c>
      <c r="U139" s="141"/>
      <c r="V139" s="462" t="s">
        <v>271</v>
      </c>
      <c r="W139" s="141"/>
      <c r="X139" s="462" t="s">
        <v>182</v>
      </c>
      <c r="Y139" s="462" t="s">
        <v>274</v>
      </c>
      <c r="Z139" s="456" t="str">
        <f t="shared" si="60"/>
        <v/>
      </c>
      <c r="AA139" s="463" t="s">
        <v>275</v>
      </c>
      <c r="AB139" s="458" t="str">
        <f t="shared" si="61"/>
        <v/>
      </c>
      <c r="AC139" s="459" t="str">
        <f>IFERROR(ROUNDDOWN(ROUNDDOWN(ROUND(L139*VLOOKUP(K139,【参考】数式用!$A$2:$M$57,MATCH("処遇改善加算Ⅳ",【参考】数式用!$G$3:$M$3,0)+6,0),0)*M139,0)*Z139*0.5,0), "")</f>
        <v/>
      </c>
      <c r="AD139" s="156"/>
      <c r="AE139" s="157"/>
      <c r="AF139" s="157"/>
      <c r="AG139" s="158"/>
      <c r="AH139" s="234"/>
      <c r="AI139" s="584"/>
      <c r="AJ139" s="167"/>
      <c r="AK139" s="541" t="str">
        <f t="shared" si="62"/>
        <v/>
      </c>
      <c r="AL139" s="542" t="str">
        <f t="shared" si="63"/>
        <v/>
      </c>
      <c r="AM139" s="543"/>
      <c r="AN139" s="547" t="str">
        <f>IFERROR(VLOOKUP(K139,【参考】数式用!$A$2:$N$57,14,FALSE),"")</f>
        <v/>
      </c>
      <c r="AO139" s="547" t="str">
        <f t="shared" si="64"/>
        <v/>
      </c>
      <c r="AP139" s="545" t="str">
        <f t="shared" si="65"/>
        <v/>
      </c>
      <c r="AQ139" s="545" t="str">
        <f t="shared" si="66"/>
        <v>キャリアパス要件Ⅰ・Ⅱ_</v>
      </c>
      <c r="AR139" s="546" t="str">
        <f t="shared" si="67"/>
        <v>入力済</v>
      </c>
      <c r="AS139" s="547" t="str">
        <f t="shared" si="68"/>
        <v/>
      </c>
      <c r="AT139" s="546" t="str">
        <f t="shared" si="69"/>
        <v>入力済</v>
      </c>
      <c r="AU139" s="546" t="str">
        <f t="shared" si="70"/>
        <v/>
      </c>
      <c r="AV139" s="546" t="str">
        <f t="shared" si="71"/>
        <v/>
      </c>
      <c r="AW139" s="547" t="str">
        <f t="shared" si="72"/>
        <v/>
      </c>
      <c r="AX139" s="547" t="str">
        <f t="shared" si="41"/>
        <v>入力済</v>
      </c>
      <c r="AY139" s="546" t="str">
        <f>IFERROR(VLOOKUP(K139,【参考】数式用!$AR$3:$AS$49, 2, FALSE), "")</f>
        <v/>
      </c>
      <c r="AZ139" s="547" t="str">
        <f t="shared" si="73"/>
        <v/>
      </c>
      <c r="BA139" s="547" t="str">
        <f t="shared" si="74"/>
        <v>入力済</v>
      </c>
      <c r="BB139" s="546" t="str">
        <f>IFERROR(VLOOKUP(K139,【参考】数式用!$AX$3:$AY$56, 2, FALSE), "")</f>
        <v/>
      </c>
      <c r="BC139" s="547" t="str">
        <f t="shared" si="75"/>
        <v/>
      </c>
      <c r="BD139" s="547" t="str">
        <f t="shared" si="76"/>
        <v>入力済</v>
      </c>
      <c r="BE139" s="547" t="str">
        <f t="shared" si="43"/>
        <v/>
      </c>
      <c r="BF139" s="547" t="str">
        <f t="shared" si="77"/>
        <v/>
      </c>
      <c r="BG139" s="547" t="str">
        <f t="shared" si="78"/>
        <v/>
      </c>
      <c r="BH139" s="547" t="str">
        <f t="shared" si="79"/>
        <v/>
      </c>
      <c r="BI139" s="547" t="str">
        <f t="shared" si="80"/>
        <v/>
      </c>
      <c r="BM139" s="633" t="e">
        <f>VLOOKUP(K139,【参考】数式用!$A$2:$O$57,15,FALSE)</f>
        <v>#N/A</v>
      </c>
    </row>
    <row r="140" spans="1:65" ht="109.95" customHeight="1" thickBot="1">
      <c r="A140" s="649">
        <v>129</v>
      </c>
      <c r="B140" s="983" t="str">
        <f>IF(基本情報入力シート!B168="","",基本情報入力シート!B168)</f>
        <v/>
      </c>
      <c r="C140" s="984"/>
      <c r="D140" s="984"/>
      <c r="E140" s="984"/>
      <c r="F140" s="985"/>
      <c r="G140" s="460" t="str">
        <f>IF(基本情報入力シート!L168="", "", 基本情報入力シート!L168)</f>
        <v/>
      </c>
      <c r="H140" s="460" t="str">
        <f>IF(基本情報入力シート!Q168="", "", 基本情報入力シート!Q168)</f>
        <v/>
      </c>
      <c r="I140" s="460" t="str">
        <f>IF(基本情報入力シート!V168="", "", 基本情報入力シート!V168)</f>
        <v/>
      </c>
      <c r="J140" s="460" t="str">
        <f>IF(基本情報入力シート!W168="", "", 基本情報入力シート!W168)</f>
        <v/>
      </c>
      <c r="K140" s="460" t="str">
        <f>IF(基本情報入力シート!Z168="", "", 基本情報入力シート!Z168)</f>
        <v/>
      </c>
      <c r="L140" s="162" t="str">
        <f>IF(基本情報入力シート!AF168=0, "",基本情報入力シート!AF168)</f>
        <v/>
      </c>
      <c r="M140" s="163" t="str">
        <f>IF(AND(基本情報入力シート!AG168="",基本情報入力シート!AG168=""), "", 基本情報入力シート!AG168)</f>
        <v/>
      </c>
      <c r="N140" s="136"/>
      <c r="O140" s="155" t="str">
        <f>IFERROR(VLOOKUP(K140,【参考】数式用!$A$2:$M$57,MATCH(N140,【参考】数式用!$G$3:$M$3,0)+6,0),"")</f>
        <v/>
      </c>
      <c r="P140" s="461" t="s">
        <v>180</v>
      </c>
      <c r="Q140" s="141"/>
      <c r="R140" s="462" t="s">
        <v>271</v>
      </c>
      <c r="S140" s="141"/>
      <c r="T140" s="462" t="s">
        <v>272</v>
      </c>
      <c r="U140" s="141"/>
      <c r="V140" s="462" t="s">
        <v>271</v>
      </c>
      <c r="W140" s="141"/>
      <c r="X140" s="462" t="s">
        <v>182</v>
      </c>
      <c r="Y140" s="462" t="s">
        <v>274</v>
      </c>
      <c r="Z140" s="456" t="str">
        <f t="shared" si="60"/>
        <v/>
      </c>
      <c r="AA140" s="463" t="s">
        <v>275</v>
      </c>
      <c r="AB140" s="458" t="str">
        <f t="shared" si="61"/>
        <v/>
      </c>
      <c r="AC140" s="459" t="str">
        <f>IFERROR(ROUNDDOWN(ROUNDDOWN(ROUND(L140*VLOOKUP(K140,【参考】数式用!$A$2:$M$57,MATCH("処遇改善加算Ⅳ",【参考】数式用!$G$3:$M$3,0)+6,0),0)*M140,0)*Z140*0.5,0), "")</f>
        <v/>
      </c>
      <c r="AD140" s="156"/>
      <c r="AE140" s="157"/>
      <c r="AF140" s="157"/>
      <c r="AG140" s="158"/>
      <c r="AH140" s="234"/>
      <c r="AI140" s="584"/>
      <c r="AJ140" s="167"/>
      <c r="AK140" s="541" t="str">
        <f t="shared" si="62"/>
        <v/>
      </c>
      <c r="AL140" s="542" t="str">
        <f t="shared" si="63"/>
        <v/>
      </c>
      <c r="AM140" s="543"/>
      <c r="AN140" s="547" t="str">
        <f>IFERROR(VLOOKUP(K140,【参考】数式用!$A$2:$N$57,14,FALSE),"")</f>
        <v/>
      </c>
      <c r="AO140" s="547" t="str">
        <f t="shared" si="64"/>
        <v/>
      </c>
      <c r="AP140" s="545" t="str">
        <f t="shared" si="65"/>
        <v/>
      </c>
      <c r="AQ140" s="545" t="str">
        <f t="shared" si="66"/>
        <v>キャリアパス要件Ⅰ・Ⅱ_</v>
      </c>
      <c r="AR140" s="546" t="str">
        <f t="shared" si="67"/>
        <v>入力済</v>
      </c>
      <c r="AS140" s="547" t="str">
        <f t="shared" si="68"/>
        <v/>
      </c>
      <c r="AT140" s="546" t="str">
        <f t="shared" si="69"/>
        <v>入力済</v>
      </c>
      <c r="AU140" s="546" t="str">
        <f t="shared" si="70"/>
        <v/>
      </c>
      <c r="AV140" s="546" t="str">
        <f t="shared" si="71"/>
        <v/>
      </c>
      <c r="AW140" s="547" t="str">
        <f t="shared" si="72"/>
        <v/>
      </c>
      <c r="AX140" s="547" t="str">
        <f t="shared" si="41"/>
        <v>入力済</v>
      </c>
      <c r="AY140" s="546" t="str">
        <f>IFERROR(VLOOKUP(K140,【参考】数式用!$AR$3:$AS$49, 2, FALSE), "")</f>
        <v/>
      </c>
      <c r="AZ140" s="547" t="str">
        <f t="shared" si="73"/>
        <v/>
      </c>
      <c r="BA140" s="547" t="str">
        <f t="shared" si="74"/>
        <v>入力済</v>
      </c>
      <c r="BB140" s="546" t="str">
        <f>IFERROR(VLOOKUP(K140,【参考】数式用!$AX$3:$AY$56, 2, FALSE), "")</f>
        <v/>
      </c>
      <c r="BC140" s="547" t="str">
        <f t="shared" si="75"/>
        <v/>
      </c>
      <c r="BD140" s="547" t="str">
        <f t="shared" si="76"/>
        <v>入力済</v>
      </c>
      <c r="BE140" s="547" t="str">
        <f t="shared" si="43"/>
        <v/>
      </c>
      <c r="BF140" s="547" t="str">
        <f t="shared" si="77"/>
        <v/>
      </c>
      <c r="BG140" s="547" t="str">
        <f t="shared" si="78"/>
        <v/>
      </c>
      <c r="BH140" s="547" t="str">
        <f t="shared" si="79"/>
        <v/>
      </c>
      <c r="BI140" s="547" t="str">
        <f t="shared" si="80"/>
        <v/>
      </c>
      <c r="BM140" s="633" t="e">
        <f>VLOOKUP(K140,【参考】数式用!$A$2:$O$57,15,FALSE)</f>
        <v>#N/A</v>
      </c>
    </row>
    <row r="141" spans="1:65" ht="109.95" customHeight="1" thickBot="1">
      <c r="A141" s="649">
        <v>130</v>
      </c>
      <c r="B141" s="983" t="str">
        <f>IF(基本情報入力シート!B169="","",基本情報入力シート!B169)</f>
        <v/>
      </c>
      <c r="C141" s="984"/>
      <c r="D141" s="984"/>
      <c r="E141" s="984"/>
      <c r="F141" s="985"/>
      <c r="G141" s="460" t="str">
        <f>IF(基本情報入力シート!L169="", "", 基本情報入力シート!L169)</f>
        <v/>
      </c>
      <c r="H141" s="460" t="str">
        <f>IF(基本情報入力シート!Q169="", "", 基本情報入力シート!Q169)</f>
        <v/>
      </c>
      <c r="I141" s="460" t="str">
        <f>IF(基本情報入力シート!V169="", "", 基本情報入力シート!V169)</f>
        <v/>
      </c>
      <c r="J141" s="460" t="str">
        <f>IF(基本情報入力シート!W169="", "", 基本情報入力シート!W169)</f>
        <v/>
      </c>
      <c r="K141" s="460" t="str">
        <f>IF(基本情報入力シート!Z169="", "", 基本情報入力シート!Z169)</f>
        <v/>
      </c>
      <c r="L141" s="162" t="str">
        <f>IF(基本情報入力シート!AF169=0, "",基本情報入力シート!AF169)</f>
        <v/>
      </c>
      <c r="M141" s="163" t="str">
        <f>IF(AND(基本情報入力シート!AG169="",基本情報入力シート!AG169=""), "", 基本情報入力シート!AG169)</f>
        <v/>
      </c>
      <c r="N141" s="136"/>
      <c r="O141" s="155" t="str">
        <f>IFERROR(VLOOKUP(K141,【参考】数式用!$A$2:$M$57,MATCH(N141,【参考】数式用!$G$3:$M$3,0)+6,0),"")</f>
        <v/>
      </c>
      <c r="P141" s="461" t="s">
        <v>180</v>
      </c>
      <c r="Q141" s="141"/>
      <c r="R141" s="462" t="s">
        <v>271</v>
      </c>
      <c r="S141" s="141"/>
      <c r="T141" s="462" t="s">
        <v>272</v>
      </c>
      <c r="U141" s="141"/>
      <c r="V141" s="462" t="s">
        <v>271</v>
      </c>
      <c r="W141" s="141"/>
      <c r="X141" s="462" t="s">
        <v>182</v>
      </c>
      <c r="Y141" s="462" t="s">
        <v>274</v>
      </c>
      <c r="Z141" s="456" t="str">
        <f t="shared" si="60"/>
        <v/>
      </c>
      <c r="AA141" s="463" t="s">
        <v>275</v>
      </c>
      <c r="AB141" s="458" t="str">
        <f t="shared" si="61"/>
        <v/>
      </c>
      <c r="AC141" s="459" t="str">
        <f>IFERROR(ROUNDDOWN(ROUNDDOWN(ROUND(L141*VLOOKUP(K141,【参考】数式用!$A$2:$M$57,MATCH("処遇改善加算Ⅳ",【参考】数式用!$G$3:$M$3,0)+6,0),0)*M141,0)*Z141*0.5,0), "")</f>
        <v/>
      </c>
      <c r="AD141" s="156"/>
      <c r="AE141" s="157"/>
      <c r="AF141" s="157"/>
      <c r="AG141" s="158"/>
      <c r="AH141" s="234"/>
      <c r="AI141" s="584"/>
      <c r="AJ141" s="167"/>
      <c r="AK141" s="541" t="str">
        <f t="shared" si="62"/>
        <v/>
      </c>
      <c r="AL141" s="542" t="str">
        <f t="shared" si="63"/>
        <v/>
      </c>
      <c r="AM141" s="543"/>
      <c r="AN141" s="547" t="str">
        <f>IFERROR(VLOOKUP(K141,【参考】数式用!$A$2:$N$57,14,FALSE),"")</f>
        <v/>
      </c>
      <c r="AO141" s="547" t="str">
        <f t="shared" si="64"/>
        <v/>
      </c>
      <c r="AP141" s="545" t="str">
        <f t="shared" si="65"/>
        <v/>
      </c>
      <c r="AQ141" s="545" t="str">
        <f t="shared" si="66"/>
        <v>キャリアパス要件Ⅰ・Ⅱ_</v>
      </c>
      <c r="AR141" s="546" t="str">
        <f t="shared" si="67"/>
        <v>入力済</v>
      </c>
      <c r="AS141" s="547" t="str">
        <f t="shared" si="68"/>
        <v/>
      </c>
      <c r="AT141" s="546" t="str">
        <f t="shared" si="69"/>
        <v>入力済</v>
      </c>
      <c r="AU141" s="546" t="str">
        <f t="shared" si="70"/>
        <v/>
      </c>
      <c r="AV141" s="546" t="str">
        <f t="shared" si="71"/>
        <v/>
      </c>
      <c r="AW141" s="547" t="str">
        <f t="shared" si="72"/>
        <v/>
      </c>
      <c r="AX141" s="547" t="str">
        <f t="shared" ref="AX141:AX204" si="81">IF(AND($AV141=1,$AW141="AH列に色付け",OR($AG141="",$AH141="")),"未入力",IF(AND($AV141=1,$AW141="",$AG141=""),"未入力","入力済"))</f>
        <v>入力済</v>
      </c>
      <c r="AY141" s="546" t="str">
        <f>IFERROR(VLOOKUP(K141,【参考】数式用!$AR$3:$AS$49, 2, FALSE), "")</f>
        <v/>
      </c>
      <c r="AZ141" s="547" t="str">
        <f t="shared" si="73"/>
        <v/>
      </c>
      <c r="BA141" s="547" t="str">
        <f t="shared" si="74"/>
        <v>入力済</v>
      </c>
      <c r="BB141" s="546" t="str">
        <f>IFERROR(VLOOKUP(K141,【参考】数式用!$AX$3:$AY$56, 2, FALSE), "")</f>
        <v/>
      </c>
      <c r="BC141" s="547" t="str">
        <f t="shared" si="75"/>
        <v/>
      </c>
      <c r="BD141" s="547" t="str">
        <f t="shared" si="76"/>
        <v>入力済</v>
      </c>
      <c r="BE141" s="547" t="str">
        <f t="shared" ref="BE141:BE204" si="82">IF(AH141="*その他*","AJ列色消し",IF(OR(ISNUMBER(SEARCH("処遇改善加算Ⅰロ",N141)),ISNUMBER(SEARCH("処遇改善加算Ⅱロ",N141))),"",IF(AND(BC141="AJ列に色付け",AE141="○",AF141="○",AG141&gt;=1),"AJ列色消し","")))</f>
        <v/>
      </c>
      <c r="BF141" s="547" t="str">
        <f t="shared" si="77"/>
        <v/>
      </c>
      <c r="BG141" s="547" t="str">
        <f t="shared" si="78"/>
        <v/>
      </c>
      <c r="BH141" s="547" t="str">
        <f t="shared" si="79"/>
        <v/>
      </c>
      <c r="BI141" s="547" t="str">
        <f t="shared" si="80"/>
        <v/>
      </c>
      <c r="BM141" s="633" t="e">
        <f>VLOOKUP(K141,【参考】数式用!$A$2:$O$57,15,FALSE)</f>
        <v>#N/A</v>
      </c>
    </row>
    <row r="142" spans="1:65" ht="109.95" customHeight="1" thickBot="1">
      <c r="A142" s="649">
        <v>131</v>
      </c>
      <c r="B142" s="983" t="str">
        <f>IF(基本情報入力シート!B170="","",基本情報入力シート!B170)</f>
        <v/>
      </c>
      <c r="C142" s="984"/>
      <c r="D142" s="984"/>
      <c r="E142" s="984"/>
      <c r="F142" s="985"/>
      <c r="G142" s="460" t="str">
        <f>IF(基本情報入力シート!L170="", "", 基本情報入力シート!L170)</f>
        <v/>
      </c>
      <c r="H142" s="460" t="str">
        <f>IF(基本情報入力シート!Q170="", "", 基本情報入力シート!Q170)</f>
        <v/>
      </c>
      <c r="I142" s="460" t="str">
        <f>IF(基本情報入力シート!V170="", "", 基本情報入力シート!V170)</f>
        <v/>
      </c>
      <c r="J142" s="460" t="str">
        <f>IF(基本情報入力シート!W170="", "", 基本情報入力シート!W170)</f>
        <v/>
      </c>
      <c r="K142" s="460" t="str">
        <f>IF(基本情報入力シート!Z170="", "", 基本情報入力シート!Z170)</f>
        <v/>
      </c>
      <c r="L142" s="162" t="str">
        <f>IF(基本情報入力シート!AF170=0, "",基本情報入力シート!AF170)</f>
        <v/>
      </c>
      <c r="M142" s="163" t="str">
        <f>IF(AND(基本情報入力シート!AG170="",基本情報入力シート!AG170=""), "", 基本情報入力シート!AG170)</f>
        <v/>
      </c>
      <c r="N142" s="136"/>
      <c r="O142" s="155" t="str">
        <f>IFERROR(VLOOKUP(K142,【参考】数式用!$A$2:$M$57,MATCH(N142,【参考】数式用!$G$3:$M$3,0)+6,0),"")</f>
        <v/>
      </c>
      <c r="P142" s="461" t="s">
        <v>180</v>
      </c>
      <c r="Q142" s="141"/>
      <c r="R142" s="462" t="s">
        <v>271</v>
      </c>
      <c r="S142" s="141"/>
      <c r="T142" s="462" t="s">
        <v>272</v>
      </c>
      <c r="U142" s="141"/>
      <c r="V142" s="462" t="s">
        <v>271</v>
      </c>
      <c r="W142" s="141"/>
      <c r="X142" s="462" t="s">
        <v>182</v>
      </c>
      <c r="Y142" s="462" t="s">
        <v>274</v>
      </c>
      <c r="Z142" s="456" t="str">
        <f t="shared" si="60"/>
        <v/>
      </c>
      <c r="AA142" s="463" t="s">
        <v>275</v>
      </c>
      <c r="AB142" s="458" t="str">
        <f t="shared" si="61"/>
        <v/>
      </c>
      <c r="AC142" s="459" t="str">
        <f>IFERROR(ROUNDDOWN(ROUNDDOWN(ROUND(L142*VLOOKUP(K142,【参考】数式用!$A$2:$M$57,MATCH("処遇改善加算Ⅳ",【参考】数式用!$G$3:$M$3,0)+6,0),0)*M142,0)*Z142*0.5,0), "")</f>
        <v/>
      </c>
      <c r="AD142" s="156"/>
      <c r="AE142" s="157"/>
      <c r="AF142" s="157"/>
      <c r="AG142" s="158"/>
      <c r="AH142" s="234"/>
      <c r="AI142" s="584"/>
      <c r="AJ142" s="167"/>
      <c r="AK142" s="541" t="str">
        <f t="shared" si="62"/>
        <v/>
      </c>
      <c r="AL142" s="542" t="str">
        <f t="shared" si="63"/>
        <v/>
      </c>
      <c r="AM142" s="543"/>
      <c r="AN142" s="547" t="str">
        <f>IFERROR(VLOOKUP(K142,【参考】数式用!$A$2:$N$57,14,FALSE),"")</f>
        <v/>
      </c>
      <c r="AO142" s="547" t="str">
        <f t="shared" si="64"/>
        <v/>
      </c>
      <c r="AP142" s="545" t="str">
        <f t="shared" si="65"/>
        <v/>
      </c>
      <c r="AQ142" s="545" t="str">
        <f t="shared" si="66"/>
        <v>キャリアパス要件Ⅰ・Ⅱ_</v>
      </c>
      <c r="AR142" s="546" t="str">
        <f t="shared" si="67"/>
        <v>入力済</v>
      </c>
      <c r="AS142" s="547" t="str">
        <f t="shared" si="68"/>
        <v/>
      </c>
      <c r="AT142" s="546" t="str">
        <f t="shared" si="69"/>
        <v>入力済</v>
      </c>
      <c r="AU142" s="546" t="str">
        <f t="shared" si="70"/>
        <v/>
      </c>
      <c r="AV142" s="546" t="str">
        <f t="shared" si="71"/>
        <v/>
      </c>
      <c r="AW142" s="547" t="str">
        <f t="shared" si="72"/>
        <v/>
      </c>
      <c r="AX142" s="547" t="str">
        <f t="shared" si="81"/>
        <v>入力済</v>
      </c>
      <c r="AY142" s="546" t="str">
        <f>IFERROR(VLOOKUP(K142,【参考】数式用!$AR$3:$AS$49, 2, FALSE), "")</f>
        <v/>
      </c>
      <c r="AZ142" s="547" t="str">
        <f t="shared" si="73"/>
        <v/>
      </c>
      <c r="BA142" s="547" t="str">
        <f t="shared" si="74"/>
        <v>入力済</v>
      </c>
      <c r="BB142" s="546" t="str">
        <f>IFERROR(VLOOKUP(K142,【参考】数式用!$AX$3:$AY$56, 2, FALSE), "")</f>
        <v/>
      </c>
      <c r="BC142" s="547" t="str">
        <f t="shared" si="75"/>
        <v/>
      </c>
      <c r="BD142" s="547" t="str">
        <f t="shared" si="76"/>
        <v>入力済</v>
      </c>
      <c r="BE142" s="547" t="str">
        <f t="shared" si="82"/>
        <v/>
      </c>
      <c r="BF142" s="547" t="str">
        <f t="shared" si="77"/>
        <v/>
      </c>
      <c r="BG142" s="547" t="str">
        <f t="shared" si="78"/>
        <v/>
      </c>
      <c r="BH142" s="547" t="str">
        <f t="shared" si="79"/>
        <v/>
      </c>
      <c r="BI142" s="547" t="str">
        <f t="shared" si="80"/>
        <v/>
      </c>
      <c r="BM142" s="633" t="e">
        <f>VLOOKUP(K142,【参考】数式用!$A$2:$O$57,15,FALSE)</f>
        <v>#N/A</v>
      </c>
    </row>
    <row r="143" spans="1:65" ht="109.95" customHeight="1" thickBot="1">
      <c r="A143" s="649">
        <v>132</v>
      </c>
      <c r="B143" s="983" t="str">
        <f>IF(基本情報入力シート!B171="","",基本情報入力シート!B171)</f>
        <v/>
      </c>
      <c r="C143" s="984"/>
      <c r="D143" s="984"/>
      <c r="E143" s="984"/>
      <c r="F143" s="985"/>
      <c r="G143" s="460" t="str">
        <f>IF(基本情報入力シート!L171="", "", 基本情報入力シート!L171)</f>
        <v/>
      </c>
      <c r="H143" s="460" t="str">
        <f>IF(基本情報入力シート!Q171="", "", 基本情報入力シート!Q171)</f>
        <v/>
      </c>
      <c r="I143" s="460" t="str">
        <f>IF(基本情報入力シート!V171="", "", 基本情報入力シート!V171)</f>
        <v/>
      </c>
      <c r="J143" s="460" t="str">
        <f>IF(基本情報入力シート!W171="", "", 基本情報入力シート!W171)</f>
        <v/>
      </c>
      <c r="K143" s="460" t="str">
        <f>IF(基本情報入力シート!Z171="", "", 基本情報入力シート!Z171)</f>
        <v/>
      </c>
      <c r="L143" s="162" t="str">
        <f>IF(基本情報入力シート!AF171=0, "",基本情報入力シート!AF171)</f>
        <v/>
      </c>
      <c r="M143" s="163" t="str">
        <f>IF(AND(基本情報入力シート!AG171="",基本情報入力シート!AG171=""), "", 基本情報入力シート!AG171)</f>
        <v/>
      </c>
      <c r="N143" s="136"/>
      <c r="O143" s="155" t="str">
        <f>IFERROR(VLOOKUP(K143,【参考】数式用!$A$2:$M$57,MATCH(N143,【参考】数式用!$G$3:$M$3,0)+6,0),"")</f>
        <v/>
      </c>
      <c r="P143" s="461" t="s">
        <v>180</v>
      </c>
      <c r="Q143" s="141"/>
      <c r="R143" s="462" t="s">
        <v>271</v>
      </c>
      <c r="S143" s="141"/>
      <c r="T143" s="462" t="s">
        <v>272</v>
      </c>
      <c r="U143" s="141"/>
      <c r="V143" s="462" t="s">
        <v>271</v>
      </c>
      <c r="W143" s="141"/>
      <c r="X143" s="462" t="s">
        <v>182</v>
      </c>
      <c r="Y143" s="462" t="s">
        <v>274</v>
      </c>
      <c r="Z143" s="456" t="str">
        <f t="shared" si="60"/>
        <v/>
      </c>
      <c r="AA143" s="463" t="s">
        <v>275</v>
      </c>
      <c r="AB143" s="458" t="str">
        <f t="shared" si="61"/>
        <v/>
      </c>
      <c r="AC143" s="459" t="str">
        <f>IFERROR(ROUNDDOWN(ROUNDDOWN(ROUND(L143*VLOOKUP(K143,【参考】数式用!$A$2:$M$57,MATCH("処遇改善加算Ⅳ",【参考】数式用!$G$3:$M$3,0)+6,0),0)*M143,0)*Z143*0.5,0), "")</f>
        <v/>
      </c>
      <c r="AD143" s="156"/>
      <c r="AE143" s="157"/>
      <c r="AF143" s="157"/>
      <c r="AG143" s="158"/>
      <c r="AH143" s="234"/>
      <c r="AI143" s="584"/>
      <c r="AJ143" s="167"/>
      <c r="AK143" s="541" t="str">
        <f t="shared" si="62"/>
        <v/>
      </c>
      <c r="AL143" s="542" t="str">
        <f t="shared" si="63"/>
        <v/>
      </c>
      <c r="AM143" s="543"/>
      <c r="AN143" s="547" t="str">
        <f>IFERROR(VLOOKUP(K143,【参考】数式用!$A$2:$N$57,14,FALSE),"")</f>
        <v/>
      </c>
      <c r="AO143" s="547" t="str">
        <f t="shared" si="64"/>
        <v/>
      </c>
      <c r="AP143" s="545" t="str">
        <f t="shared" si="65"/>
        <v/>
      </c>
      <c r="AQ143" s="545" t="str">
        <f t="shared" si="66"/>
        <v>キャリアパス要件Ⅰ・Ⅱ_</v>
      </c>
      <c r="AR143" s="546" t="str">
        <f t="shared" si="67"/>
        <v>入力済</v>
      </c>
      <c r="AS143" s="547" t="str">
        <f t="shared" si="68"/>
        <v/>
      </c>
      <c r="AT143" s="546" t="str">
        <f t="shared" si="69"/>
        <v>入力済</v>
      </c>
      <c r="AU143" s="546" t="str">
        <f t="shared" si="70"/>
        <v/>
      </c>
      <c r="AV143" s="546" t="str">
        <f t="shared" si="71"/>
        <v/>
      </c>
      <c r="AW143" s="547" t="str">
        <f t="shared" si="72"/>
        <v/>
      </c>
      <c r="AX143" s="547" t="str">
        <f t="shared" si="81"/>
        <v>入力済</v>
      </c>
      <c r="AY143" s="546" t="str">
        <f>IFERROR(VLOOKUP(K143,【参考】数式用!$AR$3:$AS$49, 2, FALSE), "")</f>
        <v/>
      </c>
      <c r="AZ143" s="547" t="str">
        <f t="shared" si="73"/>
        <v/>
      </c>
      <c r="BA143" s="547" t="str">
        <f t="shared" si="74"/>
        <v>入力済</v>
      </c>
      <c r="BB143" s="546" t="str">
        <f>IFERROR(VLOOKUP(K143,【参考】数式用!$AX$3:$AY$56, 2, FALSE), "")</f>
        <v/>
      </c>
      <c r="BC143" s="547" t="str">
        <f t="shared" si="75"/>
        <v/>
      </c>
      <c r="BD143" s="547" t="str">
        <f t="shared" si="76"/>
        <v>入力済</v>
      </c>
      <c r="BE143" s="547" t="str">
        <f t="shared" si="82"/>
        <v/>
      </c>
      <c r="BF143" s="547" t="str">
        <f t="shared" si="77"/>
        <v/>
      </c>
      <c r="BG143" s="547" t="str">
        <f t="shared" si="78"/>
        <v/>
      </c>
      <c r="BH143" s="547" t="str">
        <f t="shared" si="79"/>
        <v/>
      </c>
      <c r="BI143" s="547" t="str">
        <f t="shared" si="80"/>
        <v/>
      </c>
      <c r="BM143" s="633" t="e">
        <f>VLOOKUP(K143,【参考】数式用!$A$2:$O$57,15,FALSE)</f>
        <v>#N/A</v>
      </c>
    </row>
    <row r="144" spans="1:65" ht="109.95" customHeight="1" thickBot="1">
      <c r="A144" s="649">
        <v>133</v>
      </c>
      <c r="B144" s="983" t="str">
        <f>IF(基本情報入力シート!B172="","",基本情報入力シート!B172)</f>
        <v/>
      </c>
      <c r="C144" s="984"/>
      <c r="D144" s="984"/>
      <c r="E144" s="984"/>
      <c r="F144" s="985"/>
      <c r="G144" s="460" t="str">
        <f>IF(基本情報入力シート!L172="", "", 基本情報入力シート!L172)</f>
        <v/>
      </c>
      <c r="H144" s="460" t="str">
        <f>IF(基本情報入力シート!Q172="", "", 基本情報入力シート!Q172)</f>
        <v/>
      </c>
      <c r="I144" s="460" t="str">
        <f>IF(基本情報入力シート!V172="", "", 基本情報入力シート!V172)</f>
        <v/>
      </c>
      <c r="J144" s="460" t="str">
        <f>IF(基本情報入力シート!W172="", "", 基本情報入力シート!W172)</f>
        <v/>
      </c>
      <c r="K144" s="460" t="str">
        <f>IF(基本情報入力シート!Z172="", "", 基本情報入力シート!Z172)</f>
        <v/>
      </c>
      <c r="L144" s="162" t="str">
        <f>IF(基本情報入力シート!AF172=0, "",基本情報入力シート!AF172)</f>
        <v/>
      </c>
      <c r="M144" s="163" t="str">
        <f>IF(AND(基本情報入力シート!AG172="",基本情報入力シート!AG172=""), "", 基本情報入力シート!AG172)</f>
        <v/>
      </c>
      <c r="N144" s="136"/>
      <c r="O144" s="155" t="str">
        <f>IFERROR(VLOOKUP(K144,【参考】数式用!$A$2:$M$57,MATCH(N144,【参考】数式用!$G$3:$M$3,0)+6,0),"")</f>
        <v/>
      </c>
      <c r="P144" s="461" t="s">
        <v>180</v>
      </c>
      <c r="Q144" s="141"/>
      <c r="R144" s="462" t="s">
        <v>271</v>
      </c>
      <c r="S144" s="141"/>
      <c r="T144" s="462" t="s">
        <v>272</v>
      </c>
      <c r="U144" s="141"/>
      <c r="V144" s="462" t="s">
        <v>271</v>
      </c>
      <c r="W144" s="141"/>
      <c r="X144" s="462" t="s">
        <v>182</v>
      </c>
      <c r="Y144" s="462" t="s">
        <v>274</v>
      </c>
      <c r="Z144" s="456" t="str">
        <f t="shared" si="60"/>
        <v/>
      </c>
      <c r="AA144" s="463" t="s">
        <v>275</v>
      </c>
      <c r="AB144" s="458" t="str">
        <f t="shared" si="61"/>
        <v/>
      </c>
      <c r="AC144" s="459" t="str">
        <f>IFERROR(ROUNDDOWN(ROUNDDOWN(ROUND(L144*VLOOKUP(K144,【参考】数式用!$A$2:$M$57,MATCH("処遇改善加算Ⅳ",【参考】数式用!$G$3:$M$3,0)+6,0),0)*M144,0)*Z144*0.5,0), "")</f>
        <v/>
      </c>
      <c r="AD144" s="156"/>
      <c r="AE144" s="157"/>
      <c r="AF144" s="157"/>
      <c r="AG144" s="158"/>
      <c r="AH144" s="234"/>
      <c r="AI144" s="584"/>
      <c r="AJ144" s="167"/>
      <c r="AK144" s="541" t="str">
        <f t="shared" si="62"/>
        <v/>
      </c>
      <c r="AL144" s="542" t="str">
        <f t="shared" si="63"/>
        <v/>
      </c>
      <c r="AM144" s="543"/>
      <c r="AN144" s="547" t="str">
        <f>IFERROR(VLOOKUP(K144,【参考】数式用!$A$2:$N$57,14,FALSE),"")</f>
        <v/>
      </c>
      <c r="AO144" s="547" t="str">
        <f t="shared" si="64"/>
        <v/>
      </c>
      <c r="AP144" s="545" t="str">
        <f t="shared" si="65"/>
        <v/>
      </c>
      <c r="AQ144" s="545" t="str">
        <f t="shared" si="66"/>
        <v>キャリアパス要件Ⅰ・Ⅱ_</v>
      </c>
      <c r="AR144" s="546" t="str">
        <f t="shared" si="67"/>
        <v>入力済</v>
      </c>
      <c r="AS144" s="547" t="str">
        <f t="shared" si="68"/>
        <v/>
      </c>
      <c r="AT144" s="546" t="str">
        <f t="shared" si="69"/>
        <v>入力済</v>
      </c>
      <c r="AU144" s="546" t="str">
        <f t="shared" si="70"/>
        <v/>
      </c>
      <c r="AV144" s="546" t="str">
        <f t="shared" si="71"/>
        <v/>
      </c>
      <c r="AW144" s="547" t="str">
        <f t="shared" si="72"/>
        <v/>
      </c>
      <c r="AX144" s="547" t="str">
        <f t="shared" si="81"/>
        <v>入力済</v>
      </c>
      <c r="AY144" s="546" t="str">
        <f>IFERROR(VLOOKUP(K144,【参考】数式用!$AR$3:$AS$49, 2, FALSE), "")</f>
        <v/>
      </c>
      <c r="AZ144" s="547" t="str">
        <f t="shared" si="73"/>
        <v/>
      </c>
      <c r="BA144" s="547" t="str">
        <f t="shared" si="74"/>
        <v>入力済</v>
      </c>
      <c r="BB144" s="546" t="str">
        <f>IFERROR(VLOOKUP(K144,【参考】数式用!$AX$3:$AY$56, 2, FALSE), "")</f>
        <v/>
      </c>
      <c r="BC144" s="547" t="str">
        <f t="shared" si="75"/>
        <v/>
      </c>
      <c r="BD144" s="547" t="str">
        <f t="shared" si="76"/>
        <v>入力済</v>
      </c>
      <c r="BE144" s="547" t="str">
        <f t="shared" si="82"/>
        <v/>
      </c>
      <c r="BF144" s="547" t="str">
        <f t="shared" si="77"/>
        <v/>
      </c>
      <c r="BG144" s="547" t="str">
        <f t="shared" si="78"/>
        <v/>
      </c>
      <c r="BH144" s="547" t="str">
        <f t="shared" si="79"/>
        <v/>
      </c>
      <c r="BI144" s="547" t="str">
        <f t="shared" si="80"/>
        <v/>
      </c>
      <c r="BM144" s="633" t="e">
        <f>VLOOKUP(K144,【参考】数式用!$A$2:$O$57,15,FALSE)</f>
        <v>#N/A</v>
      </c>
    </row>
    <row r="145" spans="1:65" ht="109.95" customHeight="1" thickBot="1">
      <c r="A145" s="649">
        <v>134</v>
      </c>
      <c r="B145" s="983" t="str">
        <f>IF(基本情報入力シート!B173="","",基本情報入力シート!B173)</f>
        <v/>
      </c>
      <c r="C145" s="984"/>
      <c r="D145" s="984"/>
      <c r="E145" s="984"/>
      <c r="F145" s="985"/>
      <c r="G145" s="460" t="str">
        <f>IF(基本情報入力シート!L173="", "", 基本情報入力シート!L173)</f>
        <v/>
      </c>
      <c r="H145" s="460" t="str">
        <f>IF(基本情報入力シート!Q173="", "", 基本情報入力シート!Q173)</f>
        <v/>
      </c>
      <c r="I145" s="460" t="str">
        <f>IF(基本情報入力シート!V173="", "", 基本情報入力シート!V173)</f>
        <v/>
      </c>
      <c r="J145" s="460" t="str">
        <f>IF(基本情報入力シート!W173="", "", 基本情報入力シート!W173)</f>
        <v/>
      </c>
      <c r="K145" s="460" t="str">
        <f>IF(基本情報入力シート!Z173="", "", 基本情報入力シート!Z173)</f>
        <v/>
      </c>
      <c r="L145" s="162" t="str">
        <f>IF(基本情報入力シート!AF173=0, "",基本情報入力シート!AF173)</f>
        <v/>
      </c>
      <c r="M145" s="163" t="str">
        <f>IF(AND(基本情報入力シート!AG173="",基本情報入力シート!AG173=""), "", 基本情報入力シート!AG173)</f>
        <v/>
      </c>
      <c r="N145" s="136"/>
      <c r="O145" s="155" t="str">
        <f>IFERROR(VLOOKUP(K145,【参考】数式用!$A$2:$M$57,MATCH(N145,【参考】数式用!$G$3:$M$3,0)+6,0),"")</f>
        <v/>
      </c>
      <c r="P145" s="461" t="s">
        <v>180</v>
      </c>
      <c r="Q145" s="141"/>
      <c r="R145" s="462" t="s">
        <v>271</v>
      </c>
      <c r="S145" s="141"/>
      <c r="T145" s="462" t="s">
        <v>272</v>
      </c>
      <c r="U145" s="141"/>
      <c r="V145" s="462" t="s">
        <v>271</v>
      </c>
      <c r="W145" s="141"/>
      <c r="X145" s="462" t="s">
        <v>182</v>
      </c>
      <c r="Y145" s="462" t="s">
        <v>274</v>
      </c>
      <c r="Z145" s="456" t="str">
        <f t="shared" si="60"/>
        <v/>
      </c>
      <c r="AA145" s="463" t="s">
        <v>275</v>
      </c>
      <c r="AB145" s="458" t="str">
        <f t="shared" si="61"/>
        <v/>
      </c>
      <c r="AC145" s="459" t="str">
        <f>IFERROR(ROUNDDOWN(ROUNDDOWN(ROUND(L145*VLOOKUP(K145,【参考】数式用!$A$2:$M$57,MATCH("処遇改善加算Ⅳ",【参考】数式用!$G$3:$M$3,0)+6,0),0)*M145,0)*Z145*0.5,0), "")</f>
        <v/>
      </c>
      <c r="AD145" s="156"/>
      <c r="AE145" s="157"/>
      <c r="AF145" s="157"/>
      <c r="AG145" s="158"/>
      <c r="AH145" s="234"/>
      <c r="AI145" s="584"/>
      <c r="AJ145" s="167"/>
      <c r="AK145" s="541" t="str">
        <f t="shared" si="62"/>
        <v/>
      </c>
      <c r="AL145" s="542" t="str">
        <f t="shared" si="63"/>
        <v/>
      </c>
      <c r="AM145" s="543"/>
      <c r="AN145" s="547" t="str">
        <f>IFERROR(VLOOKUP(K145,【参考】数式用!$A$2:$N$57,14,FALSE),"")</f>
        <v/>
      </c>
      <c r="AO145" s="547" t="str">
        <f t="shared" si="64"/>
        <v/>
      </c>
      <c r="AP145" s="545" t="str">
        <f t="shared" si="65"/>
        <v/>
      </c>
      <c r="AQ145" s="545" t="str">
        <f t="shared" si="66"/>
        <v>キャリアパス要件Ⅰ・Ⅱ_</v>
      </c>
      <c r="AR145" s="546" t="str">
        <f t="shared" si="67"/>
        <v>入力済</v>
      </c>
      <c r="AS145" s="547" t="str">
        <f t="shared" si="68"/>
        <v/>
      </c>
      <c r="AT145" s="546" t="str">
        <f t="shared" si="69"/>
        <v>入力済</v>
      </c>
      <c r="AU145" s="546" t="str">
        <f t="shared" si="70"/>
        <v/>
      </c>
      <c r="AV145" s="546" t="str">
        <f t="shared" si="71"/>
        <v/>
      </c>
      <c r="AW145" s="547" t="str">
        <f t="shared" si="72"/>
        <v/>
      </c>
      <c r="AX145" s="547" t="str">
        <f t="shared" si="81"/>
        <v>入力済</v>
      </c>
      <c r="AY145" s="546" t="str">
        <f>IFERROR(VLOOKUP(K145,【参考】数式用!$AR$3:$AS$49, 2, FALSE), "")</f>
        <v/>
      </c>
      <c r="AZ145" s="547" t="str">
        <f t="shared" si="73"/>
        <v/>
      </c>
      <c r="BA145" s="547" t="str">
        <f t="shared" si="74"/>
        <v>入力済</v>
      </c>
      <c r="BB145" s="546" t="str">
        <f>IFERROR(VLOOKUP(K145,【参考】数式用!$AX$3:$AY$56, 2, FALSE), "")</f>
        <v/>
      </c>
      <c r="BC145" s="547" t="str">
        <f t="shared" si="75"/>
        <v/>
      </c>
      <c r="BD145" s="547" t="str">
        <f t="shared" si="76"/>
        <v>入力済</v>
      </c>
      <c r="BE145" s="547" t="str">
        <f t="shared" si="82"/>
        <v/>
      </c>
      <c r="BF145" s="547" t="str">
        <f t="shared" si="77"/>
        <v/>
      </c>
      <c r="BG145" s="547" t="str">
        <f t="shared" si="78"/>
        <v/>
      </c>
      <c r="BH145" s="547" t="str">
        <f t="shared" si="79"/>
        <v/>
      </c>
      <c r="BI145" s="547" t="str">
        <f t="shared" si="80"/>
        <v/>
      </c>
      <c r="BM145" s="633" t="e">
        <f>VLOOKUP(K145,【参考】数式用!$A$2:$O$57,15,FALSE)</f>
        <v>#N/A</v>
      </c>
    </row>
    <row r="146" spans="1:65" ht="109.95" customHeight="1" thickBot="1">
      <c r="A146" s="649">
        <v>135</v>
      </c>
      <c r="B146" s="983" t="str">
        <f>IF(基本情報入力シート!B174="","",基本情報入力シート!B174)</f>
        <v/>
      </c>
      <c r="C146" s="984"/>
      <c r="D146" s="984"/>
      <c r="E146" s="984"/>
      <c r="F146" s="985"/>
      <c r="G146" s="460" t="str">
        <f>IF(基本情報入力シート!L174="", "", 基本情報入力シート!L174)</f>
        <v/>
      </c>
      <c r="H146" s="460" t="str">
        <f>IF(基本情報入力シート!Q174="", "", 基本情報入力シート!Q174)</f>
        <v/>
      </c>
      <c r="I146" s="460" t="str">
        <f>IF(基本情報入力シート!V174="", "", 基本情報入力シート!V174)</f>
        <v/>
      </c>
      <c r="J146" s="460" t="str">
        <f>IF(基本情報入力シート!W174="", "", 基本情報入力シート!W174)</f>
        <v/>
      </c>
      <c r="K146" s="460" t="str">
        <f>IF(基本情報入力シート!Z174="", "", 基本情報入力シート!Z174)</f>
        <v/>
      </c>
      <c r="L146" s="162" t="str">
        <f>IF(基本情報入力シート!AF174=0, "",基本情報入力シート!AF174)</f>
        <v/>
      </c>
      <c r="M146" s="163" t="str">
        <f>IF(AND(基本情報入力シート!AG174="",基本情報入力シート!AG174=""), "", 基本情報入力シート!AG174)</f>
        <v/>
      </c>
      <c r="N146" s="136"/>
      <c r="O146" s="155" t="str">
        <f>IFERROR(VLOOKUP(K146,【参考】数式用!$A$2:$M$57,MATCH(N146,【参考】数式用!$G$3:$M$3,0)+6,0),"")</f>
        <v/>
      </c>
      <c r="P146" s="461" t="s">
        <v>180</v>
      </c>
      <c r="Q146" s="141"/>
      <c r="R146" s="462" t="s">
        <v>271</v>
      </c>
      <c r="S146" s="141"/>
      <c r="T146" s="462" t="s">
        <v>272</v>
      </c>
      <c r="U146" s="141"/>
      <c r="V146" s="462" t="s">
        <v>271</v>
      </c>
      <c r="W146" s="141"/>
      <c r="X146" s="462" t="s">
        <v>182</v>
      </c>
      <c r="Y146" s="462" t="s">
        <v>274</v>
      </c>
      <c r="Z146" s="456" t="str">
        <f t="shared" si="60"/>
        <v/>
      </c>
      <c r="AA146" s="463" t="s">
        <v>275</v>
      </c>
      <c r="AB146" s="458" t="str">
        <f t="shared" si="61"/>
        <v/>
      </c>
      <c r="AC146" s="459" t="str">
        <f>IFERROR(ROUNDDOWN(ROUNDDOWN(ROUND(L146*VLOOKUP(K146,【参考】数式用!$A$2:$M$57,MATCH("処遇改善加算Ⅳ",【参考】数式用!$G$3:$M$3,0)+6,0),0)*M146,0)*Z146*0.5,0), "")</f>
        <v/>
      </c>
      <c r="AD146" s="156"/>
      <c r="AE146" s="157"/>
      <c r="AF146" s="157"/>
      <c r="AG146" s="158"/>
      <c r="AH146" s="234"/>
      <c r="AI146" s="584"/>
      <c r="AJ146" s="167"/>
      <c r="AK146" s="541" t="str">
        <f t="shared" si="62"/>
        <v/>
      </c>
      <c r="AL146" s="542" t="str">
        <f t="shared" si="63"/>
        <v/>
      </c>
      <c r="AM146" s="543"/>
      <c r="AN146" s="547" t="str">
        <f>IFERROR(VLOOKUP(K146,【参考】数式用!$A$2:$N$57,14,FALSE),"")</f>
        <v/>
      </c>
      <c r="AO146" s="547" t="str">
        <f t="shared" si="64"/>
        <v/>
      </c>
      <c r="AP146" s="545" t="str">
        <f t="shared" si="65"/>
        <v/>
      </c>
      <c r="AQ146" s="545" t="str">
        <f t="shared" si="66"/>
        <v>キャリアパス要件Ⅰ・Ⅱ_</v>
      </c>
      <c r="AR146" s="546" t="str">
        <f t="shared" si="67"/>
        <v>入力済</v>
      </c>
      <c r="AS146" s="547" t="str">
        <f t="shared" si="68"/>
        <v/>
      </c>
      <c r="AT146" s="546" t="str">
        <f t="shared" si="69"/>
        <v>入力済</v>
      </c>
      <c r="AU146" s="546" t="str">
        <f t="shared" si="70"/>
        <v/>
      </c>
      <c r="AV146" s="546" t="str">
        <f t="shared" si="71"/>
        <v/>
      </c>
      <c r="AW146" s="547" t="str">
        <f t="shared" si="72"/>
        <v/>
      </c>
      <c r="AX146" s="547" t="str">
        <f t="shared" si="81"/>
        <v>入力済</v>
      </c>
      <c r="AY146" s="546" t="str">
        <f>IFERROR(VLOOKUP(K146,【参考】数式用!$AR$3:$AS$49, 2, FALSE), "")</f>
        <v/>
      </c>
      <c r="AZ146" s="547" t="str">
        <f t="shared" si="73"/>
        <v/>
      </c>
      <c r="BA146" s="547" t="str">
        <f t="shared" si="74"/>
        <v>入力済</v>
      </c>
      <c r="BB146" s="546" t="str">
        <f>IFERROR(VLOOKUP(K146,【参考】数式用!$AX$3:$AY$56, 2, FALSE), "")</f>
        <v/>
      </c>
      <c r="BC146" s="547" t="str">
        <f t="shared" si="75"/>
        <v/>
      </c>
      <c r="BD146" s="547" t="str">
        <f t="shared" si="76"/>
        <v>入力済</v>
      </c>
      <c r="BE146" s="547" t="str">
        <f t="shared" si="82"/>
        <v/>
      </c>
      <c r="BF146" s="547" t="str">
        <f t="shared" si="77"/>
        <v/>
      </c>
      <c r="BG146" s="547" t="str">
        <f t="shared" si="78"/>
        <v/>
      </c>
      <c r="BH146" s="547" t="str">
        <f t="shared" si="79"/>
        <v/>
      </c>
      <c r="BI146" s="547" t="str">
        <f t="shared" si="80"/>
        <v/>
      </c>
      <c r="BM146" s="633" t="e">
        <f>VLOOKUP(K146,【参考】数式用!$A$2:$O$57,15,FALSE)</f>
        <v>#N/A</v>
      </c>
    </row>
    <row r="147" spans="1:65" ht="109.95" customHeight="1" thickBot="1">
      <c r="A147" s="649">
        <v>136</v>
      </c>
      <c r="B147" s="983" t="str">
        <f>IF(基本情報入力シート!B175="","",基本情報入力シート!B175)</f>
        <v/>
      </c>
      <c r="C147" s="984"/>
      <c r="D147" s="984"/>
      <c r="E147" s="984"/>
      <c r="F147" s="985"/>
      <c r="G147" s="460" t="str">
        <f>IF(基本情報入力シート!L175="", "", 基本情報入力シート!L175)</f>
        <v/>
      </c>
      <c r="H147" s="460" t="str">
        <f>IF(基本情報入力シート!Q175="", "", 基本情報入力シート!Q175)</f>
        <v/>
      </c>
      <c r="I147" s="460" t="str">
        <f>IF(基本情報入力シート!V175="", "", 基本情報入力シート!V175)</f>
        <v/>
      </c>
      <c r="J147" s="460" t="str">
        <f>IF(基本情報入力シート!W175="", "", 基本情報入力シート!W175)</f>
        <v/>
      </c>
      <c r="K147" s="460" t="str">
        <f>IF(基本情報入力シート!Z175="", "", 基本情報入力シート!Z175)</f>
        <v/>
      </c>
      <c r="L147" s="162" t="str">
        <f>IF(基本情報入力シート!AF175=0, "",基本情報入力シート!AF175)</f>
        <v/>
      </c>
      <c r="M147" s="163" t="str">
        <f>IF(AND(基本情報入力シート!AG175="",基本情報入力シート!AG175=""), "", 基本情報入力シート!AG175)</f>
        <v/>
      </c>
      <c r="N147" s="136"/>
      <c r="O147" s="155" t="str">
        <f>IFERROR(VLOOKUP(K147,【参考】数式用!$A$2:$M$57,MATCH(N147,【参考】数式用!$G$3:$M$3,0)+6,0),"")</f>
        <v/>
      </c>
      <c r="P147" s="461" t="s">
        <v>180</v>
      </c>
      <c r="Q147" s="141"/>
      <c r="R147" s="462" t="s">
        <v>271</v>
      </c>
      <c r="S147" s="141"/>
      <c r="T147" s="462" t="s">
        <v>272</v>
      </c>
      <c r="U147" s="141"/>
      <c r="V147" s="462" t="s">
        <v>271</v>
      </c>
      <c r="W147" s="141"/>
      <c r="X147" s="462" t="s">
        <v>182</v>
      </c>
      <c r="Y147" s="462" t="s">
        <v>274</v>
      </c>
      <c r="Z147" s="456" t="str">
        <f t="shared" si="60"/>
        <v/>
      </c>
      <c r="AA147" s="463" t="s">
        <v>275</v>
      </c>
      <c r="AB147" s="458" t="str">
        <f t="shared" si="61"/>
        <v/>
      </c>
      <c r="AC147" s="459" t="str">
        <f>IFERROR(ROUNDDOWN(ROUNDDOWN(ROUND(L147*VLOOKUP(K147,【参考】数式用!$A$2:$M$57,MATCH("処遇改善加算Ⅳ",【参考】数式用!$G$3:$M$3,0)+6,0),0)*M147,0)*Z147*0.5,0), "")</f>
        <v/>
      </c>
      <c r="AD147" s="156"/>
      <c r="AE147" s="157"/>
      <c r="AF147" s="157"/>
      <c r="AG147" s="158"/>
      <c r="AH147" s="234"/>
      <c r="AI147" s="584"/>
      <c r="AJ147" s="167"/>
      <c r="AK147" s="541" t="str">
        <f t="shared" si="62"/>
        <v/>
      </c>
      <c r="AL147" s="542" t="str">
        <f t="shared" si="63"/>
        <v/>
      </c>
      <c r="AM147" s="543"/>
      <c r="AN147" s="547" t="str">
        <f>IFERROR(VLOOKUP(K147,【参考】数式用!$A$2:$N$57,14,FALSE),"")</f>
        <v/>
      </c>
      <c r="AO147" s="547" t="str">
        <f t="shared" si="64"/>
        <v/>
      </c>
      <c r="AP147" s="545" t="str">
        <f t="shared" si="65"/>
        <v/>
      </c>
      <c r="AQ147" s="545" t="str">
        <f t="shared" si="66"/>
        <v>キャリアパス要件Ⅰ・Ⅱ_</v>
      </c>
      <c r="AR147" s="546" t="str">
        <f t="shared" si="67"/>
        <v>入力済</v>
      </c>
      <c r="AS147" s="547" t="str">
        <f t="shared" si="68"/>
        <v/>
      </c>
      <c r="AT147" s="546" t="str">
        <f t="shared" si="69"/>
        <v>入力済</v>
      </c>
      <c r="AU147" s="546" t="str">
        <f t="shared" si="70"/>
        <v/>
      </c>
      <c r="AV147" s="546" t="str">
        <f t="shared" si="71"/>
        <v/>
      </c>
      <c r="AW147" s="547" t="str">
        <f t="shared" si="72"/>
        <v/>
      </c>
      <c r="AX147" s="547" t="str">
        <f t="shared" si="81"/>
        <v>入力済</v>
      </c>
      <c r="AY147" s="546" t="str">
        <f>IFERROR(VLOOKUP(K147,【参考】数式用!$AR$3:$AS$49, 2, FALSE), "")</f>
        <v/>
      </c>
      <c r="AZ147" s="547" t="str">
        <f t="shared" si="73"/>
        <v/>
      </c>
      <c r="BA147" s="547" t="str">
        <f t="shared" si="74"/>
        <v>入力済</v>
      </c>
      <c r="BB147" s="546" t="str">
        <f>IFERROR(VLOOKUP(K147,【参考】数式用!$AX$3:$AY$56, 2, FALSE), "")</f>
        <v/>
      </c>
      <c r="BC147" s="547" t="str">
        <f t="shared" si="75"/>
        <v/>
      </c>
      <c r="BD147" s="547" t="str">
        <f t="shared" si="76"/>
        <v>入力済</v>
      </c>
      <c r="BE147" s="547" t="str">
        <f t="shared" si="82"/>
        <v/>
      </c>
      <c r="BF147" s="547" t="str">
        <f t="shared" si="77"/>
        <v/>
      </c>
      <c r="BG147" s="547" t="str">
        <f t="shared" si="78"/>
        <v/>
      </c>
      <c r="BH147" s="547" t="str">
        <f t="shared" si="79"/>
        <v/>
      </c>
      <c r="BI147" s="547" t="str">
        <f t="shared" si="80"/>
        <v/>
      </c>
      <c r="BM147" s="633" t="e">
        <f>VLOOKUP(K147,【参考】数式用!$A$2:$O$57,15,FALSE)</f>
        <v>#N/A</v>
      </c>
    </row>
    <row r="148" spans="1:65" ht="109.95" customHeight="1" thickBot="1">
      <c r="A148" s="649">
        <v>137</v>
      </c>
      <c r="B148" s="983" t="str">
        <f>IF(基本情報入力シート!B176="","",基本情報入力シート!B176)</f>
        <v/>
      </c>
      <c r="C148" s="984"/>
      <c r="D148" s="984"/>
      <c r="E148" s="984"/>
      <c r="F148" s="985"/>
      <c r="G148" s="460" t="str">
        <f>IF(基本情報入力シート!L176="", "", 基本情報入力シート!L176)</f>
        <v/>
      </c>
      <c r="H148" s="460" t="str">
        <f>IF(基本情報入力シート!Q176="", "", 基本情報入力シート!Q176)</f>
        <v/>
      </c>
      <c r="I148" s="460" t="str">
        <f>IF(基本情報入力シート!V176="", "", 基本情報入力シート!V176)</f>
        <v/>
      </c>
      <c r="J148" s="460" t="str">
        <f>IF(基本情報入力シート!W176="", "", 基本情報入力シート!W176)</f>
        <v/>
      </c>
      <c r="K148" s="460" t="str">
        <f>IF(基本情報入力シート!Z176="", "", 基本情報入力シート!Z176)</f>
        <v/>
      </c>
      <c r="L148" s="162" t="str">
        <f>IF(基本情報入力シート!AF176=0, "",基本情報入力シート!AF176)</f>
        <v/>
      </c>
      <c r="M148" s="163" t="str">
        <f>IF(AND(基本情報入力シート!AG176="",基本情報入力シート!AG176=""), "", 基本情報入力シート!AG176)</f>
        <v/>
      </c>
      <c r="N148" s="136"/>
      <c r="O148" s="155" t="str">
        <f>IFERROR(VLOOKUP(K148,【参考】数式用!$A$2:$M$57,MATCH(N148,【参考】数式用!$G$3:$M$3,0)+6,0),"")</f>
        <v/>
      </c>
      <c r="P148" s="461" t="s">
        <v>180</v>
      </c>
      <c r="Q148" s="141"/>
      <c r="R148" s="462" t="s">
        <v>271</v>
      </c>
      <c r="S148" s="141"/>
      <c r="T148" s="462" t="s">
        <v>272</v>
      </c>
      <c r="U148" s="141"/>
      <c r="V148" s="462" t="s">
        <v>271</v>
      </c>
      <c r="W148" s="141"/>
      <c r="X148" s="462" t="s">
        <v>182</v>
      </c>
      <c r="Y148" s="462" t="s">
        <v>274</v>
      </c>
      <c r="Z148" s="456" t="str">
        <f t="shared" si="60"/>
        <v/>
      </c>
      <c r="AA148" s="463" t="s">
        <v>275</v>
      </c>
      <c r="AB148" s="458" t="str">
        <f t="shared" si="61"/>
        <v/>
      </c>
      <c r="AC148" s="459" t="str">
        <f>IFERROR(ROUNDDOWN(ROUNDDOWN(ROUND(L148*VLOOKUP(K148,【参考】数式用!$A$2:$M$57,MATCH("処遇改善加算Ⅳ",【参考】数式用!$G$3:$M$3,0)+6,0),0)*M148,0)*Z148*0.5,0), "")</f>
        <v/>
      </c>
      <c r="AD148" s="156"/>
      <c r="AE148" s="157"/>
      <c r="AF148" s="157"/>
      <c r="AG148" s="158"/>
      <c r="AH148" s="234"/>
      <c r="AI148" s="584"/>
      <c r="AJ148" s="167"/>
      <c r="AK148" s="541" t="str">
        <f t="shared" si="62"/>
        <v/>
      </c>
      <c r="AL148" s="542" t="str">
        <f t="shared" si="63"/>
        <v/>
      </c>
      <c r="AM148" s="543"/>
      <c r="AN148" s="547" t="str">
        <f>IFERROR(VLOOKUP(K148,【参考】数式用!$A$2:$N$57,14,FALSE),"")</f>
        <v/>
      </c>
      <c r="AO148" s="547" t="str">
        <f t="shared" si="64"/>
        <v/>
      </c>
      <c r="AP148" s="545" t="str">
        <f t="shared" si="65"/>
        <v/>
      </c>
      <c r="AQ148" s="545" t="str">
        <f t="shared" si="66"/>
        <v>キャリアパス要件Ⅰ・Ⅱ_</v>
      </c>
      <c r="AR148" s="546" t="str">
        <f t="shared" si="67"/>
        <v>入力済</v>
      </c>
      <c r="AS148" s="547" t="str">
        <f t="shared" si="68"/>
        <v/>
      </c>
      <c r="AT148" s="546" t="str">
        <f t="shared" si="69"/>
        <v>入力済</v>
      </c>
      <c r="AU148" s="546" t="str">
        <f t="shared" si="70"/>
        <v/>
      </c>
      <c r="AV148" s="546" t="str">
        <f t="shared" si="71"/>
        <v/>
      </c>
      <c r="AW148" s="547" t="str">
        <f t="shared" si="72"/>
        <v/>
      </c>
      <c r="AX148" s="547" t="str">
        <f t="shared" si="81"/>
        <v>入力済</v>
      </c>
      <c r="AY148" s="546" t="str">
        <f>IFERROR(VLOOKUP(K148,【参考】数式用!$AR$3:$AS$49, 2, FALSE), "")</f>
        <v/>
      </c>
      <c r="AZ148" s="547" t="str">
        <f t="shared" si="73"/>
        <v/>
      </c>
      <c r="BA148" s="547" t="str">
        <f t="shared" si="74"/>
        <v>入力済</v>
      </c>
      <c r="BB148" s="546" t="str">
        <f>IFERROR(VLOOKUP(K148,【参考】数式用!$AX$3:$AY$56, 2, FALSE), "")</f>
        <v/>
      </c>
      <c r="BC148" s="547" t="str">
        <f t="shared" si="75"/>
        <v/>
      </c>
      <c r="BD148" s="547" t="str">
        <f t="shared" si="76"/>
        <v>入力済</v>
      </c>
      <c r="BE148" s="547" t="str">
        <f t="shared" si="82"/>
        <v/>
      </c>
      <c r="BF148" s="547" t="str">
        <f t="shared" si="77"/>
        <v/>
      </c>
      <c r="BG148" s="547" t="str">
        <f t="shared" si="78"/>
        <v/>
      </c>
      <c r="BH148" s="547" t="str">
        <f t="shared" si="79"/>
        <v/>
      </c>
      <c r="BI148" s="547" t="str">
        <f t="shared" si="80"/>
        <v/>
      </c>
      <c r="BM148" s="633" t="e">
        <f>VLOOKUP(K148,【参考】数式用!$A$2:$O$57,15,FALSE)</f>
        <v>#N/A</v>
      </c>
    </row>
    <row r="149" spans="1:65" ht="109.95" customHeight="1" thickBot="1">
      <c r="A149" s="649">
        <v>138</v>
      </c>
      <c r="B149" s="983" t="str">
        <f>IF(基本情報入力シート!B177="","",基本情報入力シート!B177)</f>
        <v/>
      </c>
      <c r="C149" s="984"/>
      <c r="D149" s="984"/>
      <c r="E149" s="984"/>
      <c r="F149" s="985"/>
      <c r="G149" s="460" t="str">
        <f>IF(基本情報入力シート!L177="", "", 基本情報入力シート!L177)</f>
        <v/>
      </c>
      <c r="H149" s="460" t="str">
        <f>IF(基本情報入力シート!Q177="", "", 基本情報入力シート!Q177)</f>
        <v/>
      </c>
      <c r="I149" s="460" t="str">
        <f>IF(基本情報入力シート!V177="", "", 基本情報入力シート!V177)</f>
        <v/>
      </c>
      <c r="J149" s="460" t="str">
        <f>IF(基本情報入力シート!W177="", "", 基本情報入力シート!W177)</f>
        <v/>
      </c>
      <c r="K149" s="460" t="str">
        <f>IF(基本情報入力シート!Z177="", "", 基本情報入力シート!Z177)</f>
        <v/>
      </c>
      <c r="L149" s="162" t="str">
        <f>IF(基本情報入力シート!AF177=0, "",基本情報入力シート!AF177)</f>
        <v/>
      </c>
      <c r="M149" s="163" t="str">
        <f>IF(AND(基本情報入力シート!AG177="",基本情報入力シート!AG177=""), "", 基本情報入力シート!AG177)</f>
        <v/>
      </c>
      <c r="N149" s="136"/>
      <c r="O149" s="155" t="str">
        <f>IFERROR(VLOOKUP(K149,【参考】数式用!$A$2:$M$57,MATCH(N149,【参考】数式用!$G$3:$M$3,0)+6,0),"")</f>
        <v/>
      </c>
      <c r="P149" s="461" t="s">
        <v>180</v>
      </c>
      <c r="Q149" s="141"/>
      <c r="R149" s="462" t="s">
        <v>271</v>
      </c>
      <c r="S149" s="141"/>
      <c r="T149" s="462" t="s">
        <v>272</v>
      </c>
      <c r="U149" s="141"/>
      <c r="V149" s="462" t="s">
        <v>271</v>
      </c>
      <c r="W149" s="141"/>
      <c r="X149" s="462" t="s">
        <v>182</v>
      </c>
      <c r="Y149" s="462" t="s">
        <v>274</v>
      </c>
      <c r="Z149" s="456" t="str">
        <f t="shared" si="60"/>
        <v/>
      </c>
      <c r="AA149" s="463" t="s">
        <v>275</v>
      </c>
      <c r="AB149" s="458" t="str">
        <f t="shared" si="61"/>
        <v/>
      </c>
      <c r="AC149" s="459" t="str">
        <f>IFERROR(ROUNDDOWN(ROUNDDOWN(ROUND(L149*VLOOKUP(K149,【参考】数式用!$A$2:$M$57,MATCH("処遇改善加算Ⅳ",【参考】数式用!$G$3:$M$3,0)+6,0),0)*M149,0)*Z149*0.5,0), "")</f>
        <v/>
      </c>
      <c r="AD149" s="156"/>
      <c r="AE149" s="157"/>
      <c r="AF149" s="157"/>
      <c r="AG149" s="158"/>
      <c r="AH149" s="234"/>
      <c r="AI149" s="584"/>
      <c r="AJ149" s="167"/>
      <c r="AK149" s="541" t="str">
        <f t="shared" si="62"/>
        <v/>
      </c>
      <c r="AL149" s="542" t="str">
        <f t="shared" si="63"/>
        <v/>
      </c>
      <c r="AM149" s="543"/>
      <c r="AN149" s="547" t="str">
        <f>IFERROR(VLOOKUP(K149,【参考】数式用!$A$2:$N$57,14,FALSE),"")</f>
        <v/>
      </c>
      <c r="AO149" s="547" t="str">
        <f t="shared" si="64"/>
        <v/>
      </c>
      <c r="AP149" s="545" t="str">
        <f t="shared" si="65"/>
        <v/>
      </c>
      <c r="AQ149" s="545" t="str">
        <f t="shared" si="66"/>
        <v>キャリアパス要件Ⅰ・Ⅱ_</v>
      </c>
      <c r="AR149" s="546" t="str">
        <f t="shared" si="67"/>
        <v>入力済</v>
      </c>
      <c r="AS149" s="547" t="str">
        <f t="shared" si="68"/>
        <v/>
      </c>
      <c r="AT149" s="546" t="str">
        <f t="shared" si="69"/>
        <v>入力済</v>
      </c>
      <c r="AU149" s="546" t="str">
        <f t="shared" si="70"/>
        <v/>
      </c>
      <c r="AV149" s="546" t="str">
        <f t="shared" si="71"/>
        <v/>
      </c>
      <c r="AW149" s="547" t="str">
        <f t="shared" si="72"/>
        <v/>
      </c>
      <c r="AX149" s="547" t="str">
        <f t="shared" si="81"/>
        <v>入力済</v>
      </c>
      <c r="AY149" s="546" t="str">
        <f>IFERROR(VLOOKUP(K149,【参考】数式用!$AR$3:$AS$49, 2, FALSE), "")</f>
        <v/>
      </c>
      <c r="AZ149" s="547" t="str">
        <f t="shared" si="73"/>
        <v/>
      </c>
      <c r="BA149" s="547" t="str">
        <f t="shared" si="74"/>
        <v>入力済</v>
      </c>
      <c r="BB149" s="546" t="str">
        <f>IFERROR(VLOOKUP(K149,【参考】数式用!$AX$3:$AY$56, 2, FALSE), "")</f>
        <v/>
      </c>
      <c r="BC149" s="547" t="str">
        <f t="shared" si="75"/>
        <v/>
      </c>
      <c r="BD149" s="547" t="str">
        <f t="shared" si="76"/>
        <v>入力済</v>
      </c>
      <c r="BE149" s="547" t="str">
        <f t="shared" si="82"/>
        <v/>
      </c>
      <c r="BF149" s="547" t="str">
        <f t="shared" si="77"/>
        <v/>
      </c>
      <c r="BG149" s="547" t="str">
        <f t="shared" si="78"/>
        <v/>
      </c>
      <c r="BH149" s="547" t="str">
        <f t="shared" si="79"/>
        <v/>
      </c>
      <c r="BI149" s="547" t="str">
        <f t="shared" si="80"/>
        <v/>
      </c>
      <c r="BM149" s="633" t="e">
        <f>VLOOKUP(K149,【参考】数式用!$A$2:$O$57,15,FALSE)</f>
        <v>#N/A</v>
      </c>
    </row>
    <row r="150" spans="1:65" ht="109.95" customHeight="1" thickBot="1">
      <c r="A150" s="649">
        <v>139</v>
      </c>
      <c r="B150" s="983" t="str">
        <f>IF(基本情報入力シート!B178="","",基本情報入力シート!B178)</f>
        <v/>
      </c>
      <c r="C150" s="984"/>
      <c r="D150" s="984"/>
      <c r="E150" s="984"/>
      <c r="F150" s="985"/>
      <c r="G150" s="460" t="str">
        <f>IF(基本情報入力シート!L178="", "", 基本情報入力シート!L178)</f>
        <v/>
      </c>
      <c r="H150" s="460" t="str">
        <f>IF(基本情報入力シート!Q178="", "", 基本情報入力シート!Q178)</f>
        <v/>
      </c>
      <c r="I150" s="460" t="str">
        <f>IF(基本情報入力シート!V178="", "", 基本情報入力シート!V178)</f>
        <v/>
      </c>
      <c r="J150" s="460" t="str">
        <f>IF(基本情報入力シート!W178="", "", 基本情報入力シート!W178)</f>
        <v/>
      </c>
      <c r="K150" s="460" t="str">
        <f>IF(基本情報入力シート!Z178="", "", 基本情報入力シート!Z178)</f>
        <v/>
      </c>
      <c r="L150" s="162" t="str">
        <f>IF(基本情報入力シート!AF178=0, "",基本情報入力シート!AF178)</f>
        <v/>
      </c>
      <c r="M150" s="163" t="str">
        <f>IF(AND(基本情報入力シート!AG178="",基本情報入力シート!AG178=""), "", 基本情報入力シート!AG178)</f>
        <v/>
      </c>
      <c r="N150" s="136"/>
      <c r="O150" s="155" t="str">
        <f>IFERROR(VLOOKUP(K150,【参考】数式用!$A$2:$M$57,MATCH(N150,【参考】数式用!$G$3:$M$3,0)+6,0),"")</f>
        <v/>
      </c>
      <c r="P150" s="461" t="s">
        <v>180</v>
      </c>
      <c r="Q150" s="141"/>
      <c r="R150" s="462" t="s">
        <v>271</v>
      </c>
      <c r="S150" s="141"/>
      <c r="T150" s="462" t="s">
        <v>272</v>
      </c>
      <c r="U150" s="141"/>
      <c r="V150" s="462" t="s">
        <v>271</v>
      </c>
      <c r="W150" s="141"/>
      <c r="X150" s="462" t="s">
        <v>182</v>
      </c>
      <c r="Y150" s="462" t="s">
        <v>274</v>
      </c>
      <c r="Z150" s="456" t="str">
        <f t="shared" si="60"/>
        <v/>
      </c>
      <c r="AA150" s="463" t="s">
        <v>275</v>
      </c>
      <c r="AB150" s="458" t="str">
        <f t="shared" si="61"/>
        <v/>
      </c>
      <c r="AC150" s="459" t="str">
        <f>IFERROR(ROUNDDOWN(ROUNDDOWN(ROUND(L150*VLOOKUP(K150,【参考】数式用!$A$2:$M$57,MATCH("処遇改善加算Ⅳ",【参考】数式用!$G$3:$M$3,0)+6,0),0)*M150,0)*Z150*0.5,0), "")</f>
        <v/>
      </c>
      <c r="AD150" s="156"/>
      <c r="AE150" s="157"/>
      <c r="AF150" s="157"/>
      <c r="AG150" s="158"/>
      <c r="AH150" s="234"/>
      <c r="AI150" s="584"/>
      <c r="AJ150" s="167"/>
      <c r="AK150" s="541" t="str">
        <f t="shared" si="62"/>
        <v/>
      </c>
      <c r="AL150" s="542" t="str">
        <f t="shared" si="63"/>
        <v/>
      </c>
      <c r="AM150" s="543"/>
      <c r="AN150" s="547" t="str">
        <f>IFERROR(VLOOKUP(K150,【参考】数式用!$A$2:$N$57,14,FALSE),"")</f>
        <v/>
      </c>
      <c r="AO150" s="547" t="str">
        <f t="shared" si="64"/>
        <v/>
      </c>
      <c r="AP150" s="545" t="str">
        <f t="shared" si="65"/>
        <v/>
      </c>
      <c r="AQ150" s="545" t="str">
        <f t="shared" si="66"/>
        <v>キャリアパス要件Ⅰ・Ⅱ_</v>
      </c>
      <c r="AR150" s="546" t="str">
        <f t="shared" si="67"/>
        <v>入力済</v>
      </c>
      <c r="AS150" s="547" t="str">
        <f t="shared" si="68"/>
        <v/>
      </c>
      <c r="AT150" s="546" t="str">
        <f t="shared" si="69"/>
        <v>入力済</v>
      </c>
      <c r="AU150" s="546" t="str">
        <f t="shared" si="70"/>
        <v/>
      </c>
      <c r="AV150" s="546" t="str">
        <f t="shared" si="71"/>
        <v/>
      </c>
      <c r="AW150" s="547" t="str">
        <f t="shared" si="72"/>
        <v/>
      </c>
      <c r="AX150" s="547" t="str">
        <f t="shared" si="81"/>
        <v>入力済</v>
      </c>
      <c r="AY150" s="546" t="str">
        <f>IFERROR(VLOOKUP(K150,【参考】数式用!$AR$3:$AS$49, 2, FALSE), "")</f>
        <v/>
      </c>
      <c r="AZ150" s="547" t="str">
        <f t="shared" si="73"/>
        <v/>
      </c>
      <c r="BA150" s="547" t="str">
        <f t="shared" si="74"/>
        <v>入力済</v>
      </c>
      <c r="BB150" s="546" t="str">
        <f>IFERROR(VLOOKUP(K150,【参考】数式用!$AX$3:$AY$56, 2, FALSE), "")</f>
        <v/>
      </c>
      <c r="BC150" s="547" t="str">
        <f t="shared" si="75"/>
        <v/>
      </c>
      <c r="BD150" s="547" t="str">
        <f t="shared" si="76"/>
        <v>入力済</v>
      </c>
      <c r="BE150" s="547" t="str">
        <f t="shared" si="82"/>
        <v/>
      </c>
      <c r="BF150" s="547" t="str">
        <f t="shared" si="77"/>
        <v/>
      </c>
      <c r="BG150" s="547" t="str">
        <f t="shared" si="78"/>
        <v/>
      </c>
      <c r="BH150" s="547" t="str">
        <f t="shared" si="79"/>
        <v/>
      </c>
      <c r="BI150" s="547" t="str">
        <f t="shared" si="80"/>
        <v/>
      </c>
      <c r="BM150" s="633" t="e">
        <f>VLOOKUP(K150,【参考】数式用!$A$2:$O$57,15,FALSE)</f>
        <v>#N/A</v>
      </c>
    </row>
    <row r="151" spans="1:65" ht="109.95" customHeight="1" thickBot="1">
      <c r="A151" s="649">
        <v>140</v>
      </c>
      <c r="B151" s="983" t="str">
        <f>IF(基本情報入力シート!B179="","",基本情報入力シート!B179)</f>
        <v/>
      </c>
      <c r="C151" s="984"/>
      <c r="D151" s="984"/>
      <c r="E151" s="984"/>
      <c r="F151" s="985"/>
      <c r="G151" s="460" t="str">
        <f>IF(基本情報入力シート!L179="", "", 基本情報入力シート!L179)</f>
        <v/>
      </c>
      <c r="H151" s="460" t="str">
        <f>IF(基本情報入力シート!Q179="", "", 基本情報入力シート!Q179)</f>
        <v/>
      </c>
      <c r="I151" s="460" t="str">
        <f>IF(基本情報入力シート!V179="", "", 基本情報入力シート!V179)</f>
        <v/>
      </c>
      <c r="J151" s="460" t="str">
        <f>IF(基本情報入力シート!W179="", "", 基本情報入力シート!W179)</f>
        <v/>
      </c>
      <c r="K151" s="460" t="str">
        <f>IF(基本情報入力シート!Z179="", "", 基本情報入力シート!Z179)</f>
        <v/>
      </c>
      <c r="L151" s="162" t="str">
        <f>IF(基本情報入力シート!AF179=0, "",基本情報入力シート!AF179)</f>
        <v/>
      </c>
      <c r="M151" s="163" t="str">
        <f>IF(AND(基本情報入力シート!AG179="",基本情報入力シート!AG179=""), "", 基本情報入力シート!AG179)</f>
        <v/>
      </c>
      <c r="N151" s="136"/>
      <c r="O151" s="155" t="str">
        <f>IFERROR(VLOOKUP(K151,【参考】数式用!$A$2:$M$57,MATCH(N151,【参考】数式用!$G$3:$M$3,0)+6,0),"")</f>
        <v/>
      </c>
      <c r="P151" s="461" t="s">
        <v>180</v>
      </c>
      <c r="Q151" s="141"/>
      <c r="R151" s="462" t="s">
        <v>271</v>
      </c>
      <c r="S151" s="141"/>
      <c r="T151" s="462" t="s">
        <v>272</v>
      </c>
      <c r="U151" s="141"/>
      <c r="V151" s="462" t="s">
        <v>271</v>
      </c>
      <c r="W151" s="141"/>
      <c r="X151" s="462" t="s">
        <v>182</v>
      </c>
      <c r="Y151" s="462" t="s">
        <v>274</v>
      </c>
      <c r="Z151" s="456" t="str">
        <f t="shared" si="60"/>
        <v/>
      </c>
      <c r="AA151" s="463" t="s">
        <v>275</v>
      </c>
      <c r="AB151" s="458" t="str">
        <f t="shared" si="61"/>
        <v/>
      </c>
      <c r="AC151" s="459" t="str">
        <f>IFERROR(ROUNDDOWN(ROUNDDOWN(ROUND(L151*VLOOKUP(K151,【参考】数式用!$A$2:$M$57,MATCH("処遇改善加算Ⅳ",【参考】数式用!$G$3:$M$3,0)+6,0),0)*M151,0)*Z151*0.5,0), "")</f>
        <v/>
      </c>
      <c r="AD151" s="156"/>
      <c r="AE151" s="157"/>
      <c r="AF151" s="157"/>
      <c r="AG151" s="158"/>
      <c r="AH151" s="234"/>
      <c r="AI151" s="584"/>
      <c r="AJ151" s="167"/>
      <c r="AK151" s="541" t="str">
        <f t="shared" si="62"/>
        <v/>
      </c>
      <c r="AL151" s="542" t="str">
        <f t="shared" si="63"/>
        <v/>
      </c>
      <c r="AM151" s="543"/>
      <c r="AN151" s="547" t="str">
        <f>IFERROR(VLOOKUP(K151,【参考】数式用!$A$2:$N$57,14,FALSE),"")</f>
        <v/>
      </c>
      <c r="AO151" s="547" t="str">
        <f t="shared" si="64"/>
        <v/>
      </c>
      <c r="AP151" s="545" t="str">
        <f t="shared" si="65"/>
        <v/>
      </c>
      <c r="AQ151" s="545" t="str">
        <f t="shared" si="66"/>
        <v>キャリアパス要件Ⅰ・Ⅱ_</v>
      </c>
      <c r="AR151" s="546" t="str">
        <f t="shared" si="67"/>
        <v>入力済</v>
      </c>
      <c r="AS151" s="547" t="str">
        <f t="shared" si="68"/>
        <v/>
      </c>
      <c r="AT151" s="546" t="str">
        <f t="shared" si="69"/>
        <v>入力済</v>
      </c>
      <c r="AU151" s="546" t="str">
        <f t="shared" si="70"/>
        <v/>
      </c>
      <c r="AV151" s="546" t="str">
        <f t="shared" si="71"/>
        <v/>
      </c>
      <c r="AW151" s="547" t="str">
        <f t="shared" si="72"/>
        <v/>
      </c>
      <c r="AX151" s="547" t="str">
        <f t="shared" si="81"/>
        <v>入力済</v>
      </c>
      <c r="AY151" s="546" t="str">
        <f>IFERROR(VLOOKUP(K151,【参考】数式用!$AR$3:$AS$49, 2, FALSE), "")</f>
        <v/>
      </c>
      <c r="AZ151" s="547" t="str">
        <f t="shared" si="73"/>
        <v/>
      </c>
      <c r="BA151" s="547" t="str">
        <f t="shared" si="74"/>
        <v>入力済</v>
      </c>
      <c r="BB151" s="546" t="str">
        <f>IFERROR(VLOOKUP(K151,【参考】数式用!$AX$3:$AY$56, 2, FALSE), "")</f>
        <v/>
      </c>
      <c r="BC151" s="547" t="str">
        <f t="shared" si="75"/>
        <v/>
      </c>
      <c r="BD151" s="547" t="str">
        <f t="shared" si="76"/>
        <v>入力済</v>
      </c>
      <c r="BE151" s="547" t="str">
        <f t="shared" si="82"/>
        <v/>
      </c>
      <c r="BF151" s="547" t="str">
        <f t="shared" si="77"/>
        <v/>
      </c>
      <c r="BG151" s="547" t="str">
        <f t="shared" si="78"/>
        <v/>
      </c>
      <c r="BH151" s="547" t="str">
        <f t="shared" si="79"/>
        <v/>
      </c>
      <c r="BI151" s="547" t="str">
        <f t="shared" si="80"/>
        <v/>
      </c>
      <c r="BM151" s="633" t="e">
        <f>VLOOKUP(K151,【参考】数式用!$A$2:$O$57,15,FALSE)</f>
        <v>#N/A</v>
      </c>
    </row>
    <row r="152" spans="1:65" ht="109.95" customHeight="1" thickBot="1">
      <c r="A152" s="649">
        <v>141</v>
      </c>
      <c r="B152" s="983" t="str">
        <f>IF(基本情報入力シート!B180="","",基本情報入力シート!B180)</f>
        <v/>
      </c>
      <c r="C152" s="984"/>
      <c r="D152" s="984"/>
      <c r="E152" s="984"/>
      <c r="F152" s="985"/>
      <c r="G152" s="460" t="str">
        <f>IF(基本情報入力シート!L180="", "", 基本情報入力シート!L180)</f>
        <v/>
      </c>
      <c r="H152" s="460" t="str">
        <f>IF(基本情報入力シート!Q180="", "", 基本情報入力シート!Q180)</f>
        <v/>
      </c>
      <c r="I152" s="460" t="str">
        <f>IF(基本情報入力シート!V180="", "", 基本情報入力シート!V180)</f>
        <v/>
      </c>
      <c r="J152" s="460" t="str">
        <f>IF(基本情報入力シート!W180="", "", 基本情報入力シート!W180)</f>
        <v/>
      </c>
      <c r="K152" s="460" t="str">
        <f>IF(基本情報入力シート!Z180="", "", 基本情報入力シート!Z180)</f>
        <v/>
      </c>
      <c r="L152" s="162" t="str">
        <f>IF(基本情報入力シート!AF180=0, "",基本情報入力シート!AF180)</f>
        <v/>
      </c>
      <c r="M152" s="163" t="str">
        <f>IF(AND(基本情報入力シート!AG180="",基本情報入力シート!AG180=""), "", 基本情報入力シート!AG180)</f>
        <v/>
      </c>
      <c r="N152" s="136"/>
      <c r="O152" s="155" t="str">
        <f>IFERROR(VLOOKUP(K152,【参考】数式用!$A$2:$M$57,MATCH(N152,【参考】数式用!$G$3:$M$3,0)+6,0),"")</f>
        <v/>
      </c>
      <c r="P152" s="461" t="s">
        <v>180</v>
      </c>
      <c r="Q152" s="141"/>
      <c r="R152" s="462" t="s">
        <v>271</v>
      </c>
      <c r="S152" s="141"/>
      <c r="T152" s="462" t="s">
        <v>272</v>
      </c>
      <c r="U152" s="141"/>
      <c r="V152" s="462" t="s">
        <v>271</v>
      </c>
      <c r="W152" s="141"/>
      <c r="X152" s="462" t="s">
        <v>182</v>
      </c>
      <c r="Y152" s="462" t="s">
        <v>274</v>
      </c>
      <c r="Z152" s="456" t="str">
        <f t="shared" si="60"/>
        <v/>
      </c>
      <c r="AA152" s="463" t="s">
        <v>275</v>
      </c>
      <c r="AB152" s="458" t="str">
        <f t="shared" si="61"/>
        <v/>
      </c>
      <c r="AC152" s="459" t="str">
        <f>IFERROR(ROUNDDOWN(ROUNDDOWN(ROUND(L152*VLOOKUP(K152,【参考】数式用!$A$2:$M$57,MATCH("処遇改善加算Ⅳ",【参考】数式用!$G$3:$M$3,0)+6,0),0)*M152,0)*Z152*0.5,0), "")</f>
        <v/>
      </c>
      <c r="AD152" s="156"/>
      <c r="AE152" s="157"/>
      <c r="AF152" s="157"/>
      <c r="AG152" s="158"/>
      <c r="AH152" s="234"/>
      <c r="AI152" s="584"/>
      <c r="AJ152" s="167"/>
      <c r="AK152" s="541" t="str">
        <f t="shared" si="62"/>
        <v/>
      </c>
      <c r="AL152" s="542" t="str">
        <f t="shared" si="63"/>
        <v/>
      </c>
      <c r="AM152" s="543"/>
      <c r="AN152" s="547" t="str">
        <f>IFERROR(VLOOKUP(K152,【参考】数式用!$A$2:$N$57,14,FALSE),"")</f>
        <v/>
      </c>
      <c r="AO152" s="547" t="str">
        <f t="shared" si="64"/>
        <v/>
      </c>
      <c r="AP152" s="545" t="str">
        <f t="shared" si="65"/>
        <v/>
      </c>
      <c r="AQ152" s="545" t="str">
        <f t="shared" si="66"/>
        <v>キャリアパス要件Ⅰ・Ⅱ_</v>
      </c>
      <c r="AR152" s="546" t="str">
        <f t="shared" si="67"/>
        <v>入力済</v>
      </c>
      <c r="AS152" s="547" t="str">
        <f t="shared" si="68"/>
        <v/>
      </c>
      <c r="AT152" s="546" t="str">
        <f t="shared" si="69"/>
        <v>入力済</v>
      </c>
      <c r="AU152" s="546" t="str">
        <f t="shared" si="70"/>
        <v/>
      </c>
      <c r="AV152" s="546" t="str">
        <f t="shared" si="71"/>
        <v/>
      </c>
      <c r="AW152" s="547" t="str">
        <f t="shared" si="72"/>
        <v/>
      </c>
      <c r="AX152" s="547" t="str">
        <f t="shared" si="81"/>
        <v>入力済</v>
      </c>
      <c r="AY152" s="546" t="str">
        <f>IFERROR(VLOOKUP(K152,【参考】数式用!$AR$3:$AS$49, 2, FALSE), "")</f>
        <v/>
      </c>
      <c r="AZ152" s="547" t="str">
        <f t="shared" si="73"/>
        <v/>
      </c>
      <c r="BA152" s="547" t="str">
        <f t="shared" si="74"/>
        <v>入力済</v>
      </c>
      <c r="BB152" s="546" t="str">
        <f>IFERROR(VLOOKUP(K152,【参考】数式用!$AX$3:$AY$56, 2, FALSE), "")</f>
        <v/>
      </c>
      <c r="BC152" s="547" t="str">
        <f t="shared" si="75"/>
        <v/>
      </c>
      <c r="BD152" s="547" t="str">
        <f t="shared" si="76"/>
        <v>入力済</v>
      </c>
      <c r="BE152" s="547" t="str">
        <f t="shared" si="82"/>
        <v/>
      </c>
      <c r="BF152" s="547" t="str">
        <f t="shared" si="77"/>
        <v/>
      </c>
      <c r="BG152" s="547" t="str">
        <f t="shared" si="78"/>
        <v/>
      </c>
      <c r="BH152" s="547" t="str">
        <f t="shared" si="79"/>
        <v/>
      </c>
      <c r="BI152" s="547" t="str">
        <f t="shared" si="80"/>
        <v/>
      </c>
      <c r="BM152" s="633" t="e">
        <f>VLOOKUP(K152,【参考】数式用!$A$2:$O$57,15,FALSE)</f>
        <v>#N/A</v>
      </c>
    </row>
    <row r="153" spans="1:65" ht="109.95" customHeight="1" thickBot="1">
      <c r="A153" s="649">
        <v>142</v>
      </c>
      <c r="B153" s="983" t="str">
        <f>IF(基本情報入力シート!B181="","",基本情報入力シート!B181)</f>
        <v/>
      </c>
      <c r="C153" s="984"/>
      <c r="D153" s="984"/>
      <c r="E153" s="984"/>
      <c r="F153" s="985"/>
      <c r="G153" s="460" t="str">
        <f>IF(基本情報入力シート!L181="", "", 基本情報入力シート!L181)</f>
        <v/>
      </c>
      <c r="H153" s="460" t="str">
        <f>IF(基本情報入力シート!Q181="", "", 基本情報入力シート!Q181)</f>
        <v/>
      </c>
      <c r="I153" s="460" t="str">
        <f>IF(基本情報入力シート!V181="", "", 基本情報入力シート!V181)</f>
        <v/>
      </c>
      <c r="J153" s="460" t="str">
        <f>IF(基本情報入力シート!W181="", "", 基本情報入力シート!W181)</f>
        <v/>
      </c>
      <c r="K153" s="460" t="str">
        <f>IF(基本情報入力シート!Z181="", "", 基本情報入力シート!Z181)</f>
        <v/>
      </c>
      <c r="L153" s="162" t="str">
        <f>IF(基本情報入力シート!AF181=0, "",基本情報入力シート!AF181)</f>
        <v/>
      </c>
      <c r="M153" s="163" t="str">
        <f>IF(AND(基本情報入力シート!AG181="",基本情報入力シート!AG181=""), "", 基本情報入力シート!AG181)</f>
        <v/>
      </c>
      <c r="N153" s="136"/>
      <c r="O153" s="155" t="str">
        <f>IFERROR(VLOOKUP(K153,【参考】数式用!$A$2:$M$57,MATCH(N153,【参考】数式用!$G$3:$M$3,0)+6,0),"")</f>
        <v/>
      </c>
      <c r="P153" s="461" t="s">
        <v>180</v>
      </c>
      <c r="Q153" s="141"/>
      <c r="R153" s="462" t="s">
        <v>271</v>
      </c>
      <c r="S153" s="141"/>
      <c r="T153" s="462" t="s">
        <v>272</v>
      </c>
      <c r="U153" s="141"/>
      <c r="V153" s="462" t="s">
        <v>271</v>
      </c>
      <c r="W153" s="141"/>
      <c r="X153" s="462" t="s">
        <v>182</v>
      </c>
      <c r="Y153" s="462" t="s">
        <v>274</v>
      </c>
      <c r="Z153" s="456" t="str">
        <f t="shared" si="60"/>
        <v/>
      </c>
      <c r="AA153" s="463" t="s">
        <v>275</v>
      </c>
      <c r="AB153" s="458" t="str">
        <f t="shared" si="61"/>
        <v/>
      </c>
      <c r="AC153" s="459" t="str">
        <f>IFERROR(ROUNDDOWN(ROUNDDOWN(ROUND(L153*VLOOKUP(K153,【参考】数式用!$A$2:$M$57,MATCH("処遇改善加算Ⅳ",【参考】数式用!$G$3:$M$3,0)+6,0),0)*M153,0)*Z153*0.5,0), "")</f>
        <v/>
      </c>
      <c r="AD153" s="156"/>
      <c r="AE153" s="157"/>
      <c r="AF153" s="157"/>
      <c r="AG153" s="158"/>
      <c r="AH153" s="234"/>
      <c r="AI153" s="584"/>
      <c r="AJ153" s="167"/>
      <c r="AK153" s="541" t="str">
        <f t="shared" si="62"/>
        <v/>
      </c>
      <c r="AL153" s="542" t="str">
        <f t="shared" si="63"/>
        <v/>
      </c>
      <c r="AM153" s="543"/>
      <c r="AN153" s="547" t="str">
        <f>IFERROR(VLOOKUP(K153,【参考】数式用!$A$2:$N$57,14,FALSE),"")</f>
        <v/>
      </c>
      <c r="AO153" s="547" t="str">
        <f t="shared" si="64"/>
        <v/>
      </c>
      <c r="AP153" s="545" t="str">
        <f t="shared" si="65"/>
        <v/>
      </c>
      <c r="AQ153" s="545" t="str">
        <f t="shared" si="66"/>
        <v>キャリアパス要件Ⅰ・Ⅱ_</v>
      </c>
      <c r="AR153" s="546" t="str">
        <f t="shared" si="67"/>
        <v>入力済</v>
      </c>
      <c r="AS153" s="547" t="str">
        <f t="shared" si="68"/>
        <v/>
      </c>
      <c r="AT153" s="546" t="str">
        <f t="shared" si="69"/>
        <v>入力済</v>
      </c>
      <c r="AU153" s="546" t="str">
        <f t="shared" si="70"/>
        <v/>
      </c>
      <c r="AV153" s="546" t="str">
        <f t="shared" si="71"/>
        <v/>
      </c>
      <c r="AW153" s="547" t="str">
        <f t="shared" si="72"/>
        <v/>
      </c>
      <c r="AX153" s="547" t="str">
        <f t="shared" si="81"/>
        <v>入力済</v>
      </c>
      <c r="AY153" s="546" t="str">
        <f>IFERROR(VLOOKUP(K153,【参考】数式用!$AR$3:$AS$49, 2, FALSE), "")</f>
        <v/>
      </c>
      <c r="AZ153" s="547" t="str">
        <f t="shared" si="73"/>
        <v/>
      </c>
      <c r="BA153" s="547" t="str">
        <f t="shared" si="74"/>
        <v>入力済</v>
      </c>
      <c r="BB153" s="546" t="str">
        <f>IFERROR(VLOOKUP(K153,【参考】数式用!$AX$3:$AY$56, 2, FALSE), "")</f>
        <v/>
      </c>
      <c r="BC153" s="547" t="str">
        <f t="shared" si="75"/>
        <v/>
      </c>
      <c r="BD153" s="547" t="str">
        <f t="shared" si="76"/>
        <v>入力済</v>
      </c>
      <c r="BE153" s="547" t="str">
        <f t="shared" si="82"/>
        <v/>
      </c>
      <c r="BF153" s="547" t="str">
        <f t="shared" si="77"/>
        <v/>
      </c>
      <c r="BG153" s="547" t="str">
        <f t="shared" si="78"/>
        <v/>
      </c>
      <c r="BH153" s="547" t="str">
        <f t="shared" si="79"/>
        <v/>
      </c>
      <c r="BI153" s="547" t="str">
        <f t="shared" si="80"/>
        <v/>
      </c>
      <c r="BM153" s="633" t="e">
        <f>VLOOKUP(K153,【参考】数式用!$A$2:$O$57,15,FALSE)</f>
        <v>#N/A</v>
      </c>
    </row>
    <row r="154" spans="1:65" ht="109.95" customHeight="1" thickBot="1">
      <c r="A154" s="649">
        <v>143</v>
      </c>
      <c r="B154" s="983" t="str">
        <f>IF(基本情報入力シート!B182="","",基本情報入力シート!B182)</f>
        <v/>
      </c>
      <c r="C154" s="984"/>
      <c r="D154" s="984"/>
      <c r="E154" s="984"/>
      <c r="F154" s="985"/>
      <c r="G154" s="460" t="str">
        <f>IF(基本情報入力シート!L182="", "", 基本情報入力シート!L182)</f>
        <v/>
      </c>
      <c r="H154" s="460" t="str">
        <f>IF(基本情報入力シート!Q182="", "", 基本情報入力シート!Q182)</f>
        <v/>
      </c>
      <c r="I154" s="460" t="str">
        <f>IF(基本情報入力シート!V182="", "", 基本情報入力シート!V182)</f>
        <v/>
      </c>
      <c r="J154" s="460" t="str">
        <f>IF(基本情報入力シート!W182="", "", 基本情報入力シート!W182)</f>
        <v/>
      </c>
      <c r="K154" s="460" t="str">
        <f>IF(基本情報入力シート!Z182="", "", 基本情報入力シート!Z182)</f>
        <v/>
      </c>
      <c r="L154" s="162" t="str">
        <f>IF(基本情報入力シート!AF182=0, "",基本情報入力シート!AF182)</f>
        <v/>
      </c>
      <c r="M154" s="163" t="str">
        <f>IF(AND(基本情報入力シート!AG182="",基本情報入力シート!AG182=""), "", 基本情報入力シート!AG182)</f>
        <v/>
      </c>
      <c r="N154" s="136"/>
      <c r="O154" s="155" t="str">
        <f>IFERROR(VLOOKUP(K154,【参考】数式用!$A$2:$M$57,MATCH(N154,【参考】数式用!$G$3:$M$3,0)+6,0),"")</f>
        <v/>
      </c>
      <c r="P154" s="461" t="s">
        <v>180</v>
      </c>
      <c r="Q154" s="141"/>
      <c r="R154" s="462" t="s">
        <v>271</v>
      </c>
      <c r="S154" s="141"/>
      <c r="T154" s="462" t="s">
        <v>272</v>
      </c>
      <c r="U154" s="141"/>
      <c r="V154" s="462" t="s">
        <v>271</v>
      </c>
      <c r="W154" s="141"/>
      <c r="X154" s="462" t="s">
        <v>182</v>
      </c>
      <c r="Y154" s="462" t="s">
        <v>274</v>
      </c>
      <c r="Z154" s="456" t="str">
        <f t="shared" si="60"/>
        <v/>
      </c>
      <c r="AA154" s="463" t="s">
        <v>275</v>
      </c>
      <c r="AB154" s="458" t="str">
        <f t="shared" si="61"/>
        <v/>
      </c>
      <c r="AC154" s="459" t="str">
        <f>IFERROR(ROUNDDOWN(ROUNDDOWN(ROUND(L154*VLOOKUP(K154,【参考】数式用!$A$2:$M$57,MATCH("処遇改善加算Ⅳ",【参考】数式用!$G$3:$M$3,0)+6,0),0)*M154,0)*Z154*0.5,0), "")</f>
        <v/>
      </c>
      <c r="AD154" s="156"/>
      <c r="AE154" s="157"/>
      <c r="AF154" s="157"/>
      <c r="AG154" s="158"/>
      <c r="AH154" s="234"/>
      <c r="AI154" s="584"/>
      <c r="AJ154" s="167"/>
      <c r="AK154" s="541" t="str">
        <f t="shared" si="62"/>
        <v/>
      </c>
      <c r="AL154" s="542" t="str">
        <f t="shared" si="63"/>
        <v/>
      </c>
      <c r="AM154" s="543"/>
      <c r="AN154" s="547" t="str">
        <f>IFERROR(VLOOKUP(K154,【参考】数式用!$A$2:$N$57,14,FALSE),"")</f>
        <v/>
      </c>
      <c r="AO154" s="547" t="str">
        <f t="shared" si="64"/>
        <v/>
      </c>
      <c r="AP154" s="545" t="str">
        <f t="shared" si="65"/>
        <v/>
      </c>
      <c r="AQ154" s="545" t="str">
        <f t="shared" si="66"/>
        <v>キャリアパス要件Ⅰ・Ⅱ_</v>
      </c>
      <c r="AR154" s="546" t="str">
        <f t="shared" si="67"/>
        <v>入力済</v>
      </c>
      <c r="AS154" s="547" t="str">
        <f t="shared" si="68"/>
        <v/>
      </c>
      <c r="AT154" s="546" t="str">
        <f t="shared" si="69"/>
        <v>入力済</v>
      </c>
      <c r="AU154" s="546" t="str">
        <f t="shared" si="70"/>
        <v/>
      </c>
      <c r="AV154" s="546" t="str">
        <f t="shared" si="71"/>
        <v/>
      </c>
      <c r="AW154" s="547" t="str">
        <f t="shared" si="72"/>
        <v/>
      </c>
      <c r="AX154" s="547" t="str">
        <f t="shared" si="81"/>
        <v>入力済</v>
      </c>
      <c r="AY154" s="546" t="str">
        <f>IFERROR(VLOOKUP(K154,【参考】数式用!$AR$3:$AS$49, 2, FALSE), "")</f>
        <v/>
      </c>
      <c r="AZ154" s="547" t="str">
        <f t="shared" si="73"/>
        <v/>
      </c>
      <c r="BA154" s="547" t="str">
        <f t="shared" si="74"/>
        <v>入力済</v>
      </c>
      <c r="BB154" s="546" t="str">
        <f>IFERROR(VLOOKUP(K154,【参考】数式用!$AX$3:$AY$56, 2, FALSE), "")</f>
        <v/>
      </c>
      <c r="BC154" s="547" t="str">
        <f t="shared" si="75"/>
        <v/>
      </c>
      <c r="BD154" s="547" t="str">
        <f t="shared" si="76"/>
        <v>入力済</v>
      </c>
      <c r="BE154" s="547" t="str">
        <f t="shared" si="82"/>
        <v/>
      </c>
      <c r="BF154" s="547" t="str">
        <f t="shared" si="77"/>
        <v/>
      </c>
      <c r="BG154" s="547" t="str">
        <f t="shared" si="78"/>
        <v/>
      </c>
      <c r="BH154" s="547" t="str">
        <f t="shared" si="79"/>
        <v/>
      </c>
      <c r="BI154" s="547" t="str">
        <f t="shared" si="80"/>
        <v/>
      </c>
      <c r="BM154" s="633" t="e">
        <f>VLOOKUP(K154,【参考】数式用!$A$2:$O$57,15,FALSE)</f>
        <v>#N/A</v>
      </c>
    </row>
    <row r="155" spans="1:65" ht="109.95" customHeight="1" thickBot="1">
      <c r="A155" s="649">
        <v>144</v>
      </c>
      <c r="B155" s="983" t="str">
        <f>IF(基本情報入力シート!B183="","",基本情報入力シート!B183)</f>
        <v/>
      </c>
      <c r="C155" s="984"/>
      <c r="D155" s="984"/>
      <c r="E155" s="984"/>
      <c r="F155" s="985"/>
      <c r="G155" s="460" t="str">
        <f>IF(基本情報入力シート!L183="", "", 基本情報入力シート!L183)</f>
        <v/>
      </c>
      <c r="H155" s="460" t="str">
        <f>IF(基本情報入力シート!Q183="", "", 基本情報入力シート!Q183)</f>
        <v/>
      </c>
      <c r="I155" s="460" t="str">
        <f>IF(基本情報入力シート!V183="", "", 基本情報入力シート!V183)</f>
        <v/>
      </c>
      <c r="J155" s="460" t="str">
        <f>IF(基本情報入力シート!W183="", "", 基本情報入力シート!W183)</f>
        <v/>
      </c>
      <c r="K155" s="460" t="str">
        <f>IF(基本情報入力シート!Z183="", "", 基本情報入力シート!Z183)</f>
        <v/>
      </c>
      <c r="L155" s="162" t="str">
        <f>IF(基本情報入力シート!AF183=0, "",基本情報入力シート!AF183)</f>
        <v/>
      </c>
      <c r="M155" s="163" t="str">
        <f>IF(AND(基本情報入力シート!AG183="",基本情報入力シート!AG183=""), "", 基本情報入力シート!AG183)</f>
        <v/>
      </c>
      <c r="N155" s="136"/>
      <c r="O155" s="155" t="str">
        <f>IFERROR(VLOOKUP(K155,【参考】数式用!$A$2:$M$57,MATCH(N155,【参考】数式用!$G$3:$M$3,0)+6,0),"")</f>
        <v/>
      </c>
      <c r="P155" s="461" t="s">
        <v>180</v>
      </c>
      <c r="Q155" s="141"/>
      <c r="R155" s="462" t="s">
        <v>271</v>
      </c>
      <c r="S155" s="141"/>
      <c r="T155" s="462" t="s">
        <v>272</v>
      </c>
      <c r="U155" s="141"/>
      <c r="V155" s="462" t="s">
        <v>271</v>
      </c>
      <c r="W155" s="141"/>
      <c r="X155" s="462" t="s">
        <v>182</v>
      </c>
      <c r="Y155" s="462" t="s">
        <v>274</v>
      </c>
      <c r="Z155" s="456" t="str">
        <f t="shared" si="60"/>
        <v/>
      </c>
      <c r="AA155" s="463" t="s">
        <v>275</v>
      </c>
      <c r="AB155" s="458" t="str">
        <f t="shared" si="61"/>
        <v/>
      </c>
      <c r="AC155" s="459" t="str">
        <f>IFERROR(ROUNDDOWN(ROUNDDOWN(ROUND(L155*VLOOKUP(K155,【参考】数式用!$A$2:$M$57,MATCH("処遇改善加算Ⅳ",【参考】数式用!$G$3:$M$3,0)+6,0),0)*M155,0)*Z155*0.5,0), "")</f>
        <v/>
      </c>
      <c r="AD155" s="156"/>
      <c r="AE155" s="157"/>
      <c r="AF155" s="157"/>
      <c r="AG155" s="158"/>
      <c r="AH155" s="234"/>
      <c r="AI155" s="584"/>
      <c r="AJ155" s="167"/>
      <c r="AK155" s="541" t="str">
        <f t="shared" si="62"/>
        <v/>
      </c>
      <c r="AL155" s="542" t="str">
        <f t="shared" si="63"/>
        <v/>
      </c>
      <c r="AM155" s="543"/>
      <c r="AN155" s="547" t="str">
        <f>IFERROR(VLOOKUP(K155,【参考】数式用!$A$2:$N$57,14,FALSE),"")</f>
        <v/>
      </c>
      <c r="AO155" s="547" t="str">
        <f t="shared" si="64"/>
        <v/>
      </c>
      <c r="AP155" s="545" t="str">
        <f t="shared" si="65"/>
        <v/>
      </c>
      <c r="AQ155" s="545" t="str">
        <f t="shared" si="66"/>
        <v>キャリアパス要件Ⅰ・Ⅱ_</v>
      </c>
      <c r="AR155" s="546" t="str">
        <f t="shared" si="67"/>
        <v>入力済</v>
      </c>
      <c r="AS155" s="547" t="str">
        <f t="shared" si="68"/>
        <v/>
      </c>
      <c r="AT155" s="546" t="str">
        <f t="shared" si="69"/>
        <v>入力済</v>
      </c>
      <c r="AU155" s="546" t="str">
        <f t="shared" si="70"/>
        <v/>
      </c>
      <c r="AV155" s="546" t="str">
        <f t="shared" si="71"/>
        <v/>
      </c>
      <c r="AW155" s="547" t="str">
        <f t="shared" si="72"/>
        <v/>
      </c>
      <c r="AX155" s="547" t="str">
        <f t="shared" si="81"/>
        <v>入力済</v>
      </c>
      <c r="AY155" s="546" t="str">
        <f>IFERROR(VLOOKUP(K155,【参考】数式用!$AR$3:$AS$49, 2, FALSE), "")</f>
        <v/>
      </c>
      <c r="AZ155" s="547" t="str">
        <f t="shared" si="73"/>
        <v/>
      </c>
      <c r="BA155" s="547" t="str">
        <f t="shared" si="74"/>
        <v>入力済</v>
      </c>
      <c r="BB155" s="546" t="str">
        <f>IFERROR(VLOOKUP(K155,【参考】数式用!$AX$3:$AY$56, 2, FALSE), "")</f>
        <v/>
      </c>
      <c r="BC155" s="547" t="str">
        <f t="shared" si="75"/>
        <v/>
      </c>
      <c r="BD155" s="547" t="str">
        <f t="shared" si="76"/>
        <v>入力済</v>
      </c>
      <c r="BE155" s="547" t="str">
        <f t="shared" si="82"/>
        <v/>
      </c>
      <c r="BF155" s="547" t="str">
        <f t="shared" si="77"/>
        <v/>
      </c>
      <c r="BG155" s="547" t="str">
        <f t="shared" si="78"/>
        <v/>
      </c>
      <c r="BH155" s="547" t="str">
        <f t="shared" si="79"/>
        <v/>
      </c>
      <c r="BI155" s="547" t="str">
        <f t="shared" si="80"/>
        <v/>
      </c>
      <c r="BM155" s="633" t="e">
        <f>VLOOKUP(K155,【参考】数式用!$A$2:$O$57,15,FALSE)</f>
        <v>#N/A</v>
      </c>
    </row>
    <row r="156" spans="1:65" ht="109.95" customHeight="1" thickBot="1">
      <c r="A156" s="649">
        <v>145</v>
      </c>
      <c r="B156" s="983" t="str">
        <f>IF(基本情報入力シート!B184="","",基本情報入力シート!B184)</f>
        <v/>
      </c>
      <c r="C156" s="984"/>
      <c r="D156" s="984"/>
      <c r="E156" s="984"/>
      <c r="F156" s="985"/>
      <c r="G156" s="460" t="str">
        <f>IF(基本情報入力シート!L184="", "", 基本情報入力シート!L184)</f>
        <v/>
      </c>
      <c r="H156" s="460" t="str">
        <f>IF(基本情報入力シート!Q184="", "", 基本情報入力シート!Q184)</f>
        <v/>
      </c>
      <c r="I156" s="460" t="str">
        <f>IF(基本情報入力シート!V184="", "", 基本情報入力シート!V184)</f>
        <v/>
      </c>
      <c r="J156" s="460" t="str">
        <f>IF(基本情報入力シート!W184="", "", 基本情報入力シート!W184)</f>
        <v/>
      </c>
      <c r="K156" s="460" t="str">
        <f>IF(基本情報入力シート!Z184="", "", 基本情報入力シート!Z184)</f>
        <v/>
      </c>
      <c r="L156" s="162" t="str">
        <f>IF(基本情報入力シート!AF184=0, "",基本情報入力シート!AF184)</f>
        <v/>
      </c>
      <c r="M156" s="163" t="str">
        <f>IF(AND(基本情報入力シート!AG184="",基本情報入力シート!AG184=""), "", 基本情報入力シート!AG184)</f>
        <v/>
      </c>
      <c r="N156" s="136"/>
      <c r="O156" s="155" t="str">
        <f>IFERROR(VLOOKUP(K156,【参考】数式用!$A$2:$M$57,MATCH(N156,【参考】数式用!$G$3:$M$3,0)+6,0),"")</f>
        <v/>
      </c>
      <c r="P156" s="461" t="s">
        <v>180</v>
      </c>
      <c r="Q156" s="141"/>
      <c r="R156" s="462" t="s">
        <v>271</v>
      </c>
      <c r="S156" s="141"/>
      <c r="T156" s="462" t="s">
        <v>272</v>
      </c>
      <c r="U156" s="141"/>
      <c r="V156" s="462" t="s">
        <v>271</v>
      </c>
      <c r="W156" s="141"/>
      <c r="X156" s="462" t="s">
        <v>182</v>
      </c>
      <c r="Y156" s="462" t="s">
        <v>274</v>
      </c>
      <c r="Z156" s="456" t="str">
        <f t="shared" si="60"/>
        <v/>
      </c>
      <c r="AA156" s="463" t="s">
        <v>275</v>
      </c>
      <c r="AB156" s="458" t="str">
        <f t="shared" si="61"/>
        <v/>
      </c>
      <c r="AC156" s="459" t="str">
        <f>IFERROR(ROUNDDOWN(ROUNDDOWN(ROUND(L156*VLOOKUP(K156,【参考】数式用!$A$2:$M$57,MATCH("処遇改善加算Ⅳ",【参考】数式用!$G$3:$M$3,0)+6,0),0)*M156,0)*Z156*0.5,0), "")</f>
        <v/>
      </c>
      <c r="AD156" s="156"/>
      <c r="AE156" s="157"/>
      <c r="AF156" s="157"/>
      <c r="AG156" s="158"/>
      <c r="AH156" s="234"/>
      <c r="AI156" s="584"/>
      <c r="AJ156" s="167"/>
      <c r="AK156" s="541" t="str">
        <f t="shared" si="62"/>
        <v/>
      </c>
      <c r="AL156" s="542" t="str">
        <f t="shared" si="63"/>
        <v/>
      </c>
      <c r="AM156" s="543"/>
      <c r="AN156" s="547" t="str">
        <f>IFERROR(VLOOKUP(K156,【参考】数式用!$A$2:$N$57,14,FALSE),"")</f>
        <v/>
      </c>
      <c r="AO156" s="547" t="str">
        <f t="shared" si="64"/>
        <v/>
      </c>
      <c r="AP156" s="545" t="str">
        <f t="shared" si="65"/>
        <v/>
      </c>
      <c r="AQ156" s="545" t="str">
        <f t="shared" si="66"/>
        <v>キャリアパス要件Ⅰ・Ⅱ_</v>
      </c>
      <c r="AR156" s="546" t="str">
        <f t="shared" si="67"/>
        <v>入力済</v>
      </c>
      <c r="AS156" s="547" t="str">
        <f t="shared" si="68"/>
        <v/>
      </c>
      <c r="AT156" s="546" t="str">
        <f t="shared" si="69"/>
        <v>入力済</v>
      </c>
      <c r="AU156" s="546" t="str">
        <f t="shared" si="70"/>
        <v/>
      </c>
      <c r="AV156" s="546" t="str">
        <f t="shared" si="71"/>
        <v/>
      </c>
      <c r="AW156" s="547" t="str">
        <f t="shared" si="72"/>
        <v/>
      </c>
      <c r="AX156" s="547" t="str">
        <f t="shared" si="81"/>
        <v>入力済</v>
      </c>
      <c r="AY156" s="546" t="str">
        <f>IFERROR(VLOOKUP(K156,【参考】数式用!$AR$3:$AS$49, 2, FALSE), "")</f>
        <v/>
      </c>
      <c r="AZ156" s="547" t="str">
        <f t="shared" si="73"/>
        <v/>
      </c>
      <c r="BA156" s="547" t="str">
        <f t="shared" si="74"/>
        <v>入力済</v>
      </c>
      <c r="BB156" s="546" t="str">
        <f>IFERROR(VLOOKUP(K156,【参考】数式用!$AX$3:$AY$56, 2, FALSE), "")</f>
        <v/>
      </c>
      <c r="BC156" s="547" t="str">
        <f t="shared" si="75"/>
        <v/>
      </c>
      <c r="BD156" s="547" t="str">
        <f t="shared" si="76"/>
        <v>入力済</v>
      </c>
      <c r="BE156" s="547" t="str">
        <f t="shared" si="82"/>
        <v/>
      </c>
      <c r="BF156" s="547" t="str">
        <f t="shared" si="77"/>
        <v/>
      </c>
      <c r="BG156" s="547" t="str">
        <f t="shared" si="78"/>
        <v/>
      </c>
      <c r="BH156" s="547" t="str">
        <f t="shared" si="79"/>
        <v/>
      </c>
      <c r="BI156" s="547" t="str">
        <f t="shared" si="80"/>
        <v/>
      </c>
      <c r="BM156" s="633" t="e">
        <f>VLOOKUP(K156,【参考】数式用!$A$2:$O$57,15,FALSE)</f>
        <v>#N/A</v>
      </c>
    </row>
    <row r="157" spans="1:65" ht="109.95" customHeight="1" thickBot="1">
      <c r="A157" s="649">
        <v>146</v>
      </c>
      <c r="B157" s="983" t="str">
        <f>IF(基本情報入力シート!B185="","",基本情報入力シート!B185)</f>
        <v/>
      </c>
      <c r="C157" s="984"/>
      <c r="D157" s="984"/>
      <c r="E157" s="984"/>
      <c r="F157" s="985"/>
      <c r="G157" s="460" t="str">
        <f>IF(基本情報入力シート!L185="", "", 基本情報入力シート!L185)</f>
        <v/>
      </c>
      <c r="H157" s="460" t="str">
        <f>IF(基本情報入力シート!Q185="", "", 基本情報入力シート!Q185)</f>
        <v/>
      </c>
      <c r="I157" s="460" t="str">
        <f>IF(基本情報入力シート!V185="", "", 基本情報入力シート!V185)</f>
        <v/>
      </c>
      <c r="J157" s="460" t="str">
        <f>IF(基本情報入力シート!W185="", "", 基本情報入力シート!W185)</f>
        <v/>
      </c>
      <c r="K157" s="460" t="str">
        <f>IF(基本情報入力シート!Z185="", "", 基本情報入力シート!Z185)</f>
        <v/>
      </c>
      <c r="L157" s="162" t="str">
        <f>IF(基本情報入力シート!AF185=0, "",基本情報入力シート!AF185)</f>
        <v/>
      </c>
      <c r="M157" s="163" t="str">
        <f>IF(AND(基本情報入力シート!AG185="",基本情報入力シート!AG185=""), "", 基本情報入力シート!AG185)</f>
        <v/>
      </c>
      <c r="N157" s="136"/>
      <c r="O157" s="155" t="str">
        <f>IFERROR(VLOOKUP(K157,【参考】数式用!$A$2:$M$57,MATCH(N157,【参考】数式用!$G$3:$M$3,0)+6,0),"")</f>
        <v/>
      </c>
      <c r="P157" s="461" t="s">
        <v>180</v>
      </c>
      <c r="Q157" s="141"/>
      <c r="R157" s="462" t="s">
        <v>271</v>
      </c>
      <c r="S157" s="141"/>
      <c r="T157" s="462" t="s">
        <v>272</v>
      </c>
      <c r="U157" s="141"/>
      <c r="V157" s="462" t="s">
        <v>271</v>
      </c>
      <c r="W157" s="141"/>
      <c r="X157" s="462" t="s">
        <v>182</v>
      </c>
      <c r="Y157" s="462" t="s">
        <v>274</v>
      </c>
      <c r="Z157" s="456" t="str">
        <f t="shared" si="60"/>
        <v/>
      </c>
      <c r="AA157" s="463" t="s">
        <v>275</v>
      </c>
      <c r="AB157" s="458" t="str">
        <f t="shared" si="61"/>
        <v/>
      </c>
      <c r="AC157" s="459" t="str">
        <f>IFERROR(ROUNDDOWN(ROUNDDOWN(ROUND(L157*VLOOKUP(K157,【参考】数式用!$A$2:$M$57,MATCH("処遇改善加算Ⅳ",【参考】数式用!$G$3:$M$3,0)+6,0),0)*M157,0)*Z157*0.5,0), "")</f>
        <v/>
      </c>
      <c r="AD157" s="156"/>
      <c r="AE157" s="157"/>
      <c r="AF157" s="157"/>
      <c r="AG157" s="158"/>
      <c r="AH157" s="234"/>
      <c r="AI157" s="584"/>
      <c r="AJ157" s="167"/>
      <c r="AK157" s="541" t="str">
        <f t="shared" si="62"/>
        <v/>
      </c>
      <c r="AL157" s="542" t="str">
        <f t="shared" si="63"/>
        <v/>
      </c>
      <c r="AM157" s="543"/>
      <c r="AN157" s="547" t="str">
        <f>IFERROR(VLOOKUP(K157,【参考】数式用!$A$2:$N$57,14,FALSE),"")</f>
        <v/>
      </c>
      <c r="AO157" s="547" t="str">
        <f t="shared" si="64"/>
        <v/>
      </c>
      <c r="AP157" s="545" t="str">
        <f t="shared" si="65"/>
        <v/>
      </c>
      <c r="AQ157" s="545" t="str">
        <f t="shared" si="66"/>
        <v>キャリアパス要件Ⅰ・Ⅱ_</v>
      </c>
      <c r="AR157" s="546" t="str">
        <f t="shared" si="67"/>
        <v>入力済</v>
      </c>
      <c r="AS157" s="547" t="str">
        <f t="shared" si="68"/>
        <v/>
      </c>
      <c r="AT157" s="546" t="str">
        <f t="shared" si="69"/>
        <v>入力済</v>
      </c>
      <c r="AU157" s="546" t="str">
        <f t="shared" si="70"/>
        <v/>
      </c>
      <c r="AV157" s="546" t="str">
        <f t="shared" si="71"/>
        <v/>
      </c>
      <c r="AW157" s="547" t="str">
        <f t="shared" si="72"/>
        <v/>
      </c>
      <c r="AX157" s="547" t="str">
        <f t="shared" si="81"/>
        <v>入力済</v>
      </c>
      <c r="AY157" s="546" t="str">
        <f>IFERROR(VLOOKUP(K157,【参考】数式用!$AR$3:$AS$49, 2, FALSE), "")</f>
        <v/>
      </c>
      <c r="AZ157" s="547" t="str">
        <f t="shared" si="73"/>
        <v/>
      </c>
      <c r="BA157" s="547" t="str">
        <f t="shared" si="74"/>
        <v>入力済</v>
      </c>
      <c r="BB157" s="546" t="str">
        <f>IFERROR(VLOOKUP(K157,【参考】数式用!$AX$3:$AY$56, 2, FALSE), "")</f>
        <v/>
      </c>
      <c r="BC157" s="547" t="str">
        <f t="shared" si="75"/>
        <v/>
      </c>
      <c r="BD157" s="547" t="str">
        <f t="shared" si="76"/>
        <v>入力済</v>
      </c>
      <c r="BE157" s="547" t="str">
        <f t="shared" si="82"/>
        <v/>
      </c>
      <c r="BF157" s="547" t="str">
        <f t="shared" si="77"/>
        <v/>
      </c>
      <c r="BG157" s="547" t="str">
        <f t="shared" si="78"/>
        <v/>
      </c>
      <c r="BH157" s="547" t="str">
        <f t="shared" si="79"/>
        <v/>
      </c>
      <c r="BI157" s="547" t="str">
        <f t="shared" si="80"/>
        <v/>
      </c>
      <c r="BM157" s="633" t="e">
        <f>VLOOKUP(K157,【参考】数式用!$A$2:$O$57,15,FALSE)</f>
        <v>#N/A</v>
      </c>
    </row>
    <row r="158" spans="1:65" ht="109.95" customHeight="1" thickBot="1">
      <c r="A158" s="649">
        <v>147</v>
      </c>
      <c r="B158" s="983" t="str">
        <f>IF(基本情報入力シート!B186="","",基本情報入力シート!B186)</f>
        <v/>
      </c>
      <c r="C158" s="984"/>
      <c r="D158" s="984"/>
      <c r="E158" s="984"/>
      <c r="F158" s="985"/>
      <c r="G158" s="460" t="str">
        <f>IF(基本情報入力シート!L186="", "", 基本情報入力シート!L186)</f>
        <v/>
      </c>
      <c r="H158" s="460" t="str">
        <f>IF(基本情報入力シート!Q186="", "", 基本情報入力シート!Q186)</f>
        <v/>
      </c>
      <c r="I158" s="460" t="str">
        <f>IF(基本情報入力シート!V186="", "", 基本情報入力シート!V186)</f>
        <v/>
      </c>
      <c r="J158" s="460" t="str">
        <f>IF(基本情報入力シート!W186="", "", 基本情報入力シート!W186)</f>
        <v/>
      </c>
      <c r="K158" s="460" t="str">
        <f>IF(基本情報入力シート!Z186="", "", 基本情報入力シート!Z186)</f>
        <v/>
      </c>
      <c r="L158" s="162" t="str">
        <f>IF(基本情報入力シート!AF186=0, "",基本情報入力シート!AF186)</f>
        <v/>
      </c>
      <c r="M158" s="163" t="str">
        <f>IF(AND(基本情報入力シート!AG186="",基本情報入力シート!AG186=""), "", 基本情報入力シート!AG186)</f>
        <v/>
      </c>
      <c r="N158" s="136"/>
      <c r="O158" s="155" t="str">
        <f>IFERROR(VLOOKUP(K158,【参考】数式用!$A$2:$M$57,MATCH(N158,【参考】数式用!$G$3:$M$3,0)+6,0),"")</f>
        <v/>
      </c>
      <c r="P158" s="461" t="s">
        <v>180</v>
      </c>
      <c r="Q158" s="141"/>
      <c r="R158" s="462" t="s">
        <v>271</v>
      </c>
      <c r="S158" s="141"/>
      <c r="T158" s="462" t="s">
        <v>272</v>
      </c>
      <c r="U158" s="141"/>
      <c r="V158" s="462" t="s">
        <v>271</v>
      </c>
      <c r="W158" s="141"/>
      <c r="X158" s="462" t="s">
        <v>182</v>
      </c>
      <c r="Y158" s="462" t="s">
        <v>274</v>
      </c>
      <c r="Z158" s="456" t="str">
        <f t="shared" si="60"/>
        <v/>
      </c>
      <c r="AA158" s="463" t="s">
        <v>275</v>
      </c>
      <c r="AB158" s="458" t="str">
        <f t="shared" si="61"/>
        <v/>
      </c>
      <c r="AC158" s="459" t="str">
        <f>IFERROR(ROUNDDOWN(ROUNDDOWN(ROUND(L158*VLOOKUP(K158,【参考】数式用!$A$2:$M$57,MATCH("処遇改善加算Ⅳ",【参考】数式用!$G$3:$M$3,0)+6,0),0)*M158,0)*Z158*0.5,0), "")</f>
        <v/>
      </c>
      <c r="AD158" s="156"/>
      <c r="AE158" s="157"/>
      <c r="AF158" s="157"/>
      <c r="AG158" s="158"/>
      <c r="AH158" s="234"/>
      <c r="AI158" s="584"/>
      <c r="AJ158" s="167"/>
      <c r="AK158" s="541" t="str">
        <f t="shared" si="62"/>
        <v/>
      </c>
      <c r="AL158" s="542" t="str">
        <f t="shared" si="63"/>
        <v/>
      </c>
      <c r="AM158" s="543"/>
      <c r="AN158" s="547" t="str">
        <f>IFERROR(VLOOKUP(K158,【参考】数式用!$A$2:$N$57,14,FALSE),"")</f>
        <v/>
      </c>
      <c r="AO158" s="547" t="str">
        <f t="shared" si="64"/>
        <v/>
      </c>
      <c r="AP158" s="545" t="str">
        <f t="shared" si="65"/>
        <v/>
      </c>
      <c r="AQ158" s="545" t="str">
        <f t="shared" si="66"/>
        <v>キャリアパス要件Ⅰ・Ⅱ_</v>
      </c>
      <c r="AR158" s="546" t="str">
        <f t="shared" si="67"/>
        <v>入力済</v>
      </c>
      <c r="AS158" s="547" t="str">
        <f t="shared" si="68"/>
        <v/>
      </c>
      <c r="AT158" s="546" t="str">
        <f t="shared" si="69"/>
        <v>入力済</v>
      </c>
      <c r="AU158" s="546" t="str">
        <f t="shared" si="70"/>
        <v/>
      </c>
      <c r="AV158" s="546" t="str">
        <f t="shared" si="71"/>
        <v/>
      </c>
      <c r="AW158" s="547" t="str">
        <f t="shared" si="72"/>
        <v/>
      </c>
      <c r="AX158" s="547" t="str">
        <f t="shared" si="81"/>
        <v>入力済</v>
      </c>
      <c r="AY158" s="546" t="str">
        <f>IFERROR(VLOOKUP(K158,【参考】数式用!$AR$3:$AS$49, 2, FALSE), "")</f>
        <v/>
      </c>
      <c r="AZ158" s="547" t="str">
        <f t="shared" si="73"/>
        <v/>
      </c>
      <c r="BA158" s="547" t="str">
        <f t="shared" si="74"/>
        <v>入力済</v>
      </c>
      <c r="BB158" s="546" t="str">
        <f>IFERROR(VLOOKUP(K158,【参考】数式用!$AX$3:$AY$56, 2, FALSE), "")</f>
        <v/>
      </c>
      <c r="BC158" s="547" t="str">
        <f t="shared" si="75"/>
        <v/>
      </c>
      <c r="BD158" s="547" t="str">
        <f t="shared" si="76"/>
        <v>入力済</v>
      </c>
      <c r="BE158" s="547" t="str">
        <f t="shared" si="82"/>
        <v/>
      </c>
      <c r="BF158" s="547" t="str">
        <f t="shared" si="77"/>
        <v/>
      </c>
      <c r="BG158" s="547" t="str">
        <f t="shared" si="78"/>
        <v/>
      </c>
      <c r="BH158" s="547" t="str">
        <f t="shared" si="79"/>
        <v/>
      </c>
      <c r="BI158" s="547" t="str">
        <f t="shared" si="80"/>
        <v/>
      </c>
      <c r="BM158" s="633" t="e">
        <f>VLOOKUP(K158,【参考】数式用!$A$2:$O$57,15,FALSE)</f>
        <v>#N/A</v>
      </c>
    </row>
    <row r="159" spans="1:65" ht="109.95" customHeight="1" thickBot="1">
      <c r="A159" s="649">
        <v>148</v>
      </c>
      <c r="B159" s="983" t="str">
        <f>IF(基本情報入力シート!B187="","",基本情報入力シート!B187)</f>
        <v/>
      </c>
      <c r="C159" s="984"/>
      <c r="D159" s="984"/>
      <c r="E159" s="984"/>
      <c r="F159" s="985"/>
      <c r="G159" s="460" t="str">
        <f>IF(基本情報入力シート!L187="", "", 基本情報入力シート!L187)</f>
        <v/>
      </c>
      <c r="H159" s="460" t="str">
        <f>IF(基本情報入力シート!Q187="", "", 基本情報入力シート!Q187)</f>
        <v/>
      </c>
      <c r="I159" s="460" t="str">
        <f>IF(基本情報入力シート!V187="", "", 基本情報入力シート!V187)</f>
        <v/>
      </c>
      <c r="J159" s="460" t="str">
        <f>IF(基本情報入力シート!W187="", "", 基本情報入力シート!W187)</f>
        <v/>
      </c>
      <c r="K159" s="460" t="str">
        <f>IF(基本情報入力シート!Z187="", "", 基本情報入力シート!Z187)</f>
        <v/>
      </c>
      <c r="L159" s="162" t="str">
        <f>IF(基本情報入力シート!AF187=0, "",基本情報入力シート!AF187)</f>
        <v/>
      </c>
      <c r="M159" s="163" t="str">
        <f>IF(AND(基本情報入力シート!AG187="",基本情報入力シート!AG187=""), "", 基本情報入力シート!AG187)</f>
        <v/>
      </c>
      <c r="N159" s="136"/>
      <c r="O159" s="155" t="str">
        <f>IFERROR(VLOOKUP(K159,【参考】数式用!$A$2:$M$57,MATCH(N159,【参考】数式用!$G$3:$M$3,0)+6,0),"")</f>
        <v/>
      </c>
      <c r="P159" s="461" t="s">
        <v>180</v>
      </c>
      <c r="Q159" s="141"/>
      <c r="R159" s="462" t="s">
        <v>271</v>
      </c>
      <c r="S159" s="141"/>
      <c r="T159" s="462" t="s">
        <v>272</v>
      </c>
      <c r="U159" s="141"/>
      <c r="V159" s="462" t="s">
        <v>271</v>
      </c>
      <c r="W159" s="141"/>
      <c r="X159" s="462" t="s">
        <v>182</v>
      </c>
      <c r="Y159" s="462" t="s">
        <v>274</v>
      </c>
      <c r="Z159" s="456" t="str">
        <f t="shared" si="60"/>
        <v/>
      </c>
      <c r="AA159" s="463" t="s">
        <v>275</v>
      </c>
      <c r="AB159" s="458" t="str">
        <f t="shared" si="61"/>
        <v/>
      </c>
      <c r="AC159" s="459" t="str">
        <f>IFERROR(ROUNDDOWN(ROUNDDOWN(ROUND(L159*VLOOKUP(K159,【参考】数式用!$A$2:$M$57,MATCH("処遇改善加算Ⅳ",【参考】数式用!$G$3:$M$3,0)+6,0),0)*M159,0)*Z159*0.5,0), "")</f>
        <v/>
      </c>
      <c r="AD159" s="156"/>
      <c r="AE159" s="157"/>
      <c r="AF159" s="157"/>
      <c r="AG159" s="158"/>
      <c r="AH159" s="234"/>
      <c r="AI159" s="584"/>
      <c r="AJ159" s="167"/>
      <c r="AK159" s="541" t="str">
        <f t="shared" si="62"/>
        <v/>
      </c>
      <c r="AL159" s="542" t="str">
        <f t="shared" si="63"/>
        <v/>
      </c>
      <c r="AM159" s="543"/>
      <c r="AN159" s="547" t="str">
        <f>IFERROR(VLOOKUP(K159,【参考】数式用!$A$2:$N$57,14,FALSE),"")</f>
        <v/>
      </c>
      <c r="AO159" s="547" t="str">
        <f t="shared" si="64"/>
        <v/>
      </c>
      <c r="AP159" s="545" t="str">
        <f t="shared" si="65"/>
        <v/>
      </c>
      <c r="AQ159" s="545" t="str">
        <f t="shared" si="66"/>
        <v>キャリアパス要件Ⅰ・Ⅱ_</v>
      </c>
      <c r="AR159" s="546" t="str">
        <f t="shared" si="67"/>
        <v>入力済</v>
      </c>
      <c r="AS159" s="547" t="str">
        <f t="shared" si="68"/>
        <v/>
      </c>
      <c r="AT159" s="546" t="str">
        <f t="shared" si="69"/>
        <v>入力済</v>
      </c>
      <c r="AU159" s="546" t="str">
        <f t="shared" si="70"/>
        <v/>
      </c>
      <c r="AV159" s="546" t="str">
        <f t="shared" si="71"/>
        <v/>
      </c>
      <c r="AW159" s="547" t="str">
        <f t="shared" si="72"/>
        <v/>
      </c>
      <c r="AX159" s="547" t="str">
        <f t="shared" si="81"/>
        <v>入力済</v>
      </c>
      <c r="AY159" s="546" t="str">
        <f>IFERROR(VLOOKUP(K159,【参考】数式用!$AR$3:$AS$49, 2, FALSE), "")</f>
        <v/>
      </c>
      <c r="AZ159" s="547" t="str">
        <f t="shared" si="73"/>
        <v/>
      </c>
      <c r="BA159" s="547" t="str">
        <f t="shared" si="74"/>
        <v>入力済</v>
      </c>
      <c r="BB159" s="546" t="str">
        <f>IFERROR(VLOOKUP(K159,【参考】数式用!$AX$3:$AY$56, 2, FALSE), "")</f>
        <v/>
      </c>
      <c r="BC159" s="547" t="str">
        <f t="shared" si="75"/>
        <v/>
      </c>
      <c r="BD159" s="547" t="str">
        <f t="shared" si="76"/>
        <v>入力済</v>
      </c>
      <c r="BE159" s="547" t="str">
        <f t="shared" si="82"/>
        <v/>
      </c>
      <c r="BF159" s="547" t="str">
        <f t="shared" si="77"/>
        <v/>
      </c>
      <c r="BG159" s="547" t="str">
        <f t="shared" si="78"/>
        <v/>
      </c>
      <c r="BH159" s="547" t="str">
        <f t="shared" si="79"/>
        <v/>
      </c>
      <c r="BI159" s="547" t="str">
        <f t="shared" si="80"/>
        <v/>
      </c>
      <c r="BM159" s="633" t="e">
        <f>VLOOKUP(K159,【参考】数式用!$A$2:$O$57,15,FALSE)</f>
        <v>#N/A</v>
      </c>
    </row>
    <row r="160" spans="1:65" ht="109.95" customHeight="1" thickBot="1">
      <c r="A160" s="649">
        <v>149</v>
      </c>
      <c r="B160" s="983" t="str">
        <f>IF(基本情報入力シート!B188="","",基本情報入力シート!B188)</f>
        <v/>
      </c>
      <c r="C160" s="984"/>
      <c r="D160" s="984"/>
      <c r="E160" s="984"/>
      <c r="F160" s="985"/>
      <c r="G160" s="460" t="str">
        <f>IF(基本情報入力シート!L188="", "", 基本情報入力シート!L188)</f>
        <v/>
      </c>
      <c r="H160" s="460" t="str">
        <f>IF(基本情報入力シート!Q188="", "", 基本情報入力シート!Q188)</f>
        <v/>
      </c>
      <c r="I160" s="460" t="str">
        <f>IF(基本情報入力シート!V188="", "", 基本情報入力シート!V188)</f>
        <v/>
      </c>
      <c r="J160" s="460" t="str">
        <f>IF(基本情報入力シート!W188="", "", 基本情報入力シート!W188)</f>
        <v/>
      </c>
      <c r="K160" s="460" t="str">
        <f>IF(基本情報入力シート!Z188="", "", 基本情報入力シート!Z188)</f>
        <v/>
      </c>
      <c r="L160" s="162" t="str">
        <f>IF(基本情報入力シート!AF188=0, "",基本情報入力シート!AF188)</f>
        <v/>
      </c>
      <c r="M160" s="163" t="str">
        <f>IF(AND(基本情報入力シート!AG188="",基本情報入力シート!AG188=""), "", 基本情報入力シート!AG188)</f>
        <v/>
      </c>
      <c r="N160" s="136"/>
      <c r="O160" s="155" t="str">
        <f>IFERROR(VLOOKUP(K160,【参考】数式用!$A$2:$M$57,MATCH(N160,【参考】数式用!$G$3:$M$3,0)+6,0),"")</f>
        <v/>
      </c>
      <c r="P160" s="461" t="s">
        <v>180</v>
      </c>
      <c r="Q160" s="141"/>
      <c r="R160" s="462" t="s">
        <v>271</v>
      </c>
      <c r="S160" s="141"/>
      <c r="T160" s="462" t="s">
        <v>272</v>
      </c>
      <c r="U160" s="141"/>
      <c r="V160" s="462" t="s">
        <v>271</v>
      </c>
      <c r="W160" s="141"/>
      <c r="X160" s="462" t="s">
        <v>182</v>
      </c>
      <c r="Y160" s="462" t="s">
        <v>274</v>
      </c>
      <c r="Z160" s="456" t="str">
        <f t="shared" si="60"/>
        <v/>
      </c>
      <c r="AA160" s="463" t="s">
        <v>275</v>
      </c>
      <c r="AB160" s="458" t="str">
        <f t="shared" si="61"/>
        <v/>
      </c>
      <c r="AC160" s="459" t="str">
        <f>IFERROR(ROUNDDOWN(ROUNDDOWN(ROUND(L160*VLOOKUP(K160,【参考】数式用!$A$2:$M$57,MATCH("処遇改善加算Ⅳ",【参考】数式用!$G$3:$M$3,0)+6,0),0)*M160,0)*Z160*0.5,0), "")</f>
        <v/>
      </c>
      <c r="AD160" s="156"/>
      <c r="AE160" s="157"/>
      <c r="AF160" s="157"/>
      <c r="AG160" s="158"/>
      <c r="AH160" s="234"/>
      <c r="AI160" s="584"/>
      <c r="AJ160" s="167"/>
      <c r="AK160" s="541" t="str">
        <f t="shared" si="62"/>
        <v/>
      </c>
      <c r="AL160" s="542" t="str">
        <f t="shared" si="63"/>
        <v/>
      </c>
      <c r="AM160" s="543"/>
      <c r="AN160" s="547" t="str">
        <f>IFERROR(VLOOKUP(K160,【参考】数式用!$A$2:$N$57,14,FALSE),"")</f>
        <v/>
      </c>
      <c r="AO160" s="547" t="str">
        <f t="shared" si="64"/>
        <v/>
      </c>
      <c r="AP160" s="545" t="str">
        <f t="shared" si="65"/>
        <v/>
      </c>
      <c r="AQ160" s="545" t="str">
        <f t="shared" si="66"/>
        <v>キャリアパス要件Ⅰ・Ⅱ_</v>
      </c>
      <c r="AR160" s="546" t="str">
        <f t="shared" si="67"/>
        <v>入力済</v>
      </c>
      <c r="AS160" s="547" t="str">
        <f t="shared" si="68"/>
        <v/>
      </c>
      <c r="AT160" s="546" t="str">
        <f t="shared" si="69"/>
        <v>入力済</v>
      </c>
      <c r="AU160" s="546" t="str">
        <f t="shared" si="70"/>
        <v/>
      </c>
      <c r="AV160" s="546" t="str">
        <f t="shared" si="71"/>
        <v/>
      </c>
      <c r="AW160" s="547" t="str">
        <f t="shared" si="72"/>
        <v/>
      </c>
      <c r="AX160" s="547" t="str">
        <f t="shared" si="81"/>
        <v>入力済</v>
      </c>
      <c r="AY160" s="546" t="str">
        <f>IFERROR(VLOOKUP(K160,【参考】数式用!$AR$3:$AS$49, 2, FALSE), "")</f>
        <v/>
      </c>
      <c r="AZ160" s="547" t="str">
        <f t="shared" si="73"/>
        <v/>
      </c>
      <c r="BA160" s="547" t="str">
        <f t="shared" si="74"/>
        <v>入力済</v>
      </c>
      <c r="BB160" s="546" t="str">
        <f>IFERROR(VLOOKUP(K160,【参考】数式用!$AX$3:$AY$56, 2, FALSE), "")</f>
        <v/>
      </c>
      <c r="BC160" s="547" t="str">
        <f t="shared" si="75"/>
        <v/>
      </c>
      <c r="BD160" s="547" t="str">
        <f t="shared" si="76"/>
        <v>入力済</v>
      </c>
      <c r="BE160" s="547" t="str">
        <f t="shared" si="82"/>
        <v/>
      </c>
      <c r="BF160" s="547" t="str">
        <f t="shared" si="77"/>
        <v/>
      </c>
      <c r="BG160" s="547" t="str">
        <f t="shared" si="78"/>
        <v/>
      </c>
      <c r="BH160" s="547" t="str">
        <f t="shared" si="79"/>
        <v/>
      </c>
      <c r="BI160" s="547" t="str">
        <f t="shared" si="80"/>
        <v/>
      </c>
      <c r="BM160" s="633" t="e">
        <f>VLOOKUP(K160,【参考】数式用!$A$2:$O$57,15,FALSE)</f>
        <v>#N/A</v>
      </c>
    </row>
    <row r="161" spans="1:65" ht="109.95" customHeight="1" thickBot="1">
      <c r="A161" s="649">
        <v>150</v>
      </c>
      <c r="B161" s="983" t="str">
        <f>IF(基本情報入力シート!B189="","",基本情報入力シート!B189)</f>
        <v/>
      </c>
      <c r="C161" s="984"/>
      <c r="D161" s="984"/>
      <c r="E161" s="984"/>
      <c r="F161" s="985"/>
      <c r="G161" s="460" t="str">
        <f>IF(基本情報入力シート!L189="", "", 基本情報入力シート!L189)</f>
        <v/>
      </c>
      <c r="H161" s="460" t="str">
        <f>IF(基本情報入力シート!Q189="", "", 基本情報入力シート!Q189)</f>
        <v/>
      </c>
      <c r="I161" s="460" t="str">
        <f>IF(基本情報入力シート!V189="", "", 基本情報入力シート!V189)</f>
        <v/>
      </c>
      <c r="J161" s="460" t="str">
        <f>IF(基本情報入力シート!W189="", "", 基本情報入力シート!W189)</f>
        <v/>
      </c>
      <c r="K161" s="460" t="str">
        <f>IF(基本情報入力シート!Z189="", "", 基本情報入力シート!Z189)</f>
        <v/>
      </c>
      <c r="L161" s="162" t="str">
        <f>IF(基本情報入力シート!AF189=0, "",基本情報入力シート!AF189)</f>
        <v/>
      </c>
      <c r="M161" s="163" t="str">
        <f>IF(AND(基本情報入力シート!AG189="",基本情報入力シート!AG189=""), "", 基本情報入力シート!AG189)</f>
        <v/>
      </c>
      <c r="N161" s="136"/>
      <c r="O161" s="155" t="str">
        <f>IFERROR(VLOOKUP(K161,【参考】数式用!$A$2:$M$57,MATCH(N161,【参考】数式用!$G$3:$M$3,0)+6,0),"")</f>
        <v/>
      </c>
      <c r="P161" s="461" t="s">
        <v>180</v>
      </c>
      <c r="Q161" s="141"/>
      <c r="R161" s="462" t="s">
        <v>271</v>
      </c>
      <c r="S161" s="141"/>
      <c r="T161" s="462" t="s">
        <v>272</v>
      </c>
      <c r="U161" s="141"/>
      <c r="V161" s="462" t="s">
        <v>271</v>
      </c>
      <c r="W161" s="141"/>
      <c r="X161" s="462" t="s">
        <v>182</v>
      </c>
      <c r="Y161" s="462" t="s">
        <v>274</v>
      </c>
      <c r="Z161" s="456" t="str">
        <f t="shared" si="60"/>
        <v/>
      </c>
      <c r="AA161" s="463" t="s">
        <v>275</v>
      </c>
      <c r="AB161" s="458" t="str">
        <f t="shared" si="61"/>
        <v/>
      </c>
      <c r="AC161" s="459" t="str">
        <f>IFERROR(ROUNDDOWN(ROUNDDOWN(ROUND(L161*VLOOKUP(K161,【参考】数式用!$A$2:$M$57,MATCH("処遇改善加算Ⅳ",【参考】数式用!$G$3:$M$3,0)+6,0),0)*M161,0)*Z161*0.5,0), "")</f>
        <v/>
      </c>
      <c r="AD161" s="156"/>
      <c r="AE161" s="157"/>
      <c r="AF161" s="157"/>
      <c r="AG161" s="158"/>
      <c r="AH161" s="234"/>
      <c r="AI161" s="584"/>
      <c r="AJ161" s="167"/>
      <c r="AK161" s="541" t="str">
        <f t="shared" si="62"/>
        <v/>
      </c>
      <c r="AL161" s="542" t="str">
        <f t="shared" si="63"/>
        <v/>
      </c>
      <c r="AM161" s="543"/>
      <c r="AN161" s="547" t="str">
        <f>IFERROR(VLOOKUP(K161,【参考】数式用!$A$2:$N$57,14,FALSE),"")</f>
        <v/>
      </c>
      <c r="AO161" s="547" t="str">
        <f t="shared" si="64"/>
        <v/>
      </c>
      <c r="AP161" s="545" t="str">
        <f t="shared" si="65"/>
        <v/>
      </c>
      <c r="AQ161" s="545" t="str">
        <f t="shared" si="66"/>
        <v>キャリアパス要件Ⅰ・Ⅱ_</v>
      </c>
      <c r="AR161" s="546" t="str">
        <f t="shared" si="67"/>
        <v>入力済</v>
      </c>
      <c r="AS161" s="547" t="str">
        <f t="shared" si="68"/>
        <v/>
      </c>
      <c r="AT161" s="546" t="str">
        <f t="shared" si="69"/>
        <v>入力済</v>
      </c>
      <c r="AU161" s="546" t="str">
        <f t="shared" si="70"/>
        <v/>
      </c>
      <c r="AV161" s="546" t="str">
        <f t="shared" si="71"/>
        <v/>
      </c>
      <c r="AW161" s="547" t="str">
        <f t="shared" si="72"/>
        <v/>
      </c>
      <c r="AX161" s="547" t="str">
        <f t="shared" si="81"/>
        <v>入力済</v>
      </c>
      <c r="AY161" s="546" t="str">
        <f>IFERROR(VLOOKUP(K161,【参考】数式用!$AR$3:$AS$49, 2, FALSE), "")</f>
        <v/>
      </c>
      <c r="AZ161" s="547" t="str">
        <f t="shared" si="73"/>
        <v/>
      </c>
      <c r="BA161" s="547" t="str">
        <f t="shared" si="74"/>
        <v>入力済</v>
      </c>
      <c r="BB161" s="546" t="str">
        <f>IFERROR(VLOOKUP(K161,【参考】数式用!$AX$3:$AY$56, 2, FALSE), "")</f>
        <v/>
      </c>
      <c r="BC161" s="547" t="str">
        <f t="shared" si="75"/>
        <v/>
      </c>
      <c r="BD161" s="547" t="str">
        <f t="shared" si="76"/>
        <v>入力済</v>
      </c>
      <c r="BE161" s="547" t="str">
        <f t="shared" si="82"/>
        <v/>
      </c>
      <c r="BF161" s="547" t="str">
        <f t="shared" si="77"/>
        <v/>
      </c>
      <c r="BG161" s="547" t="str">
        <f t="shared" si="78"/>
        <v/>
      </c>
      <c r="BH161" s="547" t="str">
        <f t="shared" si="79"/>
        <v/>
      </c>
      <c r="BI161" s="547" t="str">
        <f t="shared" si="80"/>
        <v/>
      </c>
      <c r="BM161" s="633" t="e">
        <f>VLOOKUP(K161,【参考】数式用!$A$2:$O$57,15,FALSE)</f>
        <v>#N/A</v>
      </c>
    </row>
    <row r="162" spans="1:65" ht="109.95" customHeight="1" thickBot="1">
      <c r="A162" s="649">
        <v>151</v>
      </c>
      <c r="B162" s="983" t="str">
        <f>IF(基本情報入力シート!B190="","",基本情報入力シート!B190)</f>
        <v/>
      </c>
      <c r="C162" s="984"/>
      <c r="D162" s="984"/>
      <c r="E162" s="984"/>
      <c r="F162" s="985"/>
      <c r="G162" s="460" t="str">
        <f>IF(基本情報入力シート!L190="", "", 基本情報入力シート!L190)</f>
        <v/>
      </c>
      <c r="H162" s="460" t="str">
        <f>IF(基本情報入力シート!Q190="", "", 基本情報入力シート!Q190)</f>
        <v/>
      </c>
      <c r="I162" s="460" t="str">
        <f>IF(基本情報入力シート!V190="", "", 基本情報入力シート!V190)</f>
        <v/>
      </c>
      <c r="J162" s="460" t="str">
        <f>IF(基本情報入力シート!W190="", "", 基本情報入力シート!W190)</f>
        <v/>
      </c>
      <c r="K162" s="460" t="str">
        <f>IF(基本情報入力シート!Z190="", "", 基本情報入力シート!Z190)</f>
        <v/>
      </c>
      <c r="L162" s="162" t="str">
        <f>IF(基本情報入力シート!AF190=0, "",基本情報入力シート!AF190)</f>
        <v/>
      </c>
      <c r="M162" s="163" t="str">
        <f>IF(AND(基本情報入力シート!AG190="",基本情報入力シート!AG190=""), "", 基本情報入力シート!AG190)</f>
        <v/>
      </c>
      <c r="N162" s="136"/>
      <c r="O162" s="155" t="str">
        <f>IFERROR(VLOOKUP(K162,【参考】数式用!$A$2:$M$57,MATCH(N162,【参考】数式用!$G$3:$M$3,0)+6,0),"")</f>
        <v/>
      </c>
      <c r="P162" s="461" t="s">
        <v>180</v>
      </c>
      <c r="Q162" s="141"/>
      <c r="R162" s="462" t="s">
        <v>271</v>
      </c>
      <c r="S162" s="141"/>
      <c r="T162" s="462" t="s">
        <v>272</v>
      </c>
      <c r="U162" s="141"/>
      <c r="V162" s="462" t="s">
        <v>271</v>
      </c>
      <c r="W162" s="141"/>
      <c r="X162" s="462" t="s">
        <v>182</v>
      </c>
      <c r="Y162" s="462" t="s">
        <v>274</v>
      </c>
      <c r="Z162" s="456" t="str">
        <f t="shared" si="60"/>
        <v/>
      </c>
      <c r="AA162" s="463" t="s">
        <v>275</v>
      </c>
      <c r="AB162" s="458" t="str">
        <f t="shared" si="61"/>
        <v/>
      </c>
      <c r="AC162" s="459" t="str">
        <f>IFERROR(ROUNDDOWN(ROUNDDOWN(ROUND(L162*VLOOKUP(K162,【参考】数式用!$A$2:$M$57,MATCH("処遇改善加算Ⅳ",【参考】数式用!$G$3:$M$3,0)+6,0),0)*M162,0)*Z162*0.5,0), "")</f>
        <v/>
      </c>
      <c r="AD162" s="156"/>
      <c r="AE162" s="157"/>
      <c r="AF162" s="157"/>
      <c r="AG162" s="158"/>
      <c r="AH162" s="234"/>
      <c r="AI162" s="584"/>
      <c r="AJ162" s="167"/>
      <c r="AK162" s="541" t="str">
        <f t="shared" si="62"/>
        <v/>
      </c>
      <c r="AL162" s="542" t="str">
        <f t="shared" si="63"/>
        <v/>
      </c>
      <c r="AM162" s="543"/>
      <c r="AN162" s="547" t="str">
        <f>IFERROR(VLOOKUP(K162,【参考】数式用!$A$2:$N$57,14,FALSE),"")</f>
        <v/>
      </c>
      <c r="AO162" s="547" t="str">
        <f t="shared" si="64"/>
        <v/>
      </c>
      <c r="AP162" s="545" t="str">
        <f t="shared" si="65"/>
        <v/>
      </c>
      <c r="AQ162" s="545" t="str">
        <f t="shared" si="66"/>
        <v>キャリアパス要件Ⅰ・Ⅱ_</v>
      </c>
      <c r="AR162" s="546" t="str">
        <f t="shared" si="67"/>
        <v>入力済</v>
      </c>
      <c r="AS162" s="547" t="str">
        <f t="shared" si="68"/>
        <v/>
      </c>
      <c r="AT162" s="546" t="str">
        <f t="shared" si="69"/>
        <v>入力済</v>
      </c>
      <c r="AU162" s="546" t="str">
        <f t="shared" si="70"/>
        <v/>
      </c>
      <c r="AV162" s="546" t="str">
        <f t="shared" si="71"/>
        <v/>
      </c>
      <c r="AW162" s="547" t="str">
        <f t="shared" si="72"/>
        <v/>
      </c>
      <c r="AX162" s="547" t="str">
        <f t="shared" si="81"/>
        <v>入力済</v>
      </c>
      <c r="AY162" s="546" t="str">
        <f>IFERROR(VLOOKUP(K162,【参考】数式用!$AR$3:$AS$49, 2, FALSE), "")</f>
        <v/>
      </c>
      <c r="AZ162" s="547" t="str">
        <f t="shared" si="73"/>
        <v/>
      </c>
      <c r="BA162" s="547" t="str">
        <f t="shared" si="74"/>
        <v>入力済</v>
      </c>
      <c r="BB162" s="546" t="str">
        <f>IFERROR(VLOOKUP(K162,【参考】数式用!$AX$3:$AY$56, 2, FALSE), "")</f>
        <v/>
      </c>
      <c r="BC162" s="547" t="str">
        <f t="shared" si="75"/>
        <v/>
      </c>
      <c r="BD162" s="547" t="str">
        <f t="shared" si="76"/>
        <v>入力済</v>
      </c>
      <c r="BE162" s="547" t="str">
        <f t="shared" si="82"/>
        <v/>
      </c>
      <c r="BF162" s="547" t="str">
        <f t="shared" si="77"/>
        <v/>
      </c>
      <c r="BG162" s="547" t="str">
        <f t="shared" si="78"/>
        <v/>
      </c>
      <c r="BH162" s="547" t="str">
        <f t="shared" si="79"/>
        <v/>
      </c>
      <c r="BI162" s="547" t="str">
        <f t="shared" si="80"/>
        <v/>
      </c>
      <c r="BM162" s="633" t="e">
        <f>VLOOKUP(K162,【参考】数式用!$A$2:$O$57,15,FALSE)</f>
        <v>#N/A</v>
      </c>
    </row>
    <row r="163" spans="1:65" ht="109.95" customHeight="1" thickBot="1">
      <c r="A163" s="649">
        <v>152</v>
      </c>
      <c r="B163" s="983" t="str">
        <f>IF(基本情報入力シート!B191="","",基本情報入力シート!B191)</f>
        <v/>
      </c>
      <c r="C163" s="984"/>
      <c r="D163" s="984"/>
      <c r="E163" s="984"/>
      <c r="F163" s="985"/>
      <c r="G163" s="460" t="str">
        <f>IF(基本情報入力シート!L191="", "", 基本情報入力シート!L191)</f>
        <v/>
      </c>
      <c r="H163" s="460" t="str">
        <f>IF(基本情報入力シート!Q191="", "", 基本情報入力シート!Q191)</f>
        <v/>
      </c>
      <c r="I163" s="460" t="str">
        <f>IF(基本情報入力シート!V191="", "", 基本情報入力シート!V191)</f>
        <v/>
      </c>
      <c r="J163" s="460" t="str">
        <f>IF(基本情報入力シート!W191="", "", 基本情報入力シート!W191)</f>
        <v/>
      </c>
      <c r="K163" s="460" t="str">
        <f>IF(基本情報入力シート!Z191="", "", 基本情報入力シート!Z191)</f>
        <v/>
      </c>
      <c r="L163" s="162" t="str">
        <f>IF(基本情報入力シート!AF191=0, "",基本情報入力シート!AF191)</f>
        <v/>
      </c>
      <c r="M163" s="163" t="str">
        <f>IF(AND(基本情報入力シート!AG191="",基本情報入力シート!AG191=""), "", 基本情報入力シート!AG191)</f>
        <v/>
      </c>
      <c r="N163" s="136"/>
      <c r="O163" s="155" t="str">
        <f>IFERROR(VLOOKUP(K163,【参考】数式用!$A$2:$M$57,MATCH(N163,【参考】数式用!$G$3:$M$3,0)+6,0),"")</f>
        <v/>
      </c>
      <c r="P163" s="461" t="s">
        <v>180</v>
      </c>
      <c r="Q163" s="141"/>
      <c r="R163" s="462" t="s">
        <v>271</v>
      </c>
      <c r="S163" s="141"/>
      <c r="T163" s="462" t="s">
        <v>272</v>
      </c>
      <c r="U163" s="141"/>
      <c r="V163" s="462" t="s">
        <v>271</v>
      </c>
      <c r="W163" s="141"/>
      <c r="X163" s="462" t="s">
        <v>182</v>
      </c>
      <c r="Y163" s="462" t="s">
        <v>274</v>
      </c>
      <c r="Z163" s="456" t="str">
        <f t="shared" si="60"/>
        <v/>
      </c>
      <c r="AA163" s="463" t="s">
        <v>275</v>
      </c>
      <c r="AB163" s="458" t="str">
        <f t="shared" si="61"/>
        <v/>
      </c>
      <c r="AC163" s="459" t="str">
        <f>IFERROR(ROUNDDOWN(ROUNDDOWN(ROUND(L163*VLOOKUP(K163,【参考】数式用!$A$2:$M$57,MATCH("処遇改善加算Ⅳ",【参考】数式用!$G$3:$M$3,0)+6,0),0)*M163,0)*Z163*0.5,0), "")</f>
        <v/>
      </c>
      <c r="AD163" s="156"/>
      <c r="AE163" s="157"/>
      <c r="AF163" s="157"/>
      <c r="AG163" s="158"/>
      <c r="AH163" s="234"/>
      <c r="AI163" s="584"/>
      <c r="AJ163" s="167"/>
      <c r="AK163" s="541" t="str">
        <f t="shared" si="62"/>
        <v/>
      </c>
      <c r="AL163" s="542" t="str">
        <f t="shared" si="63"/>
        <v/>
      </c>
      <c r="AM163" s="543"/>
      <c r="AN163" s="547" t="str">
        <f>IFERROR(VLOOKUP(K163,【参考】数式用!$A$2:$N$57,14,FALSE),"")</f>
        <v/>
      </c>
      <c r="AO163" s="547" t="str">
        <f t="shared" si="64"/>
        <v/>
      </c>
      <c r="AP163" s="545" t="str">
        <f t="shared" si="65"/>
        <v/>
      </c>
      <c r="AQ163" s="545" t="str">
        <f t="shared" si="66"/>
        <v>キャリアパス要件Ⅰ・Ⅱ_</v>
      </c>
      <c r="AR163" s="546" t="str">
        <f t="shared" si="67"/>
        <v>入力済</v>
      </c>
      <c r="AS163" s="547" t="str">
        <f t="shared" si="68"/>
        <v/>
      </c>
      <c r="AT163" s="546" t="str">
        <f t="shared" si="69"/>
        <v>入力済</v>
      </c>
      <c r="AU163" s="546" t="str">
        <f t="shared" si="70"/>
        <v/>
      </c>
      <c r="AV163" s="546" t="str">
        <f t="shared" si="71"/>
        <v/>
      </c>
      <c r="AW163" s="547" t="str">
        <f t="shared" si="72"/>
        <v/>
      </c>
      <c r="AX163" s="547" t="str">
        <f t="shared" si="81"/>
        <v>入力済</v>
      </c>
      <c r="AY163" s="546" t="str">
        <f>IFERROR(VLOOKUP(K163,【参考】数式用!$AR$3:$AS$49, 2, FALSE), "")</f>
        <v/>
      </c>
      <c r="AZ163" s="547" t="str">
        <f t="shared" si="73"/>
        <v/>
      </c>
      <c r="BA163" s="547" t="str">
        <f t="shared" si="74"/>
        <v>入力済</v>
      </c>
      <c r="BB163" s="546" t="str">
        <f>IFERROR(VLOOKUP(K163,【参考】数式用!$AX$3:$AY$56, 2, FALSE), "")</f>
        <v/>
      </c>
      <c r="BC163" s="547" t="str">
        <f t="shared" si="75"/>
        <v/>
      </c>
      <c r="BD163" s="547" t="str">
        <f t="shared" si="76"/>
        <v>入力済</v>
      </c>
      <c r="BE163" s="547" t="str">
        <f t="shared" si="82"/>
        <v/>
      </c>
      <c r="BF163" s="547" t="str">
        <f t="shared" si="77"/>
        <v/>
      </c>
      <c r="BG163" s="547" t="str">
        <f t="shared" si="78"/>
        <v/>
      </c>
      <c r="BH163" s="547" t="str">
        <f t="shared" si="79"/>
        <v/>
      </c>
      <c r="BI163" s="547" t="str">
        <f t="shared" si="80"/>
        <v/>
      </c>
      <c r="BM163" s="633" t="e">
        <f>VLOOKUP(K163,【参考】数式用!$A$2:$O$57,15,FALSE)</f>
        <v>#N/A</v>
      </c>
    </row>
    <row r="164" spans="1:65" ht="109.95" customHeight="1" thickBot="1">
      <c r="A164" s="649">
        <v>153</v>
      </c>
      <c r="B164" s="983" t="str">
        <f>IF(基本情報入力シート!B192="","",基本情報入力シート!B192)</f>
        <v/>
      </c>
      <c r="C164" s="984"/>
      <c r="D164" s="984"/>
      <c r="E164" s="984"/>
      <c r="F164" s="985"/>
      <c r="G164" s="460" t="str">
        <f>IF(基本情報入力シート!L192="", "", 基本情報入力シート!L192)</f>
        <v/>
      </c>
      <c r="H164" s="460" t="str">
        <f>IF(基本情報入力シート!Q192="", "", 基本情報入力シート!Q192)</f>
        <v/>
      </c>
      <c r="I164" s="460" t="str">
        <f>IF(基本情報入力シート!V192="", "", 基本情報入力シート!V192)</f>
        <v/>
      </c>
      <c r="J164" s="460" t="str">
        <f>IF(基本情報入力シート!W192="", "", 基本情報入力シート!W192)</f>
        <v/>
      </c>
      <c r="K164" s="460" t="str">
        <f>IF(基本情報入力シート!Z192="", "", 基本情報入力シート!Z192)</f>
        <v/>
      </c>
      <c r="L164" s="162" t="str">
        <f>IF(基本情報入力シート!AF192=0, "",基本情報入力シート!AF192)</f>
        <v/>
      </c>
      <c r="M164" s="163" t="str">
        <f>IF(AND(基本情報入力シート!AG192="",基本情報入力シート!AG192=""), "", 基本情報入力シート!AG192)</f>
        <v/>
      </c>
      <c r="N164" s="136"/>
      <c r="O164" s="155" t="str">
        <f>IFERROR(VLOOKUP(K164,【参考】数式用!$A$2:$M$57,MATCH(N164,【参考】数式用!$G$3:$M$3,0)+6,0),"")</f>
        <v/>
      </c>
      <c r="P164" s="461" t="s">
        <v>180</v>
      </c>
      <c r="Q164" s="141"/>
      <c r="R164" s="462" t="s">
        <v>271</v>
      </c>
      <c r="S164" s="141"/>
      <c r="T164" s="462" t="s">
        <v>272</v>
      </c>
      <c r="U164" s="141"/>
      <c r="V164" s="462" t="s">
        <v>271</v>
      </c>
      <c r="W164" s="141"/>
      <c r="X164" s="462" t="s">
        <v>182</v>
      </c>
      <c r="Y164" s="462" t="s">
        <v>274</v>
      </c>
      <c r="Z164" s="456" t="str">
        <f t="shared" si="60"/>
        <v/>
      </c>
      <c r="AA164" s="463" t="s">
        <v>275</v>
      </c>
      <c r="AB164" s="458" t="str">
        <f t="shared" si="61"/>
        <v/>
      </c>
      <c r="AC164" s="459" t="str">
        <f>IFERROR(ROUNDDOWN(ROUNDDOWN(ROUND(L164*VLOOKUP(K164,【参考】数式用!$A$2:$M$57,MATCH("処遇改善加算Ⅳ",【参考】数式用!$G$3:$M$3,0)+6,0),0)*M164,0)*Z164*0.5,0), "")</f>
        <v/>
      </c>
      <c r="AD164" s="156"/>
      <c r="AE164" s="157"/>
      <c r="AF164" s="157"/>
      <c r="AG164" s="158"/>
      <c r="AH164" s="234"/>
      <c r="AI164" s="584"/>
      <c r="AJ164" s="167"/>
      <c r="AK164" s="541" t="str">
        <f t="shared" si="62"/>
        <v/>
      </c>
      <c r="AL164" s="542" t="str">
        <f t="shared" si="63"/>
        <v/>
      </c>
      <c r="AM164" s="543"/>
      <c r="AN164" s="547" t="str">
        <f>IFERROR(VLOOKUP(K164,【参考】数式用!$A$2:$N$57,14,FALSE),"")</f>
        <v/>
      </c>
      <c r="AO164" s="547" t="str">
        <f t="shared" si="64"/>
        <v/>
      </c>
      <c r="AP164" s="545" t="str">
        <f t="shared" si="65"/>
        <v/>
      </c>
      <c r="AQ164" s="545" t="str">
        <f t="shared" si="66"/>
        <v>キャリアパス要件Ⅰ・Ⅱ_</v>
      </c>
      <c r="AR164" s="546" t="str">
        <f t="shared" si="67"/>
        <v>入力済</v>
      </c>
      <c r="AS164" s="547" t="str">
        <f t="shared" si="68"/>
        <v/>
      </c>
      <c r="AT164" s="546" t="str">
        <f t="shared" si="69"/>
        <v>入力済</v>
      </c>
      <c r="AU164" s="546" t="str">
        <f t="shared" si="70"/>
        <v/>
      </c>
      <c r="AV164" s="546" t="str">
        <f t="shared" si="71"/>
        <v/>
      </c>
      <c r="AW164" s="547" t="str">
        <f t="shared" si="72"/>
        <v/>
      </c>
      <c r="AX164" s="547" t="str">
        <f t="shared" si="81"/>
        <v>入力済</v>
      </c>
      <c r="AY164" s="546" t="str">
        <f>IFERROR(VLOOKUP(K164,【参考】数式用!$AR$3:$AS$49, 2, FALSE), "")</f>
        <v/>
      </c>
      <c r="AZ164" s="547" t="str">
        <f t="shared" si="73"/>
        <v/>
      </c>
      <c r="BA164" s="547" t="str">
        <f t="shared" si="74"/>
        <v>入力済</v>
      </c>
      <c r="BB164" s="546" t="str">
        <f>IFERROR(VLOOKUP(K164,【参考】数式用!$AX$3:$AY$56, 2, FALSE), "")</f>
        <v/>
      </c>
      <c r="BC164" s="547" t="str">
        <f t="shared" si="75"/>
        <v/>
      </c>
      <c r="BD164" s="547" t="str">
        <f t="shared" si="76"/>
        <v>入力済</v>
      </c>
      <c r="BE164" s="547" t="str">
        <f t="shared" si="82"/>
        <v/>
      </c>
      <c r="BF164" s="547" t="str">
        <f t="shared" si="77"/>
        <v/>
      </c>
      <c r="BG164" s="547" t="str">
        <f t="shared" si="78"/>
        <v/>
      </c>
      <c r="BH164" s="547" t="str">
        <f t="shared" si="79"/>
        <v/>
      </c>
      <c r="BI164" s="547" t="str">
        <f t="shared" si="80"/>
        <v/>
      </c>
      <c r="BM164" s="633" t="e">
        <f>VLOOKUP(K164,【参考】数式用!$A$2:$O$57,15,FALSE)</f>
        <v>#N/A</v>
      </c>
    </row>
    <row r="165" spans="1:65" ht="109.95" customHeight="1" thickBot="1">
      <c r="A165" s="649">
        <v>154</v>
      </c>
      <c r="B165" s="983" t="str">
        <f>IF(基本情報入力シート!B193="","",基本情報入力シート!B193)</f>
        <v/>
      </c>
      <c r="C165" s="984"/>
      <c r="D165" s="984"/>
      <c r="E165" s="984"/>
      <c r="F165" s="985"/>
      <c r="G165" s="460" t="str">
        <f>IF(基本情報入力シート!L193="", "", 基本情報入力シート!L193)</f>
        <v/>
      </c>
      <c r="H165" s="460" t="str">
        <f>IF(基本情報入力シート!Q193="", "", 基本情報入力シート!Q193)</f>
        <v/>
      </c>
      <c r="I165" s="460" t="str">
        <f>IF(基本情報入力シート!V193="", "", 基本情報入力シート!V193)</f>
        <v/>
      </c>
      <c r="J165" s="460" t="str">
        <f>IF(基本情報入力シート!W193="", "", 基本情報入力シート!W193)</f>
        <v/>
      </c>
      <c r="K165" s="460" t="str">
        <f>IF(基本情報入力シート!Z193="", "", 基本情報入力シート!Z193)</f>
        <v/>
      </c>
      <c r="L165" s="162" t="str">
        <f>IF(基本情報入力シート!AF193=0, "",基本情報入力シート!AF193)</f>
        <v/>
      </c>
      <c r="M165" s="163" t="str">
        <f>IF(AND(基本情報入力シート!AG193="",基本情報入力シート!AG193=""), "", 基本情報入力シート!AG193)</f>
        <v/>
      </c>
      <c r="N165" s="136"/>
      <c r="O165" s="155" t="str">
        <f>IFERROR(VLOOKUP(K165,【参考】数式用!$A$2:$M$57,MATCH(N165,【参考】数式用!$G$3:$M$3,0)+6,0),"")</f>
        <v/>
      </c>
      <c r="P165" s="461" t="s">
        <v>180</v>
      </c>
      <c r="Q165" s="141"/>
      <c r="R165" s="462" t="s">
        <v>271</v>
      </c>
      <c r="S165" s="141"/>
      <c r="T165" s="462" t="s">
        <v>272</v>
      </c>
      <c r="U165" s="141"/>
      <c r="V165" s="462" t="s">
        <v>271</v>
      </c>
      <c r="W165" s="141"/>
      <c r="X165" s="462" t="s">
        <v>182</v>
      </c>
      <c r="Y165" s="462" t="s">
        <v>274</v>
      </c>
      <c r="Z165" s="456" t="str">
        <f t="shared" si="60"/>
        <v/>
      </c>
      <c r="AA165" s="463" t="s">
        <v>275</v>
      </c>
      <c r="AB165" s="458" t="str">
        <f t="shared" si="61"/>
        <v/>
      </c>
      <c r="AC165" s="459" t="str">
        <f>IFERROR(ROUNDDOWN(ROUNDDOWN(ROUND(L165*VLOOKUP(K165,【参考】数式用!$A$2:$M$57,MATCH("処遇改善加算Ⅳ",【参考】数式用!$G$3:$M$3,0)+6,0),0)*M165,0)*Z165*0.5,0), "")</f>
        <v/>
      </c>
      <c r="AD165" s="156"/>
      <c r="AE165" s="157"/>
      <c r="AF165" s="157"/>
      <c r="AG165" s="158"/>
      <c r="AH165" s="234"/>
      <c r="AI165" s="584"/>
      <c r="AJ165" s="167"/>
      <c r="AK165" s="541" t="str">
        <f t="shared" si="62"/>
        <v/>
      </c>
      <c r="AL165" s="542" t="str">
        <f t="shared" si="63"/>
        <v/>
      </c>
      <c r="AM165" s="543"/>
      <c r="AN165" s="547" t="str">
        <f>IFERROR(VLOOKUP(K165,【参考】数式用!$A$2:$N$57,14,FALSE),"")</f>
        <v/>
      </c>
      <c r="AO165" s="547" t="str">
        <f t="shared" si="64"/>
        <v/>
      </c>
      <c r="AP165" s="545" t="str">
        <f t="shared" si="65"/>
        <v/>
      </c>
      <c r="AQ165" s="545" t="str">
        <f t="shared" si="66"/>
        <v>キャリアパス要件Ⅰ・Ⅱ_</v>
      </c>
      <c r="AR165" s="546" t="str">
        <f t="shared" si="67"/>
        <v>入力済</v>
      </c>
      <c r="AS165" s="547" t="str">
        <f t="shared" si="68"/>
        <v/>
      </c>
      <c r="AT165" s="546" t="str">
        <f t="shared" si="69"/>
        <v>入力済</v>
      </c>
      <c r="AU165" s="546" t="str">
        <f t="shared" si="70"/>
        <v/>
      </c>
      <c r="AV165" s="546" t="str">
        <f t="shared" si="71"/>
        <v/>
      </c>
      <c r="AW165" s="547" t="str">
        <f t="shared" si="72"/>
        <v/>
      </c>
      <c r="AX165" s="547" t="str">
        <f t="shared" si="81"/>
        <v>入力済</v>
      </c>
      <c r="AY165" s="546" t="str">
        <f>IFERROR(VLOOKUP(K165,【参考】数式用!$AR$3:$AS$49, 2, FALSE), "")</f>
        <v/>
      </c>
      <c r="AZ165" s="547" t="str">
        <f t="shared" si="73"/>
        <v/>
      </c>
      <c r="BA165" s="547" t="str">
        <f t="shared" si="74"/>
        <v>入力済</v>
      </c>
      <c r="BB165" s="546" t="str">
        <f>IFERROR(VLOOKUP(K165,【参考】数式用!$AX$3:$AY$56, 2, FALSE), "")</f>
        <v/>
      </c>
      <c r="BC165" s="547" t="str">
        <f t="shared" si="75"/>
        <v/>
      </c>
      <c r="BD165" s="547" t="str">
        <f t="shared" si="76"/>
        <v>入力済</v>
      </c>
      <c r="BE165" s="547" t="str">
        <f t="shared" si="82"/>
        <v/>
      </c>
      <c r="BF165" s="547" t="str">
        <f t="shared" si="77"/>
        <v/>
      </c>
      <c r="BG165" s="547" t="str">
        <f t="shared" si="78"/>
        <v/>
      </c>
      <c r="BH165" s="547" t="str">
        <f t="shared" si="79"/>
        <v/>
      </c>
      <c r="BI165" s="547" t="str">
        <f t="shared" si="80"/>
        <v/>
      </c>
      <c r="BM165" s="633" t="e">
        <f>VLOOKUP(K165,【参考】数式用!$A$2:$O$57,15,FALSE)</f>
        <v>#N/A</v>
      </c>
    </row>
    <row r="166" spans="1:65" ht="109.95" customHeight="1" thickBot="1">
      <c r="A166" s="649">
        <v>155</v>
      </c>
      <c r="B166" s="983" t="str">
        <f>IF(基本情報入力シート!B194="","",基本情報入力シート!B194)</f>
        <v/>
      </c>
      <c r="C166" s="984"/>
      <c r="D166" s="984"/>
      <c r="E166" s="984"/>
      <c r="F166" s="985"/>
      <c r="G166" s="460" t="str">
        <f>IF(基本情報入力シート!L194="", "", 基本情報入力シート!L194)</f>
        <v/>
      </c>
      <c r="H166" s="460" t="str">
        <f>IF(基本情報入力シート!Q194="", "", 基本情報入力シート!Q194)</f>
        <v/>
      </c>
      <c r="I166" s="460" t="str">
        <f>IF(基本情報入力シート!V194="", "", 基本情報入力シート!V194)</f>
        <v/>
      </c>
      <c r="J166" s="460" t="str">
        <f>IF(基本情報入力シート!W194="", "", 基本情報入力シート!W194)</f>
        <v/>
      </c>
      <c r="K166" s="460" t="str">
        <f>IF(基本情報入力シート!Z194="", "", 基本情報入力シート!Z194)</f>
        <v/>
      </c>
      <c r="L166" s="162" t="str">
        <f>IF(基本情報入力シート!AF194=0, "",基本情報入力シート!AF194)</f>
        <v/>
      </c>
      <c r="M166" s="163" t="str">
        <f>IF(AND(基本情報入力シート!AG194="",基本情報入力シート!AG194=""), "", 基本情報入力シート!AG194)</f>
        <v/>
      </c>
      <c r="N166" s="136"/>
      <c r="O166" s="155" t="str">
        <f>IFERROR(VLOOKUP(K166,【参考】数式用!$A$2:$M$57,MATCH(N166,【参考】数式用!$G$3:$M$3,0)+6,0),"")</f>
        <v/>
      </c>
      <c r="P166" s="461" t="s">
        <v>180</v>
      </c>
      <c r="Q166" s="141"/>
      <c r="R166" s="462" t="s">
        <v>271</v>
      </c>
      <c r="S166" s="141"/>
      <c r="T166" s="462" t="s">
        <v>272</v>
      </c>
      <c r="U166" s="141"/>
      <c r="V166" s="462" t="s">
        <v>271</v>
      </c>
      <c r="W166" s="141"/>
      <c r="X166" s="462" t="s">
        <v>182</v>
      </c>
      <c r="Y166" s="462" t="s">
        <v>274</v>
      </c>
      <c r="Z166" s="456" t="str">
        <f t="shared" si="60"/>
        <v/>
      </c>
      <c r="AA166" s="463" t="s">
        <v>275</v>
      </c>
      <c r="AB166" s="458" t="str">
        <f t="shared" si="61"/>
        <v/>
      </c>
      <c r="AC166" s="459" t="str">
        <f>IFERROR(ROUNDDOWN(ROUNDDOWN(ROUND(L166*VLOOKUP(K166,【参考】数式用!$A$2:$M$57,MATCH("処遇改善加算Ⅳ",【参考】数式用!$G$3:$M$3,0)+6,0),0)*M166,0)*Z166*0.5,0), "")</f>
        <v/>
      </c>
      <c r="AD166" s="156"/>
      <c r="AE166" s="157"/>
      <c r="AF166" s="157"/>
      <c r="AG166" s="158"/>
      <c r="AH166" s="234"/>
      <c r="AI166" s="584"/>
      <c r="AJ166" s="167"/>
      <c r="AK166" s="541" t="str">
        <f t="shared" si="62"/>
        <v/>
      </c>
      <c r="AL166" s="542" t="str">
        <f t="shared" si="63"/>
        <v/>
      </c>
      <c r="AM166" s="543"/>
      <c r="AN166" s="547" t="str">
        <f>IFERROR(VLOOKUP(K166,【参考】数式用!$A$2:$N$57,14,FALSE),"")</f>
        <v/>
      </c>
      <c r="AO166" s="547" t="str">
        <f t="shared" si="64"/>
        <v/>
      </c>
      <c r="AP166" s="545" t="str">
        <f t="shared" si="65"/>
        <v/>
      </c>
      <c r="AQ166" s="545" t="str">
        <f t="shared" si="66"/>
        <v>キャリアパス要件Ⅰ・Ⅱ_</v>
      </c>
      <c r="AR166" s="546" t="str">
        <f t="shared" si="67"/>
        <v>入力済</v>
      </c>
      <c r="AS166" s="547" t="str">
        <f t="shared" si="68"/>
        <v/>
      </c>
      <c r="AT166" s="546" t="str">
        <f t="shared" si="69"/>
        <v>入力済</v>
      </c>
      <c r="AU166" s="546" t="str">
        <f t="shared" si="70"/>
        <v/>
      </c>
      <c r="AV166" s="546" t="str">
        <f t="shared" si="71"/>
        <v/>
      </c>
      <c r="AW166" s="547" t="str">
        <f t="shared" si="72"/>
        <v/>
      </c>
      <c r="AX166" s="547" t="str">
        <f t="shared" si="81"/>
        <v>入力済</v>
      </c>
      <c r="AY166" s="546" t="str">
        <f>IFERROR(VLOOKUP(K166,【参考】数式用!$AR$3:$AS$49, 2, FALSE), "")</f>
        <v/>
      </c>
      <c r="AZ166" s="547" t="str">
        <f t="shared" si="73"/>
        <v/>
      </c>
      <c r="BA166" s="547" t="str">
        <f t="shared" si="74"/>
        <v>入力済</v>
      </c>
      <c r="BB166" s="546" t="str">
        <f>IFERROR(VLOOKUP(K166,【参考】数式用!$AX$3:$AY$56, 2, FALSE), "")</f>
        <v/>
      </c>
      <c r="BC166" s="547" t="str">
        <f t="shared" si="75"/>
        <v/>
      </c>
      <c r="BD166" s="547" t="str">
        <f t="shared" si="76"/>
        <v>入力済</v>
      </c>
      <c r="BE166" s="547" t="str">
        <f t="shared" si="82"/>
        <v/>
      </c>
      <c r="BF166" s="547" t="str">
        <f t="shared" si="77"/>
        <v/>
      </c>
      <c r="BG166" s="547" t="str">
        <f t="shared" si="78"/>
        <v/>
      </c>
      <c r="BH166" s="547" t="str">
        <f t="shared" si="79"/>
        <v/>
      </c>
      <c r="BI166" s="547" t="str">
        <f t="shared" si="80"/>
        <v/>
      </c>
      <c r="BM166" s="633" t="e">
        <f>VLOOKUP(K166,【参考】数式用!$A$2:$O$57,15,FALSE)</f>
        <v>#N/A</v>
      </c>
    </row>
    <row r="167" spans="1:65" ht="109.95" customHeight="1" thickBot="1">
      <c r="A167" s="649">
        <v>156</v>
      </c>
      <c r="B167" s="983" t="str">
        <f>IF(基本情報入力シート!B195="","",基本情報入力シート!B195)</f>
        <v/>
      </c>
      <c r="C167" s="984"/>
      <c r="D167" s="984"/>
      <c r="E167" s="984"/>
      <c r="F167" s="985"/>
      <c r="G167" s="460" t="str">
        <f>IF(基本情報入力シート!L195="", "", 基本情報入力シート!L195)</f>
        <v/>
      </c>
      <c r="H167" s="460" t="str">
        <f>IF(基本情報入力シート!Q195="", "", 基本情報入力シート!Q195)</f>
        <v/>
      </c>
      <c r="I167" s="460" t="str">
        <f>IF(基本情報入力シート!V195="", "", 基本情報入力シート!V195)</f>
        <v/>
      </c>
      <c r="J167" s="460" t="str">
        <f>IF(基本情報入力シート!W195="", "", 基本情報入力シート!W195)</f>
        <v/>
      </c>
      <c r="K167" s="460" t="str">
        <f>IF(基本情報入力シート!Z195="", "", 基本情報入力シート!Z195)</f>
        <v/>
      </c>
      <c r="L167" s="162" t="str">
        <f>IF(基本情報入力シート!AF195=0, "",基本情報入力シート!AF195)</f>
        <v/>
      </c>
      <c r="M167" s="163" t="str">
        <f>IF(AND(基本情報入力シート!AG195="",基本情報入力シート!AG195=""), "", 基本情報入力シート!AG195)</f>
        <v/>
      </c>
      <c r="N167" s="136"/>
      <c r="O167" s="155" t="str">
        <f>IFERROR(VLOOKUP(K167,【参考】数式用!$A$2:$M$57,MATCH(N167,【参考】数式用!$G$3:$M$3,0)+6,0),"")</f>
        <v/>
      </c>
      <c r="P167" s="461" t="s">
        <v>180</v>
      </c>
      <c r="Q167" s="141"/>
      <c r="R167" s="462" t="s">
        <v>271</v>
      </c>
      <c r="S167" s="141"/>
      <c r="T167" s="462" t="s">
        <v>272</v>
      </c>
      <c r="U167" s="141"/>
      <c r="V167" s="462" t="s">
        <v>271</v>
      </c>
      <c r="W167" s="141"/>
      <c r="X167" s="462" t="s">
        <v>182</v>
      </c>
      <c r="Y167" s="462" t="s">
        <v>274</v>
      </c>
      <c r="Z167" s="456" t="str">
        <f t="shared" si="60"/>
        <v/>
      </c>
      <c r="AA167" s="463" t="s">
        <v>275</v>
      </c>
      <c r="AB167" s="458" t="str">
        <f t="shared" si="61"/>
        <v/>
      </c>
      <c r="AC167" s="459" t="str">
        <f>IFERROR(ROUNDDOWN(ROUNDDOWN(ROUND(L167*VLOOKUP(K167,【参考】数式用!$A$2:$M$57,MATCH("処遇改善加算Ⅳ",【参考】数式用!$G$3:$M$3,0)+6,0),0)*M167,0)*Z167*0.5,0), "")</f>
        <v/>
      </c>
      <c r="AD167" s="156"/>
      <c r="AE167" s="157"/>
      <c r="AF167" s="157"/>
      <c r="AG167" s="158"/>
      <c r="AH167" s="234"/>
      <c r="AI167" s="584"/>
      <c r="AJ167" s="167"/>
      <c r="AK167" s="541" t="str">
        <f t="shared" si="62"/>
        <v/>
      </c>
      <c r="AL167" s="542" t="str">
        <f t="shared" si="63"/>
        <v/>
      </c>
      <c r="AM167" s="543"/>
      <c r="AN167" s="547" t="str">
        <f>IFERROR(VLOOKUP(K167,【参考】数式用!$A$2:$N$57,14,FALSE),"")</f>
        <v/>
      </c>
      <c r="AO167" s="547" t="str">
        <f t="shared" si="64"/>
        <v/>
      </c>
      <c r="AP167" s="545" t="str">
        <f t="shared" si="65"/>
        <v/>
      </c>
      <c r="AQ167" s="545" t="str">
        <f t="shared" si="66"/>
        <v>キャリアパス要件Ⅰ・Ⅱ_</v>
      </c>
      <c r="AR167" s="546" t="str">
        <f t="shared" si="67"/>
        <v>入力済</v>
      </c>
      <c r="AS167" s="547" t="str">
        <f t="shared" si="68"/>
        <v/>
      </c>
      <c r="AT167" s="546" t="str">
        <f t="shared" si="69"/>
        <v>入力済</v>
      </c>
      <c r="AU167" s="546" t="str">
        <f t="shared" si="70"/>
        <v/>
      </c>
      <c r="AV167" s="546" t="str">
        <f t="shared" si="71"/>
        <v/>
      </c>
      <c r="AW167" s="547" t="str">
        <f t="shared" si="72"/>
        <v/>
      </c>
      <c r="AX167" s="547" t="str">
        <f t="shared" si="81"/>
        <v>入力済</v>
      </c>
      <c r="AY167" s="546" t="str">
        <f>IFERROR(VLOOKUP(K167,【参考】数式用!$AR$3:$AS$49, 2, FALSE), "")</f>
        <v/>
      </c>
      <c r="AZ167" s="547" t="str">
        <f t="shared" si="73"/>
        <v/>
      </c>
      <c r="BA167" s="547" t="str">
        <f t="shared" si="74"/>
        <v>入力済</v>
      </c>
      <c r="BB167" s="546" t="str">
        <f>IFERROR(VLOOKUP(K167,【参考】数式用!$AX$3:$AY$56, 2, FALSE), "")</f>
        <v/>
      </c>
      <c r="BC167" s="547" t="str">
        <f t="shared" si="75"/>
        <v/>
      </c>
      <c r="BD167" s="547" t="str">
        <f t="shared" si="76"/>
        <v>入力済</v>
      </c>
      <c r="BE167" s="547" t="str">
        <f t="shared" si="82"/>
        <v/>
      </c>
      <c r="BF167" s="547" t="str">
        <f t="shared" si="77"/>
        <v/>
      </c>
      <c r="BG167" s="547" t="str">
        <f t="shared" si="78"/>
        <v/>
      </c>
      <c r="BH167" s="547" t="str">
        <f t="shared" si="79"/>
        <v/>
      </c>
      <c r="BI167" s="547" t="str">
        <f t="shared" si="80"/>
        <v/>
      </c>
      <c r="BM167" s="633" t="e">
        <f>VLOOKUP(K167,【参考】数式用!$A$2:$O$57,15,FALSE)</f>
        <v>#N/A</v>
      </c>
    </row>
    <row r="168" spans="1:65" ht="109.95" customHeight="1" thickBot="1">
      <c r="A168" s="649">
        <v>157</v>
      </c>
      <c r="B168" s="983" t="str">
        <f>IF(基本情報入力シート!B196="","",基本情報入力シート!B196)</f>
        <v/>
      </c>
      <c r="C168" s="984"/>
      <c r="D168" s="984"/>
      <c r="E168" s="984"/>
      <c r="F168" s="985"/>
      <c r="G168" s="460" t="str">
        <f>IF(基本情報入力シート!L196="", "", 基本情報入力シート!L196)</f>
        <v/>
      </c>
      <c r="H168" s="460" t="str">
        <f>IF(基本情報入力シート!Q196="", "", 基本情報入力シート!Q196)</f>
        <v/>
      </c>
      <c r="I168" s="460" t="str">
        <f>IF(基本情報入力シート!V196="", "", 基本情報入力シート!V196)</f>
        <v/>
      </c>
      <c r="J168" s="460" t="str">
        <f>IF(基本情報入力シート!W196="", "", 基本情報入力シート!W196)</f>
        <v/>
      </c>
      <c r="K168" s="460" t="str">
        <f>IF(基本情報入力シート!Z196="", "", 基本情報入力シート!Z196)</f>
        <v/>
      </c>
      <c r="L168" s="162" t="str">
        <f>IF(基本情報入力シート!AF196=0, "",基本情報入力シート!AF196)</f>
        <v/>
      </c>
      <c r="M168" s="163" t="str">
        <f>IF(AND(基本情報入力シート!AG196="",基本情報入力シート!AG196=""), "", 基本情報入力シート!AG196)</f>
        <v/>
      </c>
      <c r="N168" s="136"/>
      <c r="O168" s="155" t="str">
        <f>IFERROR(VLOOKUP(K168,【参考】数式用!$A$2:$M$57,MATCH(N168,【参考】数式用!$G$3:$M$3,0)+6,0),"")</f>
        <v/>
      </c>
      <c r="P168" s="461" t="s">
        <v>180</v>
      </c>
      <c r="Q168" s="141"/>
      <c r="R168" s="462" t="s">
        <v>271</v>
      </c>
      <c r="S168" s="141"/>
      <c r="T168" s="462" t="s">
        <v>272</v>
      </c>
      <c r="U168" s="141"/>
      <c r="V168" s="462" t="s">
        <v>271</v>
      </c>
      <c r="W168" s="141"/>
      <c r="X168" s="462" t="s">
        <v>182</v>
      </c>
      <c r="Y168" s="462" t="s">
        <v>274</v>
      </c>
      <c r="Z168" s="456" t="str">
        <f t="shared" si="60"/>
        <v/>
      </c>
      <c r="AA168" s="463" t="s">
        <v>275</v>
      </c>
      <c r="AB168" s="458" t="str">
        <f t="shared" si="61"/>
        <v/>
      </c>
      <c r="AC168" s="459" t="str">
        <f>IFERROR(ROUNDDOWN(ROUNDDOWN(ROUND(L168*VLOOKUP(K168,【参考】数式用!$A$2:$M$57,MATCH("処遇改善加算Ⅳ",【参考】数式用!$G$3:$M$3,0)+6,0),0)*M168,0)*Z168*0.5,0), "")</f>
        <v/>
      </c>
      <c r="AD168" s="156"/>
      <c r="AE168" s="157"/>
      <c r="AF168" s="157"/>
      <c r="AG168" s="158"/>
      <c r="AH168" s="234"/>
      <c r="AI168" s="584"/>
      <c r="AJ168" s="167"/>
      <c r="AK168" s="541" t="str">
        <f t="shared" si="62"/>
        <v/>
      </c>
      <c r="AL168" s="542" t="str">
        <f t="shared" si="63"/>
        <v/>
      </c>
      <c r="AM168" s="543"/>
      <c r="AN168" s="547" t="str">
        <f>IFERROR(VLOOKUP(K168,【参考】数式用!$A$2:$N$57,14,FALSE),"")</f>
        <v/>
      </c>
      <c r="AO168" s="547" t="str">
        <f t="shared" si="64"/>
        <v/>
      </c>
      <c r="AP168" s="545" t="str">
        <f t="shared" si="65"/>
        <v/>
      </c>
      <c r="AQ168" s="545" t="str">
        <f t="shared" si="66"/>
        <v>キャリアパス要件Ⅰ・Ⅱ_</v>
      </c>
      <c r="AR168" s="546" t="str">
        <f t="shared" si="67"/>
        <v>入力済</v>
      </c>
      <c r="AS168" s="547" t="str">
        <f t="shared" si="68"/>
        <v/>
      </c>
      <c r="AT168" s="546" t="str">
        <f t="shared" si="69"/>
        <v>入力済</v>
      </c>
      <c r="AU168" s="546" t="str">
        <f t="shared" si="70"/>
        <v/>
      </c>
      <c r="AV168" s="546" t="str">
        <f t="shared" si="71"/>
        <v/>
      </c>
      <c r="AW168" s="547" t="str">
        <f t="shared" si="72"/>
        <v/>
      </c>
      <c r="AX168" s="547" t="str">
        <f t="shared" si="81"/>
        <v>入力済</v>
      </c>
      <c r="AY168" s="546" t="str">
        <f>IFERROR(VLOOKUP(K168,【参考】数式用!$AR$3:$AS$49, 2, FALSE), "")</f>
        <v/>
      </c>
      <c r="AZ168" s="547" t="str">
        <f t="shared" si="73"/>
        <v/>
      </c>
      <c r="BA168" s="547" t="str">
        <f t="shared" si="74"/>
        <v>入力済</v>
      </c>
      <c r="BB168" s="546" t="str">
        <f>IFERROR(VLOOKUP(K168,【参考】数式用!$AX$3:$AY$56, 2, FALSE), "")</f>
        <v/>
      </c>
      <c r="BC168" s="547" t="str">
        <f t="shared" si="75"/>
        <v/>
      </c>
      <c r="BD168" s="547" t="str">
        <f t="shared" si="76"/>
        <v>入力済</v>
      </c>
      <c r="BE168" s="547" t="str">
        <f t="shared" si="82"/>
        <v/>
      </c>
      <c r="BF168" s="547" t="str">
        <f t="shared" si="77"/>
        <v/>
      </c>
      <c r="BG168" s="547" t="str">
        <f t="shared" si="78"/>
        <v/>
      </c>
      <c r="BH168" s="547" t="str">
        <f t="shared" si="79"/>
        <v/>
      </c>
      <c r="BI168" s="547" t="str">
        <f t="shared" si="80"/>
        <v/>
      </c>
      <c r="BM168" s="633" t="e">
        <f>VLOOKUP(K168,【参考】数式用!$A$2:$O$57,15,FALSE)</f>
        <v>#N/A</v>
      </c>
    </row>
    <row r="169" spans="1:65" ht="109.95" customHeight="1" thickBot="1">
      <c r="A169" s="649">
        <v>158</v>
      </c>
      <c r="B169" s="983" t="str">
        <f>IF(基本情報入力シート!B197="","",基本情報入力シート!B197)</f>
        <v/>
      </c>
      <c r="C169" s="984"/>
      <c r="D169" s="984"/>
      <c r="E169" s="984"/>
      <c r="F169" s="985"/>
      <c r="G169" s="460" t="str">
        <f>IF(基本情報入力シート!L197="", "", 基本情報入力シート!L197)</f>
        <v/>
      </c>
      <c r="H169" s="460" t="str">
        <f>IF(基本情報入力シート!Q197="", "", 基本情報入力シート!Q197)</f>
        <v/>
      </c>
      <c r="I169" s="460" t="str">
        <f>IF(基本情報入力シート!V197="", "", 基本情報入力シート!V197)</f>
        <v/>
      </c>
      <c r="J169" s="460" t="str">
        <f>IF(基本情報入力シート!W197="", "", 基本情報入力シート!W197)</f>
        <v/>
      </c>
      <c r="K169" s="460" t="str">
        <f>IF(基本情報入力シート!Z197="", "", 基本情報入力シート!Z197)</f>
        <v/>
      </c>
      <c r="L169" s="162" t="str">
        <f>IF(基本情報入力シート!AF197=0, "",基本情報入力シート!AF197)</f>
        <v/>
      </c>
      <c r="M169" s="163" t="str">
        <f>IF(AND(基本情報入力シート!AG197="",基本情報入力シート!AG197=""), "", 基本情報入力シート!AG197)</f>
        <v/>
      </c>
      <c r="N169" s="136"/>
      <c r="O169" s="155" t="str">
        <f>IFERROR(VLOOKUP(K169,【参考】数式用!$A$2:$M$57,MATCH(N169,【参考】数式用!$G$3:$M$3,0)+6,0),"")</f>
        <v/>
      </c>
      <c r="P169" s="461" t="s">
        <v>180</v>
      </c>
      <c r="Q169" s="141"/>
      <c r="R169" s="462" t="s">
        <v>271</v>
      </c>
      <c r="S169" s="141"/>
      <c r="T169" s="462" t="s">
        <v>272</v>
      </c>
      <c r="U169" s="141"/>
      <c r="V169" s="462" t="s">
        <v>271</v>
      </c>
      <c r="W169" s="141"/>
      <c r="X169" s="462" t="s">
        <v>182</v>
      </c>
      <c r="Y169" s="462" t="s">
        <v>274</v>
      </c>
      <c r="Z169" s="456" t="str">
        <f t="shared" si="60"/>
        <v/>
      </c>
      <c r="AA169" s="463" t="s">
        <v>275</v>
      </c>
      <c r="AB169" s="458" t="str">
        <f t="shared" si="61"/>
        <v/>
      </c>
      <c r="AC169" s="459" t="str">
        <f>IFERROR(ROUNDDOWN(ROUNDDOWN(ROUND(L169*VLOOKUP(K169,【参考】数式用!$A$2:$M$57,MATCH("処遇改善加算Ⅳ",【参考】数式用!$G$3:$M$3,0)+6,0),0)*M169,0)*Z169*0.5,0), "")</f>
        <v/>
      </c>
      <c r="AD169" s="156"/>
      <c r="AE169" s="157"/>
      <c r="AF169" s="157"/>
      <c r="AG169" s="158"/>
      <c r="AH169" s="234"/>
      <c r="AI169" s="584"/>
      <c r="AJ169" s="167"/>
      <c r="AK169" s="541" t="str">
        <f t="shared" si="62"/>
        <v/>
      </c>
      <c r="AL169" s="542" t="str">
        <f t="shared" si="63"/>
        <v/>
      </c>
      <c r="AM169" s="543"/>
      <c r="AN169" s="547" t="str">
        <f>IFERROR(VLOOKUP(K169,【参考】数式用!$A$2:$N$57,14,FALSE),"")</f>
        <v/>
      </c>
      <c r="AO169" s="547" t="str">
        <f t="shared" si="64"/>
        <v/>
      </c>
      <c r="AP169" s="545" t="str">
        <f t="shared" si="65"/>
        <v/>
      </c>
      <c r="AQ169" s="545" t="str">
        <f t="shared" si="66"/>
        <v>キャリアパス要件Ⅰ・Ⅱ_</v>
      </c>
      <c r="AR169" s="546" t="str">
        <f t="shared" si="67"/>
        <v>入力済</v>
      </c>
      <c r="AS169" s="547" t="str">
        <f t="shared" si="68"/>
        <v/>
      </c>
      <c r="AT169" s="546" t="str">
        <f t="shared" si="69"/>
        <v>入力済</v>
      </c>
      <c r="AU169" s="546" t="str">
        <f t="shared" si="70"/>
        <v/>
      </c>
      <c r="AV169" s="546" t="str">
        <f t="shared" si="71"/>
        <v/>
      </c>
      <c r="AW169" s="547" t="str">
        <f t="shared" si="72"/>
        <v/>
      </c>
      <c r="AX169" s="547" t="str">
        <f t="shared" si="81"/>
        <v>入力済</v>
      </c>
      <c r="AY169" s="546" t="str">
        <f>IFERROR(VLOOKUP(K169,【参考】数式用!$AR$3:$AS$49, 2, FALSE), "")</f>
        <v/>
      </c>
      <c r="AZ169" s="547" t="str">
        <f t="shared" si="73"/>
        <v/>
      </c>
      <c r="BA169" s="547" t="str">
        <f t="shared" si="74"/>
        <v>入力済</v>
      </c>
      <c r="BB169" s="546" t="str">
        <f>IFERROR(VLOOKUP(K169,【参考】数式用!$AX$3:$AY$56, 2, FALSE), "")</f>
        <v/>
      </c>
      <c r="BC169" s="547" t="str">
        <f t="shared" si="75"/>
        <v/>
      </c>
      <c r="BD169" s="547" t="str">
        <f t="shared" si="76"/>
        <v>入力済</v>
      </c>
      <c r="BE169" s="547" t="str">
        <f t="shared" si="82"/>
        <v/>
      </c>
      <c r="BF169" s="547" t="str">
        <f t="shared" si="77"/>
        <v/>
      </c>
      <c r="BG169" s="547" t="str">
        <f t="shared" si="78"/>
        <v/>
      </c>
      <c r="BH169" s="547" t="str">
        <f t="shared" si="79"/>
        <v/>
      </c>
      <c r="BI169" s="547" t="str">
        <f t="shared" si="80"/>
        <v/>
      </c>
      <c r="BM169" s="633" t="e">
        <f>VLOOKUP(K169,【参考】数式用!$A$2:$O$57,15,FALSE)</f>
        <v>#N/A</v>
      </c>
    </row>
    <row r="170" spans="1:65" ht="109.95" customHeight="1" thickBot="1">
      <c r="A170" s="649">
        <v>159</v>
      </c>
      <c r="B170" s="983" t="str">
        <f>IF(基本情報入力シート!B198="","",基本情報入力シート!B198)</f>
        <v/>
      </c>
      <c r="C170" s="984"/>
      <c r="D170" s="984"/>
      <c r="E170" s="984"/>
      <c r="F170" s="985"/>
      <c r="G170" s="460" t="str">
        <f>IF(基本情報入力シート!L198="", "", 基本情報入力シート!L198)</f>
        <v/>
      </c>
      <c r="H170" s="460" t="str">
        <f>IF(基本情報入力シート!Q198="", "", 基本情報入力シート!Q198)</f>
        <v/>
      </c>
      <c r="I170" s="460" t="str">
        <f>IF(基本情報入力シート!V198="", "", 基本情報入力シート!V198)</f>
        <v/>
      </c>
      <c r="J170" s="460" t="str">
        <f>IF(基本情報入力シート!W198="", "", 基本情報入力シート!W198)</f>
        <v/>
      </c>
      <c r="K170" s="460" t="str">
        <f>IF(基本情報入力シート!Z198="", "", 基本情報入力シート!Z198)</f>
        <v/>
      </c>
      <c r="L170" s="162" t="str">
        <f>IF(基本情報入力シート!AF198=0, "",基本情報入力シート!AF198)</f>
        <v/>
      </c>
      <c r="M170" s="163" t="str">
        <f>IF(AND(基本情報入力シート!AG198="",基本情報入力シート!AG198=""), "", 基本情報入力シート!AG198)</f>
        <v/>
      </c>
      <c r="N170" s="136"/>
      <c r="O170" s="155" t="str">
        <f>IFERROR(VLOOKUP(K170,【参考】数式用!$A$2:$M$57,MATCH(N170,【参考】数式用!$G$3:$M$3,0)+6,0),"")</f>
        <v/>
      </c>
      <c r="P170" s="461" t="s">
        <v>180</v>
      </c>
      <c r="Q170" s="141"/>
      <c r="R170" s="462" t="s">
        <v>271</v>
      </c>
      <c r="S170" s="141"/>
      <c r="T170" s="462" t="s">
        <v>272</v>
      </c>
      <c r="U170" s="141"/>
      <c r="V170" s="462" t="s">
        <v>271</v>
      </c>
      <c r="W170" s="141"/>
      <c r="X170" s="462" t="s">
        <v>182</v>
      </c>
      <c r="Y170" s="462" t="s">
        <v>274</v>
      </c>
      <c r="Z170" s="456" t="str">
        <f t="shared" si="60"/>
        <v/>
      </c>
      <c r="AA170" s="463" t="s">
        <v>275</v>
      </c>
      <c r="AB170" s="458" t="str">
        <f t="shared" si="61"/>
        <v/>
      </c>
      <c r="AC170" s="459" t="str">
        <f>IFERROR(ROUNDDOWN(ROUNDDOWN(ROUND(L170*VLOOKUP(K170,【参考】数式用!$A$2:$M$57,MATCH("処遇改善加算Ⅳ",【参考】数式用!$G$3:$M$3,0)+6,0),0)*M170,0)*Z170*0.5,0), "")</f>
        <v/>
      </c>
      <c r="AD170" s="156"/>
      <c r="AE170" s="157"/>
      <c r="AF170" s="157"/>
      <c r="AG170" s="158"/>
      <c r="AH170" s="234"/>
      <c r="AI170" s="584"/>
      <c r="AJ170" s="167"/>
      <c r="AK170" s="541" t="str">
        <f t="shared" si="62"/>
        <v/>
      </c>
      <c r="AL170" s="542" t="str">
        <f t="shared" si="63"/>
        <v/>
      </c>
      <c r="AM170" s="543"/>
      <c r="AN170" s="547" t="str">
        <f>IFERROR(VLOOKUP(K170,【参考】数式用!$A$2:$N$57,14,FALSE),"")</f>
        <v/>
      </c>
      <c r="AO170" s="547" t="str">
        <f t="shared" si="64"/>
        <v/>
      </c>
      <c r="AP170" s="545" t="str">
        <f t="shared" si="65"/>
        <v/>
      </c>
      <c r="AQ170" s="545" t="str">
        <f t="shared" si="66"/>
        <v>キャリアパス要件Ⅰ・Ⅱ_</v>
      </c>
      <c r="AR170" s="546" t="str">
        <f t="shared" si="67"/>
        <v>入力済</v>
      </c>
      <c r="AS170" s="547" t="str">
        <f t="shared" si="68"/>
        <v/>
      </c>
      <c r="AT170" s="546" t="str">
        <f t="shared" si="69"/>
        <v>入力済</v>
      </c>
      <c r="AU170" s="546" t="str">
        <f t="shared" si="70"/>
        <v/>
      </c>
      <c r="AV170" s="546" t="str">
        <f t="shared" si="71"/>
        <v/>
      </c>
      <c r="AW170" s="547" t="str">
        <f t="shared" si="72"/>
        <v/>
      </c>
      <c r="AX170" s="547" t="str">
        <f t="shared" si="81"/>
        <v>入力済</v>
      </c>
      <c r="AY170" s="546" t="str">
        <f>IFERROR(VLOOKUP(K170,【参考】数式用!$AR$3:$AS$49, 2, FALSE), "")</f>
        <v/>
      </c>
      <c r="AZ170" s="547" t="str">
        <f t="shared" si="73"/>
        <v/>
      </c>
      <c r="BA170" s="547" t="str">
        <f t="shared" si="74"/>
        <v>入力済</v>
      </c>
      <c r="BB170" s="546" t="str">
        <f>IFERROR(VLOOKUP(K170,【参考】数式用!$AX$3:$AY$56, 2, FALSE), "")</f>
        <v/>
      </c>
      <c r="BC170" s="547" t="str">
        <f t="shared" si="75"/>
        <v/>
      </c>
      <c r="BD170" s="547" t="str">
        <f t="shared" si="76"/>
        <v>入力済</v>
      </c>
      <c r="BE170" s="547" t="str">
        <f t="shared" si="82"/>
        <v/>
      </c>
      <c r="BF170" s="547" t="str">
        <f t="shared" si="77"/>
        <v/>
      </c>
      <c r="BG170" s="547" t="str">
        <f t="shared" si="78"/>
        <v/>
      </c>
      <c r="BH170" s="547" t="str">
        <f t="shared" si="79"/>
        <v/>
      </c>
      <c r="BI170" s="547" t="str">
        <f t="shared" si="80"/>
        <v/>
      </c>
      <c r="BM170" s="633" t="e">
        <f>VLOOKUP(K170,【参考】数式用!$A$2:$O$57,15,FALSE)</f>
        <v>#N/A</v>
      </c>
    </row>
    <row r="171" spans="1:65" ht="109.95" customHeight="1" thickBot="1">
      <c r="A171" s="649">
        <v>160</v>
      </c>
      <c r="B171" s="983" t="str">
        <f>IF(基本情報入力シート!B199="","",基本情報入力シート!B199)</f>
        <v/>
      </c>
      <c r="C171" s="984"/>
      <c r="D171" s="984"/>
      <c r="E171" s="984"/>
      <c r="F171" s="985"/>
      <c r="G171" s="460" t="str">
        <f>IF(基本情報入力シート!L199="", "", 基本情報入力シート!L199)</f>
        <v/>
      </c>
      <c r="H171" s="460" t="str">
        <f>IF(基本情報入力シート!Q199="", "", 基本情報入力シート!Q199)</f>
        <v/>
      </c>
      <c r="I171" s="460" t="str">
        <f>IF(基本情報入力シート!V199="", "", 基本情報入力シート!V199)</f>
        <v/>
      </c>
      <c r="J171" s="460" t="str">
        <f>IF(基本情報入力シート!W199="", "", 基本情報入力シート!W199)</f>
        <v/>
      </c>
      <c r="K171" s="460" t="str">
        <f>IF(基本情報入力シート!Z199="", "", 基本情報入力シート!Z199)</f>
        <v/>
      </c>
      <c r="L171" s="162" t="str">
        <f>IF(基本情報入力シート!AF199=0, "",基本情報入力シート!AF199)</f>
        <v/>
      </c>
      <c r="M171" s="163" t="str">
        <f>IF(AND(基本情報入力シート!AG199="",基本情報入力シート!AG199=""), "", 基本情報入力シート!AG199)</f>
        <v/>
      </c>
      <c r="N171" s="136"/>
      <c r="O171" s="155" t="str">
        <f>IFERROR(VLOOKUP(K171,【参考】数式用!$A$2:$M$57,MATCH(N171,【参考】数式用!$G$3:$M$3,0)+6,0),"")</f>
        <v/>
      </c>
      <c r="P171" s="461" t="s">
        <v>180</v>
      </c>
      <c r="Q171" s="141"/>
      <c r="R171" s="462" t="s">
        <v>271</v>
      </c>
      <c r="S171" s="141"/>
      <c r="T171" s="462" t="s">
        <v>272</v>
      </c>
      <c r="U171" s="141"/>
      <c r="V171" s="462" t="s">
        <v>271</v>
      </c>
      <c r="W171" s="141"/>
      <c r="X171" s="462" t="s">
        <v>182</v>
      </c>
      <c r="Y171" s="462" t="s">
        <v>274</v>
      </c>
      <c r="Z171" s="456" t="str">
        <f t="shared" si="60"/>
        <v/>
      </c>
      <c r="AA171" s="463" t="s">
        <v>275</v>
      </c>
      <c r="AB171" s="458" t="str">
        <f t="shared" si="61"/>
        <v/>
      </c>
      <c r="AC171" s="459" t="str">
        <f>IFERROR(ROUNDDOWN(ROUNDDOWN(ROUND(L171*VLOOKUP(K171,【参考】数式用!$A$2:$M$57,MATCH("処遇改善加算Ⅳ",【参考】数式用!$G$3:$M$3,0)+6,0),0)*M171,0)*Z171*0.5,0), "")</f>
        <v/>
      </c>
      <c r="AD171" s="156"/>
      <c r="AE171" s="157"/>
      <c r="AF171" s="157"/>
      <c r="AG171" s="158"/>
      <c r="AH171" s="234"/>
      <c r="AI171" s="584"/>
      <c r="AJ171" s="167"/>
      <c r="AK171" s="541" t="str">
        <f t="shared" si="62"/>
        <v/>
      </c>
      <c r="AL171" s="542" t="str">
        <f t="shared" si="63"/>
        <v/>
      </c>
      <c r="AM171" s="543"/>
      <c r="AN171" s="547" t="str">
        <f>IFERROR(VLOOKUP(K171,【参考】数式用!$A$2:$N$57,14,FALSE),"")</f>
        <v/>
      </c>
      <c r="AO171" s="547" t="str">
        <f t="shared" si="64"/>
        <v/>
      </c>
      <c r="AP171" s="545" t="str">
        <f t="shared" si="65"/>
        <v/>
      </c>
      <c r="AQ171" s="545" t="str">
        <f t="shared" si="66"/>
        <v>キャリアパス要件Ⅰ・Ⅱ_</v>
      </c>
      <c r="AR171" s="546" t="str">
        <f t="shared" si="67"/>
        <v>入力済</v>
      </c>
      <c r="AS171" s="547" t="str">
        <f t="shared" si="68"/>
        <v/>
      </c>
      <c r="AT171" s="546" t="str">
        <f t="shared" si="69"/>
        <v>入力済</v>
      </c>
      <c r="AU171" s="546" t="str">
        <f t="shared" si="70"/>
        <v/>
      </c>
      <c r="AV171" s="546" t="str">
        <f t="shared" si="71"/>
        <v/>
      </c>
      <c r="AW171" s="547" t="str">
        <f t="shared" si="72"/>
        <v/>
      </c>
      <c r="AX171" s="547" t="str">
        <f t="shared" si="81"/>
        <v>入力済</v>
      </c>
      <c r="AY171" s="546" t="str">
        <f>IFERROR(VLOOKUP(K171,【参考】数式用!$AR$3:$AS$49, 2, FALSE), "")</f>
        <v/>
      </c>
      <c r="AZ171" s="547" t="str">
        <f t="shared" si="73"/>
        <v/>
      </c>
      <c r="BA171" s="547" t="str">
        <f t="shared" si="74"/>
        <v>入力済</v>
      </c>
      <c r="BB171" s="546" t="str">
        <f>IFERROR(VLOOKUP(K171,【参考】数式用!$AX$3:$AY$56, 2, FALSE), "")</f>
        <v/>
      </c>
      <c r="BC171" s="547" t="str">
        <f t="shared" si="75"/>
        <v/>
      </c>
      <c r="BD171" s="547" t="str">
        <f t="shared" si="76"/>
        <v>入力済</v>
      </c>
      <c r="BE171" s="547" t="str">
        <f t="shared" si="82"/>
        <v/>
      </c>
      <c r="BF171" s="547" t="str">
        <f t="shared" si="77"/>
        <v/>
      </c>
      <c r="BG171" s="547" t="str">
        <f t="shared" si="78"/>
        <v/>
      </c>
      <c r="BH171" s="547" t="str">
        <f t="shared" si="79"/>
        <v/>
      </c>
      <c r="BI171" s="547" t="str">
        <f t="shared" si="80"/>
        <v/>
      </c>
      <c r="BM171" s="633" t="e">
        <f>VLOOKUP(K171,【参考】数式用!$A$2:$O$57,15,FALSE)</f>
        <v>#N/A</v>
      </c>
    </row>
    <row r="172" spans="1:65" ht="109.95" customHeight="1" thickBot="1">
      <c r="A172" s="649">
        <v>161</v>
      </c>
      <c r="B172" s="983" t="str">
        <f>IF(基本情報入力シート!B200="","",基本情報入力シート!B200)</f>
        <v/>
      </c>
      <c r="C172" s="984"/>
      <c r="D172" s="984"/>
      <c r="E172" s="984"/>
      <c r="F172" s="985"/>
      <c r="G172" s="460" t="str">
        <f>IF(基本情報入力シート!L200="", "", 基本情報入力シート!L200)</f>
        <v/>
      </c>
      <c r="H172" s="460" t="str">
        <f>IF(基本情報入力シート!Q200="", "", 基本情報入力シート!Q200)</f>
        <v/>
      </c>
      <c r="I172" s="460" t="str">
        <f>IF(基本情報入力シート!V200="", "", 基本情報入力シート!V200)</f>
        <v/>
      </c>
      <c r="J172" s="460" t="str">
        <f>IF(基本情報入力シート!W200="", "", 基本情報入力シート!W200)</f>
        <v/>
      </c>
      <c r="K172" s="460" t="str">
        <f>IF(基本情報入力シート!Z200="", "", 基本情報入力シート!Z200)</f>
        <v/>
      </c>
      <c r="L172" s="162" t="str">
        <f>IF(基本情報入力シート!AF200=0, "",基本情報入力シート!AF200)</f>
        <v/>
      </c>
      <c r="M172" s="163" t="str">
        <f>IF(AND(基本情報入力シート!AG200="",基本情報入力シート!AG200=""), "", 基本情報入力シート!AG200)</f>
        <v/>
      </c>
      <c r="N172" s="136"/>
      <c r="O172" s="155" t="str">
        <f>IFERROR(VLOOKUP(K172,【参考】数式用!$A$2:$M$57,MATCH(N172,【参考】数式用!$G$3:$M$3,0)+6,0),"")</f>
        <v/>
      </c>
      <c r="P172" s="461" t="s">
        <v>180</v>
      </c>
      <c r="Q172" s="141"/>
      <c r="R172" s="462" t="s">
        <v>271</v>
      </c>
      <c r="S172" s="141"/>
      <c r="T172" s="462" t="s">
        <v>272</v>
      </c>
      <c r="U172" s="141"/>
      <c r="V172" s="462" t="s">
        <v>271</v>
      </c>
      <c r="W172" s="141"/>
      <c r="X172" s="462" t="s">
        <v>182</v>
      </c>
      <c r="Y172" s="462" t="s">
        <v>274</v>
      </c>
      <c r="Z172" s="456" t="str">
        <f t="shared" si="60"/>
        <v/>
      </c>
      <c r="AA172" s="463" t="s">
        <v>275</v>
      </c>
      <c r="AB172" s="458" t="str">
        <f t="shared" si="61"/>
        <v/>
      </c>
      <c r="AC172" s="459" t="str">
        <f>IFERROR(ROUNDDOWN(ROUNDDOWN(ROUND(L172*VLOOKUP(K172,【参考】数式用!$A$2:$M$57,MATCH("処遇改善加算Ⅳ",【参考】数式用!$G$3:$M$3,0)+6,0),0)*M172,0)*Z172*0.5,0), "")</f>
        <v/>
      </c>
      <c r="AD172" s="156"/>
      <c r="AE172" s="157"/>
      <c r="AF172" s="157"/>
      <c r="AG172" s="158"/>
      <c r="AH172" s="234"/>
      <c r="AI172" s="584"/>
      <c r="AJ172" s="167"/>
      <c r="AK172" s="541" t="str">
        <f t="shared" si="62"/>
        <v/>
      </c>
      <c r="AL172" s="542" t="str">
        <f t="shared" si="63"/>
        <v/>
      </c>
      <c r="AM172" s="543"/>
      <c r="AN172" s="547" t="str">
        <f>IFERROR(VLOOKUP(K172,【参考】数式用!$A$2:$N$57,14,FALSE),"")</f>
        <v/>
      </c>
      <c r="AO172" s="547" t="str">
        <f t="shared" si="64"/>
        <v/>
      </c>
      <c r="AP172" s="545" t="str">
        <f t="shared" si="65"/>
        <v/>
      </c>
      <c r="AQ172" s="545" t="str">
        <f t="shared" si="66"/>
        <v>キャリアパス要件Ⅰ・Ⅱ_</v>
      </c>
      <c r="AR172" s="546" t="str">
        <f t="shared" si="67"/>
        <v>入力済</v>
      </c>
      <c r="AS172" s="547" t="str">
        <f t="shared" si="68"/>
        <v/>
      </c>
      <c r="AT172" s="546" t="str">
        <f t="shared" si="69"/>
        <v>入力済</v>
      </c>
      <c r="AU172" s="546" t="str">
        <f t="shared" si="70"/>
        <v/>
      </c>
      <c r="AV172" s="546" t="str">
        <f t="shared" si="71"/>
        <v/>
      </c>
      <c r="AW172" s="547" t="str">
        <f t="shared" si="72"/>
        <v/>
      </c>
      <c r="AX172" s="547" t="str">
        <f t="shared" si="81"/>
        <v>入力済</v>
      </c>
      <c r="AY172" s="546" t="str">
        <f>IFERROR(VLOOKUP(K172,【参考】数式用!$AR$3:$AS$49, 2, FALSE), "")</f>
        <v/>
      </c>
      <c r="AZ172" s="547" t="str">
        <f t="shared" si="73"/>
        <v/>
      </c>
      <c r="BA172" s="547" t="str">
        <f t="shared" si="74"/>
        <v>入力済</v>
      </c>
      <c r="BB172" s="546" t="str">
        <f>IFERROR(VLOOKUP(K172,【参考】数式用!$AX$3:$AY$56, 2, FALSE), "")</f>
        <v/>
      </c>
      <c r="BC172" s="547" t="str">
        <f t="shared" si="75"/>
        <v/>
      </c>
      <c r="BD172" s="547" t="str">
        <f t="shared" si="76"/>
        <v>入力済</v>
      </c>
      <c r="BE172" s="547" t="str">
        <f t="shared" si="82"/>
        <v/>
      </c>
      <c r="BF172" s="547" t="str">
        <f t="shared" si="77"/>
        <v/>
      </c>
      <c r="BG172" s="547" t="str">
        <f t="shared" si="78"/>
        <v/>
      </c>
      <c r="BH172" s="547" t="str">
        <f t="shared" si="79"/>
        <v/>
      </c>
      <c r="BI172" s="547" t="str">
        <f t="shared" si="80"/>
        <v/>
      </c>
      <c r="BM172" s="633" t="e">
        <f>VLOOKUP(K172,【参考】数式用!$A$2:$O$57,15,FALSE)</f>
        <v>#N/A</v>
      </c>
    </row>
    <row r="173" spans="1:65" ht="109.95" customHeight="1" thickBot="1">
      <c r="A173" s="649">
        <v>162</v>
      </c>
      <c r="B173" s="983" t="str">
        <f>IF(基本情報入力シート!B201="","",基本情報入力シート!B201)</f>
        <v/>
      </c>
      <c r="C173" s="984"/>
      <c r="D173" s="984"/>
      <c r="E173" s="984"/>
      <c r="F173" s="985"/>
      <c r="G173" s="460" t="str">
        <f>IF(基本情報入力シート!L201="", "", 基本情報入力シート!L201)</f>
        <v/>
      </c>
      <c r="H173" s="460" t="str">
        <f>IF(基本情報入力シート!Q201="", "", 基本情報入力シート!Q201)</f>
        <v/>
      </c>
      <c r="I173" s="460" t="str">
        <f>IF(基本情報入力シート!V201="", "", 基本情報入力シート!V201)</f>
        <v/>
      </c>
      <c r="J173" s="460" t="str">
        <f>IF(基本情報入力シート!W201="", "", 基本情報入力シート!W201)</f>
        <v/>
      </c>
      <c r="K173" s="460" t="str">
        <f>IF(基本情報入力シート!Z201="", "", 基本情報入力シート!Z201)</f>
        <v/>
      </c>
      <c r="L173" s="162" t="str">
        <f>IF(基本情報入力シート!AF201=0, "",基本情報入力シート!AF201)</f>
        <v/>
      </c>
      <c r="M173" s="163" t="str">
        <f>IF(AND(基本情報入力シート!AG201="",基本情報入力シート!AG201=""), "", 基本情報入力シート!AG201)</f>
        <v/>
      </c>
      <c r="N173" s="136"/>
      <c r="O173" s="155" t="str">
        <f>IFERROR(VLOOKUP(K173,【参考】数式用!$A$2:$M$57,MATCH(N173,【参考】数式用!$G$3:$M$3,0)+6,0),"")</f>
        <v/>
      </c>
      <c r="P173" s="461" t="s">
        <v>180</v>
      </c>
      <c r="Q173" s="141"/>
      <c r="R173" s="462" t="s">
        <v>271</v>
      </c>
      <c r="S173" s="141"/>
      <c r="T173" s="462" t="s">
        <v>272</v>
      </c>
      <c r="U173" s="141"/>
      <c r="V173" s="462" t="s">
        <v>271</v>
      </c>
      <c r="W173" s="141"/>
      <c r="X173" s="462" t="s">
        <v>182</v>
      </c>
      <c r="Y173" s="462" t="s">
        <v>274</v>
      </c>
      <c r="Z173" s="456" t="str">
        <f t="shared" si="60"/>
        <v/>
      </c>
      <c r="AA173" s="463" t="s">
        <v>275</v>
      </c>
      <c r="AB173" s="458" t="str">
        <f t="shared" si="61"/>
        <v/>
      </c>
      <c r="AC173" s="459" t="str">
        <f>IFERROR(ROUNDDOWN(ROUNDDOWN(ROUND(L173*VLOOKUP(K173,【参考】数式用!$A$2:$M$57,MATCH("処遇改善加算Ⅳ",【参考】数式用!$G$3:$M$3,0)+6,0),0)*M173,0)*Z173*0.5,0), "")</f>
        <v/>
      </c>
      <c r="AD173" s="156"/>
      <c r="AE173" s="157"/>
      <c r="AF173" s="157"/>
      <c r="AG173" s="158"/>
      <c r="AH173" s="234"/>
      <c r="AI173" s="584"/>
      <c r="AJ173" s="167"/>
      <c r="AK173" s="541" t="str">
        <f t="shared" si="62"/>
        <v/>
      </c>
      <c r="AL173" s="542" t="str">
        <f t="shared" si="63"/>
        <v/>
      </c>
      <c r="AM173" s="543"/>
      <c r="AN173" s="547" t="str">
        <f>IFERROR(VLOOKUP(K173,【参考】数式用!$A$2:$N$57,14,FALSE),"")</f>
        <v/>
      </c>
      <c r="AO173" s="547" t="str">
        <f t="shared" si="64"/>
        <v/>
      </c>
      <c r="AP173" s="545" t="str">
        <f t="shared" si="65"/>
        <v/>
      </c>
      <c r="AQ173" s="545" t="str">
        <f t="shared" si="66"/>
        <v>キャリアパス要件Ⅰ・Ⅱ_</v>
      </c>
      <c r="AR173" s="546" t="str">
        <f t="shared" si="67"/>
        <v>入力済</v>
      </c>
      <c r="AS173" s="547" t="str">
        <f t="shared" si="68"/>
        <v/>
      </c>
      <c r="AT173" s="546" t="str">
        <f t="shared" si="69"/>
        <v>入力済</v>
      </c>
      <c r="AU173" s="546" t="str">
        <f t="shared" si="70"/>
        <v/>
      </c>
      <c r="AV173" s="546" t="str">
        <f t="shared" si="71"/>
        <v/>
      </c>
      <c r="AW173" s="547" t="str">
        <f t="shared" si="72"/>
        <v/>
      </c>
      <c r="AX173" s="547" t="str">
        <f t="shared" si="81"/>
        <v>入力済</v>
      </c>
      <c r="AY173" s="546" t="str">
        <f>IFERROR(VLOOKUP(K173,【参考】数式用!$AR$3:$AS$49, 2, FALSE), "")</f>
        <v/>
      </c>
      <c r="AZ173" s="547" t="str">
        <f t="shared" si="73"/>
        <v/>
      </c>
      <c r="BA173" s="547" t="str">
        <f t="shared" si="74"/>
        <v>入力済</v>
      </c>
      <c r="BB173" s="546" t="str">
        <f>IFERROR(VLOOKUP(K173,【参考】数式用!$AX$3:$AY$56, 2, FALSE), "")</f>
        <v/>
      </c>
      <c r="BC173" s="547" t="str">
        <f t="shared" si="75"/>
        <v/>
      </c>
      <c r="BD173" s="547" t="str">
        <f t="shared" si="76"/>
        <v>入力済</v>
      </c>
      <c r="BE173" s="547" t="str">
        <f t="shared" si="82"/>
        <v/>
      </c>
      <c r="BF173" s="547" t="str">
        <f t="shared" si="77"/>
        <v/>
      </c>
      <c r="BG173" s="547" t="str">
        <f t="shared" si="78"/>
        <v/>
      </c>
      <c r="BH173" s="547" t="str">
        <f t="shared" si="79"/>
        <v/>
      </c>
      <c r="BI173" s="547" t="str">
        <f t="shared" si="80"/>
        <v/>
      </c>
      <c r="BM173" s="633" t="e">
        <f>VLOOKUP(K173,【参考】数式用!$A$2:$O$57,15,FALSE)</f>
        <v>#N/A</v>
      </c>
    </row>
    <row r="174" spans="1:65" ht="109.95" customHeight="1" thickBot="1">
      <c r="A174" s="649">
        <v>163</v>
      </c>
      <c r="B174" s="983" t="str">
        <f>IF(基本情報入力シート!B202="","",基本情報入力シート!B202)</f>
        <v/>
      </c>
      <c r="C174" s="984"/>
      <c r="D174" s="984"/>
      <c r="E174" s="984"/>
      <c r="F174" s="985"/>
      <c r="G174" s="460" t="str">
        <f>IF(基本情報入力シート!L202="", "", 基本情報入力シート!L202)</f>
        <v/>
      </c>
      <c r="H174" s="460" t="str">
        <f>IF(基本情報入力シート!Q202="", "", 基本情報入力シート!Q202)</f>
        <v/>
      </c>
      <c r="I174" s="460" t="str">
        <f>IF(基本情報入力シート!V202="", "", 基本情報入力シート!V202)</f>
        <v/>
      </c>
      <c r="J174" s="460" t="str">
        <f>IF(基本情報入力シート!W202="", "", 基本情報入力シート!W202)</f>
        <v/>
      </c>
      <c r="K174" s="460" t="str">
        <f>IF(基本情報入力シート!Z202="", "", 基本情報入力シート!Z202)</f>
        <v/>
      </c>
      <c r="L174" s="162" t="str">
        <f>IF(基本情報入力シート!AF202=0, "",基本情報入力シート!AF202)</f>
        <v/>
      </c>
      <c r="M174" s="163" t="str">
        <f>IF(AND(基本情報入力シート!AG202="",基本情報入力シート!AG202=""), "", 基本情報入力シート!AG202)</f>
        <v/>
      </c>
      <c r="N174" s="136"/>
      <c r="O174" s="155" t="str">
        <f>IFERROR(VLOOKUP(K174,【参考】数式用!$A$2:$M$57,MATCH(N174,【参考】数式用!$G$3:$M$3,0)+6,0),"")</f>
        <v/>
      </c>
      <c r="P174" s="461" t="s">
        <v>180</v>
      </c>
      <c r="Q174" s="141"/>
      <c r="R174" s="462" t="s">
        <v>271</v>
      </c>
      <c r="S174" s="141"/>
      <c r="T174" s="462" t="s">
        <v>272</v>
      </c>
      <c r="U174" s="141"/>
      <c r="V174" s="462" t="s">
        <v>271</v>
      </c>
      <c r="W174" s="141"/>
      <c r="X174" s="462" t="s">
        <v>182</v>
      </c>
      <c r="Y174" s="462" t="s">
        <v>274</v>
      </c>
      <c r="Z174" s="456" t="str">
        <f t="shared" si="60"/>
        <v/>
      </c>
      <c r="AA174" s="463" t="s">
        <v>275</v>
      </c>
      <c r="AB174" s="458" t="str">
        <f t="shared" si="61"/>
        <v/>
      </c>
      <c r="AC174" s="459" t="str">
        <f>IFERROR(ROUNDDOWN(ROUNDDOWN(ROUND(L174*VLOOKUP(K174,【参考】数式用!$A$2:$M$57,MATCH("処遇改善加算Ⅳ",【参考】数式用!$G$3:$M$3,0)+6,0),0)*M174,0)*Z174*0.5,0), "")</f>
        <v/>
      </c>
      <c r="AD174" s="156"/>
      <c r="AE174" s="157"/>
      <c r="AF174" s="157"/>
      <c r="AG174" s="158"/>
      <c r="AH174" s="234"/>
      <c r="AI174" s="584"/>
      <c r="AJ174" s="167"/>
      <c r="AK174" s="541" t="str">
        <f t="shared" si="62"/>
        <v/>
      </c>
      <c r="AL174" s="542" t="str">
        <f t="shared" si="63"/>
        <v/>
      </c>
      <c r="AM174" s="543"/>
      <c r="AN174" s="547" t="str">
        <f>IFERROR(VLOOKUP(K174,【参考】数式用!$A$2:$N$57,14,FALSE),"")</f>
        <v/>
      </c>
      <c r="AO174" s="547" t="str">
        <f t="shared" si="64"/>
        <v/>
      </c>
      <c r="AP174" s="545" t="str">
        <f t="shared" si="65"/>
        <v/>
      </c>
      <c r="AQ174" s="545" t="str">
        <f t="shared" si="66"/>
        <v>キャリアパス要件Ⅰ・Ⅱ_</v>
      </c>
      <c r="AR174" s="546" t="str">
        <f t="shared" si="67"/>
        <v>入力済</v>
      </c>
      <c r="AS174" s="547" t="str">
        <f t="shared" si="68"/>
        <v/>
      </c>
      <c r="AT174" s="546" t="str">
        <f t="shared" si="69"/>
        <v>入力済</v>
      </c>
      <c r="AU174" s="546" t="str">
        <f t="shared" si="70"/>
        <v/>
      </c>
      <c r="AV174" s="546" t="str">
        <f t="shared" si="71"/>
        <v/>
      </c>
      <c r="AW174" s="547" t="str">
        <f t="shared" si="72"/>
        <v/>
      </c>
      <c r="AX174" s="547" t="str">
        <f t="shared" si="81"/>
        <v>入力済</v>
      </c>
      <c r="AY174" s="546" t="str">
        <f>IFERROR(VLOOKUP(K174,【参考】数式用!$AR$3:$AS$49, 2, FALSE), "")</f>
        <v/>
      </c>
      <c r="AZ174" s="547" t="str">
        <f t="shared" si="73"/>
        <v/>
      </c>
      <c r="BA174" s="547" t="str">
        <f t="shared" si="74"/>
        <v>入力済</v>
      </c>
      <c r="BB174" s="546" t="str">
        <f>IFERROR(VLOOKUP(K174,【参考】数式用!$AX$3:$AY$56, 2, FALSE), "")</f>
        <v/>
      </c>
      <c r="BC174" s="547" t="str">
        <f t="shared" si="75"/>
        <v/>
      </c>
      <c r="BD174" s="547" t="str">
        <f t="shared" si="76"/>
        <v>入力済</v>
      </c>
      <c r="BE174" s="547" t="str">
        <f t="shared" si="82"/>
        <v/>
      </c>
      <c r="BF174" s="547" t="str">
        <f t="shared" si="77"/>
        <v/>
      </c>
      <c r="BG174" s="547" t="str">
        <f t="shared" si="78"/>
        <v/>
      </c>
      <c r="BH174" s="547" t="str">
        <f t="shared" si="79"/>
        <v/>
      </c>
      <c r="BI174" s="547" t="str">
        <f t="shared" si="80"/>
        <v/>
      </c>
      <c r="BM174" s="633" t="e">
        <f>VLOOKUP(K174,【参考】数式用!$A$2:$O$57,15,FALSE)</f>
        <v>#N/A</v>
      </c>
    </row>
    <row r="175" spans="1:65" ht="109.95" customHeight="1" thickBot="1">
      <c r="A175" s="649">
        <v>164</v>
      </c>
      <c r="B175" s="983" t="str">
        <f>IF(基本情報入力シート!B203="","",基本情報入力シート!B203)</f>
        <v/>
      </c>
      <c r="C175" s="984"/>
      <c r="D175" s="984"/>
      <c r="E175" s="984"/>
      <c r="F175" s="985"/>
      <c r="G175" s="460" t="str">
        <f>IF(基本情報入力シート!L203="", "", 基本情報入力シート!L203)</f>
        <v/>
      </c>
      <c r="H175" s="460" t="str">
        <f>IF(基本情報入力シート!Q203="", "", 基本情報入力シート!Q203)</f>
        <v/>
      </c>
      <c r="I175" s="460" t="str">
        <f>IF(基本情報入力シート!V203="", "", 基本情報入力シート!V203)</f>
        <v/>
      </c>
      <c r="J175" s="460" t="str">
        <f>IF(基本情報入力シート!W203="", "", 基本情報入力シート!W203)</f>
        <v/>
      </c>
      <c r="K175" s="460" t="str">
        <f>IF(基本情報入力シート!Z203="", "", 基本情報入力シート!Z203)</f>
        <v/>
      </c>
      <c r="L175" s="162" t="str">
        <f>IF(基本情報入力シート!AF203=0, "",基本情報入力シート!AF203)</f>
        <v/>
      </c>
      <c r="M175" s="163" t="str">
        <f>IF(AND(基本情報入力シート!AG203="",基本情報入力シート!AG203=""), "", 基本情報入力シート!AG203)</f>
        <v/>
      </c>
      <c r="N175" s="136"/>
      <c r="O175" s="155" t="str">
        <f>IFERROR(VLOOKUP(K175,【参考】数式用!$A$2:$M$57,MATCH(N175,【参考】数式用!$G$3:$M$3,0)+6,0),"")</f>
        <v/>
      </c>
      <c r="P175" s="461" t="s">
        <v>180</v>
      </c>
      <c r="Q175" s="141"/>
      <c r="R175" s="462" t="s">
        <v>271</v>
      </c>
      <c r="S175" s="141"/>
      <c r="T175" s="462" t="s">
        <v>272</v>
      </c>
      <c r="U175" s="141"/>
      <c r="V175" s="462" t="s">
        <v>271</v>
      </c>
      <c r="W175" s="141"/>
      <c r="X175" s="462" t="s">
        <v>182</v>
      </c>
      <c r="Y175" s="462" t="s">
        <v>274</v>
      </c>
      <c r="Z175" s="456" t="str">
        <f t="shared" si="60"/>
        <v/>
      </c>
      <c r="AA175" s="463" t="s">
        <v>275</v>
      </c>
      <c r="AB175" s="458" t="str">
        <f t="shared" si="61"/>
        <v/>
      </c>
      <c r="AC175" s="459" t="str">
        <f>IFERROR(ROUNDDOWN(ROUNDDOWN(ROUND(L175*VLOOKUP(K175,【参考】数式用!$A$2:$M$57,MATCH("処遇改善加算Ⅳ",【参考】数式用!$G$3:$M$3,0)+6,0),0)*M175,0)*Z175*0.5,0), "")</f>
        <v/>
      </c>
      <c r="AD175" s="156"/>
      <c r="AE175" s="157"/>
      <c r="AF175" s="157"/>
      <c r="AG175" s="158"/>
      <c r="AH175" s="234"/>
      <c r="AI175" s="584"/>
      <c r="AJ175" s="167"/>
      <c r="AK175" s="541" t="str">
        <f t="shared" si="62"/>
        <v/>
      </c>
      <c r="AL175" s="542" t="str">
        <f t="shared" si="63"/>
        <v/>
      </c>
      <c r="AM175" s="543"/>
      <c r="AN175" s="547" t="str">
        <f>IFERROR(VLOOKUP(K175,【参考】数式用!$A$2:$N$57,14,FALSE),"")</f>
        <v/>
      </c>
      <c r="AO175" s="547" t="str">
        <f t="shared" si="64"/>
        <v/>
      </c>
      <c r="AP175" s="545" t="str">
        <f t="shared" si="65"/>
        <v/>
      </c>
      <c r="AQ175" s="545" t="str">
        <f t="shared" si="66"/>
        <v>キャリアパス要件Ⅰ・Ⅱ_</v>
      </c>
      <c r="AR175" s="546" t="str">
        <f t="shared" si="67"/>
        <v>入力済</v>
      </c>
      <c r="AS175" s="547" t="str">
        <f t="shared" si="68"/>
        <v/>
      </c>
      <c r="AT175" s="546" t="str">
        <f t="shared" si="69"/>
        <v>入力済</v>
      </c>
      <c r="AU175" s="546" t="str">
        <f t="shared" si="70"/>
        <v/>
      </c>
      <c r="AV175" s="546" t="str">
        <f t="shared" si="71"/>
        <v/>
      </c>
      <c r="AW175" s="547" t="str">
        <f t="shared" si="72"/>
        <v/>
      </c>
      <c r="AX175" s="547" t="str">
        <f t="shared" si="81"/>
        <v>入力済</v>
      </c>
      <c r="AY175" s="546" t="str">
        <f>IFERROR(VLOOKUP(K175,【参考】数式用!$AR$3:$AS$49, 2, FALSE), "")</f>
        <v/>
      </c>
      <c r="AZ175" s="547" t="str">
        <f t="shared" si="73"/>
        <v/>
      </c>
      <c r="BA175" s="547" t="str">
        <f t="shared" si="74"/>
        <v>入力済</v>
      </c>
      <c r="BB175" s="546" t="str">
        <f>IFERROR(VLOOKUP(K175,【参考】数式用!$AX$3:$AY$56, 2, FALSE), "")</f>
        <v/>
      </c>
      <c r="BC175" s="547" t="str">
        <f t="shared" si="75"/>
        <v/>
      </c>
      <c r="BD175" s="547" t="str">
        <f t="shared" si="76"/>
        <v>入力済</v>
      </c>
      <c r="BE175" s="547" t="str">
        <f t="shared" si="82"/>
        <v/>
      </c>
      <c r="BF175" s="547" t="str">
        <f t="shared" si="77"/>
        <v/>
      </c>
      <c r="BG175" s="547" t="str">
        <f t="shared" si="78"/>
        <v/>
      </c>
      <c r="BH175" s="547" t="str">
        <f t="shared" si="79"/>
        <v/>
      </c>
      <c r="BI175" s="547" t="str">
        <f t="shared" si="80"/>
        <v/>
      </c>
      <c r="BM175" s="633" t="e">
        <f>VLOOKUP(K175,【参考】数式用!$A$2:$O$57,15,FALSE)</f>
        <v>#N/A</v>
      </c>
    </row>
    <row r="176" spans="1:65" ht="109.95" customHeight="1" thickBot="1">
      <c r="A176" s="649">
        <v>165</v>
      </c>
      <c r="B176" s="983" t="str">
        <f>IF(基本情報入力シート!B204="","",基本情報入力シート!B204)</f>
        <v/>
      </c>
      <c r="C176" s="984"/>
      <c r="D176" s="984"/>
      <c r="E176" s="984"/>
      <c r="F176" s="985"/>
      <c r="G176" s="460" t="str">
        <f>IF(基本情報入力シート!L204="", "", 基本情報入力シート!L204)</f>
        <v/>
      </c>
      <c r="H176" s="460" t="str">
        <f>IF(基本情報入力シート!Q204="", "", 基本情報入力シート!Q204)</f>
        <v/>
      </c>
      <c r="I176" s="460" t="str">
        <f>IF(基本情報入力シート!V204="", "", 基本情報入力シート!V204)</f>
        <v/>
      </c>
      <c r="J176" s="460" t="str">
        <f>IF(基本情報入力シート!W204="", "", 基本情報入力シート!W204)</f>
        <v/>
      </c>
      <c r="K176" s="460" t="str">
        <f>IF(基本情報入力シート!Z204="", "", 基本情報入力シート!Z204)</f>
        <v/>
      </c>
      <c r="L176" s="162" t="str">
        <f>IF(基本情報入力シート!AF204=0, "",基本情報入力シート!AF204)</f>
        <v/>
      </c>
      <c r="M176" s="163" t="str">
        <f>IF(AND(基本情報入力シート!AG204="",基本情報入力シート!AG204=""), "", 基本情報入力シート!AG204)</f>
        <v/>
      </c>
      <c r="N176" s="136"/>
      <c r="O176" s="155" t="str">
        <f>IFERROR(VLOOKUP(K176,【参考】数式用!$A$2:$M$57,MATCH(N176,【参考】数式用!$G$3:$M$3,0)+6,0),"")</f>
        <v/>
      </c>
      <c r="P176" s="461" t="s">
        <v>180</v>
      </c>
      <c r="Q176" s="141"/>
      <c r="R176" s="462" t="s">
        <v>271</v>
      </c>
      <c r="S176" s="141"/>
      <c r="T176" s="462" t="s">
        <v>272</v>
      </c>
      <c r="U176" s="141"/>
      <c r="V176" s="462" t="s">
        <v>271</v>
      </c>
      <c r="W176" s="141"/>
      <c r="X176" s="462" t="s">
        <v>182</v>
      </c>
      <c r="Y176" s="462" t="s">
        <v>274</v>
      </c>
      <c r="Z176" s="456" t="str">
        <f t="shared" ref="Z176:Z239" si="83">IF(Q176&gt;=1,(U176*12+W176)-(Q176*12+S176)+1,"")</f>
        <v/>
      </c>
      <c r="AA176" s="463" t="s">
        <v>275</v>
      </c>
      <c r="AB176" s="458" t="str">
        <f t="shared" ref="AB176:AB239" si="84">IFERROR(ROUNDDOWN(ROUND(L176*O176,0)*M176,0)*Z176,"")</f>
        <v/>
      </c>
      <c r="AC176" s="459" t="str">
        <f>IFERROR(ROUNDDOWN(ROUNDDOWN(ROUND(L176*VLOOKUP(K176,【参考】数式用!$A$2:$M$57,MATCH("処遇改善加算Ⅳ",【参考】数式用!$G$3:$M$3,0)+6,0),0)*M176,0)*Z176*0.5,0), "")</f>
        <v/>
      </c>
      <c r="AD176" s="156"/>
      <c r="AE176" s="157"/>
      <c r="AF176" s="157"/>
      <c r="AG176" s="158"/>
      <c r="AH176" s="234"/>
      <c r="AI176" s="584"/>
      <c r="AJ176" s="167"/>
      <c r="AK176" s="541" t="str">
        <f t="shared" ref="AK176:AK239" si="85">IF(AND(N176&lt;&gt;"", OR(U176&lt;&gt;9,W176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IF(AND(AN176="加算対象外",N176&lt;&gt;"",AE176="―",AJ176="―"),"このサービスについては、キャリアパス要件Ⅰ・Ⅱか令和８年度特例要件のどちらかの要件を満たしている必要があります",""))</f>
        <v/>
      </c>
      <c r="AL176" s="542" t="str">
        <f t="shared" ref="AL176:AL239" si="86">IF(N176="","",IF(OR(AND(COUNTIF(AP176,"未入力")&gt;0,AD176=""),AND(COUNTBLANK(AP176)&gt;0,AE176=""),AND(COUNTIF(AN176:BD176,"AF列に色付け")&gt;0,AF176=""),AND(COUNTIF(AN176:BD176,"AG列に色付け")&gt;0,OR(AG176="",AG176=0)),AND(COUNTIF(AN176:BD176,"AH列に色付け")&gt;0,AH176=""),AND(COUNTIF(AN176:BD176,"AI列に色付け")&gt;0,AI176=""),AND(COUNTIF(AN176:BD176,"AJ列に色付け")&gt;0,AJ176="",NOT(OR(BE176="AJ列色消し",BF176="AJ列色消し")))),"！記入が必要な欄（オレンジ色のセル）に空欄があります。空欄を埋めてください。",""))</f>
        <v/>
      </c>
      <c r="AM176" s="543"/>
      <c r="AN176" s="547" t="str">
        <f>IFERROR(VLOOKUP(K176,【参考】数式用!$A$2:$N$57,14,FALSE),"")</f>
        <v/>
      </c>
      <c r="AO176" s="547" t="str">
        <f t="shared" ref="AO176:AO239" si="87">IF(AND(K176&lt;&gt;""),"N列に色付け","")</f>
        <v/>
      </c>
      <c r="AP176" s="545" t="str">
        <f t="shared" ref="AP176:AP239" si="88">IF(AND(AC176&lt;&gt;0,AC176&lt;&gt;"",AN176="加算対象"),IF(AD176="○","入力済","未入力"),"")</f>
        <v/>
      </c>
      <c r="AQ176" s="545" t="str">
        <f t="shared" ref="AQ176:AQ239" si="89">"キャリアパス要件Ⅰ・Ⅱ_"&amp;AN176</f>
        <v>キャリアパス要件Ⅰ・Ⅱ_</v>
      </c>
      <c r="AR176" s="546" t="str">
        <f t="shared" ref="AR176:AR239" si="90">IF(AND(N176&lt;&gt;"", AE176=""), "未入力", "入力済")</f>
        <v>入力済</v>
      </c>
      <c r="AS176" s="547" t="str">
        <f t="shared" ref="AS176:AS239" si="91">IF(AND(N176&lt;&gt;"", N176&lt;&gt;"処遇改善加算Ⅳ",AN176="加算対象"),"AF列に色付け","")</f>
        <v/>
      </c>
      <c r="AT176" s="546" t="str">
        <f t="shared" ref="AT176:AT239" si="92">IF(AND(N176&lt;&gt;"", N176&lt;&gt;"処遇改善加算Ⅳ",N176&lt;&gt;"処遇改善加算", AF176=""), "未入力", "入力済")</f>
        <v>入力済</v>
      </c>
      <c r="AU176" s="546" t="str">
        <f t="shared" ref="AU176:AU239" si="93">IF(OR(ISNUMBER(SEARCH("処遇改善加算Ⅰ",N176)),ISNUMBER(SEARCH("処遇改善加算Ⅱ",N176))),"対象","")</f>
        <v/>
      </c>
      <c r="AV176" s="546" t="str">
        <f t="shared" ref="AV176:AV239" si="94">IF(AND(AN176="加算対象",N176&lt;&gt;"処遇改善加算Ⅲ",N176&lt;&gt;"処遇改善加算Ⅳ", N176&lt;&gt;"", AU176&lt;&gt;"対象外"), 1,"")</f>
        <v/>
      </c>
      <c r="AW176" s="547" t="str">
        <f t="shared" ref="AW176:AW239" si="95">IF(AND(AV176=1, OR(AG176=0,AG176=""),AN176="加算対象"),"AH列に色付け","")</f>
        <v/>
      </c>
      <c r="AX176" s="547" t="str">
        <f t="shared" si="81"/>
        <v>入力済</v>
      </c>
      <c r="AY176" s="546" t="str">
        <f>IFERROR(VLOOKUP(K176,【参考】数式用!$AR$3:$AS$49, 2, FALSE), "")</f>
        <v/>
      </c>
      <c r="AZ176" s="547" t="str">
        <f t="shared" ref="AZ176:AZ239" si="96">IF(AND(AN176="加算対象",OR(N176="処遇改善加算Ⅰイ",N176="処遇改善加算Ⅰロ")),"AI列に色付け","")</f>
        <v/>
      </c>
      <c r="BA176" s="547" t="str">
        <f t="shared" ref="BA176:BA239" si="97">IF(AND(OR(N176="処遇改善加算Ⅰイ",N176="処遇改善加算Ⅰロ"), AI176=""), "未入力","入力済")</f>
        <v>入力済</v>
      </c>
      <c r="BB176" s="546" t="str">
        <f>IFERROR(VLOOKUP(K176,【参考】数式用!$AX$3:$AY$56, 2, FALSE), "")</f>
        <v/>
      </c>
      <c r="BC176" s="547" t="str">
        <f t="shared" ref="BC176:BC239" si="98">IF(OR(COUNTIF(AE176:AH176,"*令和８年度特例要件を*")&gt;0,ISNUMBER(SEARCH("処遇改善加算Ⅰロ",N176)),ISNUMBER(SEARCH("処遇改善加算Ⅱロ",N176)),AN176="加算対象外"),"AJ列に色付け","")</f>
        <v/>
      </c>
      <c r="BD176" s="547" t="str">
        <f t="shared" ref="BD176:BD239" si="99">IF(AND(COUNTIF(AE176:AH176,"*令和８年度特例要件を*")&gt;0,AJ176=""), "未入力","入力済")</f>
        <v>入力済</v>
      </c>
      <c r="BE176" s="547" t="str">
        <f t="shared" si="82"/>
        <v/>
      </c>
      <c r="BF176" s="547" t="str">
        <f t="shared" ref="BF176:BF239" si="100">IF(AND(N176="処遇改善加算",AE176="○"),"AJ列色消し","")</f>
        <v/>
      </c>
      <c r="BG176" s="547" t="str">
        <f t="shared" ref="BG176:BG239" si="101">IF(OR(TRIM(BC176)="",BE176="AJ列色消し",BF176="AJ列色消し"),"","入力必要")</f>
        <v/>
      </c>
      <c r="BH176" s="547" t="str">
        <f t="shared" ref="BH176:BH239" si="102">IF(AND(BE176="",BG176="入力必要"),IF(AJ176="","未入力","入力済"),"")</f>
        <v/>
      </c>
      <c r="BI176" s="547" t="str">
        <f t="shared" ref="BI176:BI239" si="103">G176</f>
        <v/>
      </c>
      <c r="BM176" s="633" t="e">
        <f>VLOOKUP(K176,【参考】数式用!$A$2:$O$57,15,FALSE)</f>
        <v>#N/A</v>
      </c>
    </row>
    <row r="177" spans="1:65" ht="109.95" customHeight="1" thickBot="1">
      <c r="A177" s="649">
        <v>166</v>
      </c>
      <c r="B177" s="983" t="str">
        <f>IF(基本情報入力シート!B205="","",基本情報入力シート!B205)</f>
        <v/>
      </c>
      <c r="C177" s="984"/>
      <c r="D177" s="984"/>
      <c r="E177" s="984"/>
      <c r="F177" s="985"/>
      <c r="G177" s="460" t="str">
        <f>IF(基本情報入力シート!L205="", "", 基本情報入力シート!L205)</f>
        <v/>
      </c>
      <c r="H177" s="460" t="str">
        <f>IF(基本情報入力シート!Q205="", "", 基本情報入力シート!Q205)</f>
        <v/>
      </c>
      <c r="I177" s="460" t="str">
        <f>IF(基本情報入力シート!V205="", "", 基本情報入力シート!V205)</f>
        <v/>
      </c>
      <c r="J177" s="460" t="str">
        <f>IF(基本情報入力シート!W205="", "", 基本情報入力シート!W205)</f>
        <v/>
      </c>
      <c r="K177" s="460" t="str">
        <f>IF(基本情報入力シート!Z205="", "", 基本情報入力シート!Z205)</f>
        <v/>
      </c>
      <c r="L177" s="162" t="str">
        <f>IF(基本情報入力シート!AF205=0, "",基本情報入力シート!AF205)</f>
        <v/>
      </c>
      <c r="M177" s="163" t="str">
        <f>IF(AND(基本情報入力シート!AG205="",基本情報入力シート!AG205=""), "", 基本情報入力シート!AG205)</f>
        <v/>
      </c>
      <c r="N177" s="136"/>
      <c r="O177" s="155" t="str">
        <f>IFERROR(VLOOKUP(K177,【参考】数式用!$A$2:$M$57,MATCH(N177,【参考】数式用!$G$3:$M$3,0)+6,0),"")</f>
        <v/>
      </c>
      <c r="P177" s="461" t="s">
        <v>180</v>
      </c>
      <c r="Q177" s="141"/>
      <c r="R177" s="462" t="s">
        <v>271</v>
      </c>
      <c r="S177" s="141"/>
      <c r="T177" s="462" t="s">
        <v>272</v>
      </c>
      <c r="U177" s="141"/>
      <c r="V177" s="462" t="s">
        <v>271</v>
      </c>
      <c r="W177" s="141"/>
      <c r="X177" s="462" t="s">
        <v>182</v>
      </c>
      <c r="Y177" s="462" t="s">
        <v>274</v>
      </c>
      <c r="Z177" s="456" t="str">
        <f t="shared" si="83"/>
        <v/>
      </c>
      <c r="AA177" s="463" t="s">
        <v>275</v>
      </c>
      <c r="AB177" s="458" t="str">
        <f t="shared" si="84"/>
        <v/>
      </c>
      <c r="AC177" s="459" t="str">
        <f>IFERROR(ROUNDDOWN(ROUNDDOWN(ROUND(L177*VLOOKUP(K177,【参考】数式用!$A$2:$M$57,MATCH("処遇改善加算Ⅳ",【参考】数式用!$G$3:$M$3,0)+6,0),0)*M177,0)*Z177*0.5,0), "")</f>
        <v/>
      </c>
      <c r="AD177" s="156"/>
      <c r="AE177" s="157"/>
      <c r="AF177" s="157"/>
      <c r="AG177" s="158"/>
      <c r="AH177" s="234"/>
      <c r="AI177" s="584"/>
      <c r="AJ177" s="167"/>
      <c r="AK177" s="541" t="str">
        <f t="shared" si="85"/>
        <v/>
      </c>
      <c r="AL177" s="542" t="str">
        <f t="shared" si="86"/>
        <v/>
      </c>
      <c r="AM177" s="543"/>
      <c r="AN177" s="547" t="str">
        <f>IFERROR(VLOOKUP(K177,【参考】数式用!$A$2:$N$57,14,FALSE),"")</f>
        <v/>
      </c>
      <c r="AO177" s="547" t="str">
        <f t="shared" si="87"/>
        <v/>
      </c>
      <c r="AP177" s="545" t="str">
        <f t="shared" si="88"/>
        <v/>
      </c>
      <c r="AQ177" s="545" t="str">
        <f t="shared" si="89"/>
        <v>キャリアパス要件Ⅰ・Ⅱ_</v>
      </c>
      <c r="AR177" s="546" t="str">
        <f t="shared" si="90"/>
        <v>入力済</v>
      </c>
      <c r="AS177" s="547" t="str">
        <f t="shared" si="91"/>
        <v/>
      </c>
      <c r="AT177" s="546" t="str">
        <f t="shared" si="92"/>
        <v>入力済</v>
      </c>
      <c r="AU177" s="546" t="str">
        <f t="shared" si="93"/>
        <v/>
      </c>
      <c r="AV177" s="546" t="str">
        <f t="shared" si="94"/>
        <v/>
      </c>
      <c r="AW177" s="547" t="str">
        <f t="shared" si="95"/>
        <v/>
      </c>
      <c r="AX177" s="547" t="str">
        <f t="shared" si="81"/>
        <v>入力済</v>
      </c>
      <c r="AY177" s="546" t="str">
        <f>IFERROR(VLOOKUP(K177,【参考】数式用!$AR$3:$AS$49, 2, FALSE), "")</f>
        <v/>
      </c>
      <c r="AZ177" s="547" t="str">
        <f t="shared" si="96"/>
        <v/>
      </c>
      <c r="BA177" s="547" t="str">
        <f t="shared" si="97"/>
        <v>入力済</v>
      </c>
      <c r="BB177" s="546" t="str">
        <f>IFERROR(VLOOKUP(K177,【参考】数式用!$AX$3:$AY$56, 2, FALSE), "")</f>
        <v/>
      </c>
      <c r="BC177" s="547" t="str">
        <f t="shared" si="98"/>
        <v/>
      </c>
      <c r="BD177" s="547" t="str">
        <f t="shared" si="99"/>
        <v>入力済</v>
      </c>
      <c r="BE177" s="547" t="str">
        <f t="shared" si="82"/>
        <v/>
      </c>
      <c r="BF177" s="547" t="str">
        <f t="shared" si="100"/>
        <v/>
      </c>
      <c r="BG177" s="547" t="str">
        <f t="shared" si="101"/>
        <v/>
      </c>
      <c r="BH177" s="547" t="str">
        <f t="shared" si="102"/>
        <v/>
      </c>
      <c r="BI177" s="547" t="str">
        <f t="shared" si="103"/>
        <v/>
      </c>
      <c r="BM177" s="633" t="e">
        <f>VLOOKUP(K177,【参考】数式用!$A$2:$O$57,15,FALSE)</f>
        <v>#N/A</v>
      </c>
    </row>
    <row r="178" spans="1:65" ht="109.95" customHeight="1" thickBot="1">
      <c r="A178" s="649">
        <v>167</v>
      </c>
      <c r="B178" s="983" t="str">
        <f>IF(基本情報入力シート!B206="","",基本情報入力シート!B206)</f>
        <v/>
      </c>
      <c r="C178" s="984"/>
      <c r="D178" s="984"/>
      <c r="E178" s="984"/>
      <c r="F178" s="985"/>
      <c r="G178" s="460" t="str">
        <f>IF(基本情報入力シート!L206="", "", 基本情報入力シート!L206)</f>
        <v/>
      </c>
      <c r="H178" s="460" t="str">
        <f>IF(基本情報入力シート!Q206="", "", 基本情報入力シート!Q206)</f>
        <v/>
      </c>
      <c r="I178" s="460" t="str">
        <f>IF(基本情報入力シート!V206="", "", 基本情報入力シート!V206)</f>
        <v/>
      </c>
      <c r="J178" s="460" t="str">
        <f>IF(基本情報入力シート!W206="", "", 基本情報入力シート!W206)</f>
        <v/>
      </c>
      <c r="K178" s="460" t="str">
        <f>IF(基本情報入力シート!Z206="", "", 基本情報入力シート!Z206)</f>
        <v/>
      </c>
      <c r="L178" s="162" t="str">
        <f>IF(基本情報入力シート!AF206=0, "",基本情報入力シート!AF206)</f>
        <v/>
      </c>
      <c r="M178" s="163" t="str">
        <f>IF(AND(基本情報入力シート!AG206="",基本情報入力シート!AG206=""), "", 基本情報入力シート!AG206)</f>
        <v/>
      </c>
      <c r="N178" s="136"/>
      <c r="O178" s="155" t="str">
        <f>IFERROR(VLOOKUP(K178,【参考】数式用!$A$2:$M$57,MATCH(N178,【参考】数式用!$G$3:$M$3,0)+6,0),"")</f>
        <v/>
      </c>
      <c r="P178" s="461" t="s">
        <v>180</v>
      </c>
      <c r="Q178" s="141"/>
      <c r="R178" s="462" t="s">
        <v>271</v>
      </c>
      <c r="S178" s="141"/>
      <c r="T178" s="462" t="s">
        <v>272</v>
      </c>
      <c r="U178" s="141"/>
      <c r="V178" s="462" t="s">
        <v>271</v>
      </c>
      <c r="W178" s="141"/>
      <c r="X178" s="462" t="s">
        <v>182</v>
      </c>
      <c r="Y178" s="462" t="s">
        <v>274</v>
      </c>
      <c r="Z178" s="456" t="str">
        <f t="shared" si="83"/>
        <v/>
      </c>
      <c r="AA178" s="463" t="s">
        <v>275</v>
      </c>
      <c r="AB178" s="458" t="str">
        <f t="shared" si="84"/>
        <v/>
      </c>
      <c r="AC178" s="459" t="str">
        <f>IFERROR(ROUNDDOWN(ROUNDDOWN(ROUND(L178*VLOOKUP(K178,【参考】数式用!$A$2:$M$57,MATCH("処遇改善加算Ⅳ",【参考】数式用!$G$3:$M$3,0)+6,0),0)*M178,0)*Z178*0.5,0), "")</f>
        <v/>
      </c>
      <c r="AD178" s="156"/>
      <c r="AE178" s="157"/>
      <c r="AF178" s="157"/>
      <c r="AG178" s="158"/>
      <c r="AH178" s="234"/>
      <c r="AI178" s="584"/>
      <c r="AJ178" s="167"/>
      <c r="AK178" s="541" t="str">
        <f t="shared" si="85"/>
        <v/>
      </c>
      <c r="AL178" s="542" t="str">
        <f t="shared" si="86"/>
        <v/>
      </c>
      <c r="AM178" s="543"/>
      <c r="AN178" s="547" t="str">
        <f>IFERROR(VLOOKUP(K178,【参考】数式用!$A$2:$N$57,14,FALSE),"")</f>
        <v/>
      </c>
      <c r="AO178" s="547" t="str">
        <f t="shared" si="87"/>
        <v/>
      </c>
      <c r="AP178" s="545" t="str">
        <f t="shared" si="88"/>
        <v/>
      </c>
      <c r="AQ178" s="545" t="str">
        <f t="shared" si="89"/>
        <v>キャリアパス要件Ⅰ・Ⅱ_</v>
      </c>
      <c r="AR178" s="546" t="str">
        <f t="shared" si="90"/>
        <v>入力済</v>
      </c>
      <c r="AS178" s="547" t="str">
        <f t="shared" si="91"/>
        <v/>
      </c>
      <c r="AT178" s="546" t="str">
        <f t="shared" si="92"/>
        <v>入力済</v>
      </c>
      <c r="AU178" s="546" t="str">
        <f t="shared" si="93"/>
        <v/>
      </c>
      <c r="AV178" s="546" t="str">
        <f t="shared" si="94"/>
        <v/>
      </c>
      <c r="AW178" s="547" t="str">
        <f t="shared" si="95"/>
        <v/>
      </c>
      <c r="AX178" s="547" t="str">
        <f t="shared" si="81"/>
        <v>入力済</v>
      </c>
      <c r="AY178" s="546" t="str">
        <f>IFERROR(VLOOKUP(K178,【参考】数式用!$AR$3:$AS$49, 2, FALSE), "")</f>
        <v/>
      </c>
      <c r="AZ178" s="547" t="str">
        <f t="shared" si="96"/>
        <v/>
      </c>
      <c r="BA178" s="547" t="str">
        <f t="shared" si="97"/>
        <v>入力済</v>
      </c>
      <c r="BB178" s="546" t="str">
        <f>IFERROR(VLOOKUP(K178,【参考】数式用!$AX$3:$AY$56, 2, FALSE), "")</f>
        <v/>
      </c>
      <c r="BC178" s="547" t="str">
        <f t="shared" si="98"/>
        <v/>
      </c>
      <c r="BD178" s="547" t="str">
        <f t="shared" si="99"/>
        <v>入力済</v>
      </c>
      <c r="BE178" s="547" t="str">
        <f t="shared" si="82"/>
        <v/>
      </c>
      <c r="BF178" s="547" t="str">
        <f t="shared" si="100"/>
        <v/>
      </c>
      <c r="BG178" s="547" t="str">
        <f t="shared" si="101"/>
        <v/>
      </c>
      <c r="BH178" s="547" t="str">
        <f t="shared" si="102"/>
        <v/>
      </c>
      <c r="BI178" s="547" t="str">
        <f t="shared" si="103"/>
        <v/>
      </c>
      <c r="BM178" s="633" t="e">
        <f>VLOOKUP(K178,【参考】数式用!$A$2:$O$57,15,FALSE)</f>
        <v>#N/A</v>
      </c>
    </row>
    <row r="179" spans="1:65" ht="109.95" customHeight="1" thickBot="1">
      <c r="A179" s="649">
        <v>168</v>
      </c>
      <c r="B179" s="983" t="str">
        <f>IF(基本情報入力シート!B207="","",基本情報入力シート!B207)</f>
        <v/>
      </c>
      <c r="C179" s="984"/>
      <c r="D179" s="984"/>
      <c r="E179" s="984"/>
      <c r="F179" s="985"/>
      <c r="G179" s="460" t="str">
        <f>IF(基本情報入力シート!L207="", "", 基本情報入力シート!L207)</f>
        <v/>
      </c>
      <c r="H179" s="460" t="str">
        <f>IF(基本情報入力シート!Q207="", "", 基本情報入力シート!Q207)</f>
        <v/>
      </c>
      <c r="I179" s="460" t="str">
        <f>IF(基本情報入力シート!V207="", "", 基本情報入力シート!V207)</f>
        <v/>
      </c>
      <c r="J179" s="460" t="str">
        <f>IF(基本情報入力シート!W207="", "", 基本情報入力シート!W207)</f>
        <v/>
      </c>
      <c r="K179" s="460" t="str">
        <f>IF(基本情報入力シート!Z207="", "", 基本情報入力シート!Z207)</f>
        <v/>
      </c>
      <c r="L179" s="162" t="str">
        <f>IF(基本情報入力シート!AF207=0, "",基本情報入力シート!AF207)</f>
        <v/>
      </c>
      <c r="M179" s="163" t="str">
        <f>IF(AND(基本情報入力シート!AG207="",基本情報入力シート!AG207=""), "", 基本情報入力シート!AG207)</f>
        <v/>
      </c>
      <c r="N179" s="136"/>
      <c r="O179" s="155" t="str">
        <f>IFERROR(VLOOKUP(K179,【参考】数式用!$A$2:$M$57,MATCH(N179,【参考】数式用!$G$3:$M$3,0)+6,0),"")</f>
        <v/>
      </c>
      <c r="P179" s="461" t="s">
        <v>180</v>
      </c>
      <c r="Q179" s="141"/>
      <c r="R179" s="462" t="s">
        <v>271</v>
      </c>
      <c r="S179" s="141"/>
      <c r="T179" s="462" t="s">
        <v>272</v>
      </c>
      <c r="U179" s="141"/>
      <c r="V179" s="462" t="s">
        <v>271</v>
      </c>
      <c r="W179" s="141"/>
      <c r="X179" s="462" t="s">
        <v>182</v>
      </c>
      <c r="Y179" s="462" t="s">
        <v>274</v>
      </c>
      <c r="Z179" s="456" t="str">
        <f t="shared" si="83"/>
        <v/>
      </c>
      <c r="AA179" s="463" t="s">
        <v>275</v>
      </c>
      <c r="AB179" s="458" t="str">
        <f t="shared" si="84"/>
        <v/>
      </c>
      <c r="AC179" s="459" t="str">
        <f>IFERROR(ROUNDDOWN(ROUNDDOWN(ROUND(L179*VLOOKUP(K179,【参考】数式用!$A$2:$M$57,MATCH("処遇改善加算Ⅳ",【参考】数式用!$G$3:$M$3,0)+6,0),0)*M179,0)*Z179*0.5,0), "")</f>
        <v/>
      </c>
      <c r="AD179" s="156"/>
      <c r="AE179" s="157"/>
      <c r="AF179" s="157"/>
      <c r="AG179" s="158"/>
      <c r="AH179" s="234"/>
      <c r="AI179" s="584"/>
      <c r="AJ179" s="167"/>
      <c r="AK179" s="541" t="str">
        <f t="shared" si="85"/>
        <v/>
      </c>
      <c r="AL179" s="542" t="str">
        <f t="shared" si="86"/>
        <v/>
      </c>
      <c r="AM179" s="543"/>
      <c r="AN179" s="547" t="str">
        <f>IFERROR(VLOOKUP(K179,【参考】数式用!$A$2:$N$57,14,FALSE),"")</f>
        <v/>
      </c>
      <c r="AO179" s="547" t="str">
        <f t="shared" si="87"/>
        <v/>
      </c>
      <c r="AP179" s="545" t="str">
        <f t="shared" si="88"/>
        <v/>
      </c>
      <c r="AQ179" s="545" t="str">
        <f t="shared" si="89"/>
        <v>キャリアパス要件Ⅰ・Ⅱ_</v>
      </c>
      <c r="AR179" s="546" t="str">
        <f t="shared" si="90"/>
        <v>入力済</v>
      </c>
      <c r="AS179" s="547" t="str">
        <f t="shared" si="91"/>
        <v/>
      </c>
      <c r="AT179" s="546" t="str">
        <f t="shared" si="92"/>
        <v>入力済</v>
      </c>
      <c r="AU179" s="546" t="str">
        <f t="shared" si="93"/>
        <v/>
      </c>
      <c r="AV179" s="546" t="str">
        <f t="shared" si="94"/>
        <v/>
      </c>
      <c r="AW179" s="547" t="str">
        <f t="shared" si="95"/>
        <v/>
      </c>
      <c r="AX179" s="547" t="str">
        <f t="shared" si="81"/>
        <v>入力済</v>
      </c>
      <c r="AY179" s="546" t="str">
        <f>IFERROR(VLOOKUP(K179,【参考】数式用!$AR$3:$AS$49, 2, FALSE), "")</f>
        <v/>
      </c>
      <c r="AZ179" s="547" t="str">
        <f t="shared" si="96"/>
        <v/>
      </c>
      <c r="BA179" s="547" t="str">
        <f t="shared" si="97"/>
        <v>入力済</v>
      </c>
      <c r="BB179" s="546" t="str">
        <f>IFERROR(VLOOKUP(K179,【参考】数式用!$AX$3:$AY$56, 2, FALSE), "")</f>
        <v/>
      </c>
      <c r="BC179" s="547" t="str">
        <f t="shared" si="98"/>
        <v/>
      </c>
      <c r="BD179" s="547" t="str">
        <f t="shared" si="99"/>
        <v>入力済</v>
      </c>
      <c r="BE179" s="547" t="str">
        <f t="shared" si="82"/>
        <v/>
      </c>
      <c r="BF179" s="547" t="str">
        <f t="shared" si="100"/>
        <v/>
      </c>
      <c r="BG179" s="547" t="str">
        <f t="shared" si="101"/>
        <v/>
      </c>
      <c r="BH179" s="547" t="str">
        <f t="shared" si="102"/>
        <v/>
      </c>
      <c r="BI179" s="547" t="str">
        <f t="shared" si="103"/>
        <v/>
      </c>
      <c r="BM179" s="633" t="e">
        <f>VLOOKUP(K179,【参考】数式用!$A$2:$O$57,15,FALSE)</f>
        <v>#N/A</v>
      </c>
    </row>
    <row r="180" spans="1:65" ht="109.95" customHeight="1" thickBot="1">
      <c r="A180" s="649">
        <v>169</v>
      </c>
      <c r="B180" s="983" t="str">
        <f>IF(基本情報入力シート!B208="","",基本情報入力シート!B208)</f>
        <v/>
      </c>
      <c r="C180" s="984"/>
      <c r="D180" s="984"/>
      <c r="E180" s="984"/>
      <c r="F180" s="985"/>
      <c r="G180" s="460" t="str">
        <f>IF(基本情報入力シート!L208="", "", 基本情報入力シート!L208)</f>
        <v/>
      </c>
      <c r="H180" s="460" t="str">
        <f>IF(基本情報入力シート!Q208="", "", 基本情報入力シート!Q208)</f>
        <v/>
      </c>
      <c r="I180" s="460" t="str">
        <f>IF(基本情報入力シート!V208="", "", 基本情報入力シート!V208)</f>
        <v/>
      </c>
      <c r="J180" s="460" t="str">
        <f>IF(基本情報入力シート!W208="", "", 基本情報入力シート!W208)</f>
        <v/>
      </c>
      <c r="K180" s="460" t="str">
        <f>IF(基本情報入力シート!Z208="", "", 基本情報入力シート!Z208)</f>
        <v/>
      </c>
      <c r="L180" s="162" t="str">
        <f>IF(基本情報入力シート!AF208=0, "",基本情報入力シート!AF208)</f>
        <v/>
      </c>
      <c r="M180" s="163" t="str">
        <f>IF(AND(基本情報入力シート!AG208="",基本情報入力シート!AG208=""), "", 基本情報入力シート!AG208)</f>
        <v/>
      </c>
      <c r="N180" s="136"/>
      <c r="O180" s="155" t="str">
        <f>IFERROR(VLOOKUP(K180,【参考】数式用!$A$2:$M$57,MATCH(N180,【参考】数式用!$G$3:$M$3,0)+6,0),"")</f>
        <v/>
      </c>
      <c r="P180" s="461" t="s">
        <v>180</v>
      </c>
      <c r="Q180" s="141"/>
      <c r="R180" s="462" t="s">
        <v>271</v>
      </c>
      <c r="S180" s="141"/>
      <c r="T180" s="462" t="s">
        <v>272</v>
      </c>
      <c r="U180" s="141"/>
      <c r="V180" s="462" t="s">
        <v>271</v>
      </c>
      <c r="W180" s="141"/>
      <c r="X180" s="462" t="s">
        <v>182</v>
      </c>
      <c r="Y180" s="462" t="s">
        <v>274</v>
      </c>
      <c r="Z180" s="456" t="str">
        <f t="shared" si="83"/>
        <v/>
      </c>
      <c r="AA180" s="463" t="s">
        <v>275</v>
      </c>
      <c r="AB180" s="458" t="str">
        <f t="shared" si="84"/>
        <v/>
      </c>
      <c r="AC180" s="459" t="str">
        <f>IFERROR(ROUNDDOWN(ROUNDDOWN(ROUND(L180*VLOOKUP(K180,【参考】数式用!$A$2:$M$57,MATCH("処遇改善加算Ⅳ",【参考】数式用!$G$3:$M$3,0)+6,0),0)*M180,0)*Z180*0.5,0), "")</f>
        <v/>
      </c>
      <c r="AD180" s="156"/>
      <c r="AE180" s="157"/>
      <c r="AF180" s="157"/>
      <c r="AG180" s="158"/>
      <c r="AH180" s="234"/>
      <c r="AI180" s="584"/>
      <c r="AJ180" s="167"/>
      <c r="AK180" s="541" t="str">
        <f t="shared" si="85"/>
        <v/>
      </c>
      <c r="AL180" s="542" t="str">
        <f t="shared" si="86"/>
        <v/>
      </c>
      <c r="AM180" s="543"/>
      <c r="AN180" s="547" t="str">
        <f>IFERROR(VLOOKUP(K180,【参考】数式用!$A$2:$N$57,14,FALSE),"")</f>
        <v/>
      </c>
      <c r="AO180" s="547" t="str">
        <f t="shared" si="87"/>
        <v/>
      </c>
      <c r="AP180" s="545" t="str">
        <f t="shared" si="88"/>
        <v/>
      </c>
      <c r="AQ180" s="545" t="str">
        <f t="shared" si="89"/>
        <v>キャリアパス要件Ⅰ・Ⅱ_</v>
      </c>
      <c r="AR180" s="546" t="str">
        <f t="shared" si="90"/>
        <v>入力済</v>
      </c>
      <c r="AS180" s="547" t="str">
        <f t="shared" si="91"/>
        <v/>
      </c>
      <c r="AT180" s="546" t="str">
        <f t="shared" si="92"/>
        <v>入力済</v>
      </c>
      <c r="AU180" s="546" t="str">
        <f t="shared" si="93"/>
        <v/>
      </c>
      <c r="AV180" s="546" t="str">
        <f t="shared" si="94"/>
        <v/>
      </c>
      <c r="AW180" s="547" t="str">
        <f t="shared" si="95"/>
        <v/>
      </c>
      <c r="AX180" s="547" t="str">
        <f t="shared" si="81"/>
        <v>入力済</v>
      </c>
      <c r="AY180" s="546" t="str">
        <f>IFERROR(VLOOKUP(K180,【参考】数式用!$AR$3:$AS$49, 2, FALSE), "")</f>
        <v/>
      </c>
      <c r="AZ180" s="547" t="str">
        <f t="shared" si="96"/>
        <v/>
      </c>
      <c r="BA180" s="547" t="str">
        <f t="shared" si="97"/>
        <v>入力済</v>
      </c>
      <c r="BB180" s="546" t="str">
        <f>IFERROR(VLOOKUP(K180,【参考】数式用!$AX$3:$AY$56, 2, FALSE), "")</f>
        <v/>
      </c>
      <c r="BC180" s="547" t="str">
        <f t="shared" si="98"/>
        <v/>
      </c>
      <c r="BD180" s="547" t="str">
        <f t="shared" si="99"/>
        <v>入力済</v>
      </c>
      <c r="BE180" s="547" t="str">
        <f t="shared" si="82"/>
        <v/>
      </c>
      <c r="BF180" s="547" t="str">
        <f t="shared" si="100"/>
        <v/>
      </c>
      <c r="BG180" s="547" t="str">
        <f t="shared" si="101"/>
        <v/>
      </c>
      <c r="BH180" s="547" t="str">
        <f t="shared" si="102"/>
        <v/>
      </c>
      <c r="BI180" s="547" t="str">
        <f t="shared" si="103"/>
        <v/>
      </c>
      <c r="BM180" s="633" t="e">
        <f>VLOOKUP(K180,【参考】数式用!$A$2:$O$57,15,FALSE)</f>
        <v>#N/A</v>
      </c>
    </row>
    <row r="181" spans="1:65" ht="109.95" customHeight="1" thickBot="1">
      <c r="A181" s="649">
        <v>170</v>
      </c>
      <c r="B181" s="983" t="str">
        <f>IF(基本情報入力シート!B209="","",基本情報入力シート!B209)</f>
        <v/>
      </c>
      <c r="C181" s="984"/>
      <c r="D181" s="984"/>
      <c r="E181" s="984"/>
      <c r="F181" s="985"/>
      <c r="G181" s="460" t="str">
        <f>IF(基本情報入力シート!L209="", "", 基本情報入力シート!L209)</f>
        <v/>
      </c>
      <c r="H181" s="460" t="str">
        <f>IF(基本情報入力シート!Q209="", "", 基本情報入力シート!Q209)</f>
        <v/>
      </c>
      <c r="I181" s="460" t="str">
        <f>IF(基本情報入力シート!V209="", "", 基本情報入力シート!V209)</f>
        <v/>
      </c>
      <c r="J181" s="460" t="str">
        <f>IF(基本情報入力シート!W209="", "", 基本情報入力シート!W209)</f>
        <v/>
      </c>
      <c r="K181" s="460" t="str">
        <f>IF(基本情報入力シート!Z209="", "", 基本情報入力シート!Z209)</f>
        <v/>
      </c>
      <c r="L181" s="162" t="str">
        <f>IF(基本情報入力シート!AF209=0, "",基本情報入力シート!AF209)</f>
        <v/>
      </c>
      <c r="M181" s="163" t="str">
        <f>IF(AND(基本情報入力シート!AG209="",基本情報入力シート!AG209=""), "", 基本情報入力シート!AG209)</f>
        <v/>
      </c>
      <c r="N181" s="136"/>
      <c r="O181" s="155" t="str">
        <f>IFERROR(VLOOKUP(K181,【参考】数式用!$A$2:$M$57,MATCH(N181,【参考】数式用!$G$3:$M$3,0)+6,0),"")</f>
        <v/>
      </c>
      <c r="P181" s="461" t="s">
        <v>180</v>
      </c>
      <c r="Q181" s="141"/>
      <c r="R181" s="462" t="s">
        <v>271</v>
      </c>
      <c r="S181" s="141"/>
      <c r="T181" s="462" t="s">
        <v>272</v>
      </c>
      <c r="U181" s="141"/>
      <c r="V181" s="462" t="s">
        <v>271</v>
      </c>
      <c r="W181" s="141"/>
      <c r="X181" s="462" t="s">
        <v>182</v>
      </c>
      <c r="Y181" s="462" t="s">
        <v>274</v>
      </c>
      <c r="Z181" s="456" t="str">
        <f t="shared" si="83"/>
        <v/>
      </c>
      <c r="AA181" s="463" t="s">
        <v>275</v>
      </c>
      <c r="AB181" s="458" t="str">
        <f t="shared" si="84"/>
        <v/>
      </c>
      <c r="AC181" s="459" t="str">
        <f>IFERROR(ROUNDDOWN(ROUNDDOWN(ROUND(L181*VLOOKUP(K181,【参考】数式用!$A$2:$M$57,MATCH("処遇改善加算Ⅳ",【参考】数式用!$G$3:$M$3,0)+6,0),0)*M181,0)*Z181*0.5,0), "")</f>
        <v/>
      </c>
      <c r="AD181" s="156"/>
      <c r="AE181" s="157"/>
      <c r="AF181" s="157"/>
      <c r="AG181" s="158"/>
      <c r="AH181" s="234"/>
      <c r="AI181" s="584"/>
      <c r="AJ181" s="167"/>
      <c r="AK181" s="541" t="str">
        <f t="shared" si="85"/>
        <v/>
      </c>
      <c r="AL181" s="542" t="str">
        <f t="shared" si="86"/>
        <v/>
      </c>
      <c r="AM181" s="543"/>
      <c r="AN181" s="547" t="str">
        <f>IFERROR(VLOOKUP(K181,【参考】数式用!$A$2:$N$57,14,FALSE),"")</f>
        <v/>
      </c>
      <c r="AO181" s="547" t="str">
        <f t="shared" si="87"/>
        <v/>
      </c>
      <c r="AP181" s="545" t="str">
        <f t="shared" si="88"/>
        <v/>
      </c>
      <c r="AQ181" s="545" t="str">
        <f t="shared" si="89"/>
        <v>キャリアパス要件Ⅰ・Ⅱ_</v>
      </c>
      <c r="AR181" s="546" t="str">
        <f t="shared" si="90"/>
        <v>入力済</v>
      </c>
      <c r="AS181" s="547" t="str">
        <f t="shared" si="91"/>
        <v/>
      </c>
      <c r="AT181" s="546" t="str">
        <f t="shared" si="92"/>
        <v>入力済</v>
      </c>
      <c r="AU181" s="546" t="str">
        <f t="shared" si="93"/>
        <v/>
      </c>
      <c r="AV181" s="546" t="str">
        <f t="shared" si="94"/>
        <v/>
      </c>
      <c r="AW181" s="547" t="str">
        <f t="shared" si="95"/>
        <v/>
      </c>
      <c r="AX181" s="547" t="str">
        <f t="shared" si="81"/>
        <v>入力済</v>
      </c>
      <c r="AY181" s="546" t="str">
        <f>IFERROR(VLOOKUP(K181,【参考】数式用!$AR$3:$AS$49, 2, FALSE), "")</f>
        <v/>
      </c>
      <c r="AZ181" s="547" t="str">
        <f t="shared" si="96"/>
        <v/>
      </c>
      <c r="BA181" s="547" t="str">
        <f t="shared" si="97"/>
        <v>入力済</v>
      </c>
      <c r="BB181" s="546" t="str">
        <f>IFERROR(VLOOKUP(K181,【参考】数式用!$AX$3:$AY$56, 2, FALSE), "")</f>
        <v/>
      </c>
      <c r="BC181" s="547" t="str">
        <f t="shared" si="98"/>
        <v/>
      </c>
      <c r="BD181" s="547" t="str">
        <f t="shared" si="99"/>
        <v>入力済</v>
      </c>
      <c r="BE181" s="547" t="str">
        <f t="shared" si="82"/>
        <v/>
      </c>
      <c r="BF181" s="547" t="str">
        <f t="shared" si="100"/>
        <v/>
      </c>
      <c r="BG181" s="547" t="str">
        <f t="shared" si="101"/>
        <v/>
      </c>
      <c r="BH181" s="547" t="str">
        <f t="shared" si="102"/>
        <v/>
      </c>
      <c r="BI181" s="547" t="str">
        <f t="shared" si="103"/>
        <v/>
      </c>
      <c r="BM181" s="633" t="e">
        <f>VLOOKUP(K181,【参考】数式用!$A$2:$O$57,15,FALSE)</f>
        <v>#N/A</v>
      </c>
    </row>
    <row r="182" spans="1:65" ht="109.95" customHeight="1" thickBot="1">
      <c r="A182" s="649">
        <v>171</v>
      </c>
      <c r="B182" s="983" t="str">
        <f>IF(基本情報入力シート!B210="","",基本情報入力シート!B210)</f>
        <v/>
      </c>
      <c r="C182" s="984"/>
      <c r="D182" s="984"/>
      <c r="E182" s="984"/>
      <c r="F182" s="985"/>
      <c r="G182" s="460" t="str">
        <f>IF(基本情報入力シート!L210="", "", 基本情報入力シート!L210)</f>
        <v/>
      </c>
      <c r="H182" s="460" t="str">
        <f>IF(基本情報入力シート!Q210="", "", 基本情報入力シート!Q210)</f>
        <v/>
      </c>
      <c r="I182" s="460" t="str">
        <f>IF(基本情報入力シート!V210="", "", 基本情報入力シート!V210)</f>
        <v/>
      </c>
      <c r="J182" s="460" t="str">
        <f>IF(基本情報入力シート!W210="", "", 基本情報入力シート!W210)</f>
        <v/>
      </c>
      <c r="K182" s="460" t="str">
        <f>IF(基本情報入力シート!Z210="", "", 基本情報入力シート!Z210)</f>
        <v/>
      </c>
      <c r="L182" s="162" t="str">
        <f>IF(基本情報入力シート!AF210=0, "",基本情報入力シート!AF210)</f>
        <v/>
      </c>
      <c r="M182" s="163" t="str">
        <f>IF(AND(基本情報入力シート!AG210="",基本情報入力シート!AG210=""), "", 基本情報入力シート!AG210)</f>
        <v/>
      </c>
      <c r="N182" s="136"/>
      <c r="O182" s="155" t="str">
        <f>IFERROR(VLOOKUP(K182,【参考】数式用!$A$2:$M$57,MATCH(N182,【参考】数式用!$G$3:$M$3,0)+6,0),"")</f>
        <v/>
      </c>
      <c r="P182" s="461" t="s">
        <v>180</v>
      </c>
      <c r="Q182" s="141"/>
      <c r="R182" s="462" t="s">
        <v>271</v>
      </c>
      <c r="S182" s="141"/>
      <c r="T182" s="462" t="s">
        <v>272</v>
      </c>
      <c r="U182" s="141"/>
      <c r="V182" s="462" t="s">
        <v>271</v>
      </c>
      <c r="W182" s="141"/>
      <c r="X182" s="462" t="s">
        <v>182</v>
      </c>
      <c r="Y182" s="462" t="s">
        <v>274</v>
      </c>
      <c r="Z182" s="456" t="str">
        <f t="shared" si="83"/>
        <v/>
      </c>
      <c r="AA182" s="463" t="s">
        <v>275</v>
      </c>
      <c r="AB182" s="458" t="str">
        <f t="shared" si="84"/>
        <v/>
      </c>
      <c r="AC182" s="459" t="str">
        <f>IFERROR(ROUNDDOWN(ROUNDDOWN(ROUND(L182*VLOOKUP(K182,【参考】数式用!$A$2:$M$57,MATCH("処遇改善加算Ⅳ",【参考】数式用!$G$3:$M$3,0)+6,0),0)*M182,0)*Z182*0.5,0), "")</f>
        <v/>
      </c>
      <c r="AD182" s="156"/>
      <c r="AE182" s="157"/>
      <c r="AF182" s="157"/>
      <c r="AG182" s="158"/>
      <c r="AH182" s="234"/>
      <c r="AI182" s="584"/>
      <c r="AJ182" s="167"/>
      <c r="AK182" s="541" t="str">
        <f t="shared" si="85"/>
        <v/>
      </c>
      <c r="AL182" s="542" t="str">
        <f t="shared" si="86"/>
        <v/>
      </c>
      <c r="AM182" s="543"/>
      <c r="AN182" s="547" t="str">
        <f>IFERROR(VLOOKUP(K182,【参考】数式用!$A$2:$N$57,14,FALSE),"")</f>
        <v/>
      </c>
      <c r="AO182" s="547" t="str">
        <f t="shared" si="87"/>
        <v/>
      </c>
      <c r="AP182" s="545" t="str">
        <f t="shared" si="88"/>
        <v/>
      </c>
      <c r="AQ182" s="545" t="str">
        <f t="shared" si="89"/>
        <v>キャリアパス要件Ⅰ・Ⅱ_</v>
      </c>
      <c r="AR182" s="546" t="str">
        <f t="shared" si="90"/>
        <v>入力済</v>
      </c>
      <c r="AS182" s="547" t="str">
        <f t="shared" si="91"/>
        <v/>
      </c>
      <c r="AT182" s="546" t="str">
        <f t="shared" si="92"/>
        <v>入力済</v>
      </c>
      <c r="AU182" s="546" t="str">
        <f t="shared" si="93"/>
        <v/>
      </c>
      <c r="AV182" s="546" t="str">
        <f t="shared" si="94"/>
        <v/>
      </c>
      <c r="AW182" s="547" t="str">
        <f t="shared" si="95"/>
        <v/>
      </c>
      <c r="AX182" s="547" t="str">
        <f t="shared" si="81"/>
        <v>入力済</v>
      </c>
      <c r="AY182" s="546" t="str">
        <f>IFERROR(VLOOKUP(K182,【参考】数式用!$AR$3:$AS$49, 2, FALSE), "")</f>
        <v/>
      </c>
      <c r="AZ182" s="547" t="str">
        <f t="shared" si="96"/>
        <v/>
      </c>
      <c r="BA182" s="547" t="str">
        <f t="shared" si="97"/>
        <v>入力済</v>
      </c>
      <c r="BB182" s="546" t="str">
        <f>IFERROR(VLOOKUP(K182,【参考】数式用!$AX$3:$AY$56, 2, FALSE), "")</f>
        <v/>
      </c>
      <c r="BC182" s="547" t="str">
        <f t="shared" si="98"/>
        <v/>
      </c>
      <c r="BD182" s="547" t="str">
        <f t="shared" si="99"/>
        <v>入力済</v>
      </c>
      <c r="BE182" s="547" t="str">
        <f t="shared" si="82"/>
        <v/>
      </c>
      <c r="BF182" s="547" t="str">
        <f t="shared" si="100"/>
        <v/>
      </c>
      <c r="BG182" s="547" t="str">
        <f t="shared" si="101"/>
        <v/>
      </c>
      <c r="BH182" s="547" t="str">
        <f t="shared" si="102"/>
        <v/>
      </c>
      <c r="BI182" s="547" t="str">
        <f t="shared" si="103"/>
        <v/>
      </c>
      <c r="BM182" s="633" t="e">
        <f>VLOOKUP(K182,【参考】数式用!$A$2:$O$57,15,FALSE)</f>
        <v>#N/A</v>
      </c>
    </row>
    <row r="183" spans="1:65" ht="109.95" customHeight="1" thickBot="1">
      <c r="A183" s="649">
        <v>172</v>
      </c>
      <c r="B183" s="983" t="str">
        <f>IF(基本情報入力シート!B211="","",基本情報入力シート!B211)</f>
        <v/>
      </c>
      <c r="C183" s="984"/>
      <c r="D183" s="984"/>
      <c r="E183" s="984"/>
      <c r="F183" s="985"/>
      <c r="G183" s="460" t="str">
        <f>IF(基本情報入力シート!L211="", "", 基本情報入力シート!L211)</f>
        <v/>
      </c>
      <c r="H183" s="460" t="str">
        <f>IF(基本情報入力シート!Q211="", "", 基本情報入力シート!Q211)</f>
        <v/>
      </c>
      <c r="I183" s="460" t="str">
        <f>IF(基本情報入力シート!V211="", "", 基本情報入力シート!V211)</f>
        <v/>
      </c>
      <c r="J183" s="460" t="str">
        <f>IF(基本情報入力シート!W211="", "", 基本情報入力シート!W211)</f>
        <v/>
      </c>
      <c r="K183" s="460" t="str">
        <f>IF(基本情報入力シート!Z211="", "", 基本情報入力シート!Z211)</f>
        <v/>
      </c>
      <c r="L183" s="162" t="str">
        <f>IF(基本情報入力シート!AF211=0, "",基本情報入力シート!AF211)</f>
        <v/>
      </c>
      <c r="M183" s="163" t="str">
        <f>IF(AND(基本情報入力シート!AG211="",基本情報入力シート!AG211=""), "", 基本情報入力シート!AG211)</f>
        <v/>
      </c>
      <c r="N183" s="136"/>
      <c r="O183" s="155" t="str">
        <f>IFERROR(VLOOKUP(K183,【参考】数式用!$A$2:$M$57,MATCH(N183,【参考】数式用!$G$3:$M$3,0)+6,0),"")</f>
        <v/>
      </c>
      <c r="P183" s="461" t="s">
        <v>180</v>
      </c>
      <c r="Q183" s="141"/>
      <c r="R183" s="462" t="s">
        <v>271</v>
      </c>
      <c r="S183" s="141"/>
      <c r="T183" s="462" t="s">
        <v>272</v>
      </c>
      <c r="U183" s="141"/>
      <c r="V183" s="462" t="s">
        <v>271</v>
      </c>
      <c r="W183" s="141"/>
      <c r="X183" s="462" t="s">
        <v>182</v>
      </c>
      <c r="Y183" s="462" t="s">
        <v>274</v>
      </c>
      <c r="Z183" s="456" t="str">
        <f t="shared" si="83"/>
        <v/>
      </c>
      <c r="AA183" s="463" t="s">
        <v>275</v>
      </c>
      <c r="AB183" s="458" t="str">
        <f t="shared" si="84"/>
        <v/>
      </c>
      <c r="AC183" s="459" t="str">
        <f>IFERROR(ROUNDDOWN(ROUNDDOWN(ROUND(L183*VLOOKUP(K183,【参考】数式用!$A$2:$M$57,MATCH("処遇改善加算Ⅳ",【参考】数式用!$G$3:$M$3,0)+6,0),0)*M183,0)*Z183*0.5,0), "")</f>
        <v/>
      </c>
      <c r="AD183" s="156"/>
      <c r="AE183" s="157"/>
      <c r="AF183" s="157"/>
      <c r="AG183" s="158"/>
      <c r="AH183" s="234"/>
      <c r="AI183" s="584"/>
      <c r="AJ183" s="167"/>
      <c r="AK183" s="541" t="str">
        <f t="shared" si="85"/>
        <v/>
      </c>
      <c r="AL183" s="542" t="str">
        <f t="shared" si="86"/>
        <v/>
      </c>
      <c r="AM183" s="543"/>
      <c r="AN183" s="547" t="str">
        <f>IFERROR(VLOOKUP(K183,【参考】数式用!$A$2:$N$57,14,FALSE),"")</f>
        <v/>
      </c>
      <c r="AO183" s="547" t="str">
        <f t="shared" si="87"/>
        <v/>
      </c>
      <c r="AP183" s="545" t="str">
        <f t="shared" si="88"/>
        <v/>
      </c>
      <c r="AQ183" s="545" t="str">
        <f t="shared" si="89"/>
        <v>キャリアパス要件Ⅰ・Ⅱ_</v>
      </c>
      <c r="AR183" s="546" t="str">
        <f t="shared" si="90"/>
        <v>入力済</v>
      </c>
      <c r="AS183" s="547" t="str">
        <f t="shared" si="91"/>
        <v/>
      </c>
      <c r="AT183" s="546" t="str">
        <f t="shared" si="92"/>
        <v>入力済</v>
      </c>
      <c r="AU183" s="546" t="str">
        <f t="shared" si="93"/>
        <v/>
      </c>
      <c r="AV183" s="546" t="str">
        <f t="shared" si="94"/>
        <v/>
      </c>
      <c r="AW183" s="547" t="str">
        <f t="shared" si="95"/>
        <v/>
      </c>
      <c r="AX183" s="547" t="str">
        <f t="shared" si="81"/>
        <v>入力済</v>
      </c>
      <c r="AY183" s="546" t="str">
        <f>IFERROR(VLOOKUP(K183,【参考】数式用!$AR$3:$AS$49, 2, FALSE), "")</f>
        <v/>
      </c>
      <c r="AZ183" s="547" t="str">
        <f t="shared" si="96"/>
        <v/>
      </c>
      <c r="BA183" s="547" t="str">
        <f t="shared" si="97"/>
        <v>入力済</v>
      </c>
      <c r="BB183" s="546" t="str">
        <f>IFERROR(VLOOKUP(K183,【参考】数式用!$AX$3:$AY$56, 2, FALSE), "")</f>
        <v/>
      </c>
      <c r="BC183" s="547" t="str">
        <f t="shared" si="98"/>
        <v/>
      </c>
      <c r="BD183" s="547" t="str">
        <f t="shared" si="99"/>
        <v>入力済</v>
      </c>
      <c r="BE183" s="547" t="str">
        <f t="shared" si="82"/>
        <v/>
      </c>
      <c r="BF183" s="547" t="str">
        <f t="shared" si="100"/>
        <v/>
      </c>
      <c r="BG183" s="547" t="str">
        <f t="shared" si="101"/>
        <v/>
      </c>
      <c r="BH183" s="547" t="str">
        <f t="shared" si="102"/>
        <v/>
      </c>
      <c r="BI183" s="547" t="str">
        <f t="shared" si="103"/>
        <v/>
      </c>
      <c r="BM183" s="633" t="e">
        <f>VLOOKUP(K183,【参考】数式用!$A$2:$O$57,15,FALSE)</f>
        <v>#N/A</v>
      </c>
    </row>
    <row r="184" spans="1:65" ht="109.95" customHeight="1" thickBot="1">
      <c r="A184" s="649">
        <v>173</v>
      </c>
      <c r="B184" s="983" t="str">
        <f>IF(基本情報入力シート!B212="","",基本情報入力シート!B212)</f>
        <v/>
      </c>
      <c r="C184" s="984"/>
      <c r="D184" s="984"/>
      <c r="E184" s="984"/>
      <c r="F184" s="985"/>
      <c r="G184" s="460" t="str">
        <f>IF(基本情報入力シート!L212="", "", 基本情報入力シート!L212)</f>
        <v/>
      </c>
      <c r="H184" s="460" t="str">
        <f>IF(基本情報入力シート!Q212="", "", 基本情報入力シート!Q212)</f>
        <v/>
      </c>
      <c r="I184" s="460" t="str">
        <f>IF(基本情報入力シート!V212="", "", 基本情報入力シート!V212)</f>
        <v/>
      </c>
      <c r="J184" s="460" t="str">
        <f>IF(基本情報入力シート!W212="", "", 基本情報入力シート!W212)</f>
        <v/>
      </c>
      <c r="K184" s="460" t="str">
        <f>IF(基本情報入力シート!Z212="", "", 基本情報入力シート!Z212)</f>
        <v/>
      </c>
      <c r="L184" s="162" t="str">
        <f>IF(基本情報入力シート!AF212=0, "",基本情報入力シート!AF212)</f>
        <v/>
      </c>
      <c r="M184" s="163" t="str">
        <f>IF(AND(基本情報入力シート!AG212="",基本情報入力シート!AG212=""), "", 基本情報入力シート!AG212)</f>
        <v/>
      </c>
      <c r="N184" s="136"/>
      <c r="O184" s="155" t="str">
        <f>IFERROR(VLOOKUP(K184,【参考】数式用!$A$2:$M$57,MATCH(N184,【参考】数式用!$G$3:$M$3,0)+6,0),"")</f>
        <v/>
      </c>
      <c r="P184" s="461" t="s">
        <v>180</v>
      </c>
      <c r="Q184" s="141"/>
      <c r="R184" s="462" t="s">
        <v>271</v>
      </c>
      <c r="S184" s="141"/>
      <c r="T184" s="462" t="s">
        <v>272</v>
      </c>
      <c r="U184" s="141"/>
      <c r="V184" s="462" t="s">
        <v>271</v>
      </c>
      <c r="W184" s="141"/>
      <c r="X184" s="462" t="s">
        <v>182</v>
      </c>
      <c r="Y184" s="462" t="s">
        <v>274</v>
      </c>
      <c r="Z184" s="456" t="str">
        <f t="shared" si="83"/>
        <v/>
      </c>
      <c r="AA184" s="463" t="s">
        <v>275</v>
      </c>
      <c r="AB184" s="458" t="str">
        <f t="shared" si="84"/>
        <v/>
      </c>
      <c r="AC184" s="459" t="str">
        <f>IFERROR(ROUNDDOWN(ROUNDDOWN(ROUND(L184*VLOOKUP(K184,【参考】数式用!$A$2:$M$57,MATCH("処遇改善加算Ⅳ",【参考】数式用!$G$3:$M$3,0)+6,0),0)*M184,0)*Z184*0.5,0), "")</f>
        <v/>
      </c>
      <c r="AD184" s="156"/>
      <c r="AE184" s="157"/>
      <c r="AF184" s="157"/>
      <c r="AG184" s="158"/>
      <c r="AH184" s="234"/>
      <c r="AI184" s="584"/>
      <c r="AJ184" s="167"/>
      <c r="AK184" s="541" t="str">
        <f t="shared" si="85"/>
        <v/>
      </c>
      <c r="AL184" s="542" t="str">
        <f t="shared" si="86"/>
        <v/>
      </c>
      <c r="AM184" s="543"/>
      <c r="AN184" s="547" t="str">
        <f>IFERROR(VLOOKUP(K184,【参考】数式用!$A$2:$N$57,14,FALSE),"")</f>
        <v/>
      </c>
      <c r="AO184" s="547" t="str">
        <f t="shared" si="87"/>
        <v/>
      </c>
      <c r="AP184" s="545" t="str">
        <f t="shared" si="88"/>
        <v/>
      </c>
      <c r="AQ184" s="545" t="str">
        <f t="shared" si="89"/>
        <v>キャリアパス要件Ⅰ・Ⅱ_</v>
      </c>
      <c r="AR184" s="546" t="str">
        <f t="shared" si="90"/>
        <v>入力済</v>
      </c>
      <c r="AS184" s="547" t="str">
        <f t="shared" si="91"/>
        <v/>
      </c>
      <c r="AT184" s="546" t="str">
        <f t="shared" si="92"/>
        <v>入力済</v>
      </c>
      <c r="AU184" s="546" t="str">
        <f t="shared" si="93"/>
        <v/>
      </c>
      <c r="AV184" s="546" t="str">
        <f t="shared" si="94"/>
        <v/>
      </c>
      <c r="AW184" s="547" t="str">
        <f t="shared" si="95"/>
        <v/>
      </c>
      <c r="AX184" s="547" t="str">
        <f t="shared" si="81"/>
        <v>入力済</v>
      </c>
      <c r="AY184" s="546" t="str">
        <f>IFERROR(VLOOKUP(K184,【参考】数式用!$AR$3:$AS$49, 2, FALSE), "")</f>
        <v/>
      </c>
      <c r="AZ184" s="547" t="str">
        <f t="shared" si="96"/>
        <v/>
      </c>
      <c r="BA184" s="547" t="str">
        <f t="shared" si="97"/>
        <v>入力済</v>
      </c>
      <c r="BB184" s="546" t="str">
        <f>IFERROR(VLOOKUP(K184,【参考】数式用!$AX$3:$AY$56, 2, FALSE), "")</f>
        <v/>
      </c>
      <c r="BC184" s="547" t="str">
        <f t="shared" si="98"/>
        <v/>
      </c>
      <c r="BD184" s="547" t="str">
        <f t="shared" si="99"/>
        <v>入力済</v>
      </c>
      <c r="BE184" s="547" t="str">
        <f t="shared" si="82"/>
        <v/>
      </c>
      <c r="BF184" s="547" t="str">
        <f t="shared" si="100"/>
        <v/>
      </c>
      <c r="BG184" s="547" t="str">
        <f t="shared" si="101"/>
        <v/>
      </c>
      <c r="BH184" s="547" t="str">
        <f t="shared" si="102"/>
        <v/>
      </c>
      <c r="BI184" s="547" t="str">
        <f t="shared" si="103"/>
        <v/>
      </c>
      <c r="BM184" s="633" t="e">
        <f>VLOOKUP(K184,【参考】数式用!$A$2:$O$57,15,FALSE)</f>
        <v>#N/A</v>
      </c>
    </row>
    <row r="185" spans="1:65" ht="109.95" customHeight="1" thickBot="1">
      <c r="A185" s="649">
        <v>174</v>
      </c>
      <c r="B185" s="983" t="str">
        <f>IF(基本情報入力シート!B213="","",基本情報入力シート!B213)</f>
        <v/>
      </c>
      <c r="C185" s="984"/>
      <c r="D185" s="984"/>
      <c r="E185" s="984"/>
      <c r="F185" s="985"/>
      <c r="G185" s="460" t="str">
        <f>IF(基本情報入力シート!L213="", "", 基本情報入力シート!L213)</f>
        <v/>
      </c>
      <c r="H185" s="460" t="str">
        <f>IF(基本情報入力シート!Q213="", "", 基本情報入力シート!Q213)</f>
        <v/>
      </c>
      <c r="I185" s="460" t="str">
        <f>IF(基本情報入力シート!V213="", "", 基本情報入力シート!V213)</f>
        <v/>
      </c>
      <c r="J185" s="460" t="str">
        <f>IF(基本情報入力シート!W213="", "", 基本情報入力シート!W213)</f>
        <v/>
      </c>
      <c r="K185" s="460" t="str">
        <f>IF(基本情報入力シート!Z213="", "", 基本情報入力シート!Z213)</f>
        <v/>
      </c>
      <c r="L185" s="162" t="str">
        <f>IF(基本情報入力シート!AF213=0, "",基本情報入力シート!AF213)</f>
        <v/>
      </c>
      <c r="M185" s="163" t="str">
        <f>IF(AND(基本情報入力シート!AG213="",基本情報入力シート!AG213=""), "", 基本情報入力シート!AG213)</f>
        <v/>
      </c>
      <c r="N185" s="136"/>
      <c r="O185" s="155" t="str">
        <f>IFERROR(VLOOKUP(K185,【参考】数式用!$A$2:$M$57,MATCH(N185,【参考】数式用!$G$3:$M$3,0)+6,0),"")</f>
        <v/>
      </c>
      <c r="P185" s="461" t="s">
        <v>180</v>
      </c>
      <c r="Q185" s="141"/>
      <c r="R185" s="462" t="s">
        <v>271</v>
      </c>
      <c r="S185" s="141"/>
      <c r="T185" s="462" t="s">
        <v>272</v>
      </c>
      <c r="U185" s="141"/>
      <c r="V185" s="462" t="s">
        <v>271</v>
      </c>
      <c r="W185" s="141"/>
      <c r="X185" s="462" t="s">
        <v>182</v>
      </c>
      <c r="Y185" s="462" t="s">
        <v>274</v>
      </c>
      <c r="Z185" s="456" t="str">
        <f t="shared" si="83"/>
        <v/>
      </c>
      <c r="AA185" s="463" t="s">
        <v>275</v>
      </c>
      <c r="AB185" s="458" t="str">
        <f t="shared" si="84"/>
        <v/>
      </c>
      <c r="AC185" s="459" t="str">
        <f>IFERROR(ROUNDDOWN(ROUNDDOWN(ROUND(L185*VLOOKUP(K185,【参考】数式用!$A$2:$M$57,MATCH("処遇改善加算Ⅳ",【参考】数式用!$G$3:$M$3,0)+6,0),0)*M185,0)*Z185*0.5,0), "")</f>
        <v/>
      </c>
      <c r="AD185" s="156"/>
      <c r="AE185" s="157"/>
      <c r="AF185" s="157"/>
      <c r="AG185" s="158"/>
      <c r="AH185" s="234"/>
      <c r="AI185" s="584"/>
      <c r="AJ185" s="167"/>
      <c r="AK185" s="541" t="str">
        <f t="shared" si="85"/>
        <v/>
      </c>
      <c r="AL185" s="542" t="str">
        <f t="shared" si="86"/>
        <v/>
      </c>
      <c r="AM185" s="543"/>
      <c r="AN185" s="547" t="str">
        <f>IFERROR(VLOOKUP(K185,【参考】数式用!$A$2:$N$57,14,FALSE),"")</f>
        <v/>
      </c>
      <c r="AO185" s="547" t="str">
        <f t="shared" si="87"/>
        <v/>
      </c>
      <c r="AP185" s="545" t="str">
        <f t="shared" si="88"/>
        <v/>
      </c>
      <c r="AQ185" s="545" t="str">
        <f t="shared" si="89"/>
        <v>キャリアパス要件Ⅰ・Ⅱ_</v>
      </c>
      <c r="AR185" s="546" t="str">
        <f t="shared" si="90"/>
        <v>入力済</v>
      </c>
      <c r="AS185" s="547" t="str">
        <f t="shared" si="91"/>
        <v/>
      </c>
      <c r="AT185" s="546" t="str">
        <f t="shared" si="92"/>
        <v>入力済</v>
      </c>
      <c r="AU185" s="546" t="str">
        <f t="shared" si="93"/>
        <v/>
      </c>
      <c r="AV185" s="546" t="str">
        <f t="shared" si="94"/>
        <v/>
      </c>
      <c r="AW185" s="547" t="str">
        <f t="shared" si="95"/>
        <v/>
      </c>
      <c r="AX185" s="547" t="str">
        <f t="shared" si="81"/>
        <v>入力済</v>
      </c>
      <c r="AY185" s="546" t="str">
        <f>IFERROR(VLOOKUP(K185,【参考】数式用!$AR$3:$AS$49, 2, FALSE), "")</f>
        <v/>
      </c>
      <c r="AZ185" s="547" t="str">
        <f t="shared" si="96"/>
        <v/>
      </c>
      <c r="BA185" s="547" t="str">
        <f t="shared" si="97"/>
        <v>入力済</v>
      </c>
      <c r="BB185" s="546" t="str">
        <f>IFERROR(VLOOKUP(K185,【参考】数式用!$AX$3:$AY$56, 2, FALSE), "")</f>
        <v/>
      </c>
      <c r="BC185" s="547" t="str">
        <f t="shared" si="98"/>
        <v/>
      </c>
      <c r="BD185" s="547" t="str">
        <f t="shared" si="99"/>
        <v>入力済</v>
      </c>
      <c r="BE185" s="547" t="str">
        <f t="shared" si="82"/>
        <v/>
      </c>
      <c r="BF185" s="547" t="str">
        <f t="shared" si="100"/>
        <v/>
      </c>
      <c r="BG185" s="547" t="str">
        <f t="shared" si="101"/>
        <v/>
      </c>
      <c r="BH185" s="547" t="str">
        <f t="shared" si="102"/>
        <v/>
      </c>
      <c r="BI185" s="547" t="str">
        <f t="shared" si="103"/>
        <v/>
      </c>
      <c r="BM185" s="633" t="e">
        <f>VLOOKUP(K185,【参考】数式用!$A$2:$O$57,15,FALSE)</f>
        <v>#N/A</v>
      </c>
    </row>
    <row r="186" spans="1:65" ht="109.95" customHeight="1" thickBot="1">
      <c r="A186" s="649">
        <v>175</v>
      </c>
      <c r="B186" s="983" t="str">
        <f>IF(基本情報入力シート!B214="","",基本情報入力シート!B214)</f>
        <v/>
      </c>
      <c r="C186" s="984"/>
      <c r="D186" s="984"/>
      <c r="E186" s="984"/>
      <c r="F186" s="985"/>
      <c r="G186" s="460" t="str">
        <f>IF(基本情報入力シート!L214="", "", 基本情報入力シート!L214)</f>
        <v/>
      </c>
      <c r="H186" s="460" t="str">
        <f>IF(基本情報入力シート!Q214="", "", 基本情報入力シート!Q214)</f>
        <v/>
      </c>
      <c r="I186" s="460" t="str">
        <f>IF(基本情報入力シート!V214="", "", 基本情報入力シート!V214)</f>
        <v/>
      </c>
      <c r="J186" s="460" t="str">
        <f>IF(基本情報入力シート!W214="", "", 基本情報入力シート!W214)</f>
        <v/>
      </c>
      <c r="K186" s="460" t="str">
        <f>IF(基本情報入力シート!Z214="", "", 基本情報入力シート!Z214)</f>
        <v/>
      </c>
      <c r="L186" s="162" t="str">
        <f>IF(基本情報入力シート!AF214=0, "",基本情報入力シート!AF214)</f>
        <v/>
      </c>
      <c r="M186" s="163" t="str">
        <f>IF(AND(基本情報入力シート!AG214="",基本情報入力シート!AG214=""), "", 基本情報入力シート!AG214)</f>
        <v/>
      </c>
      <c r="N186" s="136"/>
      <c r="O186" s="155" t="str">
        <f>IFERROR(VLOOKUP(K186,【参考】数式用!$A$2:$M$57,MATCH(N186,【参考】数式用!$G$3:$M$3,0)+6,0),"")</f>
        <v/>
      </c>
      <c r="P186" s="461" t="s">
        <v>180</v>
      </c>
      <c r="Q186" s="141"/>
      <c r="R186" s="462" t="s">
        <v>271</v>
      </c>
      <c r="S186" s="141"/>
      <c r="T186" s="462" t="s">
        <v>272</v>
      </c>
      <c r="U186" s="141"/>
      <c r="V186" s="462" t="s">
        <v>271</v>
      </c>
      <c r="W186" s="141"/>
      <c r="X186" s="462" t="s">
        <v>182</v>
      </c>
      <c r="Y186" s="462" t="s">
        <v>274</v>
      </c>
      <c r="Z186" s="456" t="str">
        <f t="shared" si="83"/>
        <v/>
      </c>
      <c r="AA186" s="463" t="s">
        <v>275</v>
      </c>
      <c r="AB186" s="458" t="str">
        <f t="shared" si="84"/>
        <v/>
      </c>
      <c r="AC186" s="459" t="str">
        <f>IFERROR(ROUNDDOWN(ROUNDDOWN(ROUND(L186*VLOOKUP(K186,【参考】数式用!$A$2:$M$57,MATCH("処遇改善加算Ⅳ",【参考】数式用!$G$3:$M$3,0)+6,0),0)*M186,0)*Z186*0.5,0), "")</f>
        <v/>
      </c>
      <c r="AD186" s="156"/>
      <c r="AE186" s="157"/>
      <c r="AF186" s="157"/>
      <c r="AG186" s="158"/>
      <c r="AH186" s="234"/>
      <c r="AI186" s="584"/>
      <c r="AJ186" s="167"/>
      <c r="AK186" s="541" t="str">
        <f t="shared" si="85"/>
        <v/>
      </c>
      <c r="AL186" s="542" t="str">
        <f t="shared" si="86"/>
        <v/>
      </c>
      <c r="AM186" s="543"/>
      <c r="AN186" s="547" t="str">
        <f>IFERROR(VLOOKUP(K186,【参考】数式用!$A$2:$N$57,14,FALSE),"")</f>
        <v/>
      </c>
      <c r="AO186" s="547" t="str">
        <f t="shared" si="87"/>
        <v/>
      </c>
      <c r="AP186" s="545" t="str">
        <f t="shared" si="88"/>
        <v/>
      </c>
      <c r="AQ186" s="545" t="str">
        <f t="shared" si="89"/>
        <v>キャリアパス要件Ⅰ・Ⅱ_</v>
      </c>
      <c r="AR186" s="546" t="str">
        <f t="shared" si="90"/>
        <v>入力済</v>
      </c>
      <c r="AS186" s="547" t="str">
        <f t="shared" si="91"/>
        <v/>
      </c>
      <c r="AT186" s="546" t="str">
        <f t="shared" si="92"/>
        <v>入力済</v>
      </c>
      <c r="AU186" s="546" t="str">
        <f t="shared" si="93"/>
        <v/>
      </c>
      <c r="AV186" s="546" t="str">
        <f t="shared" si="94"/>
        <v/>
      </c>
      <c r="AW186" s="547" t="str">
        <f t="shared" si="95"/>
        <v/>
      </c>
      <c r="AX186" s="547" t="str">
        <f t="shared" si="81"/>
        <v>入力済</v>
      </c>
      <c r="AY186" s="546" t="str">
        <f>IFERROR(VLOOKUP(K186,【参考】数式用!$AR$3:$AS$49, 2, FALSE), "")</f>
        <v/>
      </c>
      <c r="AZ186" s="547" t="str">
        <f t="shared" si="96"/>
        <v/>
      </c>
      <c r="BA186" s="547" t="str">
        <f t="shared" si="97"/>
        <v>入力済</v>
      </c>
      <c r="BB186" s="546" t="str">
        <f>IFERROR(VLOOKUP(K186,【参考】数式用!$AX$3:$AY$56, 2, FALSE), "")</f>
        <v/>
      </c>
      <c r="BC186" s="547" t="str">
        <f t="shared" si="98"/>
        <v/>
      </c>
      <c r="BD186" s="547" t="str">
        <f t="shared" si="99"/>
        <v>入力済</v>
      </c>
      <c r="BE186" s="547" t="str">
        <f t="shared" si="82"/>
        <v/>
      </c>
      <c r="BF186" s="547" t="str">
        <f t="shared" si="100"/>
        <v/>
      </c>
      <c r="BG186" s="547" t="str">
        <f t="shared" si="101"/>
        <v/>
      </c>
      <c r="BH186" s="547" t="str">
        <f t="shared" si="102"/>
        <v/>
      </c>
      <c r="BI186" s="547" t="str">
        <f t="shared" si="103"/>
        <v/>
      </c>
      <c r="BM186" s="633" t="e">
        <f>VLOOKUP(K186,【参考】数式用!$A$2:$O$57,15,FALSE)</f>
        <v>#N/A</v>
      </c>
    </row>
    <row r="187" spans="1:65" ht="109.95" customHeight="1" thickBot="1">
      <c r="A187" s="649">
        <v>176</v>
      </c>
      <c r="B187" s="983" t="str">
        <f>IF(基本情報入力シート!B215="","",基本情報入力シート!B215)</f>
        <v/>
      </c>
      <c r="C187" s="984"/>
      <c r="D187" s="984"/>
      <c r="E187" s="984"/>
      <c r="F187" s="985"/>
      <c r="G187" s="460" t="str">
        <f>IF(基本情報入力シート!L215="", "", 基本情報入力シート!L215)</f>
        <v/>
      </c>
      <c r="H187" s="460" t="str">
        <f>IF(基本情報入力シート!Q215="", "", 基本情報入力シート!Q215)</f>
        <v/>
      </c>
      <c r="I187" s="460" t="str">
        <f>IF(基本情報入力シート!V215="", "", 基本情報入力シート!V215)</f>
        <v/>
      </c>
      <c r="J187" s="460" t="str">
        <f>IF(基本情報入力シート!W215="", "", 基本情報入力シート!W215)</f>
        <v/>
      </c>
      <c r="K187" s="460" t="str">
        <f>IF(基本情報入力シート!Z215="", "", 基本情報入力シート!Z215)</f>
        <v/>
      </c>
      <c r="L187" s="162" t="str">
        <f>IF(基本情報入力シート!AF215=0, "",基本情報入力シート!AF215)</f>
        <v/>
      </c>
      <c r="M187" s="163" t="str">
        <f>IF(AND(基本情報入力シート!AG215="",基本情報入力シート!AG215=""), "", 基本情報入力シート!AG215)</f>
        <v/>
      </c>
      <c r="N187" s="136"/>
      <c r="O187" s="155" t="str">
        <f>IFERROR(VLOOKUP(K187,【参考】数式用!$A$2:$M$57,MATCH(N187,【参考】数式用!$G$3:$M$3,0)+6,0),"")</f>
        <v/>
      </c>
      <c r="P187" s="461" t="s">
        <v>180</v>
      </c>
      <c r="Q187" s="141"/>
      <c r="R187" s="462" t="s">
        <v>271</v>
      </c>
      <c r="S187" s="141"/>
      <c r="T187" s="462" t="s">
        <v>272</v>
      </c>
      <c r="U187" s="141"/>
      <c r="V187" s="462" t="s">
        <v>271</v>
      </c>
      <c r="W187" s="141"/>
      <c r="X187" s="462" t="s">
        <v>182</v>
      </c>
      <c r="Y187" s="462" t="s">
        <v>274</v>
      </c>
      <c r="Z187" s="456" t="str">
        <f t="shared" si="83"/>
        <v/>
      </c>
      <c r="AA187" s="463" t="s">
        <v>275</v>
      </c>
      <c r="AB187" s="458" t="str">
        <f t="shared" si="84"/>
        <v/>
      </c>
      <c r="AC187" s="459" t="str">
        <f>IFERROR(ROUNDDOWN(ROUNDDOWN(ROUND(L187*VLOOKUP(K187,【参考】数式用!$A$2:$M$57,MATCH("処遇改善加算Ⅳ",【参考】数式用!$G$3:$M$3,0)+6,0),0)*M187,0)*Z187*0.5,0), "")</f>
        <v/>
      </c>
      <c r="AD187" s="156"/>
      <c r="AE187" s="157"/>
      <c r="AF187" s="157"/>
      <c r="AG187" s="158"/>
      <c r="AH187" s="234"/>
      <c r="AI187" s="584"/>
      <c r="AJ187" s="167"/>
      <c r="AK187" s="541" t="str">
        <f t="shared" si="85"/>
        <v/>
      </c>
      <c r="AL187" s="542" t="str">
        <f t="shared" si="86"/>
        <v/>
      </c>
      <c r="AM187" s="543"/>
      <c r="AN187" s="547" t="str">
        <f>IFERROR(VLOOKUP(K187,【参考】数式用!$A$2:$N$57,14,FALSE),"")</f>
        <v/>
      </c>
      <c r="AO187" s="547" t="str">
        <f t="shared" si="87"/>
        <v/>
      </c>
      <c r="AP187" s="545" t="str">
        <f t="shared" si="88"/>
        <v/>
      </c>
      <c r="AQ187" s="545" t="str">
        <f t="shared" si="89"/>
        <v>キャリアパス要件Ⅰ・Ⅱ_</v>
      </c>
      <c r="AR187" s="546" t="str">
        <f t="shared" si="90"/>
        <v>入力済</v>
      </c>
      <c r="AS187" s="547" t="str">
        <f t="shared" si="91"/>
        <v/>
      </c>
      <c r="AT187" s="546" t="str">
        <f t="shared" si="92"/>
        <v>入力済</v>
      </c>
      <c r="AU187" s="546" t="str">
        <f t="shared" si="93"/>
        <v/>
      </c>
      <c r="AV187" s="546" t="str">
        <f t="shared" si="94"/>
        <v/>
      </c>
      <c r="AW187" s="547" t="str">
        <f t="shared" si="95"/>
        <v/>
      </c>
      <c r="AX187" s="547" t="str">
        <f t="shared" si="81"/>
        <v>入力済</v>
      </c>
      <c r="AY187" s="546" t="str">
        <f>IFERROR(VLOOKUP(K187,【参考】数式用!$AR$3:$AS$49, 2, FALSE), "")</f>
        <v/>
      </c>
      <c r="AZ187" s="547" t="str">
        <f t="shared" si="96"/>
        <v/>
      </c>
      <c r="BA187" s="547" t="str">
        <f t="shared" si="97"/>
        <v>入力済</v>
      </c>
      <c r="BB187" s="546" t="str">
        <f>IFERROR(VLOOKUP(K187,【参考】数式用!$AX$3:$AY$56, 2, FALSE), "")</f>
        <v/>
      </c>
      <c r="BC187" s="547" t="str">
        <f t="shared" si="98"/>
        <v/>
      </c>
      <c r="BD187" s="547" t="str">
        <f t="shared" si="99"/>
        <v>入力済</v>
      </c>
      <c r="BE187" s="547" t="str">
        <f t="shared" si="82"/>
        <v/>
      </c>
      <c r="BF187" s="547" t="str">
        <f t="shared" si="100"/>
        <v/>
      </c>
      <c r="BG187" s="547" t="str">
        <f t="shared" si="101"/>
        <v/>
      </c>
      <c r="BH187" s="547" t="str">
        <f t="shared" si="102"/>
        <v/>
      </c>
      <c r="BI187" s="547" t="str">
        <f t="shared" si="103"/>
        <v/>
      </c>
      <c r="BM187" s="633" t="e">
        <f>VLOOKUP(K187,【参考】数式用!$A$2:$O$57,15,FALSE)</f>
        <v>#N/A</v>
      </c>
    </row>
    <row r="188" spans="1:65" ht="109.95" customHeight="1" thickBot="1">
      <c r="A188" s="649">
        <v>177</v>
      </c>
      <c r="B188" s="983" t="str">
        <f>IF(基本情報入力シート!B216="","",基本情報入力シート!B216)</f>
        <v/>
      </c>
      <c r="C188" s="984"/>
      <c r="D188" s="984"/>
      <c r="E188" s="984"/>
      <c r="F188" s="985"/>
      <c r="G188" s="460" t="str">
        <f>IF(基本情報入力シート!L216="", "", 基本情報入力シート!L216)</f>
        <v/>
      </c>
      <c r="H188" s="460" t="str">
        <f>IF(基本情報入力シート!Q216="", "", 基本情報入力シート!Q216)</f>
        <v/>
      </c>
      <c r="I188" s="460" t="str">
        <f>IF(基本情報入力シート!V216="", "", 基本情報入力シート!V216)</f>
        <v/>
      </c>
      <c r="J188" s="460" t="str">
        <f>IF(基本情報入力シート!W216="", "", 基本情報入力シート!W216)</f>
        <v/>
      </c>
      <c r="K188" s="460" t="str">
        <f>IF(基本情報入力シート!Z216="", "", 基本情報入力シート!Z216)</f>
        <v/>
      </c>
      <c r="L188" s="162" t="str">
        <f>IF(基本情報入力シート!AF216=0, "",基本情報入力シート!AF216)</f>
        <v/>
      </c>
      <c r="M188" s="163" t="str">
        <f>IF(AND(基本情報入力シート!AG216="",基本情報入力シート!AG216=""), "", 基本情報入力シート!AG216)</f>
        <v/>
      </c>
      <c r="N188" s="136"/>
      <c r="O188" s="155" t="str">
        <f>IFERROR(VLOOKUP(K188,【参考】数式用!$A$2:$M$57,MATCH(N188,【参考】数式用!$G$3:$M$3,0)+6,0),"")</f>
        <v/>
      </c>
      <c r="P188" s="461" t="s">
        <v>180</v>
      </c>
      <c r="Q188" s="141"/>
      <c r="R188" s="462" t="s">
        <v>271</v>
      </c>
      <c r="S188" s="141"/>
      <c r="T188" s="462" t="s">
        <v>272</v>
      </c>
      <c r="U188" s="141"/>
      <c r="V188" s="462" t="s">
        <v>271</v>
      </c>
      <c r="W188" s="141"/>
      <c r="X188" s="462" t="s">
        <v>182</v>
      </c>
      <c r="Y188" s="462" t="s">
        <v>274</v>
      </c>
      <c r="Z188" s="456" t="str">
        <f t="shared" si="83"/>
        <v/>
      </c>
      <c r="AA188" s="463" t="s">
        <v>275</v>
      </c>
      <c r="AB188" s="458" t="str">
        <f t="shared" si="84"/>
        <v/>
      </c>
      <c r="AC188" s="459" t="str">
        <f>IFERROR(ROUNDDOWN(ROUNDDOWN(ROUND(L188*VLOOKUP(K188,【参考】数式用!$A$2:$M$57,MATCH("処遇改善加算Ⅳ",【参考】数式用!$G$3:$M$3,0)+6,0),0)*M188,0)*Z188*0.5,0), "")</f>
        <v/>
      </c>
      <c r="AD188" s="156"/>
      <c r="AE188" s="157"/>
      <c r="AF188" s="157"/>
      <c r="AG188" s="158"/>
      <c r="AH188" s="234"/>
      <c r="AI188" s="584"/>
      <c r="AJ188" s="167"/>
      <c r="AK188" s="541" t="str">
        <f t="shared" si="85"/>
        <v/>
      </c>
      <c r="AL188" s="542" t="str">
        <f t="shared" si="86"/>
        <v/>
      </c>
      <c r="AM188" s="543"/>
      <c r="AN188" s="547" t="str">
        <f>IFERROR(VLOOKUP(K188,【参考】数式用!$A$2:$N$57,14,FALSE),"")</f>
        <v/>
      </c>
      <c r="AO188" s="547" t="str">
        <f t="shared" si="87"/>
        <v/>
      </c>
      <c r="AP188" s="545" t="str">
        <f t="shared" si="88"/>
        <v/>
      </c>
      <c r="AQ188" s="545" t="str">
        <f t="shared" si="89"/>
        <v>キャリアパス要件Ⅰ・Ⅱ_</v>
      </c>
      <c r="AR188" s="546" t="str">
        <f t="shared" si="90"/>
        <v>入力済</v>
      </c>
      <c r="AS188" s="547" t="str">
        <f t="shared" si="91"/>
        <v/>
      </c>
      <c r="AT188" s="546" t="str">
        <f t="shared" si="92"/>
        <v>入力済</v>
      </c>
      <c r="AU188" s="546" t="str">
        <f t="shared" si="93"/>
        <v/>
      </c>
      <c r="AV188" s="546" t="str">
        <f t="shared" si="94"/>
        <v/>
      </c>
      <c r="AW188" s="547" t="str">
        <f t="shared" si="95"/>
        <v/>
      </c>
      <c r="AX188" s="547" t="str">
        <f t="shared" si="81"/>
        <v>入力済</v>
      </c>
      <c r="AY188" s="546" t="str">
        <f>IFERROR(VLOOKUP(K188,【参考】数式用!$AR$3:$AS$49, 2, FALSE), "")</f>
        <v/>
      </c>
      <c r="AZ188" s="547" t="str">
        <f t="shared" si="96"/>
        <v/>
      </c>
      <c r="BA188" s="547" t="str">
        <f t="shared" si="97"/>
        <v>入力済</v>
      </c>
      <c r="BB188" s="546" t="str">
        <f>IFERROR(VLOOKUP(K188,【参考】数式用!$AX$3:$AY$56, 2, FALSE), "")</f>
        <v/>
      </c>
      <c r="BC188" s="547" t="str">
        <f t="shared" si="98"/>
        <v/>
      </c>
      <c r="BD188" s="547" t="str">
        <f t="shared" si="99"/>
        <v>入力済</v>
      </c>
      <c r="BE188" s="547" t="str">
        <f t="shared" si="82"/>
        <v/>
      </c>
      <c r="BF188" s="547" t="str">
        <f t="shared" si="100"/>
        <v/>
      </c>
      <c r="BG188" s="547" t="str">
        <f t="shared" si="101"/>
        <v/>
      </c>
      <c r="BH188" s="547" t="str">
        <f t="shared" si="102"/>
        <v/>
      </c>
      <c r="BI188" s="547" t="str">
        <f t="shared" si="103"/>
        <v/>
      </c>
      <c r="BM188" s="633" t="e">
        <f>VLOOKUP(K188,【参考】数式用!$A$2:$O$57,15,FALSE)</f>
        <v>#N/A</v>
      </c>
    </row>
    <row r="189" spans="1:65" ht="109.95" customHeight="1" thickBot="1">
      <c r="A189" s="649">
        <v>178</v>
      </c>
      <c r="B189" s="983" t="str">
        <f>IF(基本情報入力シート!B217="","",基本情報入力シート!B217)</f>
        <v/>
      </c>
      <c r="C189" s="984"/>
      <c r="D189" s="984"/>
      <c r="E189" s="984"/>
      <c r="F189" s="985"/>
      <c r="G189" s="460" t="str">
        <f>IF(基本情報入力シート!L217="", "", 基本情報入力シート!L217)</f>
        <v/>
      </c>
      <c r="H189" s="460" t="str">
        <f>IF(基本情報入力シート!Q217="", "", 基本情報入力シート!Q217)</f>
        <v/>
      </c>
      <c r="I189" s="460" t="str">
        <f>IF(基本情報入力シート!V217="", "", 基本情報入力シート!V217)</f>
        <v/>
      </c>
      <c r="J189" s="460" t="str">
        <f>IF(基本情報入力シート!W217="", "", 基本情報入力シート!W217)</f>
        <v/>
      </c>
      <c r="K189" s="460" t="str">
        <f>IF(基本情報入力シート!Z217="", "", 基本情報入力シート!Z217)</f>
        <v/>
      </c>
      <c r="L189" s="162" t="str">
        <f>IF(基本情報入力シート!AF217=0, "",基本情報入力シート!AF217)</f>
        <v/>
      </c>
      <c r="M189" s="163" t="str">
        <f>IF(AND(基本情報入力シート!AG217="",基本情報入力シート!AG217=""), "", 基本情報入力シート!AG217)</f>
        <v/>
      </c>
      <c r="N189" s="136"/>
      <c r="O189" s="155" t="str">
        <f>IFERROR(VLOOKUP(K189,【参考】数式用!$A$2:$M$57,MATCH(N189,【参考】数式用!$G$3:$M$3,0)+6,0),"")</f>
        <v/>
      </c>
      <c r="P189" s="461" t="s">
        <v>180</v>
      </c>
      <c r="Q189" s="141"/>
      <c r="R189" s="462" t="s">
        <v>271</v>
      </c>
      <c r="S189" s="141"/>
      <c r="T189" s="462" t="s">
        <v>272</v>
      </c>
      <c r="U189" s="141"/>
      <c r="V189" s="462" t="s">
        <v>271</v>
      </c>
      <c r="W189" s="141"/>
      <c r="X189" s="462" t="s">
        <v>182</v>
      </c>
      <c r="Y189" s="462" t="s">
        <v>274</v>
      </c>
      <c r="Z189" s="456" t="str">
        <f t="shared" si="83"/>
        <v/>
      </c>
      <c r="AA189" s="463" t="s">
        <v>275</v>
      </c>
      <c r="AB189" s="458" t="str">
        <f t="shared" si="84"/>
        <v/>
      </c>
      <c r="AC189" s="459" t="str">
        <f>IFERROR(ROUNDDOWN(ROUNDDOWN(ROUND(L189*VLOOKUP(K189,【参考】数式用!$A$2:$M$57,MATCH("処遇改善加算Ⅳ",【参考】数式用!$G$3:$M$3,0)+6,0),0)*M189,0)*Z189*0.5,0), "")</f>
        <v/>
      </c>
      <c r="AD189" s="156"/>
      <c r="AE189" s="157"/>
      <c r="AF189" s="157"/>
      <c r="AG189" s="158"/>
      <c r="AH189" s="234"/>
      <c r="AI189" s="584"/>
      <c r="AJ189" s="167"/>
      <c r="AK189" s="541" t="str">
        <f t="shared" si="85"/>
        <v/>
      </c>
      <c r="AL189" s="542" t="str">
        <f t="shared" si="86"/>
        <v/>
      </c>
      <c r="AM189" s="543"/>
      <c r="AN189" s="547" t="str">
        <f>IFERROR(VLOOKUP(K189,【参考】数式用!$A$2:$N$57,14,FALSE),"")</f>
        <v/>
      </c>
      <c r="AO189" s="547" t="str">
        <f t="shared" si="87"/>
        <v/>
      </c>
      <c r="AP189" s="545" t="str">
        <f t="shared" si="88"/>
        <v/>
      </c>
      <c r="AQ189" s="545" t="str">
        <f t="shared" si="89"/>
        <v>キャリアパス要件Ⅰ・Ⅱ_</v>
      </c>
      <c r="AR189" s="546" t="str">
        <f t="shared" si="90"/>
        <v>入力済</v>
      </c>
      <c r="AS189" s="547" t="str">
        <f t="shared" si="91"/>
        <v/>
      </c>
      <c r="AT189" s="546" t="str">
        <f t="shared" si="92"/>
        <v>入力済</v>
      </c>
      <c r="AU189" s="546" t="str">
        <f t="shared" si="93"/>
        <v/>
      </c>
      <c r="AV189" s="546" t="str">
        <f t="shared" si="94"/>
        <v/>
      </c>
      <c r="AW189" s="547" t="str">
        <f t="shared" si="95"/>
        <v/>
      </c>
      <c r="AX189" s="547" t="str">
        <f t="shared" si="81"/>
        <v>入力済</v>
      </c>
      <c r="AY189" s="546" t="str">
        <f>IFERROR(VLOOKUP(K189,【参考】数式用!$AR$3:$AS$49, 2, FALSE), "")</f>
        <v/>
      </c>
      <c r="AZ189" s="547" t="str">
        <f t="shared" si="96"/>
        <v/>
      </c>
      <c r="BA189" s="547" t="str">
        <f t="shared" si="97"/>
        <v>入力済</v>
      </c>
      <c r="BB189" s="546" t="str">
        <f>IFERROR(VLOOKUP(K189,【参考】数式用!$AX$3:$AY$56, 2, FALSE), "")</f>
        <v/>
      </c>
      <c r="BC189" s="547" t="str">
        <f t="shared" si="98"/>
        <v/>
      </c>
      <c r="BD189" s="547" t="str">
        <f t="shared" si="99"/>
        <v>入力済</v>
      </c>
      <c r="BE189" s="547" t="str">
        <f t="shared" si="82"/>
        <v/>
      </c>
      <c r="BF189" s="547" t="str">
        <f t="shared" si="100"/>
        <v/>
      </c>
      <c r="BG189" s="547" t="str">
        <f t="shared" si="101"/>
        <v/>
      </c>
      <c r="BH189" s="547" t="str">
        <f t="shared" si="102"/>
        <v/>
      </c>
      <c r="BI189" s="547" t="str">
        <f t="shared" si="103"/>
        <v/>
      </c>
      <c r="BM189" s="633" t="e">
        <f>VLOOKUP(K189,【参考】数式用!$A$2:$O$57,15,FALSE)</f>
        <v>#N/A</v>
      </c>
    </row>
    <row r="190" spans="1:65" ht="109.95" customHeight="1" thickBot="1">
      <c r="A190" s="649">
        <v>179</v>
      </c>
      <c r="B190" s="983" t="str">
        <f>IF(基本情報入力シート!B218="","",基本情報入力シート!B218)</f>
        <v/>
      </c>
      <c r="C190" s="984"/>
      <c r="D190" s="984"/>
      <c r="E190" s="984"/>
      <c r="F190" s="985"/>
      <c r="G190" s="460" t="str">
        <f>IF(基本情報入力シート!L218="", "", 基本情報入力シート!L218)</f>
        <v/>
      </c>
      <c r="H190" s="460" t="str">
        <f>IF(基本情報入力シート!Q218="", "", 基本情報入力シート!Q218)</f>
        <v/>
      </c>
      <c r="I190" s="460" t="str">
        <f>IF(基本情報入力シート!V218="", "", 基本情報入力シート!V218)</f>
        <v/>
      </c>
      <c r="J190" s="460" t="str">
        <f>IF(基本情報入力シート!W218="", "", 基本情報入力シート!W218)</f>
        <v/>
      </c>
      <c r="K190" s="460" t="str">
        <f>IF(基本情報入力シート!Z218="", "", 基本情報入力シート!Z218)</f>
        <v/>
      </c>
      <c r="L190" s="162" t="str">
        <f>IF(基本情報入力シート!AF218=0, "",基本情報入力シート!AF218)</f>
        <v/>
      </c>
      <c r="M190" s="163" t="str">
        <f>IF(AND(基本情報入力シート!AG218="",基本情報入力シート!AG218=""), "", 基本情報入力シート!AG218)</f>
        <v/>
      </c>
      <c r="N190" s="136"/>
      <c r="O190" s="155" t="str">
        <f>IFERROR(VLOOKUP(K190,【参考】数式用!$A$2:$M$57,MATCH(N190,【参考】数式用!$G$3:$M$3,0)+6,0),"")</f>
        <v/>
      </c>
      <c r="P190" s="461" t="s">
        <v>180</v>
      </c>
      <c r="Q190" s="141"/>
      <c r="R190" s="462" t="s">
        <v>271</v>
      </c>
      <c r="S190" s="141"/>
      <c r="T190" s="462" t="s">
        <v>272</v>
      </c>
      <c r="U190" s="141"/>
      <c r="V190" s="462" t="s">
        <v>271</v>
      </c>
      <c r="W190" s="141"/>
      <c r="X190" s="462" t="s">
        <v>182</v>
      </c>
      <c r="Y190" s="462" t="s">
        <v>274</v>
      </c>
      <c r="Z190" s="456" t="str">
        <f t="shared" si="83"/>
        <v/>
      </c>
      <c r="AA190" s="463" t="s">
        <v>275</v>
      </c>
      <c r="AB190" s="458" t="str">
        <f t="shared" si="84"/>
        <v/>
      </c>
      <c r="AC190" s="459" t="str">
        <f>IFERROR(ROUNDDOWN(ROUNDDOWN(ROUND(L190*VLOOKUP(K190,【参考】数式用!$A$2:$M$57,MATCH("処遇改善加算Ⅳ",【参考】数式用!$G$3:$M$3,0)+6,0),0)*M190,0)*Z190*0.5,0), "")</f>
        <v/>
      </c>
      <c r="AD190" s="156"/>
      <c r="AE190" s="157"/>
      <c r="AF190" s="157"/>
      <c r="AG190" s="158"/>
      <c r="AH190" s="234"/>
      <c r="AI190" s="584"/>
      <c r="AJ190" s="167"/>
      <c r="AK190" s="541" t="str">
        <f t="shared" si="85"/>
        <v/>
      </c>
      <c r="AL190" s="542" t="str">
        <f t="shared" si="86"/>
        <v/>
      </c>
      <c r="AM190" s="543"/>
      <c r="AN190" s="547" t="str">
        <f>IFERROR(VLOOKUP(K190,【参考】数式用!$A$2:$N$57,14,FALSE),"")</f>
        <v/>
      </c>
      <c r="AO190" s="547" t="str">
        <f t="shared" si="87"/>
        <v/>
      </c>
      <c r="AP190" s="545" t="str">
        <f t="shared" si="88"/>
        <v/>
      </c>
      <c r="AQ190" s="545" t="str">
        <f t="shared" si="89"/>
        <v>キャリアパス要件Ⅰ・Ⅱ_</v>
      </c>
      <c r="AR190" s="546" t="str">
        <f t="shared" si="90"/>
        <v>入力済</v>
      </c>
      <c r="AS190" s="547" t="str">
        <f t="shared" si="91"/>
        <v/>
      </c>
      <c r="AT190" s="546" t="str">
        <f t="shared" si="92"/>
        <v>入力済</v>
      </c>
      <c r="AU190" s="546" t="str">
        <f t="shared" si="93"/>
        <v/>
      </c>
      <c r="AV190" s="546" t="str">
        <f t="shared" si="94"/>
        <v/>
      </c>
      <c r="AW190" s="547" t="str">
        <f t="shared" si="95"/>
        <v/>
      </c>
      <c r="AX190" s="547" t="str">
        <f t="shared" si="81"/>
        <v>入力済</v>
      </c>
      <c r="AY190" s="546" t="str">
        <f>IFERROR(VLOOKUP(K190,【参考】数式用!$AR$3:$AS$49, 2, FALSE), "")</f>
        <v/>
      </c>
      <c r="AZ190" s="547" t="str">
        <f t="shared" si="96"/>
        <v/>
      </c>
      <c r="BA190" s="547" t="str">
        <f t="shared" si="97"/>
        <v>入力済</v>
      </c>
      <c r="BB190" s="546" t="str">
        <f>IFERROR(VLOOKUP(K190,【参考】数式用!$AX$3:$AY$56, 2, FALSE), "")</f>
        <v/>
      </c>
      <c r="BC190" s="547" t="str">
        <f t="shared" si="98"/>
        <v/>
      </c>
      <c r="BD190" s="547" t="str">
        <f t="shared" si="99"/>
        <v>入力済</v>
      </c>
      <c r="BE190" s="547" t="str">
        <f t="shared" si="82"/>
        <v/>
      </c>
      <c r="BF190" s="547" t="str">
        <f t="shared" si="100"/>
        <v/>
      </c>
      <c r="BG190" s="547" t="str">
        <f t="shared" si="101"/>
        <v/>
      </c>
      <c r="BH190" s="547" t="str">
        <f t="shared" si="102"/>
        <v/>
      </c>
      <c r="BI190" s="547" t="str">
        <f t="shared" si="103"/>
        <v/>
      </c>
      <c r="BM190" s="633" t="e">
        <f>VLOOKUP(K190,【参考】数式用!$A$2:$O$57,15,FALSE)</f>
        <v>#N/A</v>
      </c>
    </row>
    <row r="191" spans="1:65" ht="109.95" customHeight="1" thickBot="1">
      <c r="A191" s="649">
        <v>180</v>
      </c>
      <c r="B191" s="983" t="str">
        <f>IF(基本情報入力シート!B219="","",基本情報入力シート!B219)</f>
        <v/>
      </c>
      <c r="C191" s="984"/>
      <c r="D191" s="984"/>
      <c r="E191" s="984"/>
      <c r="F191" s="985"/>
      <c r="G191" s="460" t="str">
        <f>IF(基本情報入力シート!L219="", "", 基本情報入力シート!L219)</f>
        <v/>
      </c>
      <c r="H191" s="460" t="str">
        <f>IF(基本情報入力シート!Q219="", "", 基本情報入力シート!Q219)</f>
        <v/>
      </c>
      <c r="I191" s="460" t="str">
        <f>IF(基本情報入力シート!V219="", "", 基本情報入力シート!V219)</f>
        <v/>
      </c>
      <c r="J191" s="460" t="str">
        <f>IF(基本情報入力シート!W219="", "", 基本情報入力シート!W219)</f>
        <v/>
      </c>
      <c r="K191" s="460" t="str">
        <f>IF(基本情報入力シート!Z219="", "", 基本情報入力シート!Z219)</f>
        <v/>
      </c>
      <c r="L191" s="162" t="str">
        <f>IF(基本情報入力シート!AF219=0, "",基本情報入力シート!AF219)</f>
        <v/>
      </c>
      <c r="M191" s="163" t="str">
        <f>IF(AND(基本情報入力シート!AG219="",基本情報入力シート!AG219=""), "", 基本情報入力シート!AG219)</f>
        <v/>
      </c>
      <c r="N191" s="136"/>
      <c r="O191" s="155" t="str">
        <f>IFERROR(VLOOKUP(K191,【参考】数式用!$A$2:$M$57,MATCH(N191,【参考】数式用!$G$3:$M$3,0)+6,0),"")</f>
        <v/>
      </c>
      <c r="P191" s="461" t="s">
        <v>180</v>
      </c>
      <c r="Q191" s="141"/>
      <c r="R191" s="462" t="s">
        <v>271</v>
      </c>
      <c r="S191" s="141"/>
      <c r="T191" s="462" t="s">
        <v>272</v>
      </c>
      <c r="U191" s="141"/>
      <c r="V191" s="462" t="s">
        <v>271</v>
      </c>
      <c r="W191" s="141"/>
      <c r="X191" s="462" t="s">
        <v>182</v>
      </c>
      <c r="Y191" s="462" t="s">
        <v>274</v>
      </c>
      <c r="Z191" s="456" t="str">
        <f t="shared" si="83"/>
        <v/>
      </c>
      <c r="AA191" s="463" t="s">
        <v>275</v>
      </c>
      <c r="AB191" s="458" t="str">
        <f t="shared" si="84"/>
        <v/>
      </c>
      <c r="AC191" s="459" t="str">
        <f>IFERROR(ROUNDDOWN(ROUNDDOWN(ROUND(L191*VLOOKUP(K191,【参考】数式用!$A$2:$M$57,MATCH("処遇改善加算Ⅳ",【参考】数式用!$G$3:$M$3,0)+6,0),0)*M191,0)*Z191*0.5,0), "")</f>
        <v/>
      </c>
      <c r="AD191" s="156"/>
      <c r="AE191" s="157"/>
      <c r="AF191" s="157"/>
      <c r="AG191" s="158"/>
      <c r="AH191" s="234"/>
      <c r="AI191" s="584"/>
      <c r="AJ191" s="167"/>
      <c r="AK191" s="541" t="str">
        <f t="shared" si="85"/>
        <v/>
      </c>
      <c r="AL191" s="542" t="str">
        <f t="shared" si="86"/>
        <v/>
      </c>
      <c r="AM191" s="543"/>
      <c r="AN191" s="547" t="str">
        <f>IFERROR(VLOOKUP(K191,【参考】数式用!$A$2:$N$57,14,FALSE),"")</f>
        <v/>
      </c>
      <c r="AO191" s="547" t="str">
        <f t="shared" si="87"/>
        <v/>
      </c>
      <c r="AP191" s="545" t="str">
        <f t="shared" si="88"/>
        <v/>
      </c>
      <c r="AQ191" s="545" t="str">
        <f t="shared" si="89"/>
        <v>キャリアパス要件Ⅰ・Ⅱ_</v>
      </c>
      <c r="AR191" s="546" t="str">
        <f t="shared" si="90"/>
        <v>入力済</v>
      </c>
      <c r="AS191" s="547" t="str">
        <f t="shared" si="91"/>
        <v/>
      </c>
      <c r="AT191" s="546" t="str">
        <f t="shared" si="92"/>
        <v>入力済</v>
      </c>
      <c r="AU191" s="546" t="str">
        <f t="shared" si="93"/>
        <v/>
      </c>
      <c r="AV191" s="546" t="str">
        <f t="shared" si="94"/>
        <v/>
      </c>
      <c r="AW191" s="547" t="str">
        <f t="shared" si="95"/>
        <v/>
      </c>
      <c r="AX191" s="547" t="str">
        <f t="shared" si="81"/>
        <v>入力済</v>
      </c>
      <c r="AY191" s="546" t="str">
        <f>IFERROR(VLOOKUP(K191,【参考】数式用!$AR$3:$AS$49, 2, FALSE), "")</f>
        <v/>
      </c>
      <c r="AZ191" s="547" t="str">
        <f t="shared" si="96"/>
        <v/>
      </c>
      <c r="BA191" s="547" t="str">
        <f t="shared" si="97"/>
        <v>入力済</v>
      </c>
      <c r="BB191" s="546" t="str">
        <f>IFERROR(VLOOKUP(K191,【参考】数式用!$AX$3:$AY$56, 2, FALSE), "")</f>
        <v/>
      </c>
      <c r="BC191" s="547" t="str">
        <f t="shared" si="98"/>
        <v/>
      </c>
      <c r="BD191" s="547" t="str">
        <f t="shared" si="99"/>
        <v>入力済</v>
      </c>
      <c r="BE191" s="547" t="str">
        <f t="shared" si="82"/>
        <v/>
      </c>
      <c r="BF191" s="547" t="str">
        <f t="shared" si="100"/>
        <v/>
      </c>
      <c r="BG191" s="547" t="str">
        <f t="shared" si="101"/>
        <v/>
      </c>
      <c r="BH191" s="547" t="str">
        <f t="shared" si="102"/>
        <v/>
      </c>
      <c r="BI191" s="547" t="str">
        <f t="shared" si="103"/>
        <v/>
      </c>
      <c r="BM191" s="633" t="e">
        <f>VLOOKUP(K191,【参考】数式用!$A$2:$O$57,15,FALSE)</f>
        <v>#N/A</v>
      </c>
    </row>
    <row r="192" spans="1:65" ht="109.95" customHeight="1" thickBot="1">
      <c r="A192" s="649">
        <v>181</v>
      </c>
      <c r="B192" s="983" t="str">
        <f>IF(基本情報入力シート!B220="","",基本情報入力シート!B220)</f>
        <v/>
      </c>
      <c r="C192" s="984"/>
      <c r="D192" s="984"/>
      <c r="E192" s="984"/>
      <c r="F192" s="985"/>
      <c r="G192" s="460" t="str">
        <f>IF(基本情報入力シート!L220="", "", 基本情報入力シート!L220)</f>
        <v/>
      </c>
      <c r="H192" s="460" t="str">
        <f>IF(基本情報入力シート!Q220="", "", 基本情報入力シート!Q220)</f>
        <v/>
      </c>
      <c r="I192" s="460" t="str">
        <f>IF(基本情報入力シート!V220="", "", 基本情報入力シート!V220)</f>
        <v/>
      </c>
      <c r="J192" s="460" t="str">
        <f>IF(基本情報入力シート!W220="", "", 基本情報入力シート!W220)</f>
        <v/>
      </c>
      <c r="K192" s="460" t="str">
        <f>IF(基本情報入力シート!Z220="", "", 基本情報入力シート!Z220)</f>
        <v/>
      </c>
      <c r="L192" s="162" t="str">
        <f>IF(基本情報入力シート!AF220=0, "",基本情報入力シート!AF220)</f>
        <v/>
      </c>
      <c r="M192" s="163" t="str">
        <f>IF(AND(基本情報入力シート!AG220="",基本情報入力シート!AG220=""), "", 基本情報入力シート!AG220)</f>
        <v/>
      </c>
      <c r="N192" s="136"/>
      <c r="O192" s="155" t="str">
        <f>IFERROR(VLOOKUP(K192,【参考】数式用!$A$2:$M$57,MATCH(N192,【参考】数式用!$G$3:$M$3,0)+6,0),"")</f>
        <v/>
      </c>
      <c r="P192" s="461" t="s">
        <v>180</v>
      </c>
      <c r="Q192" s="141"/>
      <c r="R192" s="462" t="s">
        <v>271</v>
      </c>
      <c r="S192" s="141"/>
      <c r="T192" s="462" t="s">
        <v>272</v>
      </c>
      <c r="U192" s="141"/>
      <c r="V192" s="462" t="s">
        <v>271</v>
      </c>
      <c r="W192" s="141"/>
      <c r="X192" s="462" t="s">
        <v>182</v>
      </c>
      <c r="Y192" s="462" t="s">
        <v>274</v>
      </c>
      <c r="Z192" s="456" t="str">
        <f t="shared" si="83"/>
        <v/>
      </c>
      <c r="AA192" s="463" t="s">
        <v>275</v>
      </c>
      <c r="AB192" s="458" t="str">
        <f t="shared" si="84"/>
        <v/>
      </c>
      <c r="AC192" s="459" t="str">
        <f>IFERROR(ROUNDDOWN(ROUNDDOWN(ROUND(L192*VLOOKUP(K192,【参考】数式用!$A$2:$M$57,MATCH("処遇改善加算Ⅳ",【参考】数式用!$G$3:$M$3,0)+6,0),0)*M192,0)*Z192*0.5,0), "")</f>
        <v/>
      </c>
      <c r="AD192" s="156"/>
      <c r="AE192" s="157"/>
      <c r="AF192" s="157"/>
      <c r="AG192" s="158"/>
      <c r="AH192" s="234"/>
      <c r="AI192" s="584"/>
      <c r="AJ192" s="167"/>
      <c r="AK192" s="541" t="str">
        <f t="shared" si="85"/>
        <v/>
      </c>
      <c r="AL192" s="542" t="str">
        <f t="shared" si="86"/>
        <v/>
      </c>
      <c r="AM192" s="543"/>
      <c r="AN192" s="547" t="str">
        <f>IFERROR(VLOOKUP(K192,【参考】数式用!$A$2:$N$57,14,FALSE),"")</f>
        <v/>
      </c>
      <c r="AO192" s="547" t="str">
        <f t="shared" si="87"/>
        <v/>
      </c>
      <c r="AP192" s="545" t="str">
        <f t="shared" si="88"/>
        <v/>
      </c>
      <c r="AQ192" s="545" t="str">
        <f t="shared" si="89"/>
        <v>キャリアパス要件Ⅰ・Ⅱ_</v>
      </c>
      <c r="AR192" s="546" t="str">
        <f t="shared" si="90"/>
        <v>入力済</v>
      </c>
      <c r="AS192" s="547" t="str">
        <f t="shared" si="91"/>
        <v/>
      </c>
      <c r="AT192" s="546" t="str">
        <f t="shared" si="92"/>
        <v>入力済</v>
      </c>
      <c r="AU192" s="546" t="str">
        <f t="shared" si="93"/>
        <v/>
      </c>
      <c r="AV192" s="546" t="str">
        <f t="shared" si="94"/>
        <v/>
      </c>
      <c r="AW192" s="547" t="str">
        <f t="shared" si="95"/>
        <v/>
      </c>
      <c r="AX192" s="547" t="str">
        <f t="shared" si="81"/>
        <v>入力済</v>
      </c>
      <c r="AY192" s="546" t="str">
        <f>IFERROR(VLOOKUP(K192,【参考】数式用!$AR$3:$AS$49, 2, FALSE), "")</f>
        <v/>
      </c>
      <c r="AZ192" s="547" t="str">
        <f t="shared" si="96"/>
        <v/>
      </c>
      <c r="BA192" s="547" t="str">
        <f t="shared" si="97"/>
        <v>入力済</v>
      </c>
      <c r="BB192" s="546" t="str">
        <f>IFERROR(VLOOKUP(K192,【参考】数式用!$AX$3:$AY$56, 2, FALSE), "")</f>
        <v/>
      </c>
      <c r="BC192" s="547" t="str">
        <f t="shared" si="98"/>
        <v/>
      </c>
      <c r="BD192" s="547" t="str">
        <f t="shared" si="99"/>
        <v>入力済</v>
      </c>
      <c r="BE192" s="547" t="str">
        <f t="shared" si="82"/>
        <v/>
      </c>
      <c r="BF192" s="547" t="str">
        <f t="shared" si="100"/>
        <v/>
      </c>
      <c r="BG192" s="547" t="str">
        <f t="shared" si="101"/>
        <v/>
      </c>
      <c r="BH192" s="547" t="str">
        <f t="shared" si="102"/>
        <v/>
      </c>
      <c r="BI192" s="547" t="str">
        <f t="shared" si="103"/>
        <v/>
      </c>
      <c r="BM192" s="633" t="e">
        <f>VLOOKUP(K192,【参考】数式用!$A$2:$O$57,15,FALSE)</f>
        <v>#N/A</v>
      </c>
    </row>
    <row r="193" spans="1:65" ht="109.95" customHeight="1" thickBot="1">
      <c r="A193" s="649">
        <v>182</v>
      </c>
      <c r="B193" s="983" t="str">
        <f>IF(基本情報入力シート!B221="","",基本情報入力シート!B221)</f>
        <v/>
      </c>
      <c r="C193" s="984"/>
      <c r="D193" s="984"/>
      <c r="E193" s="984"/>
      <c r="F193" s="985"/>
      <c r="G193" s="460" t="str">
        <f>IF(基本情報入力シート!L221="", "", 基本情報入力シート!L221)</f>
        <v/>
      </c>
      <c r="H193" s="460" t="str">
        <f>IF(基本情報入力シート!Q221="", "", 基本情報入力シート!Q221)</f>
        <v/>
      </c>
      <c r="I193" s="460" t="str">
        <f>IF(基本情報入力シート!V221="", "", 基本情報入力シート!V221)</f>
        <v/>
      </c>
      <c r="J193" s="460" t="str">
        <f>IF(基本情報入力シート!W221="", "", 基本情報入力シート!W221)</f>
        <v/>
      </c>
      <c r="K193" s="460" t="str">
        <f>IF(基本情報入力シート!Z221="", "", 基本情報入力シート!Z221)</f>
        <v/>
      </c>
      <c r="L193" s="162" t="str">
        <f>IF(基本情報入力シート!AF221=0, "",基本情報入力シート!AF221)</f>
        <v/>
      </c>
      <c r="M193" s="163" t="str">
        <f>IF(AND(基本情報入力シート!AG221="",基本情報入力シート!AG221=""), "", 基本情報入力シート!AG221)</f>
        <v/>
      </c>
      <c r="N193" s="136"/>
      <c r="O193" s="155" t="str">
        <f>IFERROR(VLOOKUP(K193,【参考】数式用!$A$2:$M$57,MATCH(N193,【参考】数式用!$G$3:$M$3,0)+6,0),"")</f>
        <v/>
      </c>
      <c r="P193" s="461" t="s">
        <v>180</v>
      </c>
      <c r="Q193" s="141"/>
      <c r="R193" s="462" t="s">
        <v>271</v>
      </c>
      <c r="S193" s="141"/>
      <c r="T193" s="462" t="s">
        <v>272</v>
      </c>
      <c r="U193" s="141"/>
      <c r="V193" s="462" t="s">
        <v>271</v>
      </c>
      <c r="W193" s="141"/>
      <c r="X193" s="462" t="s">
        <v>182</v>
      </c>
      <c r="Y193" s="462" t="s">
        <v>274</v>
      </c>
      <c r="Z193" s="456" t="str">
        <f t="shared" si="83"/>
        <v/>
      </c>
      <c r="AA193" s="463" t="s">
        <v>275</v>
      </c>
      <c r="AB193" s="458" t="str">
        <f t="shared" si="84"/>
        <v/>
      </c>
      <c r="AC193" s="459" t="str">
        <f>IFERROR(ROUNDDOWN(ROUNDDOWN(ROUND(L193*VLOOKUP(K193,【参考】数式用!$A$2:$M$57,MATCH("処遇改善加算Ⅳ",【参考】数式用!$G$3:$M$3,0)+6,0),0)*M193,0)*Z193*0.5,0), "")</f>
        <v/>
      </c>
      <c r="AD193" s="156"/>
      <c r="AE193" s="157"/>
      <c r="AF193" s="157"/>
      <c r="AG193" s="158"/>
      <c r="AH193" s="234"/>
      <c r="AI193" s="584"/>
      <c r="AJ193" s="167"/>
      <c r="AK193" s="541" t="str">
        <f t="shared" si="85"/>
        <v/>
      </c>
      <c r="AL193" s="542" t="str">
        <f t="shared" si="86"/>
        <v/>
      </c>
      <c r="AM193" s="543"/>
      <c r="AN193" s="547" t="str">
        <f>IFERROR(VLOOKUP(K193,【参考】数式用!$A$2:$N$57,14,FALSE),"")</f>
        <v/>
      </c>
      <c r="AO193" s="547" t="str">
        <f t="shared" si="87"/>
        <v/>
      </c>
      <c r="AP193" s="545" t="str">
        <f t="shared" si="88"/>
        <v/>
      </c>
      <c r="AQ193" s="545" t="str">
        <f t="shared" si="89"/>
        <v>キャリアパス要件Ⅰ・Ⅱ_</v>
      </c>
      <c r="AR193" s="546" t="str">
        <f t="shared" si="90"/>
        <v>入力済</v>
      </c>
      <c r="AS193" s="547" t="str">
        <f t="shared" si="91"/>
        <v/>
      </c>
      <c r="AT193" s="546" t="str">
        <f t="shared" si="92"/>
        <v>入力済</v>
      </c>
      <c r="AU193" s="546" t="str">
        <f t="shared" si="93"/>
        <v/>
      </c>
      <c r="AV193" s="546" t="str">
        <f t="shared" si="94"/>
        <v/>
      </c>
      <c r="AW193" s="547" t="str">
        <f t="shared" si="95"/>
        <v/>
      </c>
      <c r="AX193" s="547" t="str">
        <f t="shared" si="81"/>
        <v>入力済</v>
      </c>
      <c r="AY193" s="546" t="str">
        <f>IFERROR(VLOOKUP(K193,【参考】数式用!$AR$3:$AS$49, 2, FALSE), "")</f>
        <v/>
      </c>
      <c r="AZ193" s="547" t="str">
        <f t="shared" si="96"/>
        <v/>
      </c>
      <c r="BA193" s="547" t="str">
        <f t="shared" si="97"/>
        <v>入力済</v>
      </c>
      <c r="BB193" s="546" t="str">
        <f>IFERROR(VLOOKUP(K193,【参考】数式用!$AX$3:$AY$56, 2, FALSE), "")</f>
        <v/>
      </c>
      <c r="BC193" s="547" t="str">
        <f t="shared" si="98"/>
        <v/>
      </c>
      <c r="BD193" s="547" t="str">
        <f t="shared" si="99"/>
        <v>入力済</v>
      </c>
      <c r="BE193" s="547" t="str">
        <f t="shared" si="82"/>
        <v/>
      </c>
      <c r="BF193" s="547" t="str">
        <f t="shared" si="100"/>
        <v/>
      </c>
      <c r="BG193" s="547" t="str">
        <f t="shared" si="101"/>
        <v/>
      </c>
      <c r="BH193" s="547" t="str">
        <f t="shared" si="102"/>
        <v/>
      </c>
      <c r="BI193" s="547" t="str">
        <f t="shared" si="103"/>
        <v/>
      </c>
      <c r="BM193" s="633" t="e">
        <f>VLOOKUP(K193,【参考】数式用!$A$2:$O$57,15,FALSE)</f>
        <v>#N/A</v>
      </c>
    </row>
    <row r="194" spans="1:65" ht="109.95" customHeight="1" thickBot="1">
      <c r="A194" s="649">
        <v>183</v>
      </c>
      <c r="B194" s="983" t="str">
        <f>IF(基本情報入力シート!B222="","",基本情報入力シート!B222)</f>
        <v/>
      </c>
      <c r="C194" s="984"/>
      <c r="D194" s="984"/>
      <c r="E194" s="984"/>
      <c r="F194" s="985"/>
      <c r="G194" s="460" t="str">
        <f>IF(基本情報入力シート!L222="", "", 基本情報入力シート!L222)</f>
        <v/>
      </c>
      <c r="H194" s="460" t="str">
        <f>IF(基本情報入力シート!Q222="", "", 基本情報入力シート!Q222)</f>
        <v/>
      </c>
      <c r="I194" s="460" t="str">
        <f>IF(基本情報入力シート!V222="", "", 基本情報入力シート!V222)</f>
        <v/>
      </c>
      <c r="J194" s="460" t="str">
        <f>IF(基本情報入力シート!W222="", "", 基本情報入力シート!W222)</f>
        <v/>
      </c>
      <c r="K194" s="460" t="str">
        <f>IF(基本情報入力シート!Z222="", "", 基本情報入力シート!Z222)</f>
        <v/>
      </c>
      <c r="L194" s="162" t="str">
        <f>IF(基本情報入力シート!AF222=0, "",基本情報入力シート!AF222)</f>
        <v/>
      </c>
      <c r="M194" s="163" t="str">
        <f>IF(AND(基本情報入力シート!AG222="",基本情報入力シート!AG222=""), "", 基本情報入力シート!AG222)</f>
        <v/>
      </c>
      <c r="N194" s="136"/>
      <c r="O194" s="155" t="str">
        <f>IFERROR(VLOOKUP(K194,【参考】数式用!$A$2:$M$57,MATCH(N194,【参考】数式用!$G$3:$M$3,0)+6,0),"")</f>
        <v/>
      </c>
      <c r="P194" s="461" t="s">
        <v>180</v>
      </c>
      <c r="Q194" s="141"/>
      <c r="R194" s="462" t="s">
        <v>271</v>
      </c>
      <c r="S194" s="141"/>
      <c r="T194" s="462" t="s">
        <v>272</v>
      </c>
      <c r="U194" s="141"/>
      <c r="V194" s="462" t="s">
        <v>271</v>
      </c>
      <c r="W194" s="141"/>
      <c r="X194" s="462" t="s">
        <v>182</v>
      </c>
      <c r="Y194" s="462" t="s">
        <v>274</v>
      </c>
      <c r="Z194" s="456" t="str">
        <f t="shared" si="83"/>
        <v/>
      </c>
      <c r="AA194" s="463" t="s">
        <v>275</v>
      </c>
      <c r="AB194" s="458" t="str">
        <f t="shared" si="84"/>
        <v/>
      </c>
      <c r="AC194" s="459" t="str">
        <f>IFERROR(ROUNDDOWN(ROUNDDOWN(ROUND(L194*VLOOKUP(K194,【参考】数式用!$A$2:$M$57,MATCH("処遇改善加算Ⅳ",【参考】数式用!$G$3:$M$3,0)+6,0),0)*M194,0)*Z194*0.5,0), "")</f>
        <v/>
      </c>
      <c r="AD194" s="156"/>
      <c r="AE194" s="157"/>
      <c r="AF194" s="157"/>
      <c r="AG194" s="158"/>
      <c r="AH194" s="234"/>
      <c r="AI194" s="584"/>
      <c r="AJ194" s="167"/>
      <c r="AK194" s="541" t="str">
        <f t="shared" si="85"/>
        <v/>
      </c>
      <c r="AL194" s="542" t="str">
        <f t="shared" si="86"/>
        <v/>
      </c>
      <c r="AM194" s="543"/>
      <c r="AN194" s="547" t="str">
        <f>IFERROR(VLOOKUP(K194,【参考】数式用!$A$2:$N$57,14,FALSE),"")</f>
        <v/>
      </c>
      <c r="AO194" s="547" t="str">
        <f t="shared" si="87"/>
        <v/>
      </c>
      <c r="AP194" s="545" t="str">
        <f t="shared" si="88"/>
        <v/>
      </c>
      <c r="AQ194" s="545" t="str">
        <f t="shared" si="89"/>
        <v>キャリアパス要件Ⅰ・Ⅱ_</v>
      </c>
      <c r="AR194" s="546" t="str">
        <f t="shared" si="90"/>
        <v>入力済</v>
      </c>
      <c r="AS194" s="547" t="str">
        <f t="shared" si="91"/>
        <v/>
      </c>
      <c r="AT194" s="546" t="str">
        <f t="shared" si="92"/>
        <v>入力済</v>
      </c>
      <c r="AU194" s="546" t="str">
        <f t="shared" si="93"/>
        <v/>
      </c>
      <c r="AV194" s="546" t="str">
        <f t="shared" si="94"/>
        <v/>
      </c>
      <c r="AW194" s="547" t="str">
        <f t="shared" si="95"/>
        <v/>
      </c>
      <c r="AX194" s="547" t="str">
        <f t="shared" si="81"/>
        <v>入力済</v>
      </c>
      <c r="AY194" s="546" t="str">
        <f>IFERROR(VLOOKUP(K194,【参考】数式用!$AR$3:$AS$49, 2, FALSE), "")</f>
        <v/>
      </c>
      <c r="AZ194" s="547" t="str">
        <f t="shared" si="96"/>
        <v/>
      </c>
      <c r="BA194" s="547" t="str">
        <f t="shared" si="97"/>
        <v>入力済</v>
      </c>
      <c r="BB194" s="546" t="str">
        <f>IFERROR(VLOOKUP(K194,【参考】数式用!$AX$3:$AY$56, 2, FALSE), "")</f>
        <v/>
      </c>
      <c r="BC194" s="547" t="str">
        <f t="shared" si="98"/>
        <v/>
      </c>
      <c r="BD194" s="547" t="str">
        <f t="shared" si="99"/>
        <v>入力済</v>
      </c>
      <c r="BE194" s="547" t="str">
        <f t="shared" si="82"/>
        <v/>
      </c>
      <c r="BF194" s="547" t="str">
        <f t="shared" si="100"/>
        <v/>
      </c>
      <c r="BG194" s="547" t="str">
        <f t="shared" si="101"/>
        <v/>
      </c>
      <c r="BH194" s="547" t="str">
        <f t="shared" si="102"/>
        <v/>
      </c>
      <c r="BI194" s="547" t="str">
        <f t="shared" si="103"/>
        <v/>
      </c>
      <c r="BM194" s="633" t="e">
        <f>VLOOKUP(K194,【参考】数式用!$A$2:$O$57,15,FALSE)</f>
        <v>#N/A</v>
      </c>
    </row>
    <row r="195" spans="1:65" ht="109.95" customHeight="1" thickBot="1">
      <c r="A195" s="649">
        <v>184</v>
      </c>
      <c r="B195" s="983" t="str">
        <f>IF(基本情報入力シート!B223="","",基本情報入力シート!B223)</f>
        <v/>
      </c>
      <c r="C195" s="984"/>
      <c r="D195" s="984"/>
      <c r="E195" s="984"/>
      <c r="F195" s="985"/>
      <c r="G195" s="460" t="str">
        <f>IF(基本情報入力シート!L223="", "", 基本情報入力シート!L223)</f>
        <v/>
      </c>
      <c r="H195" s="460" t="str">
        <f>IF(基本情報入力シート!Q223="", "", 基本情報入力シート!Q223)</f>
        <v/>
      </c>
      <c r="I195" s="460" t="str">
        <f>IF(基本情報入力シート!V223="", "", 基本情報入力シート!V223)</f>
        <v/>
      </c>
      <c r="J195" s="460" t="str">
        <f>IF(基本情報入力シート!W223="", "", 基本情報入力シート!W223)</f>
        <v/>
      </c>
      <c r="K195" s="460" t="str">
        <f>IF(基本情報入力シート!Z223="", "", 基本情報入力シート!Z223)</f>
        <v/>
      </c>
      <c r="L195" s="162" t="str">
        <f>IF(基本情報入力シート!AF223=0, "",基本情報入力シート!AF223)</f>
        <v/>
      </c>
      <c r="M195" s="163" t="str">
        <f>IF(AND(基本情報入力シート!AG223="",基本情報入力シート!AG223=""), "", 基本情報入力シート!AG223)</f>
        <v/>
      </c>
      <c r="N195" s="136"/>
      <c r="O195" s="155" t="str">
        <f>IFERROR(VLOOKUP(K195,【参考】数式用!$A$2:$M$57,MATCH(N195,【参考】数式用!$G$3:$M$3,0)+6,0),"")</f>
        <v/>
      </c>
      <c r="P195" s="461" t="s">
        <v>180</v>
      </c>
      <c r="Q195" s="141"/>
      <c r="R195" s="462" t="s">
        <v>271</v>
      </c>
      <c r="S195" s="141"/>
      <c r="T195" s="462" t="s">
        <v>272</v>
      </c>
      <c r="U195" s="141"/>
      <c r="V195" s="462" t="s">
        <v>271</v>
      </c>
      <c r="W195" s="141"/>
      <c r="X195" s="462" t="s">
        <v>182</v>
      </c>
      <c r="Y195" s="462" t="s">
        <v>274</v>
      </c>
      <c r="Z195" s="456" t="str">
        <f t="shared" si="83"/>
        <v/>
      </c>
      <c r="AA195" s="463" t="s">
        <v>275</v>
      </c>
      <c r="AB195" s="458" t="str">
        <f t="shared" si="84"/>
        <v/>
      </c>
      <c r="AC195" s="459" t="str">
        <f>IFERROR(ROUNDDOWN(ROUNDDOWN(ROUND(L195*VLOOKUP(K195,【参考】数式用!$A$2:$M$57,MATCH("処遇改善加算Ⅳ",【参考】数式用!$G$3:$M$3,0)+6,0),0)*M195,0)*Z195*0.5,0), "")</f>
        <v/>
      </c>
      <c r="AD195" s="156"/>
      <c r="AE195" s="157"/>
      <c r="AF195" s="157"/>
      <c r="AG195" s="158"/>
      <c r="AH195" s="234"/>
      <c r="AI195" s="584"/>
      <c r="AJ195" s="167"/>
      <c r="AK195" s="541" t="str">
        <f t="shared" si="85"/>
        <v/>
      </c>
      <c r="AL195" s="542" t="str">
        <f t="shared" si="86"/>
        <v/>
      </c>
      <c r="AM195" s="543"/>
      <c r="AN195" s="547" t="str">
        <f>IFERROR(VLOOKUP(K195,【参考】数式用!$A$2:$N$57,14,FALSE),"")</f>
        <v/>
      </c>
      <c r="AO195" s="547" t="str">
        <f t="shared" si="87"/>
        <v/>
      </c>
      <c r="AP195" s="545" t="str">
        <f t="shared" si="88"/>
        <v/>
      </c>
      <c r="AQ195" s="545" t="str">
        <f t="shared" si="89"/>
        <v>キャリアパス要件Ⅰ・Ⅱ_</v>
      </c>
      <c r="AR195" s="546" t="str">
        <f t="shared" si="90"/>
        <v>入力済</v>
      </c>
      <c r="AS195" s="547" t="str">
        <f t="shared" si="91"/>
        <v/>
      </c>
      <c r="AT195" s="546" t="str">
        <f t="shared" si="92"/>
        <v>入力済</v>
      </c>
      <c r="AU195" s="546" t="str">
        <f t="shared" si="93"/>
        <v/>
      </c>
      <c r="AV195" s="546" t="str">
        <f t="shared" si="94"/>
        <v/>
      </c>
      <c r="AW195" s="547" t="str">
        <f t="shared" si="95"/>
        <v/>
      </c>
      <c r="AX195" s="547" t="str">
        <f t="shared" si="81"/>
        <v>入力済</v>
      </c>
      <c r="AY195" s="546" t="str">
        <f>IFERROR(VLOOKUP(K195,【参考】数式用!$AR$3:$AS$49, 2, FALSE), "")</f>
        <v/>
      </c>
      <c r="AZ195" s="547" t="str">
        <f t="shared" si="96"/>
        <v/>
      </c>
      <c r="BA195" s="547" t="str">
        <f t="shared" si="97"/>
        <v>入力済</v>
      </c>
      <c r="BB195" s="546" t="str">
        <f>IFERROR(VLOOKUP(K195,【参考】数式用!$AX$3:$AY$56, 2, FALSE), "")</f>
        <v/>
      </c>
      <c r="BC195" s="547" t="str">
        <f t="shared" si="98"/>
        <v/>
      </c>
      <c r="BD195" s="547" t="str">
        <f t="shared" si="99"/>
        <v>入力済</v>
      </c>
      <c r="BE195" s="547" t="str">
        <f t="shared" si="82"/>
        <v/>
      </c>
      <c r="BF195" s="547" t="str">
        <f t="shared" si="100"/>
        <v/>
      </c>
      <c r="BG195" s="547" t="str">
        <f t="shared" si="101"/>
        <v/>
      </c>
      <c r="BH195" s="547" t="str">
        <f t="shared" si="102"/>
        <v/>
      </c>
      <c r="BI195" s="547" t="str">
        <f t="shared" si="103"/>
        <v/>
      </c>
      <c r="BM195" s="633" t="e">
        <f>VLOOKUP(K195,【参考】数式用!$A$2:$O$57,15,FALSE)</f>
        <v>#N/A</v>
      </c>
    </row>
    <row r="196" spans="1:65" ht="109.95" customHeight="1" thickBot="1">
      <c r="A196" s="649">
        <v>185</v>
      </c>
      <c r="B196" s="983" t="str">
        <f>IF(基本情報入力シート!B224="","",基本情報入力シート!B224)</f>
        <v/>
      </c>
      <c r="C196" s="984"/>
      <c r="D196" s="984"/>
      <c r="E196" s="984"/>
      <c r="F196" s="985"/>
      <c r="G196" s="460" t="str">
        <f>IF(基本情報入力シート!L224="", "", 基本情報入力シート!L224)</f>
        <v/>
      </c>
      <c r="H196" s="460" t="str">
        <f>IF(基本情報入力シート!Q224="", "", 基本情報入力シート!Q224)</f>
        <v/>
      </c>
      <c r="I196" s="460" t="str">
        <f>IF(基本情報入力シート!V224="", "", 基本情報入力シート!V224)</f>
        <v/>
      </c>
      <c r="J196" s="460" t="str">
        <f>IF(基本情報入力シート!W224="", "", 基本情報入力シート!W224)</f>
        <v/>
      </c>
      <c r="K196" s="460" t="str">
        <f>IF(基本情報入力シート!Z224="", "", 基本情報入力シート!Z224)</f>
        <v/>
      </c>
      <c r="L196" s="162" t="str">
        <f>IF(基本情報入力シート!AF224=0, "",基本情報入力シート!AF224)</f>
        <v/>
      </c>
      <c r="M196" s="163" t="str">
        <f>IF(AND(基本情報入力シート!AG224="",基本情報入力シート!AG224=""), "", 基本情報入力シート!AG224)</f>
        <v/>
      </c>
      <c r="N196" s="136"/>
      <c r="O196" s="155" t="str">
        <f>IFERROR(VLOOKUP(K196,【参考】数式用!$A$2:$M$57,MATCH(N196,【参考】数式用!$G$3:$M$3,0)+6,0),"")</f>
        <v/>
      </c>
      <c r="P196" s="461" t="s">
        <v>180</v>
      </c>
      <c r="Q196" s="141"/>
      <c r="R196" s="462" t="s">
        <v>271</v>
      </c>
      <c r="S196" s="141"/>
      <c r="T196" s="462" t="s">
        <v>272</v>
      </c>
      <c r="U196" s="141"/>
      <c r="V196" s="462" t="s">
        <v>271</v>
      </c>
      <c r="W196" s="141"/>
      <c r="X196" s="462" t="s">
        <v>182</v>
      </c>
      <c r="Y196" s="462" t="s">
        <v>274</v>
      </c>
      <c r="Z196" s="456" t="str">
        <f t="shared" si="83"/>
        <v/>
      </c>
      <c r="AA196" s="463" t="s">
        <v>275</v>
      </c>
      <c r="AB196" s="458" t="str">
        <f t="shared" si="84"/>
        <v/>
      </c>
      <c r="AC196" s="459" t="str">
        <f>IFERROR(ROUNDDOWN(ROUNDDOWN(ROUND(L196*VLOOKUP(K196,【参考】数式用!$A$2:$M$57,MATCH("処遇改善加算Ⅳ",【参考】数式用!$G$3:$M$3,0)+6,0),0)*M196,0)*Z196*0.5,0), "")</f>
        <v/>
      </c>
      <c r="AD196" s="156"/>
      <c r="AE196" s="157"/>
      <c r="AF196" s="157"/>
      <c r="AG196" s="158"/>
      <c r="AH196" s="234"/>
      <c r="AI196" s="584"/>
      <c r="AJ196" s="167"/>
      <c r="AK196" s="541" t="str">
        <f t="shared" si="85"/>
        <v/>
      </c>
      <c r="AL196" s="542" t="str">
        <f t="shared" si="86"/>
        <v/>
      </c>
      <c r="AM196" s="543"/>
      <c r="AN196" s="547" t="str">
        <f>IFERROR(VLOOKUP(K196,【参考】数式用!$A$2:$N$57,14,FALSE),"")</f>
        <v/>
      </c>
      <c r="AO196" s="547" t="str">
        <f t="shared" si="87"/>
        <v/>
      </c>
      <c r="AP196" s="545" t="str">
        <f t="shared" si="88"/>
        <v/>
      </c>
      <c r="AQ196" s="545" t="str">
        <f t="shared" si="89"/>
        <v>キャリアパス要件Ⅰ・Ⅱ_</v>
      </c>
      <c r="AR196" s="546" t="str">
        <f t="shared" si="90"/>
        <v>入力済</v>
      </c>
      <c r="AS196" s="547" t="str">
        <f t="shared" si="91"/>
        <v/>
      </c>
      <c r="AT196" s="546" t="str">
        <f t="shared" si="92"/>
        <v>入力済</v>
      </c>
      <c r="AU196" s="546" t="str">
        <f t="shared" si="93"/>
        <v/>
      </c>
      <c r="AV196" s="546" t="str">
        <f t="shared" si="94"/>
        <v/>
      </c>
      <c r="AW196" s="547" t="str">
        <f t="shared" si="95"/>
        <v/>
      </c>
      <c r="AX196" s="547" t="str">
        <f t="shared" si="81"/>
        <v>入力済</v>
      </c>
      <c r="AY196" s="546" t="str">
        <f>IFERROR(VLOOKUP(K196,【参考】数式用!$AR$3:$AS$49, 2, FALSE), "")</f>
        <v/>
      </c>
      <c r="AZ196" s="547" t="str">
        <f t="shared" si="96"/>
        <v/>
      </c>
      <c r="BA196" s="547" t="str">
        <f t="shared" si="97"/>
        <v>入力済</v>
      </c>
      <c r="BB196" s="546" t="str">
        <f>IFERROR(VLOOKUP(K196,【参考】数式用!$AX$3:$AY$56, 2, FALSE), "")</f>
        <v/>
      </c>
      <c r="BC196" s="547" t="str">
        <f t="shared" si="98"/>
        <v/>
      </c>
      <c r="BD196" s="547" t="str">
        <f t="shared" si="99"/>
        <v>入力済</v>
      </c>
      <c r="BE196" s="547" t="str">
        <f t="shared" si="82"/>
        <v/>
      </c>
      <c r="BF196" s="547" t="str">
        <f t="shared" si="100"/>
        <v/>
      </c>
      <c r="BG196" s="547" t="str">
        <f t="shared" si="101"/>
        <v/>
      </c>
      <c r="BH196" s="547" t="str">
        <f t="shared" si="102"/>
        <v/>
      </c>
      <c r="BI196" s="547" t="str">
        <f t="shared" si="103"/>
        <v/>
      </c>
      <c r="BM196" s="633" t="e">
        <f>VLOOKUP(K196,【参考】数式用!$A$2:$O$57,15,FALSE)</f>
        <v>#N/A</v>
      </c>
    </row>
    <row r="197" spans="1:65" ht="109.95" customHeight="1" thickBot="1">
      <c r="A197" s="649">
        <v>186</v>
      </c>
      <c r="B197" s="983" t="str">
        <f>IF(基本情報入力シート!B225="","",基本情報入力シート!B225)</f>
        <v/>
      </c>
      <c r="C197" s="984"/>
      <c r="D197" s="984"/>
      <c r="E197" s="984"/>
      <c r="F197" s="985"/>
      <c r="G197" s="460" t="str">
        <f>IF(基本情報入力シート!L225="", "", 基本情報入力シート!L225)</f>
        <v/>
      </c>
      <c r="H197" s="460" t="str">
        <f>IF(基本情報入力シート!Q225="", "", 基本情報入力シート!Q225)</f>
        <v/>
      </c>
      <c r="I197" s="460" t="str">
        <f>IF(基本情報入力シート!V225="", "", 基本情報入力シート!V225)</f>
        <v/>
      </c>
      <c r="J197" s="460" t="str">
        <f>IF(基本情報入力シート!W225="", "", 基本情報入力シート!W225)</f>
        <v/>
      </c>
      <c r="K197" s="460" t="str">
        <f>IF(基本情報入力シート!Z225="", "", 基本情報入力シート!Z225)</f>
        <v/>
      </c>
      <c r="L197" s="162" t="str">
        <f>IF(基本情報入力シート!AF225=0, "",基本情報入力シート!AF225)</f>
        <v/>
      </c>
      <c r="M197" s="163" t="str">
        <f>IF(AND(基本情報入力シート!AG225="",基本情報入力シート!AG225=""), "", 基本情報入力シート!AG225)</f>
        <v/>
      </c>
      <c r="N197" s="136"/>
      <c r="O197" s="155" t="str">
        <f>IFERROR(VLOOKUP(K197,【参考】数式用!$A$2:$M$57,MATCH(N197,【参考】数式用!$G$3:$M$3,0)+6,0),"")</f>
        <v/>
      </c>
      <c r="P197" s="461" t="s">
        <v>180</v>
      </c>
      <c r="Q197" s="141"/>
      <c r="R197" s="462" t="s">
        <v>271</v>
      </c>
      <c r="S197" s="141"/>
      <c r="T197" s="462" t="s">
        <v>272</v>
      </c>
      <c r="U197" s="141"/>
      <c r="V197" s="462" t="s">
        <v>271</v>
      </c>
      <c r="W197" s="141"/>
      <c r="X197" s="462" t="s">
        <v>182</v>
      </c>
      <c r="Y197" s="462" t="s">
        <v>274</v>
      </c>
      <c r="Z197" s="456" t="str">
        <f t="shared" si="83"/>
        <v/>
      </c>
      <c r="AA197" s="463" t="s">
        <v>275</v>
      </c>
      <c r="AB197" s="458" t="str">
        <f t="shared" si="84"/>
        <v/>
      </c>
      <c r="AC197" s="459" t="str">
        <f>IFERROR(ROUNDDOWN(ROUNDDOWN(ROUND(L197*VLOOKUP(K197,【参考】数式用!$A$2:$M$57,MATCH("処遇改善加算Ⅳ",【参考】数式用!$G$3:$M$3,0)+6,0),0)*M197,0)*Z197*0.5,0), "")</f>
        <v/>
      </c>
      <c r="AD197" s="156"/>
      <c r="AE197" s="157"/>
      <c r="AF197" s="157"/>
      <c r="AG197" s="158"/>
      <c r="AH197" s="234"/>
      <c r="AI197" s="584"/>
      <c r="AJ197" s="167"/>
      <c r="AK197" s="541" t="str">
        <f t="shared" si="85"/>
        <v/>
      </c>
      <c r="AL197" s="542" t="str">
        <f t="shared" si="86"/>
        <v/>
      </c>
      <c r="AM197" s="543"/>
      <c r="AN197" s="547" t="str">
        <f>IFERROR(VLOOKUP(K197,【参考】数式用!$A$2:$N$57,14,FALSE),"")</f>
        <v/>
      </c>
      <c r="AO197" s="547" t="str">
        <f t="shared" si="87"/>
        <v/>
      </c>
      <c r="AP197" s="545" t="str">
        <f t="shared" si="88"/>
        <v/>
      </c>
      <c r="AQ197" s="545" t="str">
        <f t="shared" si="89"/>
        <v>キャリアパス要件Ⅰ・Ⅱ_</v>
      </c>
      <c r="AR197" s="546" t="str">
        <f t="shared" si="90"/>
        <v>入力済</v>
      </c>
      <c r="AS197" s="547" t="str">
        <f t="shared" si="91"/>
        <v/>
      </c>
      <c r="AT197" s="546" t="str">
        <f t="shared" si="92"/>
        <v>入力済</v>
      </c>
      <c r="AU197" s="546" t="str">
        <f t="shared" si="93"/>
        <v/>
      </c>
      <c r="AV197" s="546" t="str">
        <f t="shared" si="94"/>
        <v/>
      </c>
      <c r="AW197" s="547" t="str">
        <f t="shared" si="95"/>
        <v/>
      </c>
      <c r="AX197" s="547" t="str">
        <f t="shared" si="81"/>
        <v>入力済</v>
      </c>
      <c r="AY197" s="546" t="str">
        <f>IFERROR(VLOOKUP(K197,【参考】数式用!$AR$3:$AS$49, 2, FALSE), "")</f>
        <v/>
      </c>
      <c r="AZ197" s="547" t="str">
        <f t="shared" si="96"/>
        <v/>
      </c>
      <c r="BA197" s="547" t="str">
        <f t="shared" si="97"/>
        <v>入力済</v>
      </c>
      <c r="BB197" s="546" t="str">
        <f>IFERROR(VLOOKUP(K197,【参考】数式用!$AX$3:$AY$56, 2, FALSE), "")</f>
        <v/>
      </c>
      <c r="BC197" s="547" t="str">
        <f t="shared" si="98"/>
        <v/>
      </c>
      <c r="BD197" s="547" t="str">
        <f t="shared" si="99"/>
        <v>入力済</v>
      </c>
      <c r="BE197" s="547" t="str">
        <f t="shared" si="82"/>
        <v/>
      </c>
      <c r="BF197" s="547" t="str">
        <f t="shared" si="100"/>
        <v/>
      </c>
      <c r="BG197" s="547" t="str">
        <f t="shared" si="101"/>
        <v/>
      </c>
      <c r="BH197" s="547" t="str">
        <f t="shared" si="102"/>
        <v/>
      </c>
      <c r="BI197" s="547" t="str">
        <f t="shared" si="103"/>
        <v/>
      </c>
      <c r="BM197" s="633" t="e">
        <f>VLOOKUP(K197,【参考】数式用!$A$2:$O$57,15,FALSE)</f>
        <v>#N/A</v>
      </c>
    </row>
    <row r="198" spans="1:65" ht="109.95" customHeight="1" thickBot="1">
      <c r="A198" s="649">
        <v>187</v>
      </c>
      <c r="B198" s="983" t="str">
        <f>IF(基本情報入力シート!B226="","",基本情報入力シート!B226)</f>
        <v/>
      </c>
      <c r="C198" s="984"/>
      <c r="D198" s="984"/>
      <c r="E198" s="984"/>
      <c r="F198" s="985"/>
      <c r="G198" s="460" t="str">
        <f>IF(基本情報入力シート!L226="", "", 基本情報入力シート!L226)</f>
        <v/>
      </c>
      <c r="H198" s="460" t="str">
        <f>IF(基本情報入力シート!Q226="", "", 基本情報入力シート!Q226)</f>
        <v/>
      </c>
      <c r="I198" s="460" t="str">
        <f>IF(基本情報入力シート!V226="", "", 基本情報入力シート!V226)</f>
        <v/>
      </c>
      <c r="J198" s="460" t="str">
        <f>IF(基本情報入力シート!W226="", "", 基本情報入力シート!W226)</f>
        <v/>
      </c>
      <c r="K198" s="460" t="str">
        <f>IF(基本情報入力シート!Z226="", "", 基本情報入力シート!Z226)</f>
        <v/>
      </c>
      <c r="L198" s="162" t="str">
        <f>IF(基本情報入力シート!AF226=0, "",基本情報入力シート!AF226)</f>
        <v/>
      </c>
      <c r="M198" s="163" t="str">
        <f>IF(AND(基本情報入力シート!AG226="",基本情報入力シート!AG226=""), "", 基本情報入力シート!AG226)</f>
        <v/>
      </c>
      <c r="N198" s="136"/>
      <c r="O198" s="155" t="str">
        <f>IFERROR(VLOOKUP(K198,【参考】数式用!$A$2:$M$57,MATCH(N198,【参考】数式用!$G$3:$M$3,0)+6,0),"")</f>
        <v/>
      </c>
      <c r="P198" s="461" t="s">
        <v>180</v>
      </c>
      <c r="Q198" s="141"/>
      <c r="R198" s="462" t="s">
        <v>271</v>
      </c>
      <c r="S198" s="141"/>
      <c r="T198" s="462" t="s">
        <v>272</v>
      </c>
      <c r="U198" s="141"/>
      <c r="V198" s="462" t="s">
        <v>271</v>
      </c>
      <c r="W198" s="141"/>
      <c r="X198" s="462" t="s">
        <v>182</v>
      </c>
      <c r="Y198" s="462" t="s">
        <v>274</v>
      </c>
      <c r="Z198" s="456" t="str">
        <f t="shared" si="83"/>
        <v/>
      </c>
      <c r="AA198" s="463" t="s">
        <v>275</v>
      </c>
      <c r="AB198" s="458" t="str">
        <f t="shared" si="84"/>
        <v/>
      </c>
      <c r="AC198" s="459" t="str">
        <f>IFERROR(ROUNDDOWN(ROUNDDOWN(ROUND(L198*VLOOKUP(K198,【参考】数式用!$A$2:$M$57,MATCH("処遇改善加算Ⅳ",【参考】数式用!$G$3:$M$3,0)+6,0),0)*M198,0)*Z198*0.5,0), "")</f>
        <v/>
      </c>
      <c r="AD198" s="156"/>
      <c r="AE198" s="157"/>
      <c r="AF198" s="157"/>
      <c r="AG198" s="158"/>
      <c r="AH198" s="234"/>
      <c r="AI198" s="584"/>
      <c r="AJ198" s="167"/>
      <c r="AK198" s="541" t="str">
        <f t="shared" si="85"/>
        <v/>
      </c>
      <c r="AL198" s="542" t="str">
        <f t="shared" si="86"/>
        <v/>
      </c>
      <c r="AM198" s="543"/>
      <c r="AN198" s="547" t="str">
        <f>IFERROR(VLOOKUP(K198,【参考】数式用!$A$2:$N$57,14,FALSE),"")</f>
        <v/>
      </c>
      <c r="AO198" s="547" t="str">
        <f t="shared" si="87"/>
        <v/>
      </c>
      <c r="AP198" s="545" t="str">
        <f t="shared" si="88"/>
        <v/>
      </c>
      <c r="AQ198" s="545" t="str">
        <f t="shared" si="89"/>
        <v>キャリアパス要件Ⅰ・Ⅱ_</v>
      </c>
      <c r="AR198" s="546" t="str">
        <f t="shared" si="90"/>
        <v>入力済</v>
      </c>
      <c r="AS198" s="547" t="str">
        <f t="shared" si="91"/>
        <v/>
      </c>
      <c r="AT198" s="546" t="str">
        <f t="shared" si="92"/>
        <v>入力済</v>
      </c>
      <c r="AU198" s="546" t="str">
        <f t="shared" si="93"/>
        <v/>
      </c>
      <c r="AV198" s="546" t="str">
        <f t="shared" si="94"/>
        <v/>
      </c>
      <c r="AW198" s="547" t="str">
        <f t="shared" si="95"/>
        <v/>
      </c>
      <c r="AX198" s="547" t="str">
        <f t="shared" si="81"/>
        <v>入力済</v>
      </c>
      <c r="AY198" s="546" t="str">
        <f>IFERROR(VLOOKUP(K198,【参考】数式用!$AR$3:$AS$49, 2, FALSE), "")</f>
        <v/>
      </c>
      <c r="AZ198" s="547" t="str">
        <f t="shared" si="96"/>
        <v/>
      </c>
      <c r="BA198" s="547" t="str">
        <f t="shared" si="97"/>
        <v>入力済</v>
      </c>
      <c r="BB198" s="546" t="str">
        <f>IFERROR(VLOOKUP(K198,【参考】数式用!$AX$3:$AY$56, 2, FALSE), "")</f>
        <v/>
      </c>
      <c r="BC198" s="547" t="str">
        <f t="shared" si="98"/>
        <v/>
      </c>
      <c r="BD198" s="547" t="str">
        <f t="shared" si="99"/>
        <v>入力済</v>
      </c>
      <c r="BE198" s="547" t="str">
        <f t="shared" si="82"/>
        <v/>
      </c>
      <c r="BF198" s="547" t="str">
        <f t="shared" si="100"/>
        <v/>
      </c>
      <c r="BG198" s="547" t="str">
        <f t="shared" si="101"/>
        <v/>
      </c>
      <c r="BH198" s="547" t="str">
        <f t="shared" si="102"/>
        <v/>
      </c>
      <c r="BI198" s="547" t="str">
        <f t="shared" si="103"/>
        <v/>
      </c>
      <c r="BM198" s="633" t="e">
        <f>VLOOKUP(K198,【参考】数式用!$A$2:$O$57,15,FALSE)</f>
        <v>#N/A</v>
      </c>
    </row>
    <row r="199" spans="1:65" ht="109.95" customHeight="1" thickBot="1">
      <c r="A199" s="649">
        <v>188</v>
      </c>
      <c r="B199" s="983" t="str">
        <f>IF(基本情報入力シート!B227="","",基本情報入力シート!B227)</f>
        <v/>
      </c>
      <c r="C199" s="984"/>
      <c r="D199" s="984"/>
      <c r="E199" s="984"/>
      <c r="F199" s="985"/>
      <c r="G199" s="460" t="str">
        <f>IF(基本情報入力シート!L227="", "", 基本情報入力シート!L227)</f>
        <v/>
      </c>
      <c r="H199" s="460" t="str">
        <f>IF(基本情報入力シート!Q227="", "", 基本情報入力シート!Q227)</f>
        <v/>
      </c>
      <c r="I199" s="460" t="str">
        <f>IF(基本情報入力シート!V227="", "", 基本情報入力シート!V227)</f>
        <v/>
      </c>
      <c r="J199" s="460" t="str">
        <f>IF(基本情報入力シート!W227="", "", 基本情報入力シート!W227)</f>
        <v/>
      </c>
      <c r="K199" s="460" t="str">
        <f>IF(基本情報入力シート!Z227="", "", 基本情報入力シート!Z227)</f>
        <v/>
      </c>
      <c r="L199" s="162" t="str">
        <f>IF(基本情報入力シート!AF227=0, "",基本情報入力シート!AF227)</f>
        <v/>
      </c>
      <c r="M199" s="163" t="str">
        <f>IF(AND(基本情報入力シート!AG227="",基本情報入力シート!AG227=""), "", 基本情報入力シート!AG227)</f>
        <v/>
      </c>
      <c r="N199" s="136"/>
      <c r="O199" s="155" t="str">
        <f>IFERROR(VLOOKUP(K199,【参考】数式用!$A$2:$M$57,MATCH(N199,【参考】数式用!$G$3:$M$3,0)+6,0),"")</f>
        <v/>
      </c>
      <c r="P199" s="461" t="s">
        <v>180</v>
      </c>
      <c r="Q199" s="141"/>
      <c r="R199" s="462" t="s">
        <v>271</v>
      </c>
      <c r="S199" s="141"/>
      <c r="T199" s="462" t="s">
        <v>272</v>
      </c>
      <c r="U199" s="141"/>
      <c r="V199" s="462" t="s">
        <v>271</v>
      </c>
      <c r="W199" s="141"/>
      <c r="X199" s="462" t="s">
        <v>182</v>
      </c>
      <c r="Y199" s="462" t="s">
        <v>274</v>
      </c>
      <c r="Z199" s="456" t="str">
        <f t="shared" si="83"/>
        <v/>
      </c>
      <c r="AA199" s="463" t="s">
        <v>275</v>
      </c>
      <c r="AB199" s="458" t="str">
        <f t="shared" si="84"/>
        <v/>
      </c>
      <c r="AC199" s="459" t="str">
        <f>IFERROR(ROUNDDOWN(ROUNDDOWN(ROUND(L199*VLOOKUP(K199,【参考】数式用!$A$2:$M$57,MATCH("処遇改善加算Ⅳ",【参考】数式用!$G$3:$M$3,0)+6,0),0)*M199,0)*Z199*0.5,0), "")</f>
        <v/>
      </c>
      <c r="AD199" s="156"/>
      <c r="AE199" s="157"/>
      <c r="AF199" s="157"/>
      <c r="AG199" s="158"/>
      <c r="AH199" s="234"/>
      <c r="AI199" s="584"/>
      <c r="AJ199" s="167"/>
      <c r="AK199" s="541" t="str">
        <f t="shared" si="85"/>
        <v/>
      </c>
      <c r="AL199" s="542" t="str">
        <f t="shared" si="86"/>
        <v/>
      </c>
      <c r="AM199" s="543"/>
      <c r="AN199" s="547" t="str">
        <f>IFERROR(VLOOKUP(K199,【参考】数式用!$A$2:$N$57,14,FALSE),"")</f>
        <v/>
      </c>
      <c r="AO199" s="547" t="str">
        <f t="shared" si="87"/>
        <v/>
      </c>
      <c r="AP199" s="545" t="str">
        <f t="shared" si="88"/>
        <v/>
      </c>
      <c r="AQ199" s="545" t="str">
        <f t="shared" si="89"/>
        <v>キャリアパス要件Ⅰ・Ⅱ_</v>
      </c>
      <c r="AR199" s="546" t="str">
        <f t="shared" si="90"/>
        <v>入力済</v>
      </c>
      <c r="AS199" s="547" t="str">
        <f t="shared" si="91"/>
        <v/>
      </c>
      <c r="AT199" s="546" t="str">
        <f t="shared" si="92"/>
        <v>入力済</v>
      </c>
      <c r="AU199" s="546" t="str">
        <f t="shared" si="93"/>
        <v/>
      </c>
      <c r="AV199" s="546" t="str">
        <f t="shared" si="94"/>
        <v/>
      </c>
      <c r="AW199" s="547" t="str">
        <f t="shared" si="95"/>
        <v/>
      </c>
      <c r="AX199" s="547" t="str">
        <f t="shared" si="81"/>
        <v>入力済</v>
      </c>
      <c r="AY199" s="546" t="str">
        <f>IFERROR(VLOOKUP(K199,【参考】数式用!$AR$3:$AS$49, 2, FALSE), "")</f>
        <v/>
      </c>
      <c r="AZ199" s="547" t="str">
        <f t="shared" si="96"/>
        <v/>
      </c>
      <c r="BA199" s="547" t="str">
        <f t="shared" si="97"/>
        <v>入力済</v>
      </c>
      <c r="BB199" s="546" t="str">
        <f>IFERROR(VLOOKUP(K199,【参考】数式用!$AX$3:$AY$56, 2, FALSE), "")</f>
        <v/>
      </c>
      <c r="BC199" s="547" t="str">
        <f t="shared" si="98"/>
        <v/>
      </c>
      <c r="BD199" s="547" t="str">
        <f t="shared" si="99"/>
        <v>入力済</v>
      </c>
      <c r="BE199" s="547" t="str">
        <f t="shared" si="82"/>
        <v/>
      </c>
      <c r="BF199" s="547" t="str">
        <f t="shared" si="100"/>
        <v/>
      </c>
      <c r="BG199" s="547" t="str">
        <f t="shared" si="101"/>
        <v/>
      </c>
      <c r="BH199" s="547" t="str">
        <f t="shared" si="102"/>
        <v/>
      </c>
      <c r="BI199" s="547" t="str">
        <f t="shared" si="103"/>
        <v/>
      </c>
      <c r="BM199" s="633" t="e">
        <f>VLOOKUP(K199,【参考】数式用!$A$2:$O$57,15,FALSE)</f>
        <v>#N/A</v>
      </c>
    </row>
    <row r="200" spans="1:65" ht="109.95" customHeight="1" thickBot="1">
      <c r="A200" s="649">
        <v>189</v>
      </c>
      <c r="B200" s="983" t="str">
        <f>IF(基本情報入力シート!B228="","",基本情報入力シート!B228)</f>
        <v/>
      </c>
      <c r="C200" s="984"/>
      <c r="D200" s="984"/>
      <c r="E200" s="984"/>
      <c r="F200" s="985"/>
      <c r="G200" s="460" t="str">
        <f>IF(基本情報入力シート!L228="", "", 基本情報入力シート!L228)</f>
        <v/>
      </c>
      <c r="H200" s="460" t="str">
        <f>IF(基本情報入力シート!Q228="", "", 基本情報入力シート!Q228)</f>
        <v/>
      </c>
      <c r="I200" s="460" t="str">
        <f>IF(基本情報入力シート!V228="", "", 基本情報入力シート!V228)</f>
        <v/>
      </c>
      <c r="J200" s="460" t="str">
        <f>IF(基本情報入力シート!W228="", "", 基本情報入力シート!W228)</f>
        <v/>
      </c>
      <c r="K200" s="460" t="str">
        <f>IF(基本情報入力シート!Z228="", "", 基本情報入力シート!Z228)</f>
        <v/>
      </c>
      <c r="L200" s="162" t="str">
        <f>IF(基本情報入力シート!AF228=0, "",基本情報入力シート!AF228)</f>
        <v/>
      </c>
      <c r="M200" s="163" t="str">
        <f>IF(AND(基本情報入力シート!AG228="",基本情報入力シート!AG228=""), "", 基本情報入力シート!AG228)</f>
        <v/>
      </c>
      <c r="N200" s="136"/>
      <c r="O200" s="155" t="str">
        <f>IFERROR(VLOOKUP(K200,【参考】数式用!$A$2:$M$57,MATCH(N200,【参考】数式用!$G$3:$M$3,0)+6,0),"")</f>
        <v/>
      </c>
      <c r="P200" s="461" t="s">
        <v>180</v>
      </c>
      <c r="Q200" s="141"/>
      <c r="R200" s="462" t="s">
        <v>271</v>
      </c>
      <c r="S200" s="141"/>
      <c r="T200" s="462" t="s">
        <v>272</v>
      </c>
      <c r="U200" s="141"/>
      <c r="V200" s="462" t="s">
        <v>271</v>
      </c>
      <c r="W200" s="141"/>
      <c r="X200" s="462" t="s">
        <v>182</v>
      </c>
      <c r="Y200" s="462" t="s">
        <v>274</v>
      </c>
      <c r="Z200" s="456" t="str">
        <f t="shared" si="83"/>
        <v/>
      </c>
      <c r="AA200" s="463" t="s">
        <v>275</v>
      </c>
      <c r="AB200" s="458" t="str">
        <f t="shared" si="84"/>
        <v/>
      </c>
      <c r="AC200" s="459" t="str">
        <f>IFERROR(ROUNDDOWN(ROUNDDOWN(ROUND(L200*VLOOKUP(K200,【参考】数式用!$A$2:$M$57,MATCH("処遇改善加算Ⅳ",【参考】数式用!$G$3:$M$3,0)+6,0),0)*M200,0)*Z200*0.5,0), "")</f>
        <v/>
      </c>
      <c r="AD200" s="156"/>
      <c r="AE200" s="157"/>
      <c r="AF200" s="157"/>
      <c r="AG200" s="158"/>
      <c r="AH200" s="234"/>
      <c r="AI200" s="584"/>
      <c r="AJ200" s="167"/>
      <c r="AK200" s="541" t="str">
        <f t="shared" si="85"/>
        <v/>
      </c>
      <c r="AL200" s="542" t="str">
        <f t="shared" si="86"/>
        <v/>
      </c>
      <c r="AM200" s="543"/>
      <c r="AN200" s="547" t="str">
        <f>IFERROR(VLOOKUP(K200,【参考】数式用!$A$2:$N$57,14,FALSE),"")</f>
        <v/>
      </c>
      <c r="AO200" s="547" t="str">
        <f t="shared" si="87"/>
        <v/>
      </c>
      <c r="AP200" s="545" t="str">
        <f t="shared" si="88"/>
        <v/>
      </c>
      <c r="AQ200" s="545" t="str">
        <f t="shared" si="89"/>
        <v>キャリアパス要件Ⅰ・Ⅱ_</v>
      </c>
      <c r="AR200" s="546" t="str">
        <f t="shared" si="90"/>
        <v>入力済</v>
      </c>
      <c r="AS200" s="547" t="str">
        <f t="shared" si="91"/>
        <v/>
      </c>
      <c r="AT200" s="546" t="str">
        <f t="shared" si="92"/>
        <v>入力済</v>
      </c>
      <c r="AU200" s="546" t="str">
        <f t="shared" si="93"/>
        <v/>
      </c>
      <c r="AV200" s="546" t="str">
        <f t="shared" si="94"/>
        <v/>
      </c>
      <c r="AW200" s="547" t="str">
        <f t="shared" si="95"/>
        <v/>
      </c>
      <c r="AX200" s="547" t="str">
        <f t="shared" si="81"/>
        <v>入力済</v>
      </c>
      <c r="AY200" s="546" t="str">
        <f>IFERROR(VLOOKUP(K200,【参考】数式用!$AR$3:$AS$49, 2, FALSE), "")</f>
        <v/>
      </c>
      <c r="AZ200" s="547" t="str">
        <f t="shared" si="96"/>
        <v/>
      </c>
      <c r="BA200" s="547" t="str">
        <f t="shared" si="97"/>
        <v>入力済</v>
      </c>
      <c r="BB200" s="546" t="str">
        <f>IFERROR(VLOOKUP(K200,【参考】数式用!$AX$3:$AY$56, 2, FALSE), "")</f>
        <v/>
      </c>
      <c r="BC200" s="547" t="str">
        <f t="shared" si="98"/>
        <v/>
      </c>
      <c r="BD200" s="547" t="str">
        <f t="shared" si="99"/>
        <v>入力済</v>
      </c>
      <c r="BE200" s="547" t="str">
        <f t="shared" si="82"/>
        <v/>
      </c>
      <c r="BF200" s="547" t="str">
        <f t="shared" si="100"/>
        <v/>
      </c>
      <c r="BG200" s="547" t="str">
        <f t="shared" si="101"/>
        <v/>
      </c>
      <c r="BH200" s="547" t="str">
        <f t="shared" si="102"/>
        <v/>
      </c>
      <c r="BI200" s="547" t="str">
        <f t="shared" si="103"/>
        <v/>
      </c>
      <c r="BM200" s="633" t="e">
        <f>VLOOKUP(K200,【参考】数式用!$A$2:$O$57,15,FALSE)</f>
        <v>#N/A</v>
      </c>
    </row>
    <row r="201" spans="1:65" ht="109.95" customHeight="1" thickBot="1">
      <c r="A201" s="649">
        <v>190</v>
      </c>
      <c r="B201" s="983" t="str">
        <f>IF(基本情報入力シート!B229="","",基本情報入力シート!B229)</f>
        <v/>
      </c>
      <c r="C201" s="984"/>
      <c r="D201" s="984"/>
      <c r="E201" s="984"/>
      <c r="F201" s="985"/>
      <c r="G201" s="460" t="str">
        <f>IF(基本情報入力シート!L229="", "", 基本情報入力シート!L229)</f>
        <v/>
      </c>
      <c r="H201" s="460" t="str">
        <f>IF(基本情報入力シート!Q229="", "", 基本情報入力シート!Q229)</f>
        <v/>
      </c>
      <c r="I201" s="460" t="str">
        <f>IF(基本情報入力シート!V229="", "", 基本情報入力シート!V229)</f>
        <v/>
      </c>
      <c r="J201" s="460" t="str">
        <f>IF(基本情報入力シート!W229="", "", 基本情報入力シート!W229)</f>
        <v/>
      </c>
      <c r="K201" s="460" t="str">
        <f>IF(基本情報入力シート!Z229="", "", 基本情報入力シート!Z229)</f>
        <v/>
      </c>
      <c r="L201" s="162" t="str">
        <f>IF(基本情報入力シート!AF229=0, "",基本情報入力シート!AF229)</f>
        <v/>
      </c>
      <c r="M201" s="163" t="str">
        <f>IF(AND(基本情報入力シート!AG229="",基本情報入力シート!AG229=""), "", 基本情報入力シート!AG229)</f>
        <v/>
      </c>
      <c r="N201" s="136"/>
      <c r="O201" s="155" t="str">
        <f>IFERROR(VLOOKUP(K201,【参考】数式用!$A$2:$M$57,MATCH(N201,【参考】数式用!$G$3:$M$3,0)+6,0),"")</f>
        <v/>
      </c>
      <c r="P201" s="461" t="s">
        <v>180</v>
      </c>
      <c r="Q201" s="141"/>
      <c r="R201" s="462" t="s">
        <v>271</v>
      </c>
      <c r="S201" s="141"/>
      <c r="T201" s="462" t="s">
        <v>272</v>
      </c>
      <c r="U201" s="141"/>
      <c r="V201" s="462" t="s">
        <v>271</v>
      </c>
      <c r="W201" s="141"/>
      <c r="X201" s="462" t="s">
        <v>182</v>
      </c>
      <c r="Y201" s="462" t="s">
        <v>274</v>
      </c>
      <c r="Z201" s="456" t="str">
        <f t="shared" si="83"/>
        <v/>
      </c>
      <c r="AA201" s="463" t="s">
        <v>275</v>
      </c>
      <c r="AB201" s="458" t="str">
        <f t="shared" si="84"/>
        <v/>
      </c>
      <c r="AC201" s="459" t="str">
        <f>IFERROR(ROUNDDOWN(ROUNDDOWN(ROUND(L201*VLOOKUP(K201,【参考】数式用!$A$2:$M$57,MATCH("処遇改善加算Ⅳ",【参考】数式用!$G$3:$M$3,0)+6,0),0)*M201,0)*Z201*0.5,0), "")</f>
        <v/>
      </c>
      <c r="AD201" s="156"/>
      <c r="AE201" s="157"/>
      <c r="AF201" s="157"/>
      <c r="AG201" s="158"/>
      <c r="AH201" s="234"/>
      <c r="AI201" s="584"/>
      <c r="AJ201" s="167"/>
      <c r="AK201" s="541" t="str">
        <f t="shared" si="85"/>
        <v/>
      </c>
      <c r="AL201" s="542" t="str">
        <f t="shared" si="86"/>
        <v/>
      </c>
      <c r="AM201" s="543"/>
      <c r="AN201" s="547" t="str">
        <f>IFERROR(VLOOKUP(K201,【参考】数式用!$A$2:$N$57,14,FALSE),"")</f>
        <v/>
      </c>
      <c r="AO201" s="547" t="str">
        <f t="shared" si="87"/>
        <v/>
      </c>
      <c r="AP201" s="545" t="str">
        <f t="shared" si="88"/>
        <v/>
      </c>
      <c r="AQ201" s="545" t="str">
        <f t="shared" si="89"/>
        <v>キャリアパス要件Ⅰ・Ⅱ_</v>
      </c>
      <c r="AR201" s="546" t="str">
        <f t="shared" si="90"/>
        <v>入力済</v>
      </c>
      <c r="AS201" s="547" t="str">
        <f t="shared" si="91"/>
        <v/>
      </c>
      <c r="AT201" s="546" t="str">
        <f t="shared" si="92"/>
        <v>入力済</v>
      </c>
      <c r="AU201" s="546" t="str">
        <f t="shared" si="93"/>
        <v/>
      </c>
      <c r="AV201" s="546" t="str">
        <f t="shared" si="94"/>
        <v/>
      </c>
      <c r="AW201" s="547" t="str">
        <f t="shared" si="95"/>
        <v/>
      </c>
      <c r="AX201" s="547" t="str">
        <f t="shared" si="81"/>
        <v>入力済</v>
      </c>
      <c r="AY201" s="546" t="str">
        <f>IFERROR(VLOOKUP(K201,【参考】数式用!$AR$3:$AS$49, 2, FALSE), "")</f>
        <v/>
      </c>
      <c r="AZ201" s="547" t="str">
        <f t="shared" si="96"/>
        <v/>
      </c>
      <c r="BA201" s="547" t="str">
        <f t="shared" si="97"/>
        <v>入力済</v>
      </c>
      <c r="BB201" s="546" t="str">
        <f>IFERROR(VLOOKUP(K201,【参考】数式用!$AX$3:$AY$56, 2, FALSE), "")</f>
        <v/>
      </c>
      <c r="BC201" s="547" t="str">
        <f t="shared" si="98"/>
        <v/>
      </c>
      <c r="BD201" s="547" t="str">
        <f t="shared" si="99"/>
        <v>入力済</v>
      </c>
      <c r="BE201" s="547" t="str">
        <f t="shared" si="82"/>
        <v/>
      </c>
      <c r="BF201" s="547" t="str">
        <f t="shared" si="100"/>
        <v/>
      </c>
      <c r="BG201" s="547" t="str">
        <f t="shared" si="101"/>
        <v/>
      </c>
      <c r="BH201" s="547" t="str">
        <f t="shared" si="102"/>
        <v/>
      </c>
      <c r="BI201" s="547" t="str">
        <f t="shared" si="103"/>
        <v/>
      </c>
      <c r="BM201" s="633" t="e">
        <f>VLOOKUP(K201,【参考】数式用!$A$2:$O$57,15,FALSE)</f>
        <v>#N/A</v>
      </c>
    </row>
    <row r="202" spans="1:65" ht="109.95" customHeight="1" thickBot="1">
      <c r="A202" s="649">
        <v>191</v>
      </c>
      <c r="B202" s="983" t="str">
        <f>IF(基本情報入力シート!B230="","",基本情報入力シート!B230)</f>
        <v/>
      </c>
      <c r="C202" s="984"/>
      <c r="D202" s="984"/>
      <c r="E202" s="984"/>
      <c r="F202" s="985"/>
      <c r="G202" s="460" t="str">
        <f>IF(基本情報入力シート!L230="", "", 基本情報入力シート!L230)</f>
        <v/>
      </c>
      <c r="H202" s="460" t="str">
        <f>IF(基本情報入力シート!Q230="", "", 基本情報入力シート!Q230)</f>
        <v/>
      </c>
      <c r="I202" s="460" t="str">
        <f>IF(基本情報入力シート!V230="", "", 基本情報入力シート!V230)</f>
        <v/>
      </c>
      <c r="J202" s="460" t="str">
        <f>IF(基本情報入力シート!W230="", "", 基本情報入力シート!W230)</f>
        <v/>
      </c>
      <c r="K202" s="460" t="str">
        <f>IF(基本情報入力シート!Z230="", "", 基本情報入力シート!Z230)</f>
        <v/>
      </c>
      <c r="L202" s="162" t="str">
        <f>IF(基本情報入力シート!AF230=0, "",基本情報入力シート!AF230)</f>
        <v/>
      </c>
      <c r="M202" s="163" t="str">
        <f>IF(AND(基本情報入力シート!AG230="",基本情報入力シート!AG230=""), "", 基本情報入力シート!AG230)</f>
        <v/>
      </c>
      <c r="N202" s="136"/>
      <c r="O202" s="155" t="str">
        <f>IFERROR(VLOOKUP(K202,【参考】数式用!$A$2:$M$57,MATCH(N202,【参考】数式用!$G$3:$M$3,0)+6,0),"")</f>
        <v/>
      </c>
      <c r="P202" s="461" t="s">
        <v>180</v>
      </c>
      <c r="Q202" s="141"/>
      <c r="R202" s="462" t="s">
        <v>271</v>
      </c>
      <c r="S202" s="141"/>
      <c r="T202" s="462" t="s">
        <v>272</v>
      </c>
      <c r="U202" s="141"/>
      <c r="V202" s="462" t="s">
        <v>271</v>
      </c>
      <c r="W202" s="141"/>
      <c r="X202" s="462" t="s">
        <v>182</v>
      </c>
      <c r="Y202" s="462" t="s">
        <v>274</v>
      </c>
      <c r="Z202" s="456" t="str">
        <f t="shared" si="83"/>
        <v/>
      </c>
      <c r="AA202" s="463" t="s">
        <v>275</v>
      </c>
      <c r="AB202" s="458" t="str">
        <f t="shared" si="84"/>
        <v/>
      </c>
      <c r="AC202" s="459" t="str">
        <f>IFERROR(ROUNDDOWN(ROUNDDOWN(ROUND(L202*VLOOKUP(K202,【参考】数式用!$A$2:$M$57,MATCH("処遇改善加算Ⅳ",【参考】数式用!$G$3:$M$3,0)+6,0),0)*M202,0)*Z202*0.5,0), "")</f>
        <v/>
      </c>
      <c r="AD202" s="156"/>
      <c r="AE202" s="157"/>
      <c r="AF202" s="157"/>
      <c r="AG202" s="158"/>
      <c r="AH202" s="234"/>
      <c r="AI202" s="584"/>
      <c r="AJ202" s="167"/>
      <c r="AK202" s="541" t="str">
        <f t="shared" si="85"/>
        <v/>
      </c>
      <c r="AL202" s="542" t="str">
        <f t="shared" si="86"/>
        <v/>
      </c>
      <c r="AM202" s="543"/>
      <c r="AN202" s="547" t="str">
        <f>IFERROR(VLOOKUP(K202,【参考】数式用!$A$2:$N$57,14,FALSE),"")</f>
        <v/>
      </c>
      <c r="AO202" s="547" t="str">
        <f t="shared" si="87"/>
        <v/>
      </c>
      <c r="AP202" s="545" t="str">
        <f t="shared" si="88"/>
        <v/>
      </c>
      <c r="AQ202" s="545" t="str">
        <f t="shared" si="89"/>
        <v>キャリアパス要件Ⅰ・Ⅱ_</v>
      </c>
      <c r="AR202" s="546" t="str">
        <f t="shared" si="90"/>
        <v>入力済</v>
      </c>
      <c r="AS202" s="547" t="str">
        <f t="shared" si="91"/>
        <v/>
      </c>
      <c r="AT202" s="546" t="str">
        <f t="shared" si="92"/>
        <v>入力済</v>
      </c>
      <c r="AU202" s="546" t="str">
        <f t="shared" si="93"/>
        <v/>
      </c>
      <c r="AV202" s="546" t="str">
        <f t="shared" si="94"/>
        <v/>
      </c>
      <c r="AW202" s="547" t="str">
        <f t="shared" si="95"/>
        <v/>
      </c>
      <c r="AX202" s="547" t="str">
        <f t="shared" si="81"/>
        <v>入力済</v>
      </c>
      <c r="AY202" s="546" t="str">
        <f>IFERROR(VLOOKUP(K202,【参考】数式用!$AR$3:$AS$49, 2, FALSE), "")</f>
        <v/>
      </c>
      <c r="AZ202" s="547" t="str">
        <f t="shared" si="96"/>
        <v/>
      </c>
      <c r="BA202" s="547" t="str">
        <f t="shared" si="97"/>
        <v>入力済</v>
      </c>
      <c r="BB202" s="546" t="str">
        <f>IFERROR(VLOOKUP(K202,【参考】数式用!$AX$3:$AY$56, 2, FALSE), "")</f>
        <v/>
      </c>
      <c r="BC202" s="547" t="str">
        <f t="shared" si="98"/>
        <v/>
      </c>
      <c r="BD202" s="547" t="str">
        <f t="shared" si="99"/>
        <v>入力済</v>
      </c>
      <c r="BE202" s="547" t="str">
        <f t="shared" si="82"/>
        <v/>
      </c>
      <c r="BF202" s="547" t="str">
        <f t="shared" si="100"/>
        <v/>
      </c>
      <c r="BG202" s="547" t="str">
        <f t="shared" si="101"/>
        <v/>
      </c>
      <c r="BH202" s="547" t="str">
        <f t="shared" si="102"/>
        <v/>
      </c>
      <c r="BI202" s="547" t="str">
        <f t="shared" si="103"/>
        <v/>
      </c>
      <c r="BM202" s="633" t="e">
        <f>VLOOKUP(K202,【参考】数式用!$A$2:$O$57,15,FALSE)</f>
        <v>#N/A</v>
      </c>
    </row>
    <row r="203" spans="1:65" ht="109.95" customHeight="1" thickBot="1">
      <c r="A203" s="649">
        <v>192</v>
      </c>
      <c r="B203" s="983" t="str">
        <f>IF(基本情報入力シート!B231="","",基本情報入力シート!B231)</f>
        <v/>
      </c>
      <c r="C203" s="984"/>
      <c r="D203" s="984"/>
      <c r="E203" s="984"/>
      <c r="F203" s="985"/>
      <c r="G203" s="460" t="str">
        <f>IF(基本情報入力シート!L231="", "", 基本情報入力シート!L231)</f>
        <v/>
      </c>
      <c r="H203" s="460" t="str">
        <f>IF(基本情報入力シート!Q231="", "", 基本情報入力シート!Q231)</f>
        <v/>
      </c>
      <c r="I203" s="460" t="str">
        <f>IF(基本情報入力シート!V231="", "", 基本情報入力シート!V231)</f>
        <v/>
      </c>
      <c r="J203" s="460" t="str">
        <f>IF(基本情報入力シート!W231="", "", 基本情報入力シート!W231)</f>
        <v/>
      </c>
      <c r="K203" s="460" t="str">
        <f>IF(基本情報入力シート!Z231="", "", 基本情報入力シート!Z231)</f>
        <v/>
      </c>
      <c r="L203" s="162" t="str">
        <f>IF(基本情報入力シート!AF231=0, "",基本情報入力シート!AF231)</f>
        <v/>
      </c>
      <c r="M203" s="163" t="str">
        <f>IF(AND(基本情報入力シート!AG231="",基本情報入力シート!AG231=""), "", 基本情報入力シート!AG231)</f>
        <v/>
      </c>
      <c r="N203" s="136"/>
      <c r="O203" s="155" t="str">
        <f>IFERROR(VLOOKUP(K203,【参考】数式用!$A$2:$M$57,MATCH(N203,【参考】数式用!$G$3:$M$3,0)+6,0),"")</f>
        <v/>
      </c>
      <c r="P203" s="461" t="s">
        <v>180</v>
      </c>
      <c r="Q203" s="141"/>
      <c r="R203" s="462" t="s">
        <v>271</v>
      </c>
      <c r="S203" s="141"/>
      <c r="T203" s="462" t="s">
        <v>272</v>
      </c>
      <c r="U203" s="141"/>
      <c r="V203" s="462" t="s">
        <v>271</v>
      </c>
      <c r="W203" s="141"/>
      <c r="X203" s="462" t="s">
        <v>182</v>
      </c>
      <c r="Y203" s="462" t="s">
        <v>274</v>
      </c>
      <c r="Z203" s="456" t="str">
        <f t="shared" si="83"/>
        <v/>
      </c>
      <c r="AA203" s="463" t="s">
        <v>275</v>
      </c>
      <c r="AB203" s="458" t="str">
        <f t="shared" si="84"/>
        <v/>
      </c>
      <c r="AC203" s="459" t="str">
        <f>IFERROR(ROUNDDOWN(ROUNDDOWN(ROUND(L203*VLOOKUP(K203,【参考】数式用!$A$2:$M$57,MATCH("処遇改善加算Ⅳ",【参考】数式用!$G$3:$M$3,0)+6,0),0)*M203,0)*Z203*0.5,0), "")</f>
        <v/>
      </c>
      <c r="AD203" s="156"/>
      <c r="AE203" s="157"/>
      <c r="AF203" s="157"/>
      <c r="AG203" s="158"/>
      <c r="AH203" s="234"/>
      <c r="AI203" s="584"/>
      <c r="AJ203" s="167"/>
      <c r="AK203" s="541" t="str">
        <f t="shared" si="85"/>
        <v/>
      </c>
      <c r="AL203" s="542" t="str">
        <f t="shared" si="86"/>
        <v/>
      </c>
      <c r="AM203" s="543"/>
      <c r="AN203" s="547" t="str">
        <f>IFERROR(VLOOKUP(K203,【参考】数式用!$A$2:$N$57,14,FALSE),"")</f>
        <v/>
      </c>
      <c r="AO203" s="547" t="str">
        <f t="shared" si="87"/>
        <v/>
      </c>
      <c r="AP203" s="545" t="str">
        <f t="shared" si="88"/>
        <v/>
      </c>
      <c r="AQ203" s="545" t="str">
        <f t="shared" si="89"/>
        <v>キャリアパス要件Ⅰ・Ⅱ_</v>
      </c>
      <c r="AR203" s="546" t="str">
        <f t="shared" si="90"/>
        <v>入力済</v>
      </c>
      <c r="AS203" s="547" t="str">
        <f t="shared" si="91"/>
        <v/>
      </c>
      <c r="AT203" s="546" t="str">
        <f t="shared" si="92"/>
        <v>入力済</v>
      </c>
      <c r="AU203" s="546" t="str">
        <f t="shared" si="93"/>
        <v/>
      </c>
      <c r="AV203" s="546" t="str">
        <f t="shared" si="94"/>
        <v/>
      </c>
      <c r="AW203" s="547" t="str">
        <f t="shared" si="95"/>
        <v/>
      </c>
      <c r="AX203" s="547" t="str">
        <f t="shared" si="81"/>
        <v>入力済</v>
      </c>
      <c r="AY203" s="546" t="str">
        <f>IFERROR(VLOOKUP(K203,【参考】数式用!$AR$3:$AS$49, 2, FALSE), "")</f>
        <v/>
      </c>
      <c r="AZ203" s="547" t="str">
        <f t="shared" si="96"/>
        <v/>
      </c>
      <c r="BA203" s="547" t="str">
        <f t="shared" si="97"/>
        <v>入力済</v>
      </c>
      <c r="BB203" s="546" t="str">
        <f>IFERROR(VLOOKUP(K203,【参考】数式用!$AX$3:$AY$56, 2, FALSE), "")</f>
        <v/>
      </c>
      <c r="BC203" s="547" t="str">
        <f t="shared" si="98"/>
        <v/>
      </c>
      <c r="BD203" s="547" t="str">
        <f t="shared" si="99"/>
        <v>入力済</v>
      </c>
      <c r="BE203" s="547" t="str">
        <f t="shared" si="82"/>
        <v/>
      </c>
      <c r="BF203" s="547" t="str">
        <f t="shared" si="100"/>
        <v/>
      </c>
      <c r="BG203" s="547" t="str">
        <f t="shared" si="101"/>
        <v/>
      </c>
      <c r="BH203" s="547" t="str">
        <f t="shared" si="102"/>
        <v/>
      </c>
      <c r="BI203" s="547" t="str">
        <f t="shared" si="103"/>
        <v/>
      </c>
      <c r="BM203" s="633" t="e">
        <f>VLOOKUP(K203,【参考】数式用!$A$2:$O$57,15,FALSE)</f>
        <v>#N/A</v>
      </c>
    </row>
    <row r="204" spans="1:65" ht="109.95" customHeight="1" thickBot="1">
      <c r="A204" s="649">
        <v>193</v>
      </c>
      <c r="B204" s="983" t="str">
        <f>IF(基本情報入力シート!B232="","",基本情報入力シート!B232)</f>
        <v/>
      </c>
      <c r="C204" s="984"/>
      <c r="D204" s="984"/>
      <c r="E204" s="984"/>
      <c r="F204" s="985"/>
      <c r="G204" s="460" t="str">
        <f>IF(基本情報入力シート!L232="", "", 基本情報入力シート!L232)</f>
        <v/>
      </c>
      <c r="H204" s="460" t="str">
        <f>IF(基本情報入力シート!Q232="", "", 基本情報入力シート!Q232)</f>
        <v/>
      </c>
      <c r="I204" s="460" t="str">
        <f>IF(基本情報入力シート!V232="", "", 基本情報入力シート!V232)</f>
        <v/>
      </c>
      <c r="J204" s="460" t="str">
        <f>IF(基本情報入力シート!W232="", "", 基本情報入力シート!W232)</f>
        <v/>
      </c>
      <c r="K204" s="460" t="str">
        <f>IF(基本情報入力シート!Z232="", "", 基本情報入力シート!Z232)</f>
        <v/>
      </c>
      <c r="L204" s="162" t="str">
        <f>IF(基本情報入力シート!AF232=0, "",基本情報入力シート!AF232)</f>
        <v/>
      </c>
      <c r="M204" s="163" t="str">
        <f>IF(AND(基本情報入力シート!AG232="",基本情報入力シート!AG232=""), "", 基本情報入力シート!AG232)</f>
        <v/>
      </c>
      <c r="N204" s="136"/>
      <c r="O204" s="155" t="str">
        <f>IFERROR(VLOOKUP(K204,【参考】数式用!$A$2:$M$57,MATCH(N204,【参考】数式用!$G$3:$M$3,0)+6,0),"")</f>
        <v/>
      </c>
      <c r="P204" s="461" t="s">
        <v>180</v>
      </c>
      <c r="Q204" s="141"/>
      <c r="R204" s="462" t="s">
        <v>271</v>
      </c>
      <c r="S204" s="141"/>
      <c r="T204" s="462" t="s">
        <v>272</v>
      </c>
      <c r="U204" s="141"/>
      <c r="V204" s="462" t="s">
        <v>271</v>
      </c>
      <c r="W204" s="141"/>
      <c r="X204" s="462" t="s">
        <v>182</v>
      </c>
      <c r="Y204" s="462" t="s">
        <v>274</v>
      </c>
      <c r="Z204" s="456" t="str">
        <f t="shared" si="83"/>
        <v/>
      </c>
      <c r="AA204" s="463" t="s">
        <v>275</v>
      </c>
      <c r="AB204" s="458" t="str">
        <f t="shared" si="84"/>
        <v/>
      </c>
      <c r="AC204" s="459" t="str">
        <f>IFERROR(ROUNDDOWN(ROUNDDOWN(ROUND(L204*VLOOKUP(K204,【参考】数式用!$A$2:$M$57,MATCH("処遇改善加算Ⅳ",【参考】数式用!$G$3:$M$3,0)+6,0),0)*M204,0)*Z204*0.5,0), "")</f>
        <v/>
      </c>
      <c r="AD204" s="156"/>
      <c r="AE204" s="157"/>
      <c r="AF204" s="157"/>
      <c r="AG204" s="158"/>
      <c r="AH204" s="234"/>
      <c r="AI204" s="584"/>
      <c r="AJ204" s="167"/>
      <c r="AK204" s="541" t="str">
        <f t="shared" si="85"/>
        <v/>
      </c>
      <c r="AL204" s="542" t="str">
        <f t="shared" si="86"/>
        <v/>
      </c>
      <c r="AM204" s="543"/>
      <c r="AN204" s="547" t="str">
        <f>IFERROR(VLOOKUP(K204,【参考】数式用!$A$2:$N$57,14,FALSE),"")</f>
        <v/>
      </c>
      <c r="AO204" s="547" t="str">
        <f t="shared" si="87"/>
        <v/>
      </c>
      <c r="AP204" s="545" t="str">
        <f t="shared" si="88"/>
        <v/>
      </c>
      <c r="AQ204" s="545" t="str">
        <f t="shared" si="89"/>
        <v>キャリアパス要件Ⅰ・Ⅱ_</v>
      </c>
      <c r="AR204" s="546" t="str">
        <f t="shared" si="90"/>
        <v>入力済</v>
      </c>
      <c r="AS204" s="547" t="str">
        <f t="shared" si="91"/>
        <v/>
      </c>
      <c r="AT204" s="546" t="str">
        <f t="shared" si="92"/>
        <v>入力済</v>
      </c>
      <c r="AU204" s="546" t="str">
        <f t="shared" si="93"/>
        <v/>
      </c>
      <c r="AV204" s="546" t="str">
        <f t="shared" si="94"/>
        <v/>
      </c>
      <c r="AW204" s="547" t="str">
        <f t="shared" si="95"/>
        <v/>
      </c>
      <c r="AX204" s="547" t="str">
        <f t="shared" si="81"/>
        <v>入力済</v>
      </c>
      <c r="AY204" s="546" t="str">
        <f>IFERROR(VLOOKUP(K204,【参考】数式用!$AR$3:$AS$49, 2, FALSE), "")</f>
        <v/>
      </c>
      <c r="AZ204" s="547" t="str">
        <f t="shared" si="96"/>
        <v/>
      </c>
      <c r="BA204" s="547" t="str">
        <f t="shared" si="97"/>
        <v>入力済</v>
      </c>
      <c r="BB204" s="546" t="str">
        <f>IFERROR(VLOOKUP(K204,【参考】数式用!$AX$3:$AY$56, 2, FALSE), "")</f>
        <v/>
      </c>
      <c r="BC204" s="547" t="str">
        <f t="shared" si="98"/>
        <v/>
      </c>
      <c r="BD204" s="547" t="str">
        <f t="shared" si="99"/>
        <v>入力済</v>
      </c>
      <c r="BE204" s="547" t="str">
        <f t="shared" si="82"/>
        <v/>
      </c>
      <c r="BF204" s="547" t="str">
        <f t="shared" si="100"/>
        <v/>
      </c>
      <c r="BG204" s="547" t="str">
        <f t="shared" si="101"/>
        <v/>
      </c>
      <c r="BH204" s="547" t="str">
        <f t="shared" si="102"/>
        <v/>
      </c>
      <c r="BI204" s="547" t="str">
        <f t="shared" si="103"/>
        <v/>
      </c>
      <c r="BM204" s="633" t="e">
        <f>VLOOKUP(K204,【参考】数式用!$A$2:$O$57,15,FALSE)</f>
        <v>#N/A</v>
      </c>
    </row>
    <row r="205" spans="1:65" ht="109.95" customHeight="1" thickBot="1">
      <c r="A205" s="649">
        <v>194</v>
      </c>
      <c r="B205" s="983" t="str">
        <f>IF(基本情報入力シート!B233="","",基本情報入力シート!B233)</f>
        <v/>
      </c>
      <c r="C205" s="984"/>
      <c r="D205" s="984"/>
      <c r="E205" s="984"/>
      <c r="F205" s="985"/>
      <c r="G205" s="460" t="str">
        <f>IF(基本情報入力シート!L233="", "", 基本情報入力シート!L233)</f>
        <v/>
      </c>
      <c r="H205" s="460" t="str">
        <f>IF(基本情報入力シート!Q233="", "", 基本情報入力シート!Q233)</f>
        <v/>
      </c>
      <c r="I205" s="460" t="str">
        <f>IF(基本情報入力シート!V233="", "", 基本情報入力シート!V233)</f>
        <v/>
      </c>
      <c r="J205" s="460" t="str">
        <f>IF(基本情報入力シート!W233="", "", 基本情報入力シート!W233)</f>
        <v/>
      </c>
      <c r="K205" s="460" t="str">
        <f>IF(基本情報入力シート!Z233="", "", 基本情報入力シート!Z233)</f>
        <v/>
      </c>
      <c r="L205" s="162" t="str">
        <f>IF(基本情報入力シート!AF233=0, "",基本情報入力シート!AF233)</f>
        <v/>
      </c>
      <c r="M205" s="163" t="str">
        <f>IF(AND(基本情報入力シート!AG233="",基本情報入力シート!AG233=""), "", 基本情報入力シート!AG233)</f>
        <v/>
      </c>
      <c r="N205" s="136"/>
      <c r="O205" s="155" t="str">
        <f>IFERROR(VLOOKUP(K205,【参考】数式用!$A$2:$M$57,MATCH(N205,【参考】数式用!$G$3:$M$3,0)+6,0),"")</f>
        <v/>
      </c>
      <c r="P205" s="461" t="s">
        <v>180</v>
      </c>
      <c r="Q205" s="141"/>
      <c r="R205" s="462" t="s">
        <v>271</v>
      </c>
      <c r="S205" s="141"/>
      <c r="T205" s="462" t="s">
        <v>272</v>
      </c>
      <c r="U205" s="141"/>
      <c r="V205" s="462" t="s">
        <v>271</v>
      </c>
      <c r="W205" s="141"/>
      <c r="X205" s="462" t="s">
        <v>182</v>
      </c>
      <c r="Y205" s="462" t="s">
        <v>274</v>
      </c>
      <c r="Z205" s="456" t="str">
        <f t="shared" si="83"/>
        <v/>
      </c>
      <c r="AA205" s="463" t="s">
        <v>275</v>
      </c>
      <c r="AB205" s="458" t="str">
        <f t="shared" si="84"/>
        <v/>
      </c>
      <c r="AC205" s="459" t="str">
        <f>IFERROR(ROUNDDOWN(ROUNDDOWN(ROUND(L205*VLOOKUP(K205,【参考】数式用!$A$2:$M$57,MATCH("処遇改善加算Ⅳ",【参考】数式用!$G$3:$M$3,0)+6,0),0)*M205,0)*Z205*0.5,0), "")</f>
        <v/>
      </c>
      <c r="AD205" s="156"/>
      <c r="AE205" s="157"/>
      <c r="AF205" s="157"/>
      <c r="AG205" s="158"/>
      <c r="AH205" s="234"/>
      <c r="AI205" s="584"/>
      <c r="AJ205" s="167"/>
      <c r="AK205" s="541" t="str">
        <f t="shared" si="85"/>
        <v/>
      </c>
      <c r="AL205" s="542" t="str">
        <f t="shared" si="86"/>
        <v/>
      </c>
      <c r="AM205" s="543"/>
      <c r="AN205" s="547" t="str">
        <f>IFERROR(VLOOKUP(K205,【参考】数式用!$A$2:$N$57,14,FALSE),"")</f>
        <v/>
      </c>
      <c r="AO205" s="547" t="str">
        <f t="shared" si="87"/>
        <v/>
      </c>
      <c r="AP205" s="545" t="str">
        <f t="shared" si="88"/>
        <v/>
      </c>
      <c r="AQ205" s="545" t="str">
        <f t="shared" si="89"/>
        <v>キャリアパス要件Ⅰ・Ⅱ_</v>
      </c>
      <c r="AR205" s="546" t="str">
        <f t="shared" si="90"/>
        <v>入力済</v>
      </c>
      <c r="AS205" s="547" t="str">
        <f t="shared" si="91"/>
        <v/>
      </c>
      <c r="AT205" s="546" t="str">
        <f t="shared" si="92"/>
        <v>入力済</v>
      </c>
      <c r="AU205" s="546" t="str">
        <f t="shared" si="93"/>
        <v/>
      </c>
      <c r="AV205" s="546" t="str">
        <f t="shared" si="94"/>
        <v/>
      </c>
      <c r="AW205" s="547" t="str">
        <f t="shared" si="95"/>
        <v/>
      </c>
      <c r="AX205" s="547" t="str">
        <f t="shared" ref="AX205:AX268" si="104">IF(AND($AV205=1,$AW205="AH列に色付け",OR($AG205="",$AH205="")),"未入力",IF(AND($AV205=1,$AW205="",$AG205=""),"未入力","入力済"))</f>
        <v>入力済</v>
      </c>
      <c r="AY205" s="546" t="str">
        <f>IFERROR(VLOOKUP(K205,【参考】数式用!$AR$3:$AS$49, 2, FALSE), "")</f>
        <v/>
      </c>
      <c r="AZ205" s="547" t="str">
        <f t="shared" si="96"/>
        <v/>
      </c>
      <c r="BA205" s="547" t="str">
        <f t="shared" si="97"/>
        <v>入力済</v>
      </c>
      <c r="BB205" s="546" t="str">
        <f>IFERROR(VLOOKUP(K205,【参考】数式用!$AX$3:$AY$56, 2, FALSE), "")</f>
        <v/>
      </c>
      <c r="BC205" s="547" t="str">
        <f t="shared" si="98"/>
        <v/>
      </c>
      <c r="BD205" s="547" t="str">
        <f t="shared" si="99"/>
        <v>入力済</v>
      </c>
      <c r="BE205" s="547" t="str">
        <f t="shared" ref="BE205:BE268" si="105">IF(AH205="*その他*","AJ列色消し",IF(OR(ISNUMBER(SEARCH("処遇改善加算Ⅰロ",N205)),ISNUMBER(SEARCH("処遇改善加算Ⅱロ",N205))),"",IF(AND(BC205="AJ列に色付け",AE205="○",AF205="○",AG205&gt;=1),"AJ列色消し","")))</f>
        <v/>
      </c>
      <c r="BF205" s="547" t="str">
        <f t="shared" si="100"/>
        <v/>
      </c>
      <c r="BG205" s="547" t="str">
        <f t="shared" si="101"/>
        <v/>
      </c>
      <c r="BH205" s="547" t="str">
        <f t="shared" si="102"/>
        <v/>
      </c>
      <c r="BI205" s="547" t="str">
        <f t="shared" si="103"/>
        <v/>
      </c>
      <c r="BM205" s="633" t="e">
        <f>VLOOKUP(K205,【参考】数式用!$A$2:$O$57,15,FALSE)</f>
        <v>#N/A</v>
      </c>
    </row>
    <row r="206" spans="1:65" ht="109.95" customHeight="1" thickBot="1">
      <c r="A206" s="649">
        <v>195</v>
      </c>
      <c r="B206" s="983" t="str">
        <f>IF(基本情報入力シート!B234="","",基本情報入力シート!B234)</f>
        <v/>
      </c>
      <c r="C206" s="984"/>
      <c r="D206" s="984"/>
      <c r="E206" s="984"/>
      <c r="F206" s="985"/>
      <c r="G206" s="460" t="str">
        <f>IF(基本情報入力シート!L234="", "", 基本情報入力シート!L234)</f>
        <v/>
      </c>
      <c r="H206" s="460" t="str">
        <f>IF(基本情報入力シート!Q234="", "", 基本情報入力シート!Q234)</f>
        <v/>
      </c>
      <c r="I206" s="460" t="str">
        <f>IF(基本情報入力シート!V234="", "", 基本情報入力シート!V234)</f>
        <v/>
      </c>
      <c r="J206" s="460" t="str">
        <f>IF(基本情報入力シート!W234="", "", 基本情報入力シート!W234)</f>
        <v/>
      </c>
      <c r="K206" s="460" t="str">
        <f>IF(基本情報入力シート!Z234="", "", 基本情報入力シート!Z234)</f>
        <v/>
      </c>
      <c r="L206" s="162" t="str">
        <f>IF(基本情報入力シート!AF234=0, "",基本情報入力シート!AF234)</f>
        <v/>
      </c>
      <c r="M206" s="163" t="str">
        <f>IF(AND(基本情報入力シート!AG234="",基本情報入力シート!AG234=""), "", 基本情報入力シート!AG234)</f>
        <v/>
      </c>
      <c r="N206" s="136"/>
      <c r="O206" s="155" t="str">
        <f>IFERROR(VLOOKUP(K206,【参考】数式用!$A$2:$M$57,MATCH(N206,【参考】数式用!$G$3:$M$3,0)+6,0),"")</f>
        <v/>
      </c>
      <c r="P206" s="461" t="s">
        <v>180</v>
      </c>
      <c r="Q206" s="141"/>
      <c r="R206" s="462" t="s">
        <v>271</v>
      </c>
      <c r="S206" s="141"/>
      <c r="T206" s="462" t="s">
        <v>272</v>
      </c>
      <c r="U206" s="141"/>
      <c r="V206" s="462" t="s">
        <v>271</v>
      </c>
      <c r="W206" s="141"/>
      <c r="X206" s="462" t="s">
        <v>182</v>
      </c>
      <c r="Y206" s="462" t="s">
        <v>274</v>
      </c>
      <c r="Z206" s="456" t="str">
        <f t="shared" si="83"/>
        <v/>
      </c>
      <c r="AA206" s="463" t="s">
        <v>275</v>
      </c>
      <c r="AB206" s="458" t="str">
        <f t="shared" si="84"/>
        <v/>
      </c>
      <c r="AC206" s="459" t="str">
        <f>IFERROR(ROUNDDOWN(ROUNDDOWN(ROUND(L206*VLOOKUP(K206,【参考】数式用!$A$2:$M$57,MATCH("処遇改善加算Ⅳ",【参考】数式用!$G$3:$M$3,0)+6,0),0)*M206,0)*Z206*0.5,0), "")</f>
        <v/>
      </c>
      <c r="AD206" s="156"/>
      <c r="AE206" s="157"/>
      <c r="AF206" s="157"/>
      <c r="AG206" s="158"/>
      <c r="AH206" s="234"/>
      <c r="AI206" s="584"/>
      <c r="AJ206" s="167"/>
      <c r="AK206" s="541" t="str">
        <f t="shared" si="85"/>
        <v/>
      </c>
      <c r="AL206" s="542" t="str">
        <f t="shared" si="86"/>
        <v/>
      </c>
      <c r="AM206" s="543"/>
      <c r="AN206" s="547" t="str">
        <f>IFERROR(VLOOKUP(K206,【参考】数式用!$A$2:$N$57,14,FALSE),"")</f>
        <v/>
      </c>
      <c r="AO206" s="547" t="str">
        <f t="shared" si="87"/>
        <v/>
      </c>
      <c r="AP206" s="545" t="str">
        <f t="shared" si="88"/>
        <v/>
      </c>
      <c r="AQ206" s="545" t="str">
        <f t="shared" si="89"/>
        <v>キャリアパス要件Ⅰ・Ⅱ_</v>
      </c>
      <c r="AR206" s="546" t="str">
        <f t="shared" si="90"/>
        <v>入力済</v>
      </c>
      <c r="AS206" s="547" t="str">
        <f t="shared" si="91"/>
        <v/>
      </c>
      <c r="AT206" s="546" t="str">
        <f t="shared" si="92"/>
        <v>入力済</v>
      </c>
      <c r="AU206" s="546" t="str">
        <f t="shared" si="93"/>
        <v/>
      </c>
      <c r="AV206" s="546" t="str">
        <f t="shared" si="94"/>
        <v/>
      </c>
      <c r="AW206" s="547" t="str">
        <f t="shared" si="95"/>
        <v/>
      </c>
      <c r="AX206" s="547" t="str">
        <f t="shared" si="104"/>
        <v>入力済</v>
      </c>
      <c r="AY206" s="546" t="str">
        <f>IFERROR(VLOOKUP(K206,【参考】数式用!$AR$3:$AS$49, 2, FALSE), "")</f>
        <v/>
      </c>
      <c r="AZ206" s="547" t="str">
        <f t="shared" si="96"/>
        <v/>
      </c>
      <c r="BA206" s="547" t="str">
        <f t="shared" si="97"/>
        <v>入力済</v>
      </c>
      <c r="BB206" s="546" t="str">
        <f>IFERROR(VLOOKUP(K206,【参考】数式用!$AX$3:$AY$56, 2, FALSE), "")</f>
        <v/>
      </c>
      <c r="BC206" s="547" t="str">
        <f t="shared" si="98"/>
        <v/>
      </c>
      <c r="BD206" s="547" t="str">
        <f t="shared" si="99"/>
        <v>入力済</v>
      </c>
      <c r="BE206" s="547" t="str">
        <f t="shared" si="105"/>
        <v/>
      </c>
      <c r="BF206" s="547" t="str">
        <f t="shared" si="100"/>
        <v/>
      </c>
      <c r="BG206" s="547" t="str">
        <f t="shared" si="101"/>
        <v/>
      </c>
      <c r="BH206" s="547" t="str">
        <f t="shared" si="102"/>
        <v/>
      </c>
      <c r="BI206" s="547" t="str">
        <f t="shared" si="103"/>
        <v/>
      </c>
      <c r="BM206" s="633" t="e">
        <f>VLOOKUP(K206,【参考】数式用!$A$2:$O$57,15,FALSE)</f>
        <v>#N/A</v>
      </c>
    </row>
    <row r="207" spans="1:65" ht="109.95" customHeight="1" thickBot="1">
      <c r="A207" s="649">
        <v>196</v>
      </c>
      <c r="B207" s="983" t="str">
        <f>IF(基本情報入力シート!B235="","",基本情報入力シート!B235)</f>
        <v/>
      </c>
      <c r="C207" s="984"/>
      <c r="D207" s="984"/>
      <c r="E207" s="984"/>
      <c r="F207" s="985"/>
      <c r="G207" s="460" t="str">
        <f>IF(基本情報入力シート!L235="", "", 基本情報入力シート!L235)</f>
        <v/>
      </c>
      <c r="H207" s="460" t="str">
        <f>IF(基本情報入力シート!Q235="", "", 基本情報入力シート!Q235)</f>
        <v/>
      </c>
      <c r="I207" s="460" t="str">
        <f>IF(基本情報入力シート!V235="", "", 基本情報入力シート!V235)</f>
        <v/>
      </c>
      <c r="J207" s="460" t="str">
        <f>IF(基本情報入力シート!W235="", "", 基本情報入力シート!W235)</f>
        <v/>
      </c>
      <c r="K207" s="460" t="str">
        <f>IF(基本情報入力シート!Z235="", "", 基本情報入力シート!Z235)</f>
        <v/>
      </c>
      <c r="L207" s="162" t="str">
        <f>IF(基本情報入力シート!AF235=0, "",基本情報入力シート!AF235)</f>
        <v/>
      </c>
      <c r="M207" s="163" t="str">
        <f>IF(AND(基本情報入力シート!AG235="",基本情報入力シート!AG235=""), "", 基本情報入力シート!AG235)</f>
        <v/>
      </c>
      <c r="N207" s="136"/>
      <c r="O207" s="155" t="str">
        <f>IFERROR(VLOOKUP(K207,【参考】数式用!$A$2:$M$57,MATCH(N207,【参考】数式用!$G$3:$M$3,0)+6,0),"")</f>
        <v/>
      </c>
      <c r="P207" s="461" t="s">
        <v>180</v>
      </c>
      <c r="Q207" s="141"/>
      <c r="R207" s="462" t="s">
        <v>271</v>
      </c>
      <c r="S207" s="141"/>
      <c r="T207" s="462" t="s">
        <v>272</v>
      </c>
      <c r="U207" s="141"/>
      <c r="V207" s="462" t="s">
        <v>271</v>
      </c>
      <c r="W207" s="141"/>
      <c r="X207" s="462" t="s">
        <v>182</v>
      </c>
      <c r="Y207" s="462" t="s">
        <v>274</v>
      </c>
      <c r="Z207" s="456" t="str">
        <f t="shared" si="83"/>
        <v/>
      </c>
      <c r="AA207" s="463" t="s">
        <v>275</v>
      </c>
      <c r="AB207" s="458" t="str">
        <f t="shared" si="84"/>
        <v/>
      </c>
      <c r="AC207" s="459" t="str">
        <f>IFERROR(ROUNDDOWN(ROUNDDOWN(ROUND(L207*VLOOKUP(K207,【参考】数式用!$A$2:$M$57,MATCH("処遇改善加算Ⅳ",【参考】数式用!$G$3:$M$3,0)+6,0),0)*M207,0)*Z207*0.5,0), "")</f>
        <v/>
      </c>
      <c r="AD207" s="156"/>
      <c r="AE207" s="157"/>
      <c r="AF207" s="157"/>
      <c r="AG207" s="158"/>
      <c r="AH207" s="234"/>
      <c r="AI207" s="584"/>
      <c r="AJ207" s="167"/>
      <c r="AK207" s="541" t="str">
        <f t="shared" si="85"/>
        <v/>
      </c>
      <c r="AL207" s="542" t="str">
        <f t="shared" si="86"/>
        <v/>
      </c>
      <c r="AM207" s="543"/>
      <c r="AN207" s="547" t="str">
        <f>IFERROR(VLOOKUP(K207,【参考】数式用!$A$2:$N$57,14,FALSE),"")</f>
        <v/>
      </c>
      <c r="AO207" s="547" t="str">
        <f t="shared" si="87"/>
        <v/>
      </c>
      <c r="AP207" s="545" t="str">
        <f t="shared" si="88"/>
        <v/>
      </c>
      <c r="AQ207" s="545" t="str">
        <f t="shared" si="89"/>
        <v>キャリアパス要件Ⅰ・Ⅱ_</v>
      </c>
      <c r="AR207" s="546" t="str">
        <f t="shared" si="90"/>
        <v>入力済</v>
      </c>
      <c r="AS207" s="547" t="str">
        <f t="shared" si="91"/>
        <v/>
      </c>
      <c r="AT207" s="546" t="str">
        <f t="shared" si="92"/>
        <v>入力済</v>
      </c>
      <c r="AU207" s="546" t="str">
        <f t="shared" si="93"/>
        <v/>
      </c>
      <c r="AV207" s="546" t="str">
        <f t="shared" si="94"/>
        <v/>
      </c>
      <c r="AW207" s="547" t="str">
        <f t="shared" si="95"/>
        <v/>
      </c>
      <c r="AX207" s="547" t="str">
        <f t="shared" si="104"/>
        <v>入力済</v>
      </c>
      <c r="AY207" s="546" t="str">
        <f>IFERROR(VLOOKUP(K207,【参考】数式用!$AR$3:$AS$49, 2, FALSE), "")</f>
        <v/>
      </c>
      <c r="AZ207" s="547" t="str">
        <f t="shared" si="96"/>
        <v/>
      </c>
      <c r="BA207" s="547" t="str">
        <f t="shared" si="97"/>
        <v>入力済</v>
      </c>
      <c r="BB207" s="546" t="str">
        <f>IFERROR(VLOOKUP(K207,【参考】数式用!$AX$3:$AY$56, 2, FALSE), "")</f>
        <v/>
      </c>
      <c r="BC207" s="547" t="str">
        <f t="shared" si="98"/>
        <v/>
      </c>
      <c r="BD207" s="547" t="str">
        <f t="shared" si="99"/>
        <v>入力済</v>
      </c>
      <c r="BE207" s="547" t="str">
        <f t="shared" si="105"/>
        <v/>
      </c>
      <c r="BF207" s="547" t="str">
        <f t="shared" si="100"/>
        <v/>
      </c>
      <c r="BG207" s="547" t="str">
        <f t="shared" si="101"/>
        <v/>
      </c>
      <c r="BH207" s="547" t="str">
        <f t="shared" si="102"/>
        <v/>
      </c>
      <c r="BI207" s="547" t="str">
        <f t="shared" si="103"/>
        <v/>
      </c>
      <c r="BM207" s="633" t="e">
        <f>VLOOKUP(K207,【参考】数式用!$A$2:$O$57,15,FALSE)</f>
        <v>#N/A</v>
      </c>
    </row>
    <row r="208" spans="1:65" ht="109.95" customHeight="1" thickBot="1">
      <c r="A208" s="649">
        <v>197</v>
      </c>
      <c r="B208" s="983" t="str">
        <f>IF(基本情報入力シート!B236="","",基本情報入力シート!B236)</f>
        <v/>
      </c>
      <c r="C208" s="984"/>
      <c r="D208" s="984"/>
      <c r="E208" s="984"/>
      <c r="F208" s="985"/>
      <c r="G208" s="460" t="str">
        <f>IF(基本情報入力シート!L236="", "", 基本情報入力シート!L236)</f>
        <v/>
      </c>
      <c r="H208" s="460" t="str">
        <f>IF(基本情報入力シート!Q236="", "", 基本情報入力シート!Q236)</f>
        <v/>
      </c>
      <c r="I208" s="460" t="str">
        <f>IF(基本情報入力シート!V236="", "", 基本情報入力シート!V236)</f>
        <v/>
      </c>
      <c r="J208" s="460" t="str">
        <f>IF(基本情報入力シート!W236="", "", 基本情報入力シート!W236)</f>
        <v/>
      </c>
      <c r="K208" s="460" t="str">
        <f>IF(基本情報入力シート!Z236="", "", 基本情報入力シート!Z236)</f>
        <v/>
      </c>
      <c r="L208" s="162" t="str">
        <f>IF(基本情報入力シート!AF236=0, "",基本情報入力シート!AF236)</f>
        <v/>
      </c>
      <c r="M208" s="163" t="str">
        <f>IF(AND(基本情報入力シート!AG236="",基本情報入力シート!AG236=""), "", 基本情報入力シート!AG236)</f>
        <v/>
      </c>
      <c r="N208" s="136"/>
      <c r="O208" s="155" t="str">
        <f>IFERROR(VLOOKUP(K208,【参考】数式用!$A$2:$M$57,MATCH(N208,【参考】数式用!$G$3:$M$3,0)+6,0),"")</f>
        <v/>
      </c>
      <c r="P208" s="461" t="s">
        <v>180</v>
      </c>
      <c r="Q208" s="141"/>
      <c r="R208" s="462" t="s">
        <v>271</v>
      </c>
      <c r="S208" s="141"/>
      <c r="T208" s="462" t="s">
        <v>272</v>
      </c>
      <c r="U208" s="141"/>
      <c r="V208" s="462" t="s">
        <v>271</v>
      </c>
      <c r="W208" s="141"/>
      <c r="X208" s="462" t="s">
        <v>182</v>
      </c>
      <c r="Y208" s="462" t="s">
        <v>274</v>
      </c>
      <c r="Z208" s="456" t="str">
        <f t="shared" si="83"/>
        <v/>
      </c>
      <c r="AA208" s="463" t="s">
        <v>275</v>
      </c>
      <c r="AB208" s="458" t="str">
        <f t="shared" si="84"/>
        <v/>
      </c>
      <c r="AC208" s="459" t="str">
        <f>IFERROR(ROUNDDOWN(ROUNDDOWN(ROUND(L208*VLOOKUP(K208,【参考】数式用!$A$2:$M$57,MATCH("処遇改善加算Ⅳ",【参考】数式用!$G$3:$M$3,0)+6,0),0)*M208,0)*Z208*0.5,0), "")</f>
        <v/>
      </c>
      <c r="AD208" s="156"/>
      <c r="AE208" s="157"/>
      <c r="AF208" s="157"/>
      <c r="AG208" s="158"/>
      <c r="AH208" s="234"/>
      <c r="AI208" s="584"/>
      <c r="AJ208" s="167"/>
      <c r="AK208" s="541" t="str">
        <f t="shared" si="85"/>
        <v/>
      </c>
      <c r="AL208" s="542" t="str">
        <f t="shared" si="86"/>
        <v/>
      </c>
      <c r="AM208" s="543"/>
      <c r="AN208" s="547" t="str">
        <f>IFERROR(VLOOKUP(K208,【参考】数式用!$A$2:$N$57,14,FALSE),"")</f>
        <v/>
      </c>
      <c r="AO208" s="547" t="str">
        <f t="shared" si="87"/>
        <v/>
      </c>
      <c r="AP208" s="545" t="str">
        <f t="shared" si="88"/>
        <v/>
      </c>
      <c r="AQ208" s="545" t="str">
        <f t="shared" si="89"/>
        <v>キャリアパス要件Ⅰ・Ⅱ_</v>
      </c>
      <c r="AR208" s="546" t="str">
        <f t="shared" si="90"/>
        <v>入力済</v>
      </c>
      <c r="AS208" s="547" t="str">
        <f t="shared" si="91"/>
        <v/>
      </c>
      <c r="AT208" s="546" t="str">
        <f t="shared" si="92"/>
        <v>入力済</v>
      </c>
      <c r="AU208" s="546" t="str">
        <f t="shared" si="93"/>
        <v/>
      </c>
      <c r="AV208" s="546" t="str">
        <f t="shared" si="94"/>
        <v/>
      </c>
      <c r="AW208" s="547" t="str">
        <f t="shared" si="95"/>
        <v/>
      </c>
      <c r="AX208" s="547" t="str">
        <f t="shared" si="104"/>
        <v>入力済</v>
      </c>
      <c r="AY208" s="546" t="str">
        <f>IFERROR(VLOOKUP(K208,【参考】数式用!$AR$3:$AS$49, 2, FALSE), "")</f>
        <v/>
      </c>
      <c r="AZ208" s="547" t="str">
        <f t="shared" si="96"/>
        <v/>
      </c>
      <c r="BA208" s="547" t="str">
        <f t="shared" si="97"/>
        <v>入力済</v>
      </c>
      <c r="BB208" s="546" t="str">
        <f>IFERROR(VLOOKUP(K208,【参考】数式用!$AX$3:$AY$56, 2, FALSE), "")</f>
        <v/>
      </c>
      <c r="BC208" s="547" t="str">
        <f t="shared" si="98"/>
        <v/>
      </c>
      <c r="BD208" s="547" t="str">
        <f t="shared" si="99"/>
        <v>入力済</v>
      </c>
      <c r="BE208" s="547" t="str">
        <f t="shared" si="105"/>
        <v/>
      </c>
      <c r="BF208" s="547" t="str">
        <f t="shared" si="100"/>
        <v/>
      </c>
      <c r="BG208" s="547" t="str">
        <f t="shared" si="101"/>
        <v/>
      </c>
      <c r="BH208" s="547" t="str">
        <f t="shared" si="102"/>
        <v/>
      </c>
      <c r="BI208" s="547" t="str">
        <f t="shared" si="103"/>
        <v/>
      </c>
      <c r="BM208" s="633" t="e">
        <f>VLOOKUP(K208,【参考】数式用!$A$2:$O$57,15,FALSE)</f>
        <v>#N/A</v>
      </c>
    </row>
    <row r="209" spans="1:65" ht="109.95" customHeight="1" thickBot="1">
      <c r="A209" s="649">
        <v>198</v>
      </c>
      <c r="B209" s="983" t="str">
        <f>IF(基本情報入力シート!B237="","",基本情報入力シート!B237)</f>
        <v/>
      </c>
      <c r="C209" s="984"/>
      <c r="D209" s="984"/>
      <c r="E209" s="984"/>
      <c r="F209" s="985"/>
      <c r="G209" s="460" t="str">
        <f>IF(基本情報入力シート!L237="", "", 基本情報入力シート!L237)</f>
        <v/>
      </c>
      <c r="H209" s="460" t="str">
        <f>IF(基本情報入力シート!Q237="", "", 基本情報入力シート!Q237)</f>
        <v/>
      </c>
      <c r="I209" s="460" t="str">
        <f>IF(基本情報入力シート!V237="", "", 基本情報入力シート!V237)</f>
        <v/>
      </c>
      <c r="J209" s="460" t="str">
        <f>IF(基本情報入力シート!W237="", "", 基本情報入力シート!W237)</f>
        <v/>
      </c>
      <c r="K209" s="460" t="str">
        <f>IF(基本情報入力シート!Z237="", "", 基本情報入力シート!Z237)</f>
        <v/>
      </c>
      <c r="L209" s="162" t="str">
        <f>IF(基本情報入力シート!AF237=0, "",基本情報入力シート!AF237)</f>
        <v/>
      </c>
      <c r="M209" s="163" t="str">
        <f>IF(AND(基本情報入力シート!AG237="",基本情報入力シート!AG237=""), "", 基本情報入力シート!AG237)</f>
        <v/>
      </c>
      <c r="N209" s="136"/>
      <c r="O209" s="155" t="str">
        <f>IFERROR(VLOOKUP(K209,【参考】数式用!$A$2:$M$57,MATCH(N209,【参考】数式用!$G$3:$M$3,0)+6,0),"")</f>
        <v/>
      </c>
      <c r="P209" s="461" t="s">
        <v>180</v>
      </c>
      <c r="Q209" s="141"/>
      <c r="R209" s="462" t="s">
        <v>271</v>
      </c>
      <c r="S209" s="141"/>
      <c r="T209" s="462" t="s">
        <v>272</v>
      </c>
      <c r="U209" s="141"/>
      <c r="V209" s="462" t="s">
        <v>271</v>
      </c>
      <c r="W209" s="141"/>
      <c r="X209" s="462" t="s">
        <v>182</v>
      </c>
      <c r="Y209" s="462" t="s">
        <v>274</v>
      </c>
      <c r="Z209" s="456" t="str">
        <f t="shared" si="83"/>
        <v/>
      </c>
      <c r="AA209" s="463" t="s">
        <v>275</v>
      </c>
      <c r="AB209" s="458" t="str">
        <f t="shared" si="84"/>
        <v/>
      </c>
      <c r="AC209" s="459" t="str">
        <f>IFERROR(ROUNDDOWN(ROUNDDOWN(ROUND(L209*VLOOKUP(K209,【参考】数式用!$A$2:$M$57,MATCH("処遇改善加算Ⅳ",【参考】数式用!$G$3:$M$3,0)+6,0),0)*M209,0)*Z209*0.5,0), "")</f>
        <v/>
      </c>
      <c r="AD209" s="156"/>
      <c r="AE209" s="157"/>
      <c r="AF209" s="157"/>
      <c r="AG209" s="158"/>
      <c r="AH209" s="234"/>
      <c r="AI209" s="584"/>
      <c r="AJ209" s="167"/>
      <c r="AK209" s="541" t="str">
        <f t="shared" si="85"/>
        <v/>
      </c>
      <c r="AL209" s="542" t="str">
        <f t="shared" si="86"/>
        <v/>
      </c>
      <c r="AM209" s="543"/>
      <c r="AN209" s="547" t="str">
        <f>IFERROR(VLOOKUP(K209,【参考】数式用!$A$2:$N$57,14,FALSE),"")</f>
        <v/>
      </c>
      <c r="AO209" s="547" t="str">
        <f t="shared" si="87"/>
        <v/>
      </c>
      <c r="AP209" s="545" t="str">
        <f t="shared" si="88"/>
        <v/>
      </c>
      <c r="AQ209" s="545" t="str">
        <f t="shared" si="89"/>
        <v>キャリアパス要件Ⅰ・Ⅱ_</v>
      </c>
      <c r="AR209" s="546" t="str">
        <f t="shared" si="90"/>
        <v>入力済</v>
      </c>
      <c r="AS209" s="547" t="str">
        <f t="shared" si="91"/>
        <v/>
      </c>
      <c r="AT209" s="546" t="str">
        <f t="shared" si="92"/>
        <v>入力済</v>
      </c>
      <c r="AU209" s="546" t="str">
        <f t="shared" si="93"/>
        <v/>
      </c>
      <c r="AV209" s="546" t="str">
        <f t="shared" si="94"/>
        <v/>
      </c>
      <c r="AW209" s="547" t="str">
        <f t="shared" si="95"/>
        <v/>
      </c>
      <c r="AX209" s="547" t="str">
        <f t="shared" si="104"/>
        <v>入力済</v>
      </c>
      <c r="AY209" s="546" t="str">
        <f>IFERROR(VLOOKUP(K209,【参考】数式用!$AR$3:$AS$49, 2, FALSE), "")</f>
        <v/>
      </c>
      <c r="AZ209" s="547" t="str">
        <f t="shared" si="96"/>
        <v/>
      </c>
      <c r="BA209" s="547" t="str">
        <f t="shared" si="97"/>
        <v>入力済</v>
      </c>
      <c r="BB209" s="546" t="str">
        <f>IFERROR(VLOOKUP(K209,【参考】数式用!$AX$3:$AY$56, 2, FALSE), "")</f>
        <v/>
      </c>
      <c r="BC209" s="547" t="str">
        <f t="shared" si="98"/>
        <v/>
      </c>
      <c r="BD209" s="547" t="str">
        <f t="shared" si="99"/>
        <v>入力済</v>
      </c>
      <c r="BE209" s="547" t="str">
        <f t="shared" si="105"/>
        <v/>
      </c>
      <c r="BF209" s="547" t="str">
        <f t="shared" si="100"/>
        <v/>
      </c>
      <c r="BG209" s="547" t="str">
        <f t="shared" si="101"/>
        <v/>
      </c>
      <c r="BH209" s="547" t="str">
        <f t="shared" si="102"/>
        <v/>
      </c>
      <c r="BI209" s="547" t="str">
        <f t="shared" si="103"/>
        <v/>
      </c>
      <c r="BM209" s="633" t="e">
        <f>VLOOKUP(K209,【参考】数式用!$A$2:$O$57,15,FALSE)</f>
        <v>#N/A</v>
      </c>
    </row>
    <row r="210" spans="1:65" ht="109.95" customHeight="1" thickBot="1">
      <c r="A210" s="649">
        <v>199</v>
      </c>
      <c r="B210" s="983" t="str">
        <f>IF(基本情報入力シート!B238="","",基本情報入力シート!B238)</f>
        <v/>
      </c>
      <c r="C210" s="984"/>
      <c r="D210" s="984"/>
      <c r="E210" s="984"/>
      <c r="F210" s="985"/>
      <c r="G210" s="460" t="str">
        <f>IF(基本情報入力シート!L238="", "", 基本情報入力シート!L238)</f>
        <v/>
      </c>
      <c r="H210" s="460" t="str">
        <f>IF(基本情報入力シート!Q238="", "", 基本情報入力シート!Q238)</f>
        <v/>
      </c>
      <c r="I210" s="460" t="str">
        <f>IF(基本情報入力シート!V238="", "", 基本情報入力シート!V238)</f>
        <v/>
      </c>
      <c r="J210" s="460" t="str">
        <f>IF(基本情報入力シート!W238="", "", 基本情報入力シート!W238)</f>
        <v/>
      </c>
      <c r="K210" s="460" t="str">
        <f>IF(基本情報入力シート!Z238="", "", 基本情報入力シート!Z238)</f>
        <v/>
      </c>
      <c r="L210" s="162" t="str">
        <f>IF(基本情報入力シート!AF238=0, "",基本情報入力シート!AF238)</f>
        <v/>
      </c>
      <c r="M210" s="163" t="str">
        <f>IF(AND(基本情報入力シート!AG238="",基本情報入力シート!AG238=""), "", 基本情報入力シート!AG238)</f>
        <v/>
      </c>
      <c r="N210" s="136"/>
      <c r="O210" s="155" t="str">
        <f>IFERROR(VLOOKUP(K210,【参考】数式用!$A$2:$M$57,MATCH(N210,【参考】数式用!$G$3:$M$3,0)+6,0),"")</f>
        <v/>
      </c>
      <c r="P210" s="461" t="s">
        <v>180</v>
      </c>
      <c r="Q210" s="141"/>
      <c r="R210" s="462" t="s">
        <v>271</v>
      </c>
      <c r="S210" s="141"/>
      <c r="T210" s="462" t="s">
        <v>272</v>
      </c>
      <c r="U210" s="141"/>
      <c r="V210" s="462" t="s">
        <v>271</v>
      </c>
      <c r="W210" s="141"/>
      <c r="X210" s="462" t="s">
        <v>182</v>
      </c>
      <c r="Y210" s="462" t="s">
        <v>274</v>
      </c>
      <c r="Z210" s="456" t="str">
        <f t="shared" si="83"/>
        <v/>
      </c>
      <c r="AA210" s="463" t="s">
        <v>275</v>
      </c>
      <c r="AB210" s="458" t="str">
        <f t="shared" si="84"/>
        <v/>
      </c>
      <c r="AC210" s="459" t="str">
        <f>IFERROR(ROUNDDOWN(ROUNDDOWN(ROUND(L210*VLOOKUP(K210,【参考】数式用!$A$2:$M$57,MATCH("処遇改善加算Ⅳ",【参考】数式用!$G$3:$M$3,0)+6,0),0)*M210,0)*Z210*0.5,0), "")</f>
        <v/>
      </c>
      <c r="AD210" s="156"/>
      <c r="AE210" s="157"/>
      <c r="AF210" s="157"/>
      <c r="AG210" s="158"/>
      <c r="AH210" s="234"/>
      <c r="AI210" s="584"/>
      <c r="AJ210" s="167"/>
      <c r="AK210" s="541" t="str">
        <f t="shared" si="85"/>
        <v/>
      </c>
      <c r="AL210" s="542" t="str">
        <f t="shared" si="86"/>
        <v/>
      </c>
      <c r="AM210" s="543"/>
      <c r="AN210" s="547" t="str">
        <f>IFERROR(VLOOKUP(K210,【参考】数式用!$A$2:$N$57,14,FALSE),"")</f>
        <v/>
      </c>
      <c r="AO210" s="547" t="str">
        <f t="shared" si="87"/>
        <v/>
      </c>
      <c r="AP210" s="545" t="str">
        <f t="shared" si="88"/>
        <v/>
      </c>
      <c r="AQ210" s="545" t="str">
        <f t="shared" si="89"/>
        <v>キャリアパス要件Ⅰ・Ⅱ_</v>
      </c>
      <c r="AR210" s="546" t="str">
        <f t="shared" si="90"/>
        <v>入力済</v>
      </c>
      <c r="AS210" s="547" t="str">
        <f t="shared" si="91"/>
        <v/>
      </c>
      <c r="AT210" s="546" t="str">
        <f t="shared" si="92"/>
        <v>入力済</v>
      </c>
      <c r="AU210" s="546" t="str">
        <f t="shared" si="93"/>
        <v/>
      </c>
      <c r="AV210" s="546" t="str">
        <f t="shared" si="94"/>
        <v/>
      </c>
      <c r="AW210" s="547" t="str">
        <f t="shared" si="95"/>
        <v/>
      </c>
      <c r="AX210" s="547" t="str">
        <f t="shared" si="104"/>
        <v>入力済</v>
      </c>
      <c r="AY210" s="546" t="str">
        <f>IFERROR(VLOOKUP(K210,【参考】数式用!$AR$3:$AS$49, 2, FALSE), "")</f>
        <v/>
      </c>
      <c r="AZ210" s="547" t="str">
        <f t="shared" si="96"/>
        <v/>
      </c>
      <c r="BA210" s="547" t="str">
        <f t="shared" si="97"/>
        <v>入力済</v>
      </c>
      <c r="BB210" s="546" t="str">
        <f>IFERROR(VLOOKUP(K210,【参考】数式用!$AX$3:$AY$56, 2, FALSE), "")</f>
        <v/>
      </c>
      <c r="BC210" s="547" t="str">
        <f t="shared" si="98"/>
        <v/>
      </c>
      <c r="BD210" s="547" t="str">
        <f t="shared" si="99"/>
        <v>入力済</v>
      </c>
      <c r="BE210" s="547" t="str">
        <f t="shared" si="105"/>
        <v/>
      </c>
      <c r="BF210" s="547" t="str">
        <f t="shared" si="100"/>
        <v/>
      </c>
      <c r="BG210" s="547" t="str">
        <f t="shared" si="101"/>
        <v/>
      </c>
      <c r="BH210" s="547" t="str">
        <f t="shared" si="102"/>
        <v/>
      </c>
      <c r="BI210" s="547" t="str">
        <f t="shared" si="103"/>
        <v/>
      </c>
      <c r="BM210" s="633" t="e">
        <f>VLOOKUP(K210,【参考】数式用!$A$2:$O$57,15,FALSE)</f>
        <v>#N/A</v>
      </c>
    </row>
    <row r="211" spans="1:65" ht="109.95" customHeight="1" thickBot="1">
      <c r="A211" s="649">
        <v>200</v>
      </c>
      <c r="B211" s="983" t="str">
        <f>IF(基本情報入力シート!B239="","",基本情報入力シート!B239)</f>
        <v/>
      </c>
      <c r="C211" s="984"/>
      <c r="D211" s="984"/>
      <c r="E211" s="984"/>
      <c r="F211" s="985"/>
      <c r="G211" s="460" t="str">
        <f>IF(基本情報入力シート!L239="", "", 基本情報入力シート!L239)</f>
        <v/>
      </c>
      <c r="H211" s="460" t="str">
        <f>IF(基本情報入力シート!Q239="", "", 基本情報入力シート!Q239)</f>
        <v/>
      </c>
      <c r="I211" s="460" t="str">
        <f>IF(基本情報入力シート!V239="", "", 基本情報入力シート!V239)</f>
        <v/>
      </c>
      <c r="J211" s="460" t="str">
        <f>IF(基本情報入力シート!W239="", "", 基本情報入力シート!W239)</f>
        <v/>
      </c>
      <c r="K211" s="460" t="str">
        <f>IF(基本情報入力シート!Z239="", "", 基本情報入力シート!Z239)</f>
        <v/>
      </c>
      <c r="L211" s="162" t="str">
        <f>IF(基本情報入力シート!AF239=0, "",基本情報入力シート!AF239)</f>
        <v/>
      </c>
      <c r="M211" s="163" t="str">
        <f>IF(AND(基本情報入力シート!AG239="",基本情報入力シート!AG239=""), "", 基本情報入力シート!AG239)</f>
        <v/>
      </c>
      <c r="N211" s="136"/>
      <c r="O211" s="155" t="str">
        <f>IFERROR(VLOOKUP(K211,【参考】数式用!$A$2:$M$57,MATCH(N211,【参考】数式用!$G$3:$M$3,0)+6,0),"")</f>
        <v/>
      </c>
      <c r="P211" s="461" t="s">
        <v>180</v>
      </c>
      <c r="Q211" s="141"/>
      <c r="R211" s="462" t="s">
        <v>271</v>
      </c>
      <c r="S211" s="141"/>
      <c r="T211" s="462" t="s">
        <v>272</v>
      </c>
      <c r="U211" s="141"/>
      <c r="V211" s="462" t="s">
        <v>271</v>
      </c>
      <c r="W211" s="141"/>
      <c r="X211" s="462" t="s">
        <v>182</v>
      </c>
      <c r="Y211" s="462" t="s">
        <v>274</v>
      </c>
      <c r="Z211" s="456" t="str">
        <f t="shared" si="83"/>
        <v/>
      </c>
      <c r="AA211" s="463" t="s">
        <v>275</v>
      </c>
      <c r="AB211" s="458" t="str">
        <f t="shared" si="84"/>
        <v/>
      </c>
      <c r="AC211" s="459" t="str">
        <f>IFERROR(ROUNDDOWN(ROUNDDOWN(ROUND(L211*VLOOKUP(K211,【参考】数式用!$A$2:$M$57,MATCH("処遇改善加算Ⅳ",【参考】数式用!$G$3:$M$3,0)+6,0),0)*M211,0)*Z211*0.5,0), "")</f>
        <v/>
      </c>
      <c r="AD211" s="156"/>
      <c r="AE211" s="157"/>
      <c r="AF211" s="157"/>
      <c r="AG211" s="158"/>
      <c r="AH211" s="234"/>
      <c r="AI211" s="584"/>
      <c r="AJ211" s="167"/>
      <c r="AK211" s="541" t="str">
        <f t="shared" si="85"/>
        <v/>
      </c>
      <c r="AL211" s="542" t="str">
        <f t="shared" si="86"/>
        <v/>
      </c>
      <c r="AM211" s="543"/>
      <c r="AN211" s="547" t="str">
        <f>IFERROR(VLOOKUP(K211,【参考】数式用!$A$2:$N$57,14,FALSE),"")</f>
        <v/>
      </c>
      <c r="AO211" s="547" t="str">
        <f t="shared" si="87"/>
        <v/>
      </c>
      <c r="AP211" s="545" t="str">
        <f t="shared" si="88"/>
        <v/>
      </c>
      <c r="AQ211" s="545" t="str">
        <f t="shared" si="89"/>
        <v>キャリアパス要件Ⅰ・Ⅱ_</v>
      </c>
      <c r="AR211" s="546" t="str">
        <f t="shared" si="90"/>
        <v>入力済</v>
      </c>
      <c r="AS211" s="547" t="str">
        <f t="shared" si="91"/>
        <v/>
      </c>
      <c r="AT211" s="546" t="str">
        <f t="shared" si="92"/>
        <v>入力済</v>
      </c>
      <c r="AU211" s="546" t="str">
        <f t="shared" si="93"/>
        <v/>
      </c>
      <c r="AV211" s="546" t="str">
        <f t="shared" si="94"/>
        <v/>
      </c>
      <c r="AW211" s="547" t="str">
        <f t="shared" si="95"/>
        <v/>
      </c>
      <c r="AX211" s="547" t="str">
        <f t="shared" si="104"/>
        <v>入力済</v>
      </c>
      <c r="AY211" s="546" t="str">
        <f>IFERROR(VLOOKUP(K211,【参考】数式用!$AR$3:$AS$49, 2, FALSE), "")</f>
        <v/>
      </c>
      <c r="AZ211" s="547" t="str">
        <f t="shared" si="96"/>
        <v/>
      </c>
      <c r="BA211" s="547" t="str">
        <f t="shared" si="97"/>
        <v>入力済</v>
      </c>
      <c r="BB211" s="546" t="str">
        <f>IFERROR(VLOOKUP(K211,【参考】数式用!$AX$3:$AY$56, 2, FALSE), "")</f>
        <v/>
      </c>
      <c r="BC211" s="547" t="str">
        <f t="shared" si="98"/>
        <v/>
      </c>
      <c r="BD211" s="547" t="str">
        <f t="shared" si="99"/>
        <v>入力済</v>
      </c>
      <c r="BE211" s="547" t="str">
        <f t="shared" si="105"/>
        <v/>
      </c>
      <c r="BF211" s="547" t="str">
        <f t="shared" si="100"/>
        <v/>
      </c>
      <c r="BG211" s="547" t="str">
        <f t="shared" si="101"/>
        <v/>
      </c>
      <c r="BH211" s="547" t="str">
        <f t="shared" si="102"/>
        <v/>
      </c>
      <c r="BI211" s="547" t="str">
        <f t="shared" si="103"/>
        <v/>
      </c>
      <c r="BM211" s="633" t="e">
        <f>VLOOKUP(K211,【参考】数式用!$A$2:$O$57,15,FALSE)</f>
        <v>#N/A</v>
      </c>
    </row>
    <row r="212" spans="1:65" ht="109.95" customHeight="1" thickBot="1">
      <c r="A212" s="649">
        <v>201</v>
      </c>
      <c r="B212" s="983" t="str">
        <f>IF(基本情報入力シート!B240="","",基本情報入力シート!B240)</f>
        <v/>
      </c>
      <c r="C212" s="984"/>
      <c r="D212" s="984"/>
      <c r="E212" s="984"/>
      <c r="F212" s="985"/>
      <c r="G212" s="460" t="str">
        <f>IF(基本情報入力シート!L240="", "", 基本情報入力シート!L240)</f>
        <v/>
      </c>
      <c r="H212" s="460" t="str">
        <f>IF(基本情報入力シート!Q240="", "", 基本情報入力シート!Q240)</f>
        <v/>
      </c>
      <c r="I212" s="460" t="str">
        <f>IF(基本情報入力シート!V240="", "", 基本情報入力シート!V240)</f>
        <v/>
      </c>
      <c r="J212" s="460" t="str">
        <f>IF(基本情報入力シート!W240="", "", 基本情報入力シート!W240)</f>
        <v/>
      </c>
      <c r="K212" s="460" t="str">
        <f>IF(基本情報入力シート!Z240="", "", 基本情報入力シート!Z240)</f>
        <v/>
      </c>
      <c r="L212" s="162" t="str">
        <f>IF(基本情報入力シート!AF240=0, "",基本情報入力シート!AF240)</f>
        <v/>
      </c>
      <c r="M212" s="163" t="str">
        <f>IF(AND(基本情報入力シート!AG240="",基本情報入力シート!AG240=""), "", 基本情報入力シート!AG240)</f>
        <v/>
      </c>
      <c r="N212" s="136"/>
      <c r="O212" s="155" t="str">
        <f>IFERROR(VLOOKUP(K212,【参考】数式用!$A$2:$M$57,MATCH(N212,【参考】数式用!$G$3:$M$3,0)+6,0),"")</f>
        <v/>
      </c>
      <c r="P212" s="461" t="s">
        <v>180</v>
      </c>
      <c r="Q212" s="141"/>
      <c r="R212" s="462" t="s">
        <v>271</v>
      </c>
      <c r="S212" s="141"/>
      <c r="T212" s="462" t="s">
        <v>272</v>
      </c>
      <c r="U212" s="141"/>
      <c r="V212" s="462" t="s">
        <v>271</v>
      </c>
      <c r="W212" s="141"/>
      <c r="X212" s="462" t="s">
        <v>182</v>
      </c>
      <c r="Y212" s="462" t="s">
        <v>274</v>
      </c>
      <c r="Z212" s="456" t="str">
        <f t="shared" si="83"/>
        <v/>
      </c>
      <c r="AA212" s="463" t="s">
        <v>275</v>
      </c>
      <c r="AB212" s="458" t="str">
        <f t="shared" si="84"/>
        <v/>
      </c>
      <c r="AC212" s="459" t="str">
        <f>IFERROR(ROUNDDOWN(ROUNDDOWN(ROUND(L212*VLOOKUP(K212,【参考】数式用!$A$2:$M$57,MATCH("処遇改善加算Ⅳ",【参考】数式用!$G$3:$M$3,0)+6,0),0)*M212,0)*Z212*0.5,0), "")</f>
        <v/>
      </c>
      <c r="AD212" s="156"/>
      <c r="AE212" s="157"/>
      <c r="AF212" s="157"/>
      <c r="AG212" s="158"/>
      <c r="AH212" s="234"/>
      <c r="AI212" s="584"/>
      <c r="AJ212" s="167"/>
      <c r="AK212" s="541" t="str">
        <f t="shared" si="85"/>
        <v/>
      </c>
      <c r="AL212" s="542" t="str">
        <f t="shared" si="86"/>
        <v/>
      </c>
      <c r="AM212" s="543"/>
      <c r="AN212" s="547" t="str">
        <f>IFERROR(VLOOKUP(K212,【参考】数式用!$A$2:$N$57,14,FALSE),"")</f>
        <v/>
      </c>
      <c r="AO212" s="547" t="str">
        <f t="shared" si="87"/>
        <v/>
      </c>
      <c r="AP212" s="545" t="str">
        <f t="shared" si="88"/>
        <v/>
      </c>
      <c r="AQ212" s="545" t="str">
        <f t="shared" si="89"/>
        <v>キャリアパス要件Ⅰ・Ⅱ_</v>
      </c>
      <c r="AR212" s="546" t="str">
        <f t="shared" si="90"/>
        <v>入力済</v>
      </c>
      <c r="AS212" s="547" t="str">
        <f t="shared" si="91"/>
        <v/>
      </c>
      <c r="AT212" s="546" t="str">
        <f t="shared" si="92"/>
        <v>入力済</v>
      </c>
      <c r="AU212" s="546" t="str">
        <f t="shared" si="93"/>
        <v/>
      </c>
      <c r="AV212" s="546" t="str">
        <f t="shared" si="94"/>
        <v/>
      </c>
      <c r="AW212" s="547" t="str">
        <f t="shared" si="95"/>
        <v/>
      </c>
      <c r="AX212" s="547" t="str">
        <f t="shared" si="104"/>
        <v>入力済</v>
      </c>
      <c r="AY212" s="546" t="str">
        <f>IFERROR(VLOOKUP(K212,【参考】数式用!$AR$3:$AS$49, 2, FALSE), "")</f>
        <v/>
      </c>
      <c r="AZ212" s="547" t="str">
        <f t="shared" si="96"/>
        <v/>
      </c>
      <c r="BA212" s="547" t="str">
        <f t="shared" si="97"/>
        <v>入力済</v>
      </c>
      <c r="BB212" s="546" t="str">
        <f>IFERROR(VLOOKUP(K212,【参考】数式用!$AX$3:$AY$56, 2, FALSE), "")</f>
        <v/>
      </c>
      <c r="BC212" s="547" t="str">
        <f t="shared" si="98"/>
        <v/>
      </c>
      <c r="BD212" s="547" t="str">
        <f t="shared" si="99"/>
        <v>入力済</v>
      </c>
      <c r="BE212" s="547" t="str">
        <f t="shared" si="105"/>
        <v/>
      </c>
      <c r="BF212" s="547" t="str">
        <f t="shared" si="100"/>
        <v/>
      </c>
      <c r="BG212" s="547" t="str">
        <f t="shared" si="101"/>
        <v/>
      </c>
      <c r="BH212" s="547" t="str">
        <f t="shared" si="102"/>
        <v/>
      </c>
      <c r="BI212" s="547" t="str">
        <f t="shared" si="103"/>
        <v/>
      </c>
      <c r="BM212" s="633" t="e">
        <f>VLOOKUP(K212,【参考】数式用!$A$2:$O$57,15,FALSE)</f>
        <v>#N/A</v>
      </c>
    </row>
    <row r="213" spans="1:65" ht="109.95" customHeight="1" thickBot="1">
      <c r="A213" s="649">
        <v>202</v>
      </c>
      <c r="B213" s="983" t="str">
        <f>IF(基本情報入力シート!B241="","",基本情報入力シート!B241)</f>
        <v/>
      </c>
      <c r="C213" s="984"/>
      <c r="D213" s="984"/>
      <c r="E213" s="984"/>
      <c r="F213" s="985"/>
      <c r="G213" s="460" t="str">
        <f>IF(基本情報入力シート!L241="", "", 基本情報入力シート!L241)</f>
        <v/>
      </c>
      <c r="H213" s="460" t="str">
        <f>IF(基本情報入力シート!Q241="", "", 基本情報入力シート!Q241)</f>
        <v/>
      </c>
      <c r="I213" s="460" t="str">
        <f>IF(基本情報入力シート!V241="", "", 基本情報入力シート!V241)</f>
        <v/>
      </c>
      <c r="J213" s="460" t="str">
        <f>IF(基本情報入力シート!W241="", "", 基本情報入力シート!W241)</f>
        <v/>
      </c>
      <c r="K213" s="460" t="str">
        <f>IF(基本情報入力シート!Z241="", "", 基本情報入力シート!Z241)</f>
        <v/>
      </c>
      <c r="L213" s="162" t="str">
        <f>IF(基本情報入力シート!AF241=0, "",基本情報入力シート!AF241)</f>
        <v/>
      </c>
      <c r="M213" s="163" t="str">
        <f>IF(AND(基本情報入力シート!AG241="",基本情報入力シート!AG241=""), "", 基本情報入力シート!AG241)</f>
        <v/>
      </c>
      <c r="N213" s="136"/>
      <c r="O213" s="155" t="str">
        <f>IFERROR(VLOOKUP(K213,【参考】数式用!$A$2:$M$57,MATCH(N213,【参考】数式用!$G$3:$M$3,0)+6,0),"")</f>
        <v/>
      </c>
      <c r="P213" s="461" t="s">
        <v>180</v>
      </c>
      <c r="Q213" s="141"/>
      <c r="R213" s="462" t="s">
        <v>271</v>
      </c>
      <c r="S213" s="141"/>
      <c r="T213" s="462" t="s">
        <v>272</v>
      </c>
      <c r="U213" s="141"/>
      <c r="V213" s="462" t="s">
        <v>271</v>
      </c>
      <c r="W213" s="141"/>
      <c r="X213" s="462" t="s">
        <v>182</v>
      </c>
      <c r="Y213" s="462" t="s">
        <v>274</v>
      </c>
      <c r="Z213" s="456" t="str">
        <f t="shared" si="83"/>
        <v/>
      </c>
      <c r="AA213" s="463" t="s">
        <v>275</v>
      </c>
      <c r="AB213" s="458" t="str">
        <f t="shared" si="84"/>
        <v/>
      </c>
      <c r="AC213" s="459" t="str">
        <f>IFERROR(ROUNDDOWN(ROUNDDOWN(ROUND(L213*VLOOKUP(K213,【参考】数式用!$A$2:$M$57,MATCH("処遇改善加算Ⅳ",【参考】数式用!$G$3:$M$3,0)+6,0),0)*M213,0)*Z213*0.5,0), "")</f>
        <v/>
      </c>
      <c r="AD213" s="156"/>
      <c r="AE213" s="157"/>
      <c r="AF213" s="157"/>
      <c r="AG213" s="158"/>
      <c r="AH213" s="234"/>
      <c r="AI213" s="584"/>
      <c r="AJ213" s="167"/>
      <c r="AK213" s="541" t="str">
        <f t="shared" si="85"/>
        <v/>
      </c>
      <c r="AL213" s="542" t="str">
        <f t="shared" si="86"/>
        <v/>
      </c>
      <c r="AM213" s="543"/>
      <c r="AN213" s="547" t="str">
        <f>IFERROR(VLOOKUP(K213,【参考】数式用!$A$2:$N$57,14,FALSE),"")</f>
        <v/>
      </c>
      <c r="AO213" s="547" t="str">
        <f t="shared" si="87"/>
        <v/>
      </c>
      <c r="AP213" s="545" t="str">
        <f t="shared" si="88"/>
        <v/>
      </c>
      <c r="AQ213" s="545" t="str">
        <f t="shared" si="89"/>
        <v>キャリアパス要件Ⅰ・Ⅱ_</v>
      </c>
      <c r="AR213" s="546" t="str">
        <f t="shared" si="90"/>
        <v>入力済</v>
      </c>
      <c r="AS213" s="547" t="str">
        <f t="shared" si="91"/>
        <v/>
      </c>
      <c r="AT213" s="546" t="str">
        <f t="shared" si="92"/>
        <v>入力済</v>
      </c>
      <c r="AU213" s="546" t="str">
        <f t="shared" si="93"/>
        <v/>
      </c>
      <c r="AV213" s="546" t="str">
        <f t="shared" si="94"/>
        <v/>
      </c>
      <c r="AW213" s="547" t="str">
        <f t="shared" si="95"/>
        <v/>
      </c>
      <c r="AX213" s="547" t="str">
        <f t="shared" si="104"/>
        <v>入力済</v>
      </c>
      <c r="AY213" s="546" t="str">
        <f>IFERROR(VLOOKUP(K213,【参考】数式用!$AR$3:$AS$49, 2, FALSE), "")</f>
        <v/>
      </c>
      <c r="AZ213" s="547" t="str">
        <f t="shared" si="96"/>
        <v/>
      </c>
      <c r="BA213" s="547" t="str">
        <f t="shared" si="97"/>
        <v>入力済</v>
      </c>
      <c r="BB213" s="546" t="str">
        <f>IFERROR(VLOOKUP(K213,【参考】数式用!$AX$3:$AY$56, 2, FALSE), "")</f>
        <v/>
      </c>
      <c r="BC213" s="547" t="str">
        <f t="shared" si="98"/>
        <v/>
      </c>
      <c r="BD213" s="547" t="str">
        <f t="shared" si="99"/>
        <v>入力済</v>
      </c>
      <c r="BE213" s="547" t="str">
        <f t="shared" si="105"/>
        <v/>
      </c>
      <c r="BF213" s="547" t="str">
        <f t="shared" si="100"/>
        <v/>
      </c>
      <c r="BG213" s="547" t="str">
        <f t="shared" si="101"/>
        <v/>
      </c>
      <c r="BH213" s="547" t="str">
        <f t="shared" si="102"/>
        <v/>
      </c>
      <c r="BI213" s="547" t="str">
        <f t="shared" si="103"/>
        <v/>
      </c>
      <c r="BM213" s="633" t="e">
        <f>VLOOKUP(K213,【参考】数式用!$A$2:$O$57,15,FALSE)</f>
        <v>#N/A</v>
      </c>
    </row>
    <row r="214" spans="1:65" ht="109.95" customHeight="1" thickBot="1">
      <c r="A214" s="649">
        <v>203</v>
      </c>
      <c r="B214" s="983" t="str">
        <f>IF(基本情報入力シート!B242="","",基本情報入力シート!B242)</f>
        <v/>
      </c>
      <c r="C214" s="984"/>
      <c r="D214" s="984"/>
      <c r="E214" s="984"/>
      <c r="F214" s="985"/>
      <c r="G214" s="460" t="str">
        <f>IF(基本情報入力シート!L242="", "", 基本情報入力シート!L242)</f>
        <v/>
      </c>
      <c r="H214" s="460" t="str">
        <f>IF(基本情報入力シート!Q242="", "", 基本情報入力シート!Q242)</f>
        <v/>
      </c>
      <c r="I214" s="460" t="str">
        <f>IF(基本情報入力シート!V242="", "", 基本情報入力シート!V242)</f>
        <v/>
      </c>
      <c r="J214" s="460" t="str">
        <f>IF(基本情報入力シート!W242="", "", 基本情報入力シート!W242)</f>
        <v/>
      </c>
      <c r="K214" s="460" t="str">
        <f>IF(基本情報入力シート!Z242="", "", 基本情報入力シート!Z242)</f>
        <v/>
      </c>
      <c r="L214" s="162" t="str">
        <f>IF(基本情報入力シート!AF242=0, "",基本情報入力シート!AF242)</f>
        <v/>
      </c>
      <c r="M214" s="163" t="str">
        <f>IF(AND(基本情報入力シート!AG242="",基本情報入力シート!AG242=""), "", 基本情報入力シート!AG242)</f>
        <v/>
      </c>
      <c r="N214" s="136"/>
      <c r="O214" s="155" t="str">
        <f>IFERROR(VLOOKUP(K214,【参考】数式用!$A$2:$M$57,MATCH(N214,【参考】数式用!$G$3:$M$3,0)+6,0),"")</f>
        <v/>
      </c>
      <c r="P214" s="461" t="s">
        <v>180</v>
      </c>
      <c r="Q214" s="141"/>
      <c r="R214" s="462" t="s">
        <v>271</v>
      </c>
      <c r="S214" s="141"/>
      <c r="T214" s="462" t="s">
        <v>272</v>
      </c>
      <c r="U214" s="141"/>
      <c r="V214" s="462" t="s">
        <v>271</v>
      </c>
      <c r="W214" s="141"/>
      <c r="X214" s="462" t="s">
        <v>182</v>
      </c>
      <c r="Y214" s="462" t="s">
        <v>274</v>
      </c>
      <c r="Z214" s="456" t="str">
        <f t="shared" si="83"/>
        <v/>
      </c>
      <c r="AA214" s="463" t="s">
        <v>275</v>
      </c>
      <c r="AB214" s="458" t="str">
        <f t="shared" si="84"/>
        <v/>
      </c>
      <c r="AC214" s="459" t="str">
        <f>IFERROR(ROUNDDOWN(ROUNDDOWN(ROUND(L214*VLOOKUP(K214,【参考】数式用!$A$2:$M$57,MATCH("処遇改善加算Ⅳ",【参考】数式用!$G$3:$M$3,0)+6,0),0)*M214,0)*Z214*0.5,0), "")</f>
        <v/>
      </c>
      <c r="AD214" s="156"/>
      <c r="AE214" s="157"/>
      <c r="AF214" s="157"/>
      <c r="AG214" s="158"/>
      <c r="AH214" s="234"/>
      <c r="AI214" s="584"/>
      <c r="AJ214" s="167"/>
      <c r="AK214" s="541" t="str">
        <f t="shared" si="85"/>
        <v/>
      </c>
      <c r="AL214" s="542" t="str">
        <f t="shared" si="86"/>
        <v/>
      </c>
      <c r="AM214" s="543"/>
      <c r="AN214" s="547" t="str">
        <f>IFERROR(VLOOKUP(K214,【参考】数式用!$A$2:$N$57,14,FALSE),"")</f>
        <v/>
      </c>
      <c r="AO214" s="547" t="str">
        <f t="shared" si="87"/>
        <v/>
      </c>
      <c r="AP214" s="545" t="str">
        <f t="shared" si="88"/>
        <v/>
      </c>
      <c r="AQ214" s="545" t="str">
        <f t="shared" si="89"/>
        <v>キャリアパス要件Ⅰ・Ⅱ_</v>
      </c>
      <c r="AR214" s="546" t="str">
        <f t="shared" si="90"/>
        <v>入力済</v>
      </c>
      <c r="AS214" s="547" t="str">
        <f t="shared" si="91"/>
        <v/>
      </c>
      <c r="AT214" s="546" t="str">
        <f t="shared" si="92"/>
        <v>入力済</v>
      </c>
      <c r="AU214" s="546" t="str">
        <f t="shared" si="93"/>
        <v/>
      </c>
      <c r="AV214" s="546" t="str">
        <f t="shared" si="94"/>
        <v/>
      </c>
      <c r="AW214" s="547" t="str">
        <f t="shared" si="95"/>
        <v/>
      </c>
      <c r="AX214" s="547" t="str">
        <f t="shared" si="104"/>
        <v>入力済</v>
      </c>
      <c r="AY214" s="546" t="str">
        <f>IFERROR(VLOOKUP(K214,【参考】数式用!$AR$3:$AS$49, 2, FALSE), "")</f>
        <v/>
      </c>
      <c r="AZ214" s="547" t="str">
        <f t="shared" si="96"/>
        <v/>
      </c>
      <c r="BA214" s="547" t="str">
        <f t="shared" si="97"/>
        <v>入力済</v>
      </c>
      <c r="BB214" s="546" t="str">
        <f>IFERROR(VLOOKUP(K214,【参考】数式用!$AX$3:$AY$56, 2, FALSE), "")</f>
        <v/>
      </c>
      <c r="BC214" s="547" t="str">
        <f t="shared" si="98"/>
        <v/>
      </c>
      <c r="BD214" s="547" t="str">
        <f t="shared" si="99"/>
        <v>入力済</v>
      </c>
      <c r="BE214" s="547" t="str">
        <f t="shared" si="105"/>
        <v/>
      </c>
      <c r="BF214" s="547" t="str">
        <f t="shared" si="100"/>
        <v/>
      </c>
      <c r="BG214" s="547" t="str">
        <f t="shared" si="101"/>
        <v/>
      </c>
      <c r="BH214" s="547" t="str">
        <f t="shared" si="102"/>
        <v/>
      </c>
      <c r="BI214" s="547" t="str">
        <f t="shared" si="103"/>
        <v/>
      </c>
      <c r="BM214" s="633" t="e">
        <f>VLOOKUP(K214,【参考】数式用!$A$2:$O$57,15,FALSE)</f>
        <v>#N/A</v>
      </c>
    </row>
    <row r="215" spans="1:65" ht="109.95" customHeight="1" thickBot="1">
      <c r="A215" s="649">
        <v>204</v>
      </c>
      <c r="B215" s="983" t="str">
        <f>IF(基本情報入力シート!B243="","",基本情報入力シート!B243)</f>
        <v/>
      </c>
      <c r="C215" s="984"/>
      <c r="D215" s="984"/>
      <c r="E215" s="984"/>
      <c r="F215" s="985"/>
      <c r="G215" s="460" t="str">
        <f>IF(基本情報入力シート!L243="", "", 基本情報入力シート!L243)</f>
        <v/>
      </c>
      <c r="H215" s="460" t="str">
        <f>IF(基本情報入力シート!Q243="", "", 基本情報入力シート!Q243)</f>
        <v/>
      </c>
      <c r="I215" s="460" t="str">
        <f>IF(基本情報入力シート!V243="", "", 基本情報入力シート!V243)</f>
        <v/>
      </c>
      <c r="J215" s="460" t="str">
        <f>IF(基本情報入力シート!W243="", "", 基本情報入力シート!W243)</f>
        <v/>
      </c>
      <c r="K215" s="460" t="str">
        <f>IF(基本情報入力シート!Z243="", "", 基本情報入力シート!Z243)</f>
        <v/>
      </c>
      <c r="L215" s="162" t="str">
        <f>IF(基本情報入力シート!AF243=0, "",基本情報入力シート!AF243)</f>
        <v/>
      </c>
      <c r="M215" s="163" t="str">
        <f>IF(AND(基本情報入力シート!AG243="",基本情報入力シート!AG243=""), "", 基本情報入力シート!AG243)</f>
        <v/>
      </c>
      <c r="N215" s="136"/>
      <c r="O215" s="155" t="str">
        <f>IFERROR(VLOOKUP(K215,【参考】数式用!$A$2:$M$57,MATCH(N215,【参考】数式用!$G$3:$M$3,0)+6,0),"")</f>
        <v/>
      </c>
      <c r="P215" s="461" t="s">
        <v>180</v>
      </c>
      <c r="Q215" s="141"/>
      <c r="R215" s="462" t="s">
        <v>271</v>
      </c>
      <c r="S215" s="141"/>
      <c r="T215" s="462" t="s">
        <v>272</v>
      </c>
      <c r="U215" s="141"/>
      <c r="V215" s="462" t="s">
        <v>271</v>
      </c>
      <c r="W215" s="141"/>
      <c r="X215" s="462" t="s">
        <v>182</v>
      </c>
      <c r="Y215" s="462" t="s">
        <v>274</v>
      </c>
      <c r="Z215" s="456" t="str">
        <f t="shared" si="83"/>
        <v/>
      </c>
      <c r="AA215" s="463" t="s">
        <v>275</v>
      </c>
      <c r="AB215" s="458" t="str">
        <f t="shared" si="84"/>
        <v/>
      </c>
      <c r="AC215" s="459" t="str">
        <f>IFERROR(ROUNDDOWN(ROUNDDOWN(ROUND(L215*VLOOKUP(K215,【参考】数式用!$A$2:$M$57,MATCH("処遇改善加算Ⅳ",【参考】数式用!$G$3:$M$3,0)+6,0),0)*M215,0)*Z215*0.5,0), "")</f>
        <v/>
      </c>
      <c r="AD215" s="156"/>
      <c r="AE215" s="157"/>
      <c r="AF215" s="157"/>
      <c r="AG215" s="158"/>
      <c r="AH215" s="234"/>
      <c r="AI215" s="584"/>
      <c r="AJ215" s="167"/>
      <c r="AK215" s="541" t="str">
        <f t="shared" si="85"/>
        <v/>
      </c>
      <c r="AL215" s="542" t="str">
        <f t="shared" si="86"/>
        <v/>
      </c>
      <c r="AM215" s="543"/>
      <c r="AN215" s="547" t="str">
        <f>IFERROR(VLOOKUP(K215,【参考】数式用!$A$2:$N$57,14,FALSE),"")</f>
        <v/>
      </c>
      <c r="AO215" s="547" t="str">
        <f t="shared" si="87"/>
        <v/>
      </c>
      <c r="AP215" s="545" t="str">
        <f t="shared" si="88"/>
        <v/>
      </c>
      <c r="AQ215" s="545" t="str">
        <f t="shared" si="89"/>
        <v>キャリアパス要件Ⅰ・Ⅱ_</v>
      </c>
      <c r="AR215" s="546" t="str">
        <f t="shared" si="90"/>
        <v>入力済</v>
      </c>
      <c r="AS215" s="547" t="str">
        <f t="shared" si="91"/>
        <v/>
      </c>
      <c r="AT215" s="546" t="str">
        <f t="shared" si="92"/>
        <v>入力済</v>
      </c>
      <c r="AU215" s="546" t="str">
        <f t="shared" si="93"/>
        <v/>
      </c>
      <c r="AV215" s="546" t="str">
        <f t="shared" si="94"/>
        <v/>
      </c>
      <c r="AW215" s="547" t="str">
        <f t="shared" si="95"/>
        <v/>
      </c>
      <c r="AX215" s="547" t="str">
        <f t="shared" si="104"/>
        <v>入力済</v>
      </c>
      <c r="AY215" s="546" t="str">
        <f>IFERROR(VLOOKUP(K215,【参考】数式用!$AR$3:$AS$49, 2, FALSE), "")</f>
        <v/>
      </c>
      <c r="AZ215" s="547" t="str">
        <f t="shared" si="96"/>
        <v/>
      </c>
      <c r="BA215" s="547" t="str">
        <f t="shared" si="97"/>
        <v>入力済</v>
      </c>
      <c r="BB215" s="546" t="str">
        <f>IFERROR(VLOOKUP(K215,【参考】数式用!$AX$3:$AY$56, 2, FALSE), "")</f>
        <v/>
      </c>
      <c r="BC215" s="547" t="str">
        <f t="shared" si="98"/>
        <v/>
      </c>
      <c r="BD215" s="547" t="str">
        <f t="shared" si="99"/>
        <v>入力済</v>
      </c>
      <c r="BE215" s="547" t="str">
        <f t="shared" si="105"/>
        <v/>
      </c>
      <c r="BF215" s="547" t="str">
        <f t="shared" si="100"/>
        <v/>
      </c>
      <c r="BG215" s="547" t="str">
        <f t="shared" si="101"/>
        <v/>
      </c>
      <c r="BH215" s="547" t="str">
        <f t="shared" si="102"/>
        <v/>
      </c>
      <c r="BI215" s="547" t="str">
        <f t="shared" si="103"/>
        <v/>
      </c>
      <c r="BM215" s="633" t="e">
        <f>VLOOKUP(K215,【参考】数式用!$A$2:$O$57,15,FALSE)</f>
        <v>#N/A</v>
      </c>
    </row>
    <row r="216" spans="1:65" ht="109.95" customHeight="1" thickBot="1">
      <c r="A216" s="649">
        <v>205</v>
      </c>
      <c r="B216" s="983" t="str">
        <f>IF(基本情報入力シート!B244="","",基本情報入力シート!B244)</f>
        <v/>
      </c>
      <c r="C216" s="984"/>
      <c r="D216" s="984"/>
      <c r="E216" s="984"/>
      <c r="F216" s="985"/>
      <c r="G216" s="460" t="str">
        <f>IF(基本情報入力シート!L244="", "", 基本情報入力シート!L244)</f>
        <v/>
      </c>
      <c r="H216" s="460" t="str">
        <f>IF(基本情報入力シート!Q244="", "", 基本情報入力シート!Q244)</f>
        <v/>
      </c>
      <c r="I216" s="460" t="str">
        <f>IF(基本情報入力シート!V244="", "", 基本情報入力シート!V244)</f>
        <v/>
      </c>
      <c r="J216" s="460" t="str">
        <f>IF(基本情報入力シート!W244="", "", 基本情報入力シート!W244)</f>
        <v/>
      </c>
      <c r="K216" s="460" t="str">
        <f>IF(基本情報入力シート!Z244="", "", 基本情報入力シート!Z244)</f>
        <v/>
      </c>
      <c r="L216" s="162" t="str">
        <f>IF(基本情報入力シート!AF244=0, "",基本情報入力シート!AF244)</f>
        <v/>
      </c>
      <c r="M216" s="163" t="str">
        <f>IF(AND(基本情報入力シート!AG244="",基本情報入力シート!AG244=""), "", 基本情報入力シート!AG244)</f>
        <v/>
      </c>
      <c r="N216" s="136"/>
      <c r="O216" s="155" t="str">
        <f>IFERROR(VLOOKUP(K216,【参考】数式用!$A$2:$M$57,MATCH(N216,【参考】数式用!$G$3:$M$3,0)+6,0),"")</f>
        <v/>
      </c>
      <c r="P216" s="461" t="s">
        <v>180</v>
      </c>
      <c r="Q216" s="141"/>
      <c r="R216" s="462" t="s">
        <v>271</v>
      </c>
      <c r="S216" s="141"/>
      <c r="T216" s="462" t="s">
        <v>272</v>
      </c>
      <c r="U216" s="141"/>
      <c r="V216" s="462" t="s">
        <v>271</v>
      </c>
      <c r="W216" s="141"/>
      <c r="X216" s="462" t="s">
        <v>182</v>
      </c>
      <c r="Y216" s="462" t="s">
        <v>274</v>
      </c>
      <c r="Z216" s="456" t="str">
        <f t="shared" si="83"/>
        <v/>
      </c>
      <c r="AA216" s="463" t="s">
        <v>275</v>
      </c>
      <c r="AB216" s="458" t="str">
        <f t="shared" si="84"/>
        <v/>
      </c>
      <c r="AC216" s="459" t="str">
        <f>IFERROR(ROUNDDOWN(ROUNDDOWN(ROUND(L216*VLOOKUP(K216,【参考】数式用!$A$2:$M$57,MATCH("処遇改善加算Ⅳ",【参考】数式用!$G$3:$M$3,0)+6,0),0)*M216,0)*Z216*0.5,0), "")</f>
        <v/>
      </c>
      <c r="AD216" s="156"/>
      <c r="AE216" s="157"/>
      <c r="AF216" s="157"/>
      <c r="AG216" s="158"/>
      <c r="AH216" s="234"/>
      <c r="AI216" s="584"/>
      <c r="AJ216" s="167"/>
      <c r="AK216" s="541" t="str">
        <f t="shared" si="85"/>
        <v/>
      </c>
      <c r="AL216" s="542" t="str">
        <f t="shared" si="86"/>
        <v/>
      </c>
      <c r="AM216" s="543"/>
      <c r="AN216" s="547" t="str">
        <f>IFERROR(VLOOKUP(K216,【参考】数式用!$A$2:$N$57,14,FALSE),"")</f>
        <v/>
      </c>
      <c r="AO216" s="547" t="str">
        <f t="shared" si="87"/>
        <v/>
      </c>
      <c r="AP216" s="545" t="str">
        <f t="shared" si="88"/>
        <v/>
      </c>
      <c r="AQ216" s="545" t="str">
        <f t="shared" si="89"/>
        <v>キャリアパス要件Ⅰ・Ⅱ_</v>
      </c>
      <c r="AR216" s="546" t="str">
        <f t="shared" si="90"/>
        <v>入力済</v>
      </c>
      <c r="AS216" s="547" t="str">
        <f t="shared" si="91"/>
        <v/>
      </c>
      <c r="AT216" s="546" t="str">
        <f t="shared" si="92"/>
        <v>入力済</v>
      </c>
      <c r="AU216" s="546" t="str">
        <f t="shared" si="93"/>
        <v/>
      </c>
      <c r="AV216" s="546" t="str">
        <f t="shared" si="94"/>
        <v/>
      </c>
      <c r="AW216" s="547" t="str">
        <f t="shared" si="95"/>
        <v/>
      </c>
      <c r="AX216" s="547" t="str">
        <f t="shared" si="104"/>
        <v>入力済</v>
      </c>
      <c r="AY216" s="546" t="str">
        <f>IFERROR(VLOOKUP(K216,【参考】数式用!$AR$3:$AS$49, 2, FALSE), "")</f>
        <v/>
      </c>
      <c r="AZ216" s="547" t="str">
        <f t="shared" si="96"/>
        <v/>
      </c>
      <c r="BA216" s="547" t="str">
        <f t="shared" si="97"/>
        <v>入力済</v>
      </c>
      <c r="BB216" s="546" t="str">
        <f>IFERROR(VLOOKUP(K216,【参考】数式用!$AX$3:$AY$56, 2, FALSE), "")</f>
        <v/>
      </c>
      <c r="BC216" s="547" t="str">
        <f t="shared" si="98"/>
        <v/>
      </c>
      <c r="BD216" s="547" t="str">
        <f t="shared" si="99"/>
        <v>入力済</v>
      </c>
      <c r="BE216" s="547" t="str">
        <f t="shared" si="105"/>
        <v/>
      </c>
      <c r="BF216" s="547" t="str">
        <f t="shared" si="100"/>
        <v/>
      </c>
      <c r="BG216" s="547" t="str">
        <f t="shared" si="101"/>
        <v/>
      </c>
      <c r="BH216" s="547" t="str">
        <f t="shared" si="102"/>
        <v/>
      </c>
      <c r="BI216" s="547" t="str">
        <f t="shared" si="103"/>
        <v/>
      </c>
      <c r="BM216" s="633" t="e">
        <f>VLOOKUP(K216,【参考】数式用!$A$2:$O$57,15,FALSE)</f>
        <v>#N/A</v>
      </c>
    </row>
    <row r="217" spans="1:65" ht="109.95" customHeight="1" thickBot="1">
      <c r="A217" s="649">
        <v>206</v>
      </c>
      <c r="B217" s="983" t="str">
        <f>IF(基本情報入力シート!B245="","",基本情報入力シート!B245)</f>
        <v/>
      </c>
      <c r="C217" s="984"/>
      <c r="D217" s="984"/>
      <c r="E217" s="984"/>
      <c r="F217" s="985"/>
      <c r="G217" s="460" t="str">
        <f>IF(基本情報入力シート!L245="", "", 基本情報入力シート!L245)</f>
        <v/>
      </c>
      <c r="H217" s="460" t="str">
        <f>IF(基本情報入力シート!Q245="", "", 基本情報入力シート!Q245)</f>
        <v/>
      </c>
      <c r="I217" s="460" t="str">
        <f>IF(基本情報入力シート!V245="", "", 基本情報入力シート!V245)</f>
        <v/>
      </c>
      <c r="J217" s="460" t="str">
        <f>IF(基本情報入力シート!W245="", "", 基本情報入力シート!W245)</f>
        <v/>
      </c>
      <c r="K217" s="460" t="str">
        <f>IF(基本情報入力シート!Z245="", "", 基本情報入力シート!Z245)</f>
        <v/>
      </c>
      <c r="L217" s="162" t="str">
        <f>IF(基本情報入力シート!AF245=0, "",基本情報入力シート!AF245)</f>
        <v/>
      </c>
      <c r="M217" s="163" t="str">
        <f>IF(AND(基本情報入力シート!AG245="",基本情報入力シート!AG245=""), "", 基本情報入力シート!AG245)</f>
        <v/>
      </c>
      <c r="N217" s="136"/>
      <c r="O217" s="155" t="str">
        <f>IFERROR(VLOOKUP(K217,【参考】数式用!$A$2:$M$57,MATCH(N217,【参考】数式用!$G$3:$M$3,0)+6,0),"")</f>
        <v/>
      </c>
      <c r="P217" s="461" t="s">
        <v>180</v>
      </c>
      <c r="Q217" s="141"/>
      <c r="R217" s="462" t="s">
        <v>271</v>
      </c>
      <c r="S217" s="141"/>
      <c r="T217" s="462" t="s">
        <v>272</v>
      </c>
      <c r="U217" s="141"/>
      <c r="V217" s="462" t="s">
        <v>271</v>
      </c>
      <c r="W217" s="141"/>
      <c r="X217" s="462" t="s">
        <v>182</v>
      </c>
      <c r="Y217" s="462" t="s">
        <v>274</v>
      </c>
      <c r="Z217" s="456" t="str">
        <f t="shared" si="83"/>
        <v/>
      </c>
      <c r="AA217" s="463" t="s">
        <v>275</v>
      </c>
      <c r="AB217" s="458" t="str">
        <f t="shared" si="84"/>
        <v/>
      </c>
      <c r="AC217" s="459" t="str">
        <f>IFERROR(ROUNDDOWN(ROUNDDOWN(ROUND(L217*VLOOKUP(K217,【参考】数式用!$A$2:$M$57,MATCH("処遇改善加算Ⅳ",【参考】数式用!$G$3:$M$3,0)+6,0),0)*M217,0)*Z217*0.5,0), "")</f>
        <v/>
      </c>
      <c r="AD217" s="156"/>
      <c r="AE217" s="157"/>
      <c r="AF217" s="157"/>
      <c r="AG217" s="158"/>
      <c r="AH217" s="234"/>
      <c r="AI217" s="584"/>
      <c r="AJ217" s="167"/>
      <c r="AK217" s="541" t="str">
        <f t="shared" si="85"/>
        <v/>
      </c>
      <c r="AL217" s="542" t="str">
        <f t="shared" si="86"/>
        <v/>
      </c>
      <c r="AM217" s="543"/>
      <c r="AN217" s="547" t="str">
        <f>IFERROR(VLOOKUP(K217,【参考】数式用!$A$2:$N$57,14,FALSE),"")</f>
        <v/>
      </c>
      <c r="AO217" s="547" t="str">
        <f t="shared" si="87"/>
        <v/>
      </c>
      <c r="AP217" s="545" t="str">
        <f t="shared" si="88"/>
        <v/>
      </c>
      <c r="AQ217" s="545" t="str">
        <f t="shared" si="89"/>
        <v>キャリアパス要件Ⅰ・Ⅱ_</v>
      </c>
      <c r="AR217" s="546" t="str">
        <f t="shared" si="90"/>
        <v>入力済</v>
      </c>
      <c r="AS217" s="547" t="str">
        <f t="shared" si="91"/>
        <v/>
      </c>
      <c r="AT217" s="546" t="str">
        <f t="shared" si="92"/>
        <v>入力済</v>
      </c>
      <c r="AU217" s="546" t="str">
        <f t="shared" si="93"/>
        <v/>
      </c>
      <c r="AV217" s="546" t="str">
        <f t="shared" si="94"/>
        <v/>
      </c>
      <c r="AW217" s="547" t="str">
        <f t="shared" si="95"/>
        <v/>
      </c>
      <c r="AX217" s="547" t="str">
        <f t="shared" si="104"/>
        <v>入力済</v>
      </c>
      <c r="AY217" s="546" t="str">
        <f>IFERROR(VLOOKUP(K217,【参考】数式用!$AR$3:$AS$49, 2, FALSE), "")</f>
        <v/>
      </c>
      <c r="AZ217" s="547" t="str">
        <f t="shared" si="96"/>
        <v/>
      </c>
      <c r="BA217" s="547" t="str">
        <f t="shared" si="97"/>
        <v>入力済</v>
      </c>
      <c r="BB217" s="546" t="str">
        <f>IFERROR(VLOOKUP(K217,【参考】数式用!$AX$3:$AY$56, 2, FALSE), "")</f>
        <v/>
      </c>
      <c r="BC217" s="547" t="str">
        <f t="shared" si="98"/>
        <v/>
      </c>
      <c r="BD217" s="547" t="str">
        <f t="shared" si="99"/>
        <v>入力済</v>
      </c>
      <c r="BE217" s="547" t="str">
        <f t="shared" si="105"/>
        <v/>
      </c>
      <c r="BF217" s="547" t="str">
        <f t="shared" si="100"/>
        <v/>
      </c>
      <c r="BG217" s="547" t="str">
        <f t="shared" si="101"/>
        <v/>
      </c>
      <c r="BH217" s="547" t="str">
        <f t="shared" si="102"/>
        <v/>
      </c>
      <c r="BI217" s="547" t="str">
        <f t="shared" si="103"/>
        <v/>
      </c>
      <c r="BM217" s="633" t="e">
        <f>VLOOKUP(K217,【参考】数式用!$A$2:$O$57,15,FALSE)</f>
        <v>#N/A</v>
      </c>
    </row>
    <row r="218" spans="1:65" ht="109.95" customHeight="1" thickBot="1">
      <c r="A218" s="649">
        <v>207</v>
      </c>
      <c r="B218" s="983" t="str">
        <f>IF(基本情報入力シート!B246="","",基本情報入力シート!B246)</f>
        <v/>
      </c>
      <c r="C218" s="984"/>
      <c r="D218" s="984"/>
      <c r="E218" s="984"/>
      <c r="F218" s="985"/>
      <c r="G218" s="460" t="str">
        <f>IF(基本情報入力シート!L246="", "", 基本情報入力シート!L246)</f>
        <v/>
      </c>
      <c r="H218" s="460" t="str">
        <f>IF(基本情報入力シート!Q246="", "", 基本情報入力シート!Q246)</f>
        <v/>
      </c>
      <c r="I218" s="460" t="str">
        <f>IF(基本情報入力シート!V246="", "", 基本情報入力シート!V246)</f>
        <v/>
      </c>
      <c r="J218" s="460" t="str">
        <f>IF(基本情報入力シート!W246="", "", 基本情報入力シート!W246)</f>
        <v/>
      </c>
      <c r="K218" s="460" t="str">
        <f>IF(基本情報入力シート!Z246="", "", 基本情報入力シート!Z246)</f>
        <v/>
      </c>
      <c r="L218" s="162" t="str">
        <f>IF(基本情報入力シート!AF246=0, "",基本情報入力シート!AF246)</f>
        <v/>
      </c>
      <c r="M218" s="163" t="str">
        <f>IF(AND(基本情報入力シート!AG246="",基本情報入力シート!AG246=""), "", 基本情報入力シート!AG246)</f>
        <v/>
      </c>
      <c r="N218" s="136"/>
      <c r="O218" s="155" t="str">
        <f>IFERROR(VLOOKUP(K218,【参考】数式用!$A$2:$M$57,MATCH(N218,【参考】数式用!$G$3:$M$3,0)+6,0),"")</f>
        <v/>
      </c>
      <c r="P218" s="461" t="s">
        <v>180</v>
      </c>
      <c r="Q218" s="141"/>
      <c r="R218" s="462" t="s">
        <v>271</v>
      </c>
      <c r="S218" s="141"/>
      <c r="T218" s="462" t="s">
        <v>272</v>
      </c>
      <c r="U218" s="141"/>
      <c r="V218" s="462" t="s">
        <v>271</v>
      </c>
      <c r="W218" s="141"/>
      <c r="X218" s="462" t="s">
        <v>182</v>
      </c>
      <c r="Y218" s="462" t="s">
        <v>274</v>
      </c>
      <c r="Z218" s="456" t="str">
        <f t="shared" si="83"/>
        <v/>
      </c>
      <c r="AA218" s="463" t="s">
        <v>275</v>
      </c>
      <c r="AB218" s="458" t="str">
        <f t="shared" si="84"/>
        <v/>
      </c>
      <c r="AC218" s="459" t="str">
        <f>IFERROR(ROUNDDOWN(ROUNDDOWN(ROUND(L218*VLOOKUP(K218,【参考】数式用!$A$2:$M$57,MATCH("処遇改善加算Ⅳ",【参考】数式用!$G$3:$M$3,0)+6,0),0)*M218,0)*Z218*0.5,0), "")</f>
        <v/>
      </c>
      <c r="AD218" s="156"/>
      <c r="AE218" s="157"/>
      <c r="AF218" s="157"/>
      <c r="AG218" s="158"/>
      <c r="AH218" s="234"/>
      <c r="AI218" s="584"/>
      <c r="AJ218" s="167"/>
      <c r="AK218" s="541" t="str">
        <f t="shared" si="85"/>
        <v/>
      </c>
      <c r="AL218" s="542" t="str">
        <f t="shared" si="86"/>
        <v/>
      </c>
      <c r="AM218" s="543"/>
      <c r="AN218" s="547" t="str">
        <f>IFERROR(VLOOKUP(K218,【参考】数式用!$A$2:$N$57,14,FALSE),"")</f>
        <v/>
      </c>
      <c r="AO218" s="547" t="str">
        <f t="shared" si="87"/>
        <v/>
      </c>
      <c r="AP218" s="545" t="str">
        <f t="shared" si="88"/>
        <v/>
      </c>
      <c r="AQ218" s="545" t="str">
        <f t="shared" si="89"/>
        <v>キャリアパス要件Ⅰ・Ⅱ_</v>
      </c>
      <c r="AR218" s="546" t="str">
        <f t="shared" si="90"/>
        <v>入力済</v>
      </c>
      <c r="AS218" s="547" t="str">
        <f t="shared" si="91"/>
        <v/>
      </c>
      <c r="AT218" s="546" t="str">
        <f t="shared" si="92"/>
        <v>入力済</v>
      </c>
      <c r="AU218" s="546" t="str">
        <f t="shared" si="93"/>
        <v/>
      </c>
      <c r="AV218" s="546" t="str">
        <f t="shared" si="94"/>
        <v/>
      </c>
      <c r="AW218" s="547" t="str">
        <f t="shared" si="95"/>
        <v/>
      </c>
      <c r="AX218" s="547" t="str">
        <f t="shared" si="104"/>
        <v>入力済</v>
      </c>
      <c r="AY218" s="546" t="str">
        <f>IFERROR(VLOOKUP(K218,【参考】数式用!$AR$3:$AS$49, 2, FALSE), "")</f>
        <v/>
      </c>
      <c r="AZ218" s="547" t="str">
        <f t="shared" si="96"/>
        <v/>
      </c>
      <c r="BA218" s="547" t="str">
        <f t="shared" si="97"/>
        <v>入力済</v>
      </c>
      <c r="BB218" s="546" t="str">
        <f>IFERROR(VLOOKUP(K218,【参考】数式用!$AX$3:$AY$56, 2, FALSE), "")</f>
        <v/>
      </c>
      <c r="BC218" s="547" t="str">
        <f t="shared" si="98"/>
        <v/>
      </c>
      <c r="BD218" s="547" t="str">
        <f t="shared" si="99"/>
        <v>入力済</v>
      </c>
      <c r="BE218" s="547" t="str">
        <f t="shared" si="105"/>
        <v/>
      </c>
      <c r="BF218" s="547" t="str">
        <f t="shared" si="100"/>
        <v/>
      </c>
      <c r="BG218" s="547" t="str">
        <f t="shared" si="101"/>
        <v/>
      </c>
      <c r="BH218" s="547" t="str">
        <f t="shared" si="102"/>
        <v/>
      </c>
      <c r="BI218" s="547" t="str">
        <f t="shared" si="103"/>
        <v/>
      </c>
      <c r="BM218" s="633" t="e">
        <f>VLOOKUP(K218,【参考】数式用!$A$2:$O$57,15,FALSE)</f>
        <v>#N/A</v>
      </c>
    </row>
    <row r="219" spans="1:65" ht="109.95" customHeight="1" thickBot="1">
      <c r="A219" s="649">
        <v>208</v>
      </c>
      <c r="B219" s="983" t="str">
        <f>IF(基本情報入力シート!B247="","",基本情報入力シート!B247)</f>
        <v/>
      </c>
      <c r="C219" s="984"/>
      <c r="D219" s="984"/>
      <c r="E219" s="984"/>
      <c r="F219" s="985"/>
      <c r="G219" s="460" t="str">
        <f>IF(基本情報入力シート!L247="", "", 基本情報入力シート!L247)</f>
        <v/>
      </c>
      <c r="H219" s="460" t="str">
        <f>IF(基本情報入力シート!Q247="", "", 基本情報入力シート!Q247)</f>
        <v/>
      </c>
      <c r="I219" s="460" t="str">
        <f>IF(基本情報入力シート!V247="", "", 基本情報入力シート!V247)</f>
        <v/>
      </c>
      <c r="J219" s="460" t="str">
        <f>IF(基本情報入力シート!W247="", "", 基本情報入力シート!W247)</f>
        <v/>
      </c>
      <c r="K219" s="460" t="str">
        <f>IF(基本情報入力シート!Z247="", "", 基本情報入力シート!Z247)</f>
        <v/>
      </c>
      <c r="L219" s="162" t="str">
        <f>IF(基本情報入力シート!AF247=0, "",基本情報入力シート!AF247)</f>
        <v/>
      </c>
      <c r="M219" s="163" t="str">
        <f>IF(AND(基本情報入力シート!AG247="",基本情報入力シート!AG247=""), "", 基本情報入力シート!AG247)</f>
        <v/>
      </c>
      <c r="N219" s="136"/>
      <c r="O219" s="155" t="str">
        <f>IFERROR(VLOOKUP(K219,【参考】数式用!$A$2:$M$57,MATCH(N219,【参考】数式用!$G$3:$M$3,0)+6,0),"")</f>
        <v/>
      </c>
      <c r="P219" s="461" t="s">
        <v>180</v>
      </c>
      <c r="Q219" s="141"/>
      <c r="R219" s="462" t="s">
        <v>271</v>
      </c>
      <c r="S219" s="141"/>
      <c r="T219" s="462" t="s">
        <v>272</v>
      </c>
      <c r="U219" s="141"/>
      <c r="V219" s="462" t="s">
        <v>271</v>
      </c>
      <c r="W219" s="141"/>
      <c r="X219" s="462" t="s">
        <v>182</v>
      </c>
      <c r="Y219" s="462" t="s">
        <v>274</v>
      </c>
      <c r="Z219" s="456" t="str">
        <f t="shared" si="83"/>
        <v/>
      </c>
      <c r="AA219" s="463" t="s">
        <v>275</v>
      </c>
      <c r="AB219" s="458" t="str">
        <f t="shared" si="84"/>
        <v/>
      </c>
      <c r="AC219" s="459" t="str">
        <f>IFERROR(ROUNDDOWN(ROUNDDOWN(ROUND(L219*VLOOKUP(K219,【参考】数式用!$A$2:$M$57,MATCH("処遇改善加算Ⅳ",【参考】数式用!$G$3:$M$3,0)+6,0),0)*M219,0)*Z219*0.5,0), "")</f>
        <v/>
      </c>
      <c r="AD219" s="156"/>
      <c r="AE219" s="157"/>
      <c r="AF219" s="157"/>
      <c r="AG219" s="158"/>
      <c r="AH219" s="234"/>
      <c r="AI219" s="584"/>
      <c r="AJ219" s="167"/>
      <c r="AK219" s="541" t="str">
        <f t="shared" si="85"/>
        <v/>
      </c>
      <c r="AL219" s="542" t="str">
        <f t="shared" si="86"/>
        <v/>
      </c>
      <c r="AM219" s="543"/>
      <c r="AN219" s="547" t="str">
        <f>IFERROR(VLOOKUP(K219,【参考】数式用!$A$2:$N$57,14,FALSE),"")</f>
        <v/>
      </c>
      <c r="AO219" s="547" t="str">
        <f t="shared" si="87"/>
        <v/>
      </c>
      <c r="AP219" s="545" t="str">
        <f t="shared" si="88"/>
        <v/>
      </c>
      <c r="AQ219" s="545" t="str">
        <f t="shared" si="89"/>
        <v>キャリアパス要件Ⅰ・Ⅱ_</v>
      </c>
      <c r="AR219" s="546" t="str">
        <f t="shared" si="90"/>
        <v>入力済</v>
      </c>
      <c r="AS219" s="547" t="str">
        <f t="shared" si="91"/>
        <v/>
      </c>
      <c r="AT219" s="546" t="str">
        <f t="shared" si="92"/>
        <v>入力済</v>
      </c>
      <c r="AU219" s="546" t="str">
        <f t="shared" si="93"/>
        <v/>
      </c>
      <c r="AV219" s="546" t="str">
        <f t="shared" si="94"/>
        <v/>
      </c>
      <c r="AW219" s="547" t="str">
        <f t="shared" si="95"/>
        <v/>
      </c>
      <c r="AX219" s="547" t="str">
        <f t="shared" si="104"/>
        <v>入力済</v>
      </c>
      <c r="AY219" s="546" t="str">
        <f>IFERROR(VLOOKUP(K219,【参考】数式用!$AR$3:$AS$49, 2, FALSE), "")</f>
        <v/>
      </c>
      <c r="AZ219" s="547" t="str">
        <f t="shared" si="96"/>
        <v/>
      </c>
      <c r="BA219" s="547" t="str">
        <f t="shared" si="97"/>
        <v>入力済</v>
      </c>
      <c r="BB219" s="546" t="str">
        <f>IFERROR(VLOOKUP(K219,【参考】数式用!$AX$3:$AY$56, 2, FALSE), "")</f>
        <v/>
      </c>
      <c r="BC219" s="547" t="str">
        <f t="shared" si="98"/>
        <v/>
      </c>
      <c r="BD219" s="547" t="str">
        <f t="shared" si="99"/>
        <v>入力済</v>
      </c>
      <c r="BE219" s="547" t="str">
        <f t="shared" si="105"/>
        <v/>
      </c>
      <c r="BF219" s="547" t="str">
        <f t="shared" si="100"/>
        <v/>
      </c>
      <c r="BG219" s="547" t="str">
        <f t="shared" si="101"/>
        <v/>
      </c>
      <c r="BH219" s="547" t="str">
        <f t="shared" si="102"/>
        <v/>
      </c>
      <c r="BI219" s="547" t="str">
        <f t="shared" si="103"/>
        <v/>
      </c>
      <c r="BM219" s="633" t="e">
        <f>VLOOKUP(K219,【参考】数式用!$A$2:$O$57,15,FALSE)</f>
        <v>#N/A</v>
      </c>
    </row>
    <row r="220" spans="1:65" ht="109.95" customHeight="1" thickBot="1">
      <c r="A220" s="649">
        <v>209</v>
      </c>
      <c r="B220" s="983" t="str">
        <f>IF(基本情報入力シート!B248="","",基本情報入力シート!B248)</f>
        <v/>
      </c>
      <c r="C220" s="984"/>
      <c r="D220" s="984"/>
      <c r="E220" s="984"/>
      <c r="F220" s="985"/>
      <c r="G220" s="460" t="str">
        <f>IF(基本情報入力シート!L248="", "", 基本情報入力シート!L248)</f>
        <v/>
      </c>
      <c r="H220" s="460" t="str">
        <f>IF(基本情報入力シート!Q248="", "", 基本情報入力シート!Q248)</f>
        <v/>
      </c>
      <c r="I220" s="460" t="str">
        <f>IF(基本情報入力シート!V248="", "", 基本情報入力シート!V248)</f>
        <v/>
      </c>
      <c r="J220" s="460" t="str">
        <f>IF(基本情報入力シート!W248="", "", 基本情報入力シート!W248)</f>
        <v/>
      </c>
      <c r="K220" s="460" t="str">
        <f>IF(基本情報入力シート!Z248="", "", 基本情報入力シート!Z248)</f>
        <v/>
      </c>
      <c r="L220" s="162" t="str">
        <f>IF(基本情報入力シート!AF248=0, "",基本情報入力シート!AF248)</f>
        <v/>
      </c>
      <c r="M220" s="163" t="str">
        <f>IF(AND(基本情報入力シート!AG248="",基本情報入力シート!AG248=""), "", 基本情報入力シート!AG248)</f>
        <v/>
      </c>
      <c r="N220" s="136"/>
      <c r="O220" s="155" t="str">
        <f>IFERROR(VLOOKUP(K220,【参考】数式用!$A$2:$M$57,MATCH(N220,【参考】数式用!$G$3:$M$3,0)+6,0),"")</f>
        <v/>
      </c>
      <c r="P220" s="461" t="s">
        <v>180</v>
      </c>
      <c r="Q220" s="141"/>
      <c r="R220" s="462" t="s">
        <v>271</v>
      </c>
      <c r="S220" s="141"/>
      <c r="T220" s="462" t="s">
        <v>272</v>
      </c>
      <c r="U220" s="141"/>
      <c r="V220" s="462" t="s">
        <v>271</v>
      </c>
      <c r="W220" s="141"/>
      <c r="X220" s="462" t="s">
        <v>182</v>
      </c>
      <c r="Y220" s="462" t="s">
        <v>274</v>
      </c>
      <c r="Z220" s="456" t="str">
        <f t="shared" si="83"/>
        <v/>
      </c>
      <c r="AA220" s="463" t="s">
        <v>275</v>
      </c>
      <c r="AB220" s="458" t="str">
        <f t="shared" si="84"/>
        <v/>
      </c>
      <c r="AC220" s="459" t="str">
        <f>IFERROR(ROUNDDOWN(ROUNDDOWN(ROUND(L220*VLOOKUP(K220,【参考】数式用!$A$2:$M$57,MATCH("処遇改善加算Ⅳ",【参考】数式用!$G$3:$M$3,0)+6,0),0)*M220,0)*Z220*0.5,0), "")</f>
        <v/>
      </c>
      <c r="AD220" s="156"/>
      <c r="AE220" s="157"/>
      <c r="AF220" s="157"/>
      <c r="AG220" s="158"/>
      <c r="AH220" s="234"/>
      <c r="AI220" s="584"/>
      <c r="AJ220" s="167"/>
      <c r="AK220" s="541" t="str">
        <f t="shared" si="85"/>
        <v/>
      </c>
      <c r="AL220" s="542" t="str">
        <f t="shared" si="86"/>
        <v/>
      </c>
      <c r="AM220" s="543"/>
      <c r="AN220" s="547" t="str">
        <f>IFERROR(VLOOKUP(K220,【参考】数式用!$A$2:$N$57,14,FALSE),"")</f>
        <v/>
      </c>
      <c r="AO220" s="547" t="str">
        <f t="shared" si="87"/>
        <v/>
      </c>
      <c r="AP220" s="545" t="str">
        <f t="shared" si="88"/>
        <v/>
      </c>
      <c r="AQ220" s="545" t="str">
        <f t="shared" si="89"/>
        <v>キャリアパス要件Ⅰ・Ⅱ_</v>
      </c>
      <c r="AR220" s="546" t="str">
        <f t="shared" si="90"/>
        <v>入力済</v>
      </c>
      <c r="AS220" s="547" t="str">
        <f t="shared" si="91"/>
        <v/>
      </c>
      <c r="AT220" s="546" t="str">
        <f t="shared" si="92"/>
        <v>入力済</v>
      </c>
      <c r="AU220" s="546" t="str">
        <f t="shared" si="93"/>
        <v/>
      </c>
      <c r="AV220" s="546" t="str">
        <f t="shared" si="94"/>
        <v/>
      </c>
      <c r="AW220" s="547" t="str">
        <f t="shared" si="95"/>
        <v/>
      </c>
      <c r="AX220" s="547" t="str">
        <f t="shared" si="104"/>
        <v>入力済</v>
      </c>
      <c r="AY220" s="546" t="str">
        <f>IFERROR(VLOOKUP(K220,【参考】数式用!$AR$3:$AS$49, 2, FALSE), "")</f>
        <v/>
      </c>
      <c r="AZ220" s="547" t="str">
        <f t="shared" si="96"/>
        <v/>
      </c>
      <c r="BA220" s="547" t="str">
        <f t="shared" si="97"/>
        <v>入力済</v>
      </c>
      <c r="BB220" s="546" t="str">
        <f>IFERROR(VLOOKUP(K220,【参考】数式用!$AX$3:$AY$56, 2, FALSE), "")</f>
        <v/>
      </c>
      <c r="BC220" s="547" t="str">
        <f t="shared" si="98"/>
        <v/>
      </c>
      <c r="BD220" s="547" t="str">
        <f t="shared" si="99"/>
        <v>入力済</v>
      </c>
      <c r="BE220" s="547" t="str">
        <f t="shared" si="105"/>
        <v/>
      </c>
      <c r="BF220" s="547" t="str">
        <f t="shared" si="100"/>
        <v/>
      </c>
      <c r="BG220" s="547" t="str">
        <f t="shared" si="101"/>
        <v/>
      </c>
      <c r="BH220" s="547" t="str">
        <f t="shared" si="102"/>
        <v/>
      </c>
      <c r="BI220" s="547" t="str">
        <f t="shared" si="103"/>
        <v/>
      </c>
      <c r="BM220" s="633" t="e">
        <f>VLOOKUP(K220,【参考】数式用!$A$2:$O$57,15,FALSE)</f>
        <v>#N/A</v>
      </c>
    </row>
    <row r="221" spans="1:65" ht="109.95" customHeight="1" thickBot="1">
      <c r="A221" s="649">
        <v>210</v>
      </c>
      <c r="B221" s="983" t="str">
        <f>IF(基本情報入力シート!B249="","",基本情報入力シート!B249)</f>
        <v/>
      </c>
      <c r="C221" s="984"/>
      <c r="D221" s="984"/>
      <c r="E221" s="984"/>
      <c r="F221" s="985"/>
      <c r="G221" s="460" t="str">
        <f>IF(基本情報入力シート!L249="", "", 基本情報入力シート!L249)</f>
        <v/>
      </c>
      <c r="H221" s="460" t="str">
        <f>IF(基本情報入力シート!Q249="", "", 基本情報入力シート!Q249)</f>
        <v/>
      </c>
      <c r="I221" s="460" t="str">
        <f>IF(基本情報入力シート!V249="", "", 基本情報入力シート!V249)</f>
        <v/>
      </c>
      <c r="J221" s="460" t="str">
        <f>IF(基本情報入力シート!W249="", "", 基本情報入力シート!W249)</f>
        <v/>
      </c>
      <c r="K221" s="460" t="str">
        <f>IF(基本情報入力シート!Z249="", "", 基本情報入力シート!Z249)</f>
        <v/>
      </c>
      <c r="L221" s="162" t="str">
        <f>IF(基本情報入力シート!AF249=0, "",基本情報入力シート!AF249)</f>
        <v/>
      </c>
      <c r="M221" s="163" t="str">
        <f>IF(AND(基本情報入力シート!AG249="",基本情報入力シート!AG249=""), "", 基本情報入力シート!AG249)</f>
        <v/>
      </c>
      <c r="N221" s="136"/>
      <c r="O221" s="155" t="str">
        <f>IFERROR(VLOOKUP(K221,【参考】数式用!$A$2:$M$57,MATCH(N221,【参考】数式用!$G$3:$M$3,0)+6,0),"")</f>
        <v/>
      </c>
      <c r="P221" s="461" t="s">
        <v>180</v>
      </c>
      <c r="Q221" s="141"/>
      <c r="R221" s="462" t="s">
        <v>271</v>
      </c>
      <c r="S221" s="141"/>
      <c r="T221" s="462" t="s">
        <v>272</v>
      </c>
      <c r="U221" s="141"/>
      <c r="V221" s="462" t="s">
        <v>271</v>
      </c>
      <c r="W221" s="141"/>
      <c r="X221" s="462" t="s">
        <v>182</v>
      </c>
      <c r="Y221" s="462" t="s">
        <v>274</v>
      </c>
      <c r="Z221" s="456" t="str">
        <f t="shared" si="83"/>
        <v/>
      </c>
      <c r="AA221" s="463" t="s">
        <v>275</v>
      </c>
      <c r="AB221" s="458" t="str">
        <f t="shared" si="84"/>
        <v/>
      </c>
      <c r="AC221" s="459" t="str">
        <f>IFERROR(ROUNDDOWN(ROUNDDOWN(ROUND(L221*VLOOKUP(K221,【参考】数式用!$A$2:$M$57,MATCH("処遇改善加算Ⅳ",【参考】数式用!$G$3:$M$3,0)+6,0),0)*M221,0)*Z221*0.5,0), "")</f>
        <v/>
      </c>
      <c r="AD221" s="156"/>
      <c r="AE221" s="157"/>
      <c r="AF221" s="157"/>
      <c r="AG221" s="158"/>
      <c r="AH221" s="234"/>
      <c r="AI221" s="584"/>
      <c r="AJ221" s="167"/>
      <c r="AK221" s="541" t="str">
        <f t="shared" si="85"/>
        <v/>
      </c>
      <c r="AL221" s="542" t="str">
        <f t="shared" si="86"/>
        <v/>
      </c>
      <c r="AM221" s="543"/>
      <c r="AN221" s="547" t="str">
        <f>IFERROR(VLOOKUP(K221,【参考】数式用!$A$2:$N$57,14,FALSE),"")</f>
        <v/>
      </c>
      <c r="AO221" s="547" t="str">
        <f t="shared" si="87"/>
        <v/>
      </c>
      <c r="AP221" s="545" t="str">
        <f t="shared" si="88"/>
        <v/>
      </c>
      <c r="AQ221" s="545" t="str">
        <f t="shared" si="89"/>
        <v>キャリアパス要件Ⅰ・Ⅱ_</v>
      </c>
      <c r="AR221" s="546" t="str">
        <f t="shared" si="90"/>
        <v>入力済</v>
      </c>
      <c r="AS221" s="547" t="str">
        <f t="shared" si="91"/>
        <v/>
      </c>
      <c r="AT221" s="546" t="str">
        <f t="shared" si="92"/>
        <v>入力済</v>
      </c>
      <c r="AU221" s="546" t="str">
        <f t="shared" si="93"/>
        <v/>
      </c>
      <c r="AV221" s="546" t="str">
        <f t="shared" si="94"/>
        <v/>
      </c>
      <c r="AW221" s="547" t="str">
        <f t="shared" si="95"/>
        <v/>
      </c>
      <c r="AX221" s="547" t="str">
        <f t="shared" si="104"/>
        <v>入力済</v>
      </c>
      <c r="AY221" s="546" t="str">
        <f>IFERROR(VLOOKUP(K221,【参考】数式用!$AR$3:$AS$49, 2, FALSE), "")</f>
        <v/>
      </c>
      <c r="AZ221" s="547" t="str">
        <f t="shared" si="96"/>
        <v/>
      </c>
      <c r="BA221" s="547" t="str">
        <f t="shared" si="97"/>
        <v>入力済</v>
      </c>
      <c r="BB221" s="546" t="str">
        <f>IFERROR(VLOOKUP(K221,【参考】数式用!$AX$3:$AY$56, 2, FALSE), "")</f>
        <v/>
      </c>
      <c r="BC221" s="547" t="str">
        <f t="shared" si="98"/>
        <v/>
      </c>
      <c r="BD221" s="547" t="str">
        <f t="shared" si="99"/>
        <v>入力済</v>
      </c>
      <c r="BE221" s="547" t="str">
        <f t="shared" si="105"/>
        <v/>
      </c>
      <c r="BF221" s="547" t="str">
        <f t="shared" si="100"/>
        <v/>
      </c>
      <c r="BG221" s="547" t="str">
        <f t="shared" si="101"/>
        <v/>
      </c>
      <c r="BH221" s="547" t="str">
        <f t="shared" si="102"/>
        <v/>
      </c>
      <c r="BI221" s="547" t="str">
        <f t="shared" si="103"/>
        <v/>
      </c>
      <c r="BM221" s="633" t="e">
        <f>VLOOKUP(K221,【参考】数式用!$A$2:$O$57,15,FALSE)</f>
        <v>#N/A</v>
      </c>
    </row>
    <row r="222" spans="1:65" ht="109.95" customHeight="1" thickBot="1">
      <c r="A222" s="649">
        <v>211</v>
      </c>
      <c r="B222" s="983" t="str">
        <f>IF(基本情報入力シート!B250="","",基本情報入力シート!B250)</f>
        <v/>
      </c>
      <c r="C222" s="984"/>
      <c r="D222" s="984"/>
      <c r="E222" s="984"/>
      <c r="F222" s="985"/>
      <c r="G222" s="460" t="str">
        <f>IF(基本情報入力シート!L250="", "", 基本情報入力シート!L250)</f>
        <v/>
      </c>
      <c r="H222" s="460" t="str">
        <f>IF(基本情報入力シート!Q250="", "", 基本情報入力シート!Q250)</f>
        <v/>
      </c>
      <c r="I222" s="460" t="str">
        <f>IF(基本情報入力シート!V250="", "", 基本情報入力シート!V250)</f>
        <v/>
      </c>
      <c r="J222" s="460" t="str">
        <f>IF(基本情報入力シート!W250="", "", 基本情報入力シート!W250)</f>
        <v/>
      </c>
      <c r="K222" s="460" t="str">
        <f>IF(基本情報入力シート!Z250="", "", 基本情報入力シート!Z250)</f>
        <v/>
      </c>
      <c r="L222" s="162" t="str">
        <f>IF(基本情報入力シート!AF250=0, "",基本情報入力シート!AF250)</f>
        <v/>
      </c>
      <c r="M222" s="163" t="str">
        <f>IF(AND(基本情報入力シート!AG250="",基本情報入力シート!AG250=""), "", 基本情報入力シート!AG250)</f>
        <v/>
      </c>
      <c r="N222" s="136"/>
      <c r="O222" s="155" t="str">
        <f>IFERROR(VLOOKUP(K222,【参考】数式用!$A$2:$M$57,MATCH(N222,【参考】数式用!$G$3:$M$3,0)+6,0),"")</f>
        <v/>
      </c>
      <c r="P222" s="461" t="s">
        <v>180</v>
      </c>
      <c r="Q222" s="141"/>
      <c r="R222" s="462" t="s">
        <v>271</v>
      </c>
      <c r="S222" s="141"/>
      <c r="T222" s="462" t="s">
        <v>272</v>
      </c>
      <c r="U222" s="141"/>
      <c r="V222" s="462" t="s">
        <v>271</v>
      </c>
      <c r="W222" s="141"/>
      <c r="X222" s="462" t="s">
        <v>182</v>
      </c>
      <c r="Y222" s="462" t="s">
        <v>274</v>
      </c>
      <c r="Z222" s="456" t="str">
        <f t="shared" si="83"/>
        <v/>
      </c>
      <c r="AA222" s="463" t="s">
        <v>275</v>
      </c>
      <c r="AB222" s="458" t="str">
        <f t="shared" si="84"/>
        <v/>
      </c>
      <c r="AC222" s="459" t="str">
        <f>IFERROR(ROUNDDOWN(ROUNDDOWN(ROUND(L222*VLOOKUP(K222,【参考】数式用!$A$2:$M$57,MATCH("処遇改善加算Ⅳ",【参考】数式用!$G$3:$M$3,0)+6,0),0)*M222,0)*Z222*0.5,0), "")</f>
        <v/>
      </c>
      <c r="AD222" s="156"/>
      <c r="AE222" s="157"/>
      <c r="AF222" s="157"/>
      <c r="AG222" s="158"/>
      <c r="AH222" s="234"/>
      <c r="AI222" s="584"/>
      <c r="AJ222" s="167"/>
      <c r="AK222" s="541" t="str">
        <f t="shared" si="85"/>
        <v/>
      </c>
      <c r="AL222" s="542" t="str">
        <f t="shared" si="86"/>
        <v/>
      </c>
      <c r="AM222" s="543"/>
      <c r="AN222" s="547" t="str">
        <f>IFERROR(VLOOKUP(K222,【参考】数式用!$A$2:$N$57,14,FALSE),"")</f>
        <v/>
      </c>
      <c r="AO222" s="547" t="str">
        <f t="shared" si="87"/>
        <v/>
      </c>
      <c r="AP222" s="545" t="str">
        <f t="shared" si="88"/>
        <v/>
      </c>
      <c r="AQ222" s="545" t="str">
        <f t="shared" si="89"/>
        <v>キャリアパス要件Ⅰ・Ⅱ_</v>
      </c>
      <c r="AR222" s="546" t="str">
        <f t="shared" si="90"/>
        <v>入力済</v>
      </c>
      <c r="AS222" s="547" t="str">
        <f t="shared" si="91"/>
        <v/>
      </c>
      <c r="AT222" s="546" t="str">
        <f t="shared" si="92"/>
        <v>入力済</v>
      </c>
      <c r="AU222" s="546" t="str">
        <f t="shared" si="93"/>
        <v/>
      </c>
      <c r="AV222" s="546" t="str">
        <f t="shared" si="94"/>
        <v/>
      </c>
      <c r="AW222" s="547" t="str">
        <f t="shared" si="95"/>
        <v/>
      </c>
      <c r="AX222" s="547" t="str">
        <f t="shared" si="104"/>
        <v>入力済</v>
      </c>
      <c r="AY222" s="546" t="str">
        <f>IFERROR(VLOOKUP(K222,【参考】数式用!$AR$3:$AS$49, 2, FALSE), "")</f>
        <v/>
      </c>
      <c r="AZ222" s="547" t="str">
        <f t="shared" si="96"/>
        <v/>
      </c>
      <c r="BA222" s="547" t="str">
        <f t="shared" si="97"/>
        <v>入力済</v>
      </c>
      <c r="BB222" s="546" t="str">
        <f>IFERROR(VLOOKUP(K222,【参考】数式用!$AX$3:$AY$56, 2, FALSE), "")</f>
        <v/>
      </c>
      <c r="BC222" s="547" t="str">
        <f t="shared" si="98"/>
        <v/>
      </c>
      <c r="BD222" s="547" t="str">
        <f t="shared" si="99"/>
        <v>入力済</v>
      </c>
      <c r="BE222" s="547" t="str">
        <f t="shared" si="105"/>
        <v/>
      </c>
      <c r="BF222" s="547" t="str">
        <f t="shared" si="100"/>
        <v/>
      </c>
      <c r="BG222" s="547" t="str">
        <f t="shared" si="101"/>
        <v/>
      </c>
      <c r="BH222" s="547" t="str">
        <f t="shared" si="102"/>
        <v/>
      </c>
      <c r="BI222" s="547" t="str">
        <f t="shared" si="103"/>
        <v/>
      </c>
      <c r="BM222" s="633" t="e">
        <f>VLOOKUP(K222,【参考】数式用!$A$2:$O$57,15,FALSE)</f>
        <v>#N/A</v>
      </c>
    </row>
    <row r="223" spans="1:65" ht="109.95" customHeight="1" thickBot="1">
      <c r="A223" s="649">
        <v>212</v>
      </c>
      <c r="B223" s="983" t="str">
        <f>IF(基本情報入力シート!B251="","",基本情報入力シート!B251)</f>
        <v/>
      </c>
      <c r="C223" s="984"/>
      <c r="D223" s="984"/>
      <c r="E223" s="984"/>
      <c r="F223" s="985"/>
      <c r="G223" s="460" t="str">
        <f>IF(基本情報入力シート!L251="", "", 基本情報入力シート!L251)</f>
        <v/>
      </c>
      <c r="H223" s="460" t="str">
        <f>IF(基本情報入力シート!Q251="", "", 基本情報入力シート!Q251)</f>
        <v/>
      </c>
      <c r="I223" s="460" t="str">
        <f>IF(基本情報入力シート!V251="", "", 基本情報入力シート!V251)</f>
        <v/>
      </c>
      <c r="J223" s="460" t="str">
        <f>IF(基本情報入力シート!W251="", "", 基本情報入力シート!W251)</f>
        <v/>
      </c>
      <c r="K223" s="460" t="str">
        <f>IF(基本情報入力シート!Z251="", "", 基本情報入力シート!Z251)</f>
        <v/>
      </c>
      <c r="L223" s="162" t="str">
        <f>IF(基本情報入力シート!AF251=0, "",基本情報入力シート!AF251)</f>
        <v/>
      </c>
      <c r="M223" s="163" t="str">
        <f>IF(AND(基本情報入力シート!AG251="",基本情報入力シート!AG251=""), "", 基本情報入力シート!AG251)</f>
        <v/>
      </c>
      <c r="N223" s="136"/>
      <c r="O223" s="155" t="str">
        <f>IFERROR(VLOOKUP(K223,【参考】数式用!$A$2:$M$57,MATCH(N223,【参考】数式用!$G$3:$M$3,0)+6,0),"")</f>
        <v/>
      </c>
      <c r="P223" s="461" t="s">
        <v>180</v>
      </c>
      <c r="Q223" s="141"/>
      <c r="R223" s="462" t="s">
        <v>271</v>
      </c>
      <c r="S223" s="141"/>
      <c r="T223" s="462" t="s">
        <v>272</v>
      </c>
      <c r="U223" s="141"/>
      <c r="V223" s="462" t="s">
        <v>271</v>
      </c>
      <c r="W223" s="141"/>
      <c r="X223" s="462" t="s">
        <v>182</v>
      </c>
      <c r="Y223" s="462" t="s">
        <v>274</v>
      </c>
      <c r="Z223" s="456" t="str">
        <f t="shared" si="83"/>
        <v/>
      </c>
      <c r="AA223" s="463" t="s">
        <v>275</v>
      </c>
      <c r="AB223" s="458" t="str">
        <f t="shared" si="84"/>
        <v/>
      </c>
      <c r="AC223" s="459" t="str">
        <f>IFERROR(ROUNDDOWN(ROUNDDOWN(ROUND(L223*VLOOKUP(K223,【参考】数式用!$A$2:$M$57,MATCH("処遇改善加算Ⅳ",【参考】数式用!$G$3:$M$3,0)+6,0),0)*M223,0)*Z223*0.5,0), "")</f>
        <v/>
      </c>
      <c r="AD223" s="156"/>
      <c r="AE223" s="157"/>
      <c r="AF223" s="157"/>
      <c r="AG223" s="158"/>
      <c r="AH223" s="234"/>
      <c r="AI223" s="584"/>
      <c r="AJ223" s="167"/>
      <c r="AK223" s="541" t="str">
        <f t="shared" si="85"/>
        <v/>
      </c>
      <c r="AL223" s="542" t="str">
        <f t="shared" si="86"/>
        <v/>
      </c>
      <c r="AM223" s="543"/>
      <c r="AN223" s="547" t="str">
        <f>IFERROR(VLOOKUP(K223,【参考】数式用!$A$2:$N$57,14,FALSE),"")</f>
        <v/>
      </c>
      <c r="AO223" s="547" t="str">
        <f t="shared" si="87"/>
        <v/>
      </c>
      <c r="AP223" s="545" t="str">
        <f t="shared" si="88"/>
        <v/>
      </c>
      <c r="AQ223" s="545" t="str">
        <f t="shared" si="89"/>
        <v>キャリアパス要件Ⅰ・Ⅱ_</v>
      </c>
      <c r="AR223" s="546" t="str">
        <f t="shared" si="90"/>
        <v>入力済</v>
      </c>
      <c r="AS223" s="547" t="str">
        <f t="shared" si="91"/>
        <v/>
      </c>
      <c r="AT223" s="546" t="str">
        <f t="shared" si="92"/>
        <v>入力済</v>
      </c>
      <c r="AU223" s="546" t="str">
        <f t="shared" si="93"/>
        <v/>
      </c>
      <c r="AV223" s="546" t="str">
        <f t="shared" si="94"/>
        <v/>
      </c>
      <c r="AW223" s="547" t="str">
        <f t="shared" si="95"/>
        <v/>
      </c>
      <c r="AX223" s="547" t="str">
        <f t="shared" si="104"/>
        <v>入力済</v>
      </c>
      <c r="AY223" s="546" t="str">
        <f>IFERROR(VLOOKUP(K223,【参考】数式用!$AR$3:$AS$49, 2, FALSE), "")</f>
        <v/>
      </c>
      <c r="AZ223" s="547" t="str">
        <f t="shared" si="96"/>
        <v/>
      </c>
      <c r="BA223" s="547" t="str">
        <f t="shared" si="97"/>
        <v>入力済</v>
      </c>
      <c r="BB223" s="546" t="str">
        <f>IFERROR(VLOOKUP(K223,【参考】数式用!$AX$3:$AY$56, 2, FALSE), "")</f>
        <v/>
      </c>
      <c r="BC223" s="547" t="str">
        <f t="shared" si="98"/>
        <v/>
      </c>
      <c r="BD223" s="547" t="str">
        <f t="shared" si="99"/>
        <v>入力済</v>
      </c>
      <c r="BE223" s="547" t="str">
        <f t="shared" si="105"/>
        <v/>
      </c>
      <c r="BF223" s="547" t="str">
        <f t="shared" si="100"/>
        <v/>
      </c>
      <c r="BG223" s="547" t="str">
        <f t="shared" si="101"/>
        <v/>
      </c>
      <c r="BH223" s="547" t="str">
        <f t="shared" si="102"/>
        <v/>
      </c>
      <c r="BI223" s="547" t="str">
        <f t="shared" si="103"/>
        <v/>
      </c>
      <c r="BM223" s="633" t="e">
        <f>VLOOKUP(K223,【参考】数式用!$A$2:$O$57,15,FALSE)</f>
        <v>#N/A</v>
      </c>
    </row>
    <row r="224" spans="1:65" ht="109.95" customHeight="1" thickBot="1">
      <c r="A224" s="649">
        <v>213</v>
      </c>
      <c r="B224" s="983" t="str">
        <f>IF(基本情報入力シート!B252="","",基本情報入力シート!B252)</f>
        <v/>
      </c>
      <c r="C224" s="984"/>
      <c r="D224" s="984"/>
      <c r="E224" s="984"/>
      <c r="F224" s="985"/>
      <c r="G224" s="460" t="str">
        <f>IF(基本情報入力シート!L252="", "", 基本情報入力シート!L252)</f>
        <v/>
      </c>
      <c r="H224" s="460" t="str">
        <f>IF(基本情報入力シート!Q252="", "", 基本情報入力シート!Q252)</f>
        <v/>
      </c>
      <c r="I224" s="460" t="str">
        <f>IF(基本情報入力シート!V252="", "", 基本情報入力シート!V252)</f>
        <v/>
      </c>
      <c r="J224" s="460" t="str">
        <f>IF(基本情報入力シート!W252="", "", 基本情報入力シート!W252)</f>
        <v/>
      </c>
      <c r="K224" s="460" t="str">
        <f>IF(基本情報入力シート!Z252="", "", 基本情報入力シート!Z252)</f>
        <v/>
      </c>
      <c r="L224" s="162" t="str">
        <f>IF(基本情報入力シート!AF252=0, "",基本情報入力シート!AF252)</f>
        <v/>
      </c>
      <c r="M224" s="163" t="str">
        <f>IF(AND(基本情報入力シート!AG252="",基本情報入力シート!AG252=""), "", 基本情報入力シート!AG252)</f>
        <v/>
      </c>
      <c r="N224" s="136"/>
      <c r="O224" s="155" t="str">
        <f>IFERROR(VLOOKUP(K224,【参考】数式用!$A$2:$M$57,MATCH(N224,【参考】数式用!$G$3:$M$3,0)+6,0),"")</f>
        <v/>
      </c>
      <c r="P224" s="461" t="s">
        <v>180</v>
      </c>
      <c r="Q224" s="141"/>
      <c r="R224" s="462" t="s">
        <v>271</v>
      </c>
      <c r="S224" s="141"/>
      <c r="T224" s="462" t="s">
        <v>272</v>
      </c>
      <c r="U224" s="141"/>
      <c r="V224" s="462" t="s">
        <v>271</v>
      </c>
      <c r="W224" s="141"/>
      <c r="X224" s="462" t="s">
        <v>182</v>
      </c>
      <c r="Y224" s="462" t="s">
        <v>274</v>
      </c>
      <c r="Z224" s="456" t="str">
        <f t="shared" si="83"/>
        <v/>
      </c>
      <c r="AA224" s="463" t="s">
        <v>275</v>
      </c>
      <c r="AB224" s="458" t="str">
        <f t="shared" si="84"/>
        <v/>
      </c>
      <c r="AC224" s="459" t="str">
        <f>IFERROR(ROUNDDOWN(ROUNDDOWN(ROUND(L224*VLOOKUP(K224,【参考】数式用!$A$2:$M$57,MATCH("処遇改善加算Ⅳ",【参考】数式用!$G$3:$M$3,0)+6,0),0)*M224,0)*Z224*0.5,0), "")</f>
        <v/>
      </c>
      <c r="AD224" s="156"/>
      <c r="AE224" s="157"/>
      <c r="AF224" s="157"/>
      <c r="AG224" s="158"/>
      <c r="AH224" s="234"/>
      <c r="AI224" s="584"/>
      <c r="AJ224" s="167"/>
      <c r="AK224" s="541" t="str">
        <f t="shared" si="85"/>
        <v/>
      </c>
      <c r="AL224" s="542" t="str">
        <f t="shared" si="86"/>
        <v/>
      </c>
      <c r="AM224" s="543"/>
      <c r="AN224" s="547" t="str">
        <f>IFERROR(VLOOKUP(K224,【参考】数式用!$A$2:$N$57,14,FALSE),"")</f>
        <v/>
      </c>
      <c r="AO224" s="547" t="str">
        <f t="shared" si="87"/>
        <v/>
      </c>
      <c r="AP224" s="545" t="str">
        <f t="shared" si="88"/>
        <v/>
      </c>
      <c r="AQ224" s="545" t="str">
        <f t="shared" si="89"/>
        <v>キャリアパス要件Ⅰ・Ⅱ_</v>
      </c>
      <c r="AR224" s="546" t="str">
        <f t="shared" si="90"/>
        <v>入力済</v>
      </c>
      <c r="AS224" s="547" t="str">
        <f t="shared" si="91"/>
        <v/>
      </c>
      <c r="AT224" s="546" t="str">
        <f t="shared" si="92"/>
        <v>入力済</v>
      </c>
      <c r="AU224" s="546" t="str">
        <f t="shared" si="93"/>
        <v/>
      </c>
      <c r="AV224" s="546" t="str">
        <f t="shared" si="94"/>
        <v/>
      </c>
      <c r="AW224" s="547" t="str">
        <f t="shared" si="95"/>
        <v/>
      </c>
      <c r="AX224" s="547" t="str">
        <f t="shared" si="104"/>
        <v>入力済</v>
      </c>
      <c r="AY224" s="546" t="str">
        <f>IFERROR(VLOOKUP(K224,【参考】数式用!$AR$3:$AS$49, 2, FALSE), "")</f>
        <v/>
      </c>
      <c r="AZ224" s="547" t="str">
        <f t="shared" si="96"/>
        <v/>
      </c>
      <c r="BA224" s="547" t="str">
        <f t="shared" si="97"/>
        <v>入力済</v>
      </c>
      <c r="BB224" s="546" t="str">
        <f>IFERROR(VLOOKUP(K224,【参考】数式用!$AX$3:$AY$56, 2, FALSE), "")</f>
        <v/>
      </c>
      <c r="BC224" s="547" t="str">
        <f t="shared" si="98"/>
        <v/>
      </c>
      <c r="BD224" s="547" t="str">
        <f t="shared" si="99"/>
        <v>入力済</v>
      </c>
      <c r="BE224" s="547" t="str">
        <f t="shared" si="105"/>
        <v/>
      </c>
      <c r="BF224" s="547" t="str">
        <f t="shared" si="100"/>
        <v/>
      </c>
      <c r="BG224" s="547" t="str">
        <f t="shared" si="101"/>
        <v/>
      </c>
      <c r="BH224" s="547" t="str">
        <f t="shared" si="102"/>
        <v/>
      </c>
      <c r="BI224" s="547" t="str">
        <f t="shared" si="103"/>
        <v/>
      </c>
      <c r="BM224" s="633" t="e">
        <f>VLOOKUP(K224,【参考】数式用!$A$2:$O$57,15,FALSE)</f>
        <v>#N/A</v>
      </c>
    </row>
    <row r="225" spans="1:65" ht="109.95" customHeight="1" thickBot="1">
      <c r="A225" s="649">
        <v>214</v>
      </c>
      <c r="B225" s="983" t="str">
        <f>IF(基本情報入力シート!B253="","",基本情報入力シート!B253)</f>
        <v/>
      </c>
      <c r="C225" s="984"/>
      <c r="D225" s="984"/>
      <c r="E225" s="984"/>
      <c r="F225" s="985"/>
      <c r="G225" s="460" t="str">
        <f>IF(基本情報入力シート!L253="", "", 基本情報入力シート!L253)</f>
        <v/>
      </c>
      <c r="H225" s="460" t="str">
        <f>IF(基本情報入力シート!Q253="", "", 基本情報入力シート!Q253)</f>
        <v/>
      </c>
      <c r="I225" s="460" t="str">
        <f>IF(基本情報入力シート!V253="", "", 基本情報入力シート!V253)</f>
        <v/>
      </c>
      <c r="J225" s="460" t="str">
        <f>IF(基本情報入力シート!W253="", "", 基本情報入力シート!W253)</f>
        <v/>
      </c>
      <c r="K225" s="460" t="str">
        <f>IF(基本情報入力シート!Z253="", "", 基本情報入力シート!Z253)</f>
        <v/>
      </c>
      <c r="L225" s="162" t="str">
        <f>IF(基本情報入力シート!AF253=0, "",基本情報入力シート!AF253)</f>
        <v/>
      </c>
      <c r="M225" s="163" t="str">
        <f>IF(AND(基本情報入力シート!AG253="",基本情報入力シート!AG253=""), "", 基本情報入力シート!AG253)</f>
        <v/>
      </c>
      <c r="N225" s="136"/>
      <c r="O225" s="155" t="str">
        <f>IFERROR(VLOOKUP(K225,【参考】数式用!$A$2:$M$57,MATCH(N225,【参考】数式用!$G$3:$M$3,0)+6,0),"")</f>
        <v/>
      </c>
      <c r="P225" s="461" t="s">
        <v>180</v>
      </c>
      <c r="Q225" s="141"/>
      <c r="R225" s="462" t="s">
        <v>271</v>
      </c>
      <c r="S225" s="141"/>
      <c r="T225" s="462" t="s">
        <v>272</v>
      </c>
      <c r="U225" s="141"/>
      <c r="V225" s="462" t="s">
        <v>271</v>
      </c>
      <c r="W225" s="141"/>
      <c r="X225" s="462" t="s">
        <v>182</v>
      </c>
      <c r="Y225" s="462" t="s">
        <v>274</v>
      </c>
      <c r="Z225" s="456" t="str">
        <f t="shared" si="83"/>
        <v/>
      </c>
      <c r="AA225" s="463" t="s">
        <v>275</v>
      </c>
      <c r="AB225" s="458" t="str">
        <f t="shared" si="84"/>
        <v/>
      </c>
      <c r="AC225" s="459" t="str">
        <f>IFERROR(ROUNDDOWN(ROUNDDOWN(ROUND(L225*VLOOKUP(K225,【参考】数式用!$A$2:$M$57,MATCH("処遇改善加算Ⅳ",【参考】数式用!$G$3:$M$3,0)+6,0),0)*M225,0)*Z225*0.5,0), "")</f>
        <v/>
      </c>
      <c r="AD225" s="156"/>
      <c r="AE225" s="157"/>
      <c r="AF225" s="157"/>
      <c r="AG225" s="158"/>
      <c r="AH225" s="234"/>
      <c r="AI225" s="584"/>
      <c r="AJ225" s="167"/>
      <c r="AK225" s="541" t="str">
        <f t="shared" si="85"/>
        <v/>
      </c>
      <c r="AL225" s="542" t="str">
        <f t="shared" si="86"/>
        <v/>
      </c>
      <c r="AM225" s="543"/>
      <c r="AN225" s="547" t="str">
        <f>IFERROR(VLOOKUP(K225,【参考】数式用!$A$2:$N$57,14,FALSE),"")</f>
        <v/>
      </c>
      <c r="AO225" s="547" t="str">
        <f t="shared" si="87"/>
        <v/>
      </c>
      <c r="AP225" s="545" t="str">
        <f t="shared" si="88"/>
        <v/>
      </c>
      <c r="AQ225" s="545" t="str">
        <f t="shared" si="89"/>
        <v>キャリアパス要件Ⅰ・Ⅱ_</v>
      </c>
      <c r="AR225" s="546" t="str">
        <f t="shared" si="90"/>
        <v>入力済</v>
      </c>
      <c r="AS225" s="547" t="str">
        <f t="shared" si="91"/>
        <v/>
      </c>
      <c r="AT225" s="546" t="str">
        <f t="shared" si="92"/>
        <v>入力済</v>
      </c>
      <c r="AU225" s="546" t="str">
        <f t="shared" si="93"/>
        <v/>
      </c>
      <c r="AV225" s="546" t="str">
        <f t="shared" si="94"/>
        <v/>
      </c>
      <c r="AW225" s="547" t="str">
        <f t="shared" si="95"/>
        <v/>
      </c>
      <c r="AX225" s="547" t="str">
        <f t="shared" si="104"/>
        <v>入力済</v>
      </c>
      <c r="AY225" s="546" t="str">
        <f>IFERROR(VLOOKUP(K225,【参考】数式用!$AR$3:$AS$49, 2, FALSE), "")</f>
        <v/>
      </c>
      <c r="AZ225" s="547" t="str">
        <f t="shared" si="96"/>
        <v/>
      </c>
      <c r="BA225" s="547" t="str">
        <f t="shared" si="97"/>
        <v>入力済</v>
      </c>
      <c r="BB225" s="546" t="str">
        <f>IFERROR(VLOOKUP(K225,【参考】数式用!$AX$3:$AY$56, 2, FALSE), "")</f>
        <v/>
      </c>
      <c r="BC225" s="547" t="str">
        <f t="shared" si="98"/>
        <v/>
      </c>
      <c r="BD225" s="547" t="str">
        <f t="shared" si="99"/>
        <v>入力済</v>
      </c>
      <c r="BE225" s="547" t="str">
        <f t="shared" si="105"/>
        <v/>
      </c>
      <c r="BF225" s="547" t="str">
        <f t="shared" si="100"/>
        <v/>
      </c>
      <c r="BG225" s="547" t="str">
        <f t="shared" si="101"/>
        <v/>
      </c>
      <c r="BH225" s="547" t="str">
        <f t="shared" si="102"/>
        <v/>
      </c>
      <c r="BI225" s="547" t="str">
        <f t="shared" si="103"/>
        <v/>
      </c>
      <c r="BM225" s="633" t="e">
        <f>VLOOKUP(K225,【参考】数式用!$A$2:$O$57,15,FALSE)</f>
        <v>#N/A</v>
      </c>
    </row>
    <row r="226" spans="1:65" ht="109.95" customHeight="1" thickBot="1">
      <c r="A226" s="649">
        <v>215</v>
      </c>
      <c r="B226" s="983" t="str">
        <f>IF(基本情報入力シート!B254="","",基本情報入力シート!B254)</f>
        <v/>
      </c>
      <c r="C226" s="984"/>
      <c r="D226" s="984"/>
      <c r="E226" s="984"/>
      <c r="F226" s="985"/>
      <c r="G226" s="460" t="str">
        <f>IF(基本情報入力シート!L254="", "", 基本情報入力シート!L254)</f>
        <v/>
      </c>
      <c r="H226" s="460" t="str">
        <f>IF(基本情報入力シート!Q254="", "", 基本情報入力シート!Q254)</f>
        <v/>
      </c>
      <c r="I226" s="460" t="str">
        <f>IF(基本情報入力シート!V254="", "", 基本情報入力シート!V254)</f>
        <v/>
      </c>
      <c r="J226" s="460" t="str">
        <f>IF(基本情報入力シート!W254="", "", 基本情報入力シート!W254)</f>
        <v/>
      </c>
      <c r="K226" s="460" t="str">
        <f>IF(基本情報入力シート!Z254="", "", 基本情報入力シート!Z254)</f>
        <v/>
      </c>
      <c r="L226" s="162" t="str">
        <f>IF(基本情報入力シート!AF254=0, "",基本情報入力シート!AF254)</f>
        <v/>
      </c>
      <c r="M226" s="163" t="str">
        <f>IF(AND(基本情報入力シート!AG254="",基本情報入力シート!AG254=""), "", 基本情報入力シート!AG254)</f>
        <v/>
      </c>
      <c r="N226" s="136"/>
      <c r="O226" s="155" t="str">
        <f>IFERROR(VLOOKUP(K226,【参考】数式用!$A$2:$M$57,MATCH(N226,【参考】数式用!$G$3:$M$3,0)+6,0),"")</f>
        <v/>
      </c>
      <c r="P226" s="461" t="s">
        <v>180</v>
      </c>
      <c r="Q226" s="141"/>
      <c r="R226" s="462" t="s">
        <v>271</v>
      </c>
      <c r="S226" s="141"/>
      <c r="T226" s="462" t="s">
        <v>272</v>
      </c>
      <c r="U226" s="141"/>
      <c r="V226" s="462" t="s">
        <v>271</v>
      </c>
      <c r="W226" s="141"/>
      <c r="X226" s="462" t="s">
        <v>182</v>
      </c>
      <c r="Y226" s="462" t="s">
        <v>274</v>
      </c>
      <c r="Z226" s="456" t="str">
        <f t="shared" si="83"/>
        <v/>
      </c>
      <c r="AA226" s="463" t="s">
        <v>275</v>
      </c>
      <c r="AB226" s="458" t="str">
        <f t="shared" si="84"/>
        <v/>
      </c>
      <c r="AC226" s="459" t="str">
        <f>IFERROR(ROUNDDOWN(ROUNDDOWN(ROUND(L226*VLOOKUP(K226,【参考】数式用!$A$2:$M$57,MATCH("処遇改善加算Ⅳ",【参考】数式用!$G$3:$M$3,0)+6,0),0)*M226,0)*Z226*0.5,0), "")</f>
        <v/>
      </c>
      <c r="AD226" s="156"/>
      <c r="AE226" s="157"/>
      <c r="AF226" s="157"/>
      <c r="AG226" s="158"/>
      <c r="AH226" s="234"/>
      <c r="AI226" s="584"/>
      <c r="AJ226" s="167"/>
      <c r="AK226" s="541" t="str">
        <f t="shared" si="85"/>
        <v/>
      </c>
      <c r="AL226" s="542" t="str">
        <f t="shared" si="86"/>
        <v/>
      </c>
      <c r="AM226" s="543"/>
      <c r="AN226" s="547" t="str">
        <f>IFERROR(VLOOKUP(K226,【参考】数式用!$A$2:$N$57,14,FALSE),"")</f>
        <v/>
      </c>
      <c r="AO226" s="547" t="str">
        <f t="shared" si="87"/>
        <v/>
      </c>
      <c r="AP226" s="545" t="str">
        <f t="shared" si="88"/>
        <v/>
      </c>
      <c r="AQ226" s="545" t="str">
        <f t="shared" si="89"/>
        <v>キャリアパス要件Ⅰ・Ⅱ_</v>
      </c>
      <c r="AR226" s="546" t="str">
        <f t="shared" si="90"/>
        <v>入力済</v>
      </c>
      <c r="AS226" s="547" t="str">
        <f t="shared" si="91"/>
        <v/>
      </c>
      <c r="AT226" s="546" t="str">
        <f t="shared" si="92"/>
        <v>入力済</v>
      </c>
      <c r="AU226" s="546" t="str">
        <f t="shared" si="93"/>
        <v/>
      </c>
      <c r="AV226" s="546" t="str">
        <f t="shared" si="94"/>
        <v/>
      </c>
      <c r="AW226" s="547" t="str">
        <f t="shared" si="95"/>
        <v/>
      </c>
      <c r="AX226" s="547" t="str">
        <f t="shared" si="104"/>
        <v>入力済</v>
      </c>
      <c r="AY226" s="546" t="str">
        <f>IFERROR(VLOOKUP(K226,【参考】数式用!$AR$3:$AS$49, 2, FALSE), "")</f>
        <v/>
      </c>
      <c r="AZ226" s="547" t="str">
        <f t="shared" si="96"/>
        <v/>
      </c>
      <c r="BA226" s="547" t="str">
        <f t="shared" si="97"/>
        <v>入力済</v>
      </c>
      <c r="BB226" s="546" t="str">
        <f>IFERROR(VLOOKUP(K226,【参考】数式用!$AX$3:$AY$56, 2, FALSE), "")</f>
        <v/>
      </c>
      <c r="BC226" s="547" t="str">
        <f t="shared" si="98"/>
        <v/>
      </c>
      <c r="BD226" s="547" t="str">
        <f t="shared" si="99"/>
        <v>入力済</v>
      </c>
      <c r="BE226" s="547" t="str">
        <f t="shared" si="105"/>
        <v/>
      </c>
      <c r="BF226" s="547" t="str">
        <f t="shared" si="100"/>
        <v/>
      </c>
      <c r="BG226" s="547" t="str">
        <f t="shared" si="101"/>
        <v/>
      </c>
      <c r="BH226" s="547" t="str">
        <f t="shared" si="102"/>
        <v/>
      </c>
      <c r="BI226" s="547" t="str">
        <f t="shared" si="103"/>
        <v/>
      </c>
      <c r="BM226" s="633" t="e">
        <f>VLOOKUP(K226,【参考】数式用!$A$2:$O$57,15,FALSE)</f>
        <v>#N/A</v>
      </c>
    </row>
    <row r="227" spans="1:65" ht="109.95" customHeight="1" thickBot="1">
      <c r="A227" s="649">
        <v>216</v>
      </c>
      <c r="B227" s="983" t="str">
        <f>IF(基本情報入力シート!B255="","",基本情報入力シート!B255)</f>
        <v/>
      </c>
      <c r="C227" s="984"/>
      <c r="D227" s="984"/>
      <c r="E227" s="984"/>
      <c r="F227" s="985"/>
      <c r="G227" s="460" t="str">
        <f>IF(基本情報入力シート!L255="", "", 基本情報入力シート!L255)</f>
        <v/>
      </c>
      <c r="H227" s="460" t="str">
        <f>IF(基本情報入力シート!Q255="", "", 基本情報入力シート!Q255)</f>
        <v/>
      </c>
      <c r="I227" s="460" t="str">
        <f>IF(基本情報入力シート!V255="", "", 基本情報入力シート!V255)</f>
        <v/>
      </c>
      <c r="J227" s="460" t="str">
        <f>IF(基本情報入力シート!W255="", "", 基本情報入力シート!W255)</f>
        <v/>
      </c>
      <c r="K227" s="460" t="str">
        <f>IF(基本情報入力シート!Z255="", "", 基本情報入力シート!Z255)</f>
        <v/>
      </c>
      <c r="L227" s="162" t="str">
        <f>IF(基本情報入力シート!AF255=0, "",基本情報入力シート!AF255)</f>
        <v/>
      </c>
      <c r="M227" s="163" t="str">
        <f>IF(AND(基本情報入力シート!AG255="",基本情報入力シート!AG255=""), "", 基本情報入力シート!AG255)</f>
        <v/>
      </c>
      <c r="N227" s="136"/>
      <c r="O227" s="155" t="str">
        <f>IFERROR(VLOOKUP(K227,【参考】数式用!$A$2:$M$57,MATCH(N227,【参考】数式用!$G$3:$M$3,0)+6,0),"")</f>
        <v/>
      </c>
      <c r="P227" s="461" t="s">
        <v>180</v>
      </c>
      <c r="Q227" s="141"/>
      <c r="R227" s="462" t="s">
        <v>271</v>
      </c>
      <c r="S227" s="141"/>
      <c r="T227" s="462" t="s">
        <v>272</v>
      </c>
      <c r="U227" s="141"/>
      <c r="V227" s="462" t="s">
        <v>271</v>
      </c>
      <c r="W227" s="141"/>
      <c r="X227" s="462" t="s">
        <v>182</v>
      </c>
      <c r="Y227" s="462" t="s">
        <v>274</v>
      </c>
      <c r="Z227" s="456" t="str">
        <f t="shared" si="83"/>
        <v/>
      </c>
      <c r="AA227" s="463" t="s">
        <v>275</v>
      </c>
      <c r="AB227" s="458" t="str">
        <f t="shared" si="84"/>
        <v/>
      </c>
      <c r="AC227" s="459" t="str">
        <f>IFERROR(ROUNDDOWN(ROUNDDOWN(ROUND(L227*VLOOKUP(K227,【参考】数式用!$A$2:$M$57,MATCH("処遇改善加算Ⅳ",【参考】数式用!$G$3:$M$3,0)+6,0),0)*M227,0)*Z227*0.5,0), "")</f>
        <v/>
      </c>
      <c r="AD227" s="156"/>
      <c r="AE227" s="157"/>
      <c r="AF227" s="157"/>
      <c r="AG227" s="158"/>
      <c r="AH227" s="234"/>
      <c r="AI227" s="584"/>
      <c r="AJ227" s="167"/>
      <c r="AK227" s="541" t="str">
        <f t="shared" si="85"/>
        <v/>
      </c>
      <c r="AL227" s="542" t="str">
        <f t="shared" si="86"/>
        <v/>
      </c>
      <c r="AM227" s="543"/>
      <c r="AN227" s="547" t="str">
        <f>IFERROR(VLOOKUP(K227,【参考】数式用!$A$2:$N$57,14,FALSE),"")</f>
        <v/>
      </c>
      <c r="AO227" s="547" t="str">
        <f t="shared" si="87"/>
        <v/>
      </c>
      <c r="AP227" s="545" t="str">
        <f t="shared" si="88"/>
        <v/>
      </c>
      <c r="AQ227" s="545" t="str">
        <f t="shared" si="89"/>
        <v>キャリアパス要件Ⅰ・Ⅱ_</v>
      </c>
      <c r="AR227" s="546" t="str">
        <f t="shared" si="90"/>
        <v>入力済</v>
      </c>
      <c r="AS227" s="547" t="str">
        <f t="shared" si="91"/>
        <v/>
      </c>
      <c r="AT227" s="546" t="str">
        <f t="shared" si="92"/>
        <v>入力済</v>
      </c>
      <c r="AU227" s="546" t="str">
        <f t="shared" si="93"/>
        <v/>
      </c>
      <c r="AV227" s="546" t="str">
        <f t="shared" si="94"/>
        <v/>
      </c>
      <c r="AW227" s="547" t="str">
        <f t="shared" si="95"/>
        <v/>
      </c>
      <c r="AX227" s="547" t="str">
        <f t="shared" si="104"/>
        <v>入力済</v>
      </c>
      <c r="AY227" s="546" t="str">
        <f>IFERROR(VLOOKUP(K227,【参考】数式用!$AR$3:$AS$49, 2, FALSE), "")</f>
        <v/>
      </c>
      <c r="AZ227" s="547" t="str">
        <f t="shared" si="96"/>
        <v/>
      </c>
      <c r="BA227" s="547" t="str">
        <f t="shared" si="97"/>
        <v>入力済</v>
      </c>
      <c r="BB227" s="546" t="str">
        <f>IFERROR(VLOOKUP(K227,【参考】数式用!$AX$3:$AY$56, 2, FALSE), "")</f>
        <v/>
      </c>
      <c r="BC227" s="547" t="str">
        <f t="shared" si="98"/>
        <v/>
      </c>
      <c r="BD227" s="547" t="str">
        <f t="shared" si="99"/>
        <v>入力済</v>
      </c>
      <c r="BE227" s="547" t="str">
        <f t="shared" si="105"/>
        <v/>
      </c>
      <c r="BF227" s="547" t="str">
        <f t="shared" si="100"/>
        <v/>
      </c>
      <c r="BG227" s="547" t="str">
        <f t="shared" si="101"/>
        <v/>
      </c>
      <c r="BH227" s="547" t="str">
        <f t="shared" si="102"/>
        <v/>
      </c>
      <c r="BI227" s="547" t="str">
        <f t="shared" si="103"/>
        <v/>
      </c>
      <c r="BM227" s="633" t="e">
        <f>VLOOKUP(K227,【参考】数式用!$A$2:$O$57,15,FALSE)</f>
        <v>#N/A</v>
      </c>
    </row>
    <row r="228" spans="1:65" ht="109.95" customHeight="1" thickBot="1">
      <c r="A228" s="649">
        <v>217</v>
      </c>
      <c r="B228" s="983" t="str">
        <f>IF(基本情報入力シート!B256="","",基本情報入力シート!B256)</f>
        <v/>
      </c>
      <c r="C228" s="984"/>
      <c r="D228" s="984"/>
      <c r="E228" s="984"/>
      <c r="F228" s="985"/>
      <c r="G228" s="460" t="str">
        <f>IF(基本情報入力シート!L256="", "", 基本情報入力シート!L256)</f>
        <v/>
      </c>
      <c r="H228" s="460" t="str">
        <f>IF(基本情報入力シート!Q256="", "", 基本情報入力シート!Q256)</f>
        <v/>
      </c>
      <c r="I228" s="460" t="str">
        <f>IF(基本情報入力シート!V256="", "", 基本情報入力シート!V256)</f>
        <v/>
      </c>
      <c r="J228" s="460" t="str">
        <f>IF(基本情報入力シート!W256="", "", 基本情報入力シート!W256)</f>
        <v/>
      </c>
      <c r="K228" s="460" t="str">
        <f>IF(基本情報入力シート!Z256="", "", 基本情報入力シート!Z256)</f>
        <v/>
      </c>
      <c r="L228" s="162" t="str">
        <f>IF(基本情報入力シート!AF256=0, "",基本情報入力シート!AF256)</f>
        <v/>
      </c>
      <c r="M228" s="163" t="str">
        <f>IF(AND(基本情報入力シート!AG256="",基本情報入力シート!AG256=""), "", 基本情報入力シート!AG256)</f>
        <v/>
      </c>
      <c r="N228" s="136"/>
      <c r="O228" s="155" t="str">
        <f>IFERROR(VLOOKUP(K228,【参考】数式用!$A$2:$M$57,MATCH(N228,【参考】数式用!$G$3:$M$3,0)+6,0),"")</f>
        <v/>
      </c>
      <c r="P228" s="461" t="s">
        <v>180</v>
      </c>
      <c r="Q228" s="141"/>
      <c r="R228" s="462" t="s">
        <v>271</v>
      </c>
      <c r="S228" s="141"/>
      <c r="T228" s="462" t="s">
        <v>272</v>
      </c>
      <c r="U228" s="141"/>
      <c r="V228" s="462" t="s">
        <v>271</v>
      </c>
      <c r="W228" s="141"/>
      <c r="X228" s="462" t="s">
        <v>182</v>
      </c>
      <c r="Y228" s="462" t="s">
        <v>274</v>
      </c>
      <c r="Z228" s="456" t="str">
        <f t="shared" si="83"/>
        <v/>
      </c>
      <c r="AA228" s="463" t="s">
        <v>275</v>
      </c>
      <c r="AB228" s="458" t="str">
        <f t="shared" si="84"/>
        <v/>
      </c>
      <c r="AC228" s="459" t="str">
        <f>IFERROR(ROUNDDOWN(ROUNDDOWN(ROUND(L228*VLOOKUP(K228,【参考】数式用!$A$2:$M$57,MATCH("処遇改善加算Ⅳ",【参考】数式用!$G$3:$M$3,0)+6,0),0)*M228,0)*Z228*0.5,0), "")</f>
        <v/>
      </c>
      <c r="AD228" s="156"/>
      <c r="AE228" s="157"/>
      <c r="AF228" s="157"/>
      <c r="AG228" s="158"/>
      <c r="AH228" s="234"/>
      <c r="AI228" s="584"/>
      <c r="AJ228" s="167"/>
      <c r="AK228" s="541" t="str">
        <f t="shared" si="85"/>
        <v/>
      </c>
      <c r="AL228" s="542" t="str">
        <f t="shared" si="86"/>
        <v/>
      </c>
      <c r="AM228" s="543"/>
      <c r="AN228" s="547" t="str">
        <f>IFERROR(VLOOKUP(K228,【参考】数式用!$A$2:$N$57,14,FALSE),"")</f>
        <v/>
      </c>
      <c r="AO228" s="547" t="str">
        <f t="shared" si="87"/>
        <v/>
      </c>
      <c r="AP228" s="545" t="str">
        <f t="shared" si="88"/>
        <v/>
      </c>
      <c r="AQ228" s="545" t="str">
        <f t="shared" si="89"/>
        <v>キャリアパス要件Ⅰ・Ⅱ_</v>
      </c>
      <c r="AR228" s="546" t="str">
        <f t="shared" si="90"/>
        <v>入力済</v>
      </c>
      <c r="AS228" s="547" t="str">
        <f t="shared" si="91"/>
        <v/>
      </c>
      <c r="AT228" s="546" t="str">
        <f t="shared" si="92"/>
        <v>入力済</v>
      </c>
      <c r="AU228" s="546" t="str">
        <f t="shared" si="93"/>
        <v/>
      </c>
      <c r="AV228" s="546" t="str">
        <f t="shared" si="94"/>
        <v/>
      </c>
      <c r="AW228" s="547" t="str">
        <f t="shared" si="95"/>
        <v/>
      </c>
      <c r="AX228" s="547" t="str">
        <f t="shared" si="104"/>
        <v>入力済</v>
      </c>
      <c r="AY228" s="546" t="str">
        <f>IFERROR(VLOOKUP(K228,【参考】数式用!$AR$3:$AS$49, 2, FALSE), "")</f>
        <v/>
      </c>
      <c r="AZ228" s="547" t="str">
        <f t="shared" si="96"/>
        <v/>
      </c>
      <c r="BA228" s="547" t="str">
        <f t="shared" si="97"/>
        <v>入力済</v>
      </c>
      <c r="BB228" s="546" t="str">
        <f>IFERROR(VLOOKUP(K228,【参考】数式用!$AX$3:$AY$56, 2, FALSE), "")</f>
        <v/>
      </c>
      <c r="BC228" s="547" t="str">
        <f t="shared" si="98"/>
        <v/>
      </c>
      <c r="BD228" s="547" t="str">
        <f t="shared" si="99"/>
        <v>入力済</v>
      </c>
      <c r="BE228" s="547" t="str">
        <f t="shared" si="105"/>
        <v/>
      </c>
      <c r="BF228" s="547" t="str">
        <f t="shared" si="100"/>
        <v/>
      </c>
      <c r="BG228" s="547" t="str">
        <f t="shared" si="101"/>
        <v/>
      </c>
      <c r="BH228" s="547" t="str">
        <f t="shared" si="102"/>
        <v/>
      </c>
      <c r="BI228" s="547" t="str">
        <f t="shared" si="103"/>
        <v/>
      </c>
      <c r="BM228" s="633" t="e">
        <f>VLOOKUP(K228,【参考】数式用!$A$2:$O$57,15,FALSE)</f>
        <v>#N/A</v>
      </c>
    </row>
    <row r="229" spans="1:65" ht="109.95" customHeight="1" thickBot="1">
      <c r="A229" s="649">
        <v>218</v>
      </c>
      <c r="B229" s="983" t="str">
        <f>IF(基本情報入力シート!B257="","",基本情報入力シート!B257)</f>
        <v/>
      </c>
      <c r="C229" s="984"/>
      <c r="D229" s="984"/>
      <c r="E229" s="984"/>
      <c r="F229" s="985"/>
      <c r="G229" s="460" t="str">
        <f>IF(基本情報入力シート!L257="", "", 基本情報入力シート!L257)</f>
        <v/>
      </c>
      <c r="H229" s="460" t="str">
        <f>IF(基本情報入力シート!Q257="", "", 基本情報入力シート!Q257)</f>
        <v/>
      </c>
      <c r="I229" s="460" t="str">
        <f>IF(基本情報入力シート!V257="", "", 基本情報入力シート!V257)</f>
        <v/>
      </c>
      <c r="J229" s="460" t="str">
        <f>IF(基本情報入力シート!W257="", "", 基本情報入力シート!W257)</f>
        <v/>
      </c>
      <c r="K229" s="460" t="str">
        <f>IF(基本情報入力シート!Z257="", "", 基本情報入力シート!Z257)</f>
        <v/>
      </c>
      <c r="L229" s="162" t="str">
        <f>IF(基本情報入力シート!AF257=0, "",基本情報入力シート!AF257)</f>
        <v/>
      </c>
      <c r="M229" s="163" t="str">
        <f>IF(AND(基本情報入力シート!AG257="",基本情報入力シート!AG257=""), "", 基本情報入力シート!AG257)</f>
        <v/>
      </c>
      <c r="N229" s="136"/>
      <c r="O229" s="155" t="str">
        <f>IFERROR(VLOOKUP(K229,【参考】数式用!$A$2:$M$57,MATCH(N229,【参考】数式用!$G$3:$M$3,0)+6,0),"")</f>
        <v/>
      </c>
      <c r="P229" s="461" t="s">
        <v>180</v>
      </c>
      <c r="Q229" s="141"/>
      <c r="R229" s="462" t="s">
        <v>271</v>
      </c>
      <c r="S229" s="141"/>
      <c r="T229" s="462" t="s">
        <v>272</v>
      </c>
      <c r="U229" s="141"/>
      <c r="V229" s="462" t="s">
        <v>271</v>
      </c>
      <c r="W229" s="141"/>
      <c r="X229" s="462" t="s">
        <v>182</v>
      </c>
      <c r="Y229" s="462" t="s">
        <v>274</v>
      </c>
      <c r="Z229" s="456" t="str">
        <f t="shared" si="83"/>
        <v/>
      </c>
      <c r="AA229" s="463" t="s">
        <v>275</v>
      </c>
      <c r="AB229" s="458" t="str">
        <f t="shared" si="84"/>
        <v/>
      </c>
      <c r="AC229" s="459" t="str">
        <f>IFERROR(ROUNDDOWN(ROUNDDOWN(ROUND(L229*VLOOKUP(K229,【参考】数式用!$A$2:$M$57,MATCH("処遇改善加算Ⅳ",【参考】数式用!$G$3:$M$3,0)+6,0),0)*M229,0)*Z229*0.5,0), "")</f>
        <v/>
      </c>
      <c r="AD229" s="156"/>
      <c r="AE229" s="157"/>
      <c r="AF229" s="157"/>
      <c r="AG229" s="158"/>
      <c r="AH229" s="234"/>
      <c r="AI229" s="584"/>
      <c r="AJ229" s="167"/>
      <c r="AK229" s="541" t="str">
        <f t="shared" si="85"/>
        <v/>
      </c>
      <c r="AL229" s="542" t="str">
        <f t="shared" si="86"/>
        <v/>
      </c>
      <c r="AM229" s="543"/>
      <c r="AN229" s="547" t="str">
        <f>IFERROR(VLOOKUP(K229,【参考】数式用!$A$2:$N$57,14,FALSE),"")</f>
        <v/>
      </c>
      <c r="AO229" s="547" t="str">
        <f t="shared" si="87"/>
        <v/>
      </c>
      <c r="AP229" s="545" t="str">
        <f t="shared" si="88"/>
        <v/>
      </c>
      <c r="AQ229" s="545" t="str">
        <f t="shared" si="89"/>
        <v>キャリアパス要件Ⅰ・Ⅱ_</v>
      </c>
      <c r="AR229" s="546" t="str">
        <f t="shared" si="90"/>
        <v>入力済</v>
      </c>
      <c r="AS229" s="547" t="str">
        <f t="shared" si="91"/>
        <v/>
      </c>
      <c r="AT229" s="546" t="str">
        <f t="shared" si="92"/>
        <v>入力済</v>
      </c>
      <c r="AU229" s="546" t="str">
        <f t="shared" si="93"/>
        <v/>
      </c>
      <c r="AV229" s="546" t="str">
        <f t="shared" si="94"/>
        <v/>
      </c>
      <c r="AW229" s="547" t="str">
        <f t="shared" si="95"/>
        <v/>
      </c>
      <c r="AX229" s="547" t="str">
        <f t="shared" si="104"/>
        <v>入力済</v>
      </c>
      <c r="AY229" s="546" t="str">
        <f>IFERROR(VLOOKUP(K229,【参考】数式用!$AR$3:$AS$49, 2, FALSE), "")</f>
        <v/>
      </c>
      <c r="AZ229" s="547" t="str">
        <f t="shared" si="96"/>
        <v/>
      </c>
      <c r="BA229" s="547" t="str">
        <f t="shared" si="97"/>
        <v>入力済</v>
      </c>
      <c r="BB229" s="546" t="str">
        <f>IFERROR(VLOOKUP(K229,【参考】数式用!$AX$3:$AY$56, 2, FALSE), "")</f>
        <v/>
      </c>
      <c r="BC229" s="547" t="str">
        <f t="shared" si="98"/>
        <v/>
      </c>
      <c r="BD229" s="547" t="str">
        <f t="shared" si="99"/>
        <v>入力済</v>
      </c>
      <c r="BE229" s="547" t="str">
        <f t="shared" si="105"/>
        <v/>
      </c>
      <c r="BF229" s="547" t="str">
        <f t="shared" si="100"/>
        <v/>
      </c>
      <c r="BG229" s="547" t="str">
        <f t="shared" si="101"/>
        <v/>
      </c>
      <c r="BH229" s="547" t="str">
        <f t="shared" si="102"/>
        <v/>
      </c>
      <c r="BI229" s="547" t="str">
        <f t="shared" si="103"/>
        <v/>
      </c>
      <c r="BM229" s="633" t="e">
        <f>VLOOKUP(K229,【参考】数式用!$A$2:$O$57,15,FALSE)</f>
        <v>#N/A</v>
      </c>
    </row>
    <row r="230" spans="1:65" ht="109.95" customHeight="1" thickBot="1">
      <c r="A230" s="649">
        <v>219</v>
      </c>
      <c r="B230" s="983" t="str">
        <f>IF(基本情報入力シート!B258="","",基本情報入力シート!B258)</f>
        <v/>
      </c>
      <c r="C230" s="984"/>
      <c r="D230" s="984"/>
      <c r="E230" s="984"/>
      <c r="F230" s="985"/>
      <c r="G230" s="460" t="str">
        <f>IF(基本情報入力シート!L258="", "", 基本情報入力シート!L258)</f>
        <v/>
      </c>
      <c r="H230" s="460" t="str">
        <f>IF(基本情報入力シート!Q258="", "", 基本情報入力シート!Q258)</f>
        <v/>
      </c>
      <c r="I230" s="460" t="str">
        <f>IF(基本情報入力シート!V258="", "", 基本情報入力シート!V258)</f>
        <v/>
      </c>
      <c r="J230" s="460" t="str">
        <f>IF(基本情報入力シート!W258="", "", 基本情報入力シート!W258)</f>
        <v/>
      </c>
      <c r="K230" s="460" t="str">
        <f>IF(基本情報入力シート!Z258="", "", 基本情報入力シート!Z258)</f>
        <v/>
      </c>
      <c r="L230" s="162" t="str">
        <f>IF(基本情報入力シート!AF258=0, "",基本情報入力シート!AF258)</f>
        <v/>
      </c>
      <c r="M230" s="163" t="str">
        <f>IF(AND(基本情報入力シート!AG258="",基本情報入力シート!AG258=""), "", 基本情報入力シート!AG258)</f>
        <v/>
      </c>
      <c r="N230" s="136"/>
      <c r="O230" s="155" t="str">
        <f>IFERROR(VLOOKUP(K230,【参考】数式用!$A$2:$M$57,MATCH(N230,【参考】数式用!$G$3:$M$3,0)+6,0),"")</f>
        <v/>
      </c>
      <c r="P230" s="461" t="s">
        <v>180</v>
      </c>
      <c r="Q230" s="141"/>
      <c r="R230" s="462" t="s">
        <v>271</v>
      </c>
      <c r="S230" s="141"/>
      <c r="T230" s="462" t="s">
        <v>272</v>
      </c>
      <c r="U230" s="141"/>
      <c r="V230" s="462" t="s">
        <v>271</v>
      </c>
      <c r="W230" s="141"/>
      <c r="X230" s="462" t="s">
        <v>182</v>
      </c>
      <c r="Y230" s="462" t="s">
        <v>274</v>
      </c>
      <c r="Z230" s="456" t="str">
        <f t="shared" si="83"/>
        <v/>
      </c>
      <c r="AA230" s="463" t="s">
        <v>275</v>
      </c>
      <c r="AB230" s="458" t="str">
        <f t="shared" si="84"/>
        <v/>
      </c>
      <c r="AC230" s="459" t="str">
        <f>IFERROR(ROUNDDOWN(ROUNDDOWN(ROUND(L230*VLOOKUP(K230,【参考】数式用!$A$2:$M$57,MATCH("処遇改善加算Ⅳ",【参考】数式用!$G$3:$M$3,0)+6,0),0)*M230,0)*Z230*0.5,0), "")</f>
        <v/>
      </c>
      <c r="AD230" s="156"/>
      <c r="AE230" s="157"/>
      <c r="AF230" s="157"/>
      <c r="AG230" s="158"/>
      <c r="AH230" s="234"/>
      <c r="AI230" s="584"/>
      <c r="AJ230" s="167"/>
      <c r="AK230" s="541" t="str">
        <f t="shared" si="85"/>
        <v/>
      </c>
      <c r="AL230" s="542" t="str">
        <f t="shared" si="86"/>
        <v/>
      </c>
      <c r="AM230" s="543"/>
      <c r="AN230" s="547" t="str">
        <f>IFERROR(VLOOKUP(K230,【参考】数式用!$A$2:$N$57,14,FALSE),"")</f>
        <v/>
      </c>
      <c r="AO230" s="547" t="str">
        <f t="shared" si="87"/>
        <v/>
      </c>
      <c r="AP230" s="545" t="str">
        <f t="shared" si="88"/>
        <v/>
      </c>
      <c r="AQ230" s="545" t="str">
        <f t="shared" si="89"/>
        <v>キャリアパス要件Ⅰ・Ⅱ_</v>
      </c>
      <c r="AR230" s="546" t="str">
        <f t="shared" si="90"/>
        <v>入力済</v>
      </c>
      <c r="AS230" s="547" t="str">
        <f t="shared" si="91"/>
        <v/>
      </c>
      <c r="AT230" s="546" t="str">
        <f t="shared" si="92"/>
        <v>入力済</v>
      </c>
      <c r="AU230" s="546" t="str">
        <f t="shared" si="93"/>
        <v/>
      </c>
      <c r="AV230" s="546" t="str">
        <f t="shared" si="94"/>
        <v/>
      </c>
      <c r="AW230" s="547" t="str">
        <f t="shared" si="95"/>
        <v/>
      </c>
      <c r="AX230" s="547" t="str">
        <f t="shared" si="104"/>
        <v>入力済</v>
      </c>
      <c r="AY230" s="546" t="str">
        <f>IFERROR(VLOOKUP(K230,【参考】数式用!$AR$3:$AS$49, 2, FALSE), "")</f>
        <v/>
      </c>
      <c r="AZ230" s="547" t="str">
        <f t="shared" si="96"/>
        <v/>
      </c>
      <c r="BA230" s="547" t="str">
        <f t="shared" si="97"/>
        <v>入力済</v>
      </c>
      <c r="BB230" s="546" t="str">
        <f>IFERROR(VLOOKUP(K230,【参考】数式用!$AX$3:$AY$56, 2, FALSE), "")</f>
        <v/>
      </c>
      <c r="BC230" s="547" t="str">
        <f t="shared" si="98"/>
        <v/>
      </c>
      <c r="BD230" s="547" t="str">
        <f t="shared" si="99"/>
        <v>入力済</v>
      </c>
      <c r="BE230" s="547" t="str">
        <f t="shared" si="105"/>
        <v/>
      </c>
      <c r="BF230" s="547" t="str">
        <f t="shared" si="100"/>
        <v/>
      </c>
      <c r="BG230" s="547" t="str">
        <f t="shared" si="101"/>
        <v/>
      </c>
      <c r="BH230" s="547" t="str">
        <f t="shared" si="102"/>
        <v/>
      </c>
      <c r="BI230" s="547" t="str">
        <f t="shared" si="103"/>
        <v/>
      </c>
      <c r="BM230" s="633" t="e">
        <f>VLOOKUP(K230,【参考】数式用!$A$2:$O$57,15,FALSE)</f>
        <v>#N/A</v>
      </c>
    </row>
    <row r="231" spans="1:65" ht="109.95" customHeight="1" thickBot="1">
      <c r="A231" s="649">
        <v>220</v>
      </c>
      <c r="B231" s="983" t="str">
        <f>IF(基本情報入力シート!B259="","",基本情報入力シート!B259)</f>
        <v/>
      </c>
      <c r="C231" s="984"/>
      <c r="D231" s="984"/>
      <c r="E231" s="984"/>
      <c r="F231" s="985"/>
      <c r="G231" s="460" t="str">
        <f>IF(基本情報入力シート!L259="", "", 基本情報入力シート!L259)</f>
        <v/>
      </c>
      <c r="H231" s="460" t="str">
        <f>IF(基本情報入力シート!Q259="", "", 基本情報入力シート!Q259)</f>
        <v/>
      </c>
      <c r="I231" s="460" t="str">
        <f>IF(基本情報入力シート!V259="", "", 基本情報入力シート!V259)</f>
        <v/>
      </c>
      <c r="J231" s="460" t="str">
        <f>IF(基本情報入力シート!W259="", "", 基本情報入力シート!W259)</f>
        <v/>
      </c>
      <c r="K231" s="460" t="str">
        <f>IF(基本情報入力シート!Z259="", "", 基本情報入力シート!Z259)</f>
        <v/>
      </c>
      <c r="L231" s="162" t="str">
        <f>IF(基本情報入力シート!AF259=0, "",基本情報入力シート!AF259)</f>
        <v/>
      </c>
      <c r="M231" s="163" t="str">
        <f>IF(AND(基本情報入力シート!AG259="",基本情報入力シート!AG259=""), "", 基本情報入力シート!AG259)</f>
        <v/>
      </c>
      <c r="N231" s="136"/>
      <c r="O231" s="155" t="str">
        <f>IFERROR(VLOOKUP(K231,【参考】数式用!$A$2:$M$57,MATCH(N231,【参考】数式用!$G$3:$M$3,0)+6,0),"")</f>
        <v/>
      </c>
      <c r="P231" s="461" t="s">
        <v>180</v>
      </c>
      <c r="Q231" s="141"/>
      <c r="R231" s="462" t="s">
        <v>271</v>
      </c>
      <c r="S231" s="141"/>
      <c r="T231" s="462" t="s">
        <v>272</v>
      </c>
      <c r="U231" s="141"/>
      <c r="V231" s="462" t="s">
        <v>271</v>
      </c>
      <c r="W231" s="141"/>
      <c r="X231" s="462" t="s">
        <v>182</v>
      </c>
      <c r="Y231" s="462" t="s">
        <v>274</v>
      </c>
      <c r="Z231" s="456" t="str">
        <f t="shared" si="83"/>
        <v/>
      </c>
      <c r="AA231" s="463" t="s">
        <v>275</v>
      </c>
      <c r="AB231" s="458" t="str">
        <f t="shared" si="84"/>
        <v/>
      </c>
      <c r="AC231" s="459" t="str">
        <f>IFERROR(ROUNDDOWN(ROUNDDOWN(ROUND(L231*VLOOKUP(K231,【参考】数式用!$A$2:$M$57,MATCH("処遇改善加算Ⅳ",【参考】数式用!$G$3:$M$3,0)+6,0),0)*M231,0)*Z231*0.5,0), "")</f>
        <v/>
      </c>
      <c r="AD231" s="156"/>
      <c r="AE231" s="157"/>
      <c r="AF231" s="157"/>
      <c r="AG231" s="158"/>
      <c r="AH231" s="234"/>
      <c r="AI231" s="584"/>
      <c r="AJ231" s="167"/>
      <c r="AK231" s="541" t="str">
        <f t="shared" si="85"/>
        <v/>
      </c>
      <c r="AL231" s="542" t="str">
        <f t="shared" si="86"/>
        <v/>
      </c>
      <c r="AM231" s="543"/>
      <c r="AN231" s="547" t="str">
        <f>IFERROR(VLOOKUP(K231,【参考】数式用!$A$2:$N$57,14,FALSE),"")</f>
        <v/>
      </c>
      <c r="AO231" s="547" t="str">
        <f t="shared" si="87"/>
        <v/>
      </c>
      <c r="AP231" s="545" t="str">
        <f t="shared" si="88"/>
        <v/>
      </c>
      <c r="AQ231" s="545" t="str">
        <f t="shared" si="89"/>
        <v>キャリアパス要件Ⅰ・Ⅱ_</v>
      </c>
      <c r="AR231" s="546" t="str">
        <f t="shared" si="90"/>
        <v>入力済</v>
      </c>
      <c r="AS231" s="547" t="str">
        <f t="shared" si="91"/>
        <v/>
      </c>
      <c r="AT231" s="546" t="str">
        <f t="shared" si="92"/>
        <v>入力済</v>
      </c>
      <c r="AU231" s="546" t="str">
        <f t="shared" si="93"/>
        <v/>
      </c>
      <c r="AV231" s="546" t="str">
        <f t="shared" si="94"/>
        <v/>
      </c>
      <c r="AW231" s="547" t="str">
        <f t="shared" si="95"/>
        <v/>
      </c>
      <c r="AX231" s="547" t="str">
        <f t="shared" si="104"/>
        <v>入力済</v>
      </c>
      <c r="AY231" s="546" t="str">
        <f>IFERROR(VLOOKUP(K231,【参考】数式用!$AR$3:$AS$49, 2, FALSE), "")</f>
        <v/>
      </c>
      <c r="AZ231" s="547" t="str">
        <f t="shared" si="96"/>
        <v/>
      </c>
      <c r="BA231" s="547" t="str">
        <f t="shared" si="97"/>
        <v>入力済</v>
      </c>
      <c r="BB231" s="546" t="str">
        <f>IFERROR(VLOOKUP(K231,【参考】数式用!$AX$3:$AY$56, 2, FALSE), "")</f>
        <v/>
      </c>
      <c r="BC231" s="547" t="str">
        <f t="shared" si="98"/>
        <v/>
      </c>
      <c r="BD231" s="547" t="str">
        <f t="shared" si="99"/>
        <v>入力済</v>
      </c>
      <c r="BE231" s="547" t="str">
        <f t="shared" si="105"/>
        <v/>
      </c>
      <c r="BF231" s="547" t="str">
        <f t="shared" si="100"/>
        <v/>
      </c>
      <c r="BG231" s="547" t="str">
        <f t="shared" si="101"/>
        <v/>
      </c>
      <c r="BH231" s="547" t="str">
        <f t="shared" si="102"/>
        <v/>
      </c>
      <c r="BI231" s="547" t="str">
        <f t="shared" si="103"/>
        <v/>
      </c>
      <c r="BM231" s="633" t="e">
        <f>VLOOKUP(K231,【参考】数式用!$A$2:$O$57,15,FALSE)</f>
        <v>#N/A</v>
      </c>
    </row>
    <row r="232" spans="1:65" ht="109.95" customHeight="1" thickBot="1">
      <c r="A232" s="649">
        <v>221</v>
      </c>
      <c r="B232" s="983" t="str">
        <f>IF(基本情報入力シート!B260="","",基本情報入力シート!B260)</f>
        <v/>
      </c>
      <c r="C232" s="984"/>
      <c r="D232" s="984"/>
      <c r="E232" s="984"/>
      <c r="F232" s="985"/>
      <c r="G232" s="460" t="str">
        <f>IF(基本情報入力シート!L260="", "", 基本情報入力シート!L260)</f>
        <v/>
      </c>
      <c r="H232" s="460" t="str">
        <f>IF(基本情報入力シート!Q260="", "", 基本情報入力シート!Q260)</f>
        <v/>
      </c>
      <c r="I232" s="460" t="str">
        <f>IF(基本情報入力シート!V260="", "", 基本情報入力シート!V260)</f>
        <v/>
      </c>
      <c r="J232" s="460" t="str">
        <f>IF(基本情報入力シート!W260="", "", 基本情報入力シート!W260)</f>
        <v/>
      </c>
      <c r="K232" s="460" t="str">
        <f>IF(基本情報入力シート!Z260="", "", 基本情報入力シート!Z260)</f>
        <v/>
      </c>
      <c r="L232" s="162" t="str">
        <f>IF(基本情報入力シート!AF260=0, "",基本情報入力シート!AF260)</f>
        <v/>
      </c>
      <c r="M232" s="163" t="str">
        <f>IF(AND(基本情報入力シート!AG260="",基本情報入力シート!AG260=""), "", 基本情報入力シート!AG260)</f>
        <v/>
      </c>
      <c r="N232" s="136"/>
      <c r="O232" s="155" t="str">
        <f>IFERROR(VLOOKUP(K232,【参考】数式用!$A$2:$M$57,MATCH(N232,【参考】数式用!$G$3:$M$3,0)+6,0),"")</f>
        <v/>
      </c>
      <c r="P232" s="461" t="s">
        <v>180</v>
      </c>
      <c r="Q232" s="141"/>
      <c r="R232" s="462" t="s">
        <v>271</v>
      </c>
      <c r="S232" s="141"/>
      <c r="T232" s="462" t="s">
        <v>272</v>
      </c>
      <c r="U232" s="141"/>
      <c r="V232" s="462" t="s">
        <v>271</v>
      </c>
      <c r="W232" s="141"/>
      <c r="X232" s="462" t="s">
        <v>182</v>
      </c>
      <c r="Y232" s="462" t="s">
        <v>274</v>
      </c>
      <c r="Z232" s="456" t="str">
        <f t="shared" si="83"/>
        <v/>
      </c>
      <c r="AA232" s="463" t="s">
        <v>275</v>
      </c>
      <c r="AB232" s="458" t="str">
        <f t="shared" si="84"/>
        <v/>
      </c>
      <c r="AC232" s="459" t="str">
        <f>IFERROR(ROUNDDOWN(ROUNDDOWN(ROUND(L232*VLOOKUP(K232,【参考】数式用!$A$2:$M$57,MATCH("処遇改善加算Ⅳ",【参考】数式用!$G$3:$M$3,0)+6,0),0)*M232,0)*Z232*0.5,0), "")</f>
        <v/>
      </c>
      <c r="AD232" s="156"/>
      <c r="AE232" s="157"/>
      <c r="AF232" s="157"/>
      <c r="AG232" s="158"/>
      <c r="AH232" s="234"/>
      <c r="AI232" s="584"/>
      <c r="AJ232" s="167"/>
      <c r="AK232" s="541" t="str">
        <f t="shared" si="85"/>
        <v/>
      </c>
      <c r="AL232" s="542" t="str">
        <f t="shared" si="86"/>
        <v/>
      </c>
      <c r="AM232" s="543"/>
      <c r="AN232" s="547" t="str">
        <f>IFERROR(VLOOKUP(K232,【参考】数式用!$A$2:$N$57,14,FALSE),"")</f>
        <v/>
      </c>
      <c r="AO232" s="547" t="str">
        <f t="shared" si="87"/>
        <v/>
      </c>
      <c r="AP232" s="545" t="str">
        <f t="shared" si="88"/>
        <v/>
      </c>
      <c r="AQ232" s="545" t="str">
        <f t="shared" si="89"/>
        <v>キャリアパス要件Ⅰ・Ⅱ_</v>
      </c>
      <c r="AR232" s="546" t="str">
        <f t="shared" si="90"/>
        <v>入力済</v>
      </c>
      <c r="AS232" s="547" t="str">
        <f t="shared" si="91"/>
        <v/>
      </c>
      <c r="AT232" s="546" t="str">
        <f t="shared" si="92"/>
        <v>入力済</v>
      </c>
      <c r="AU232" s="546" t="str">
        <f t="shared" si="93"/>
        <v/>
      </c>
      <c r="AV232" s="546" t="str">
        <f t="shared" si="94"/>
        <v/>
      </c>
      <c r="AW232" s="547" t="str">
        <f t="shared" si="95"/>
        <v/>
      </c>
      <c r="AX232" s="547" t="str">
        <f t="shared" si="104"/>
        <v>入力済</v>
      </c>
      <c r="AY232" s="546" t="str">
        <f>IFERROR(VLOOKUP(K232,【参考】数式用!$AR$3:$AS$49, 2, FALSE), "")</f>
        <v/>
      </c>
      <c r="AZ232" s="547" t="str">
        <f t="shared" si="96"/>
        <v/>
      </c>
      <c r="BA232" s="547" t="str">
        <f t="shared" si="97"/>
        <v>入力済</v>
      </c>
      <c r="BB232" s="546" t="str">
        <f>IFERROR(VLOOKUP(K232,【参考】数式用!$AX$3:$AY$56, 2, FALSE), "")</f>
        <v/>
      </c>
      <c r="BC232" s="547" t="str">
        <f t="shared" si="98"/>
        <v/>
      </c>
      <c r="BD232" s="547" t="str">
        <f t="shared" si="99"/>
        <v>入力済</v>
      </c>
      <c r="BE232" s="547" t="str">
        <f t="shared" si="105"/>
        <v/>
      </c>
      <c r="BF232" s="547" t="str">
        <f t="shared" si="100"/>
        <v/>
      </c>
      <c r="BG232" s="547" t="str">
        <f t="shared" si="101"/>
        <v/>
      </c>
      <c r="BH232" s="547" t="str">
        <f t="shared" si="102"/>
        <v/>
      </c>
      <c r="BI232" s="547" t="str">
        <f t="shared" si="103"/>
        <v/>
      </c>
      <c r="BM232" s="633" t="e">
        <f>VLOOKUP(K232,【参考】数式用!$A$2:$O$57,15,FALSE)</f>
        <v>#N/A</v>
      </c>
    </row>
    <row r="233" spans="1:65" ht="109.95" customHeight="1" thickBot="1">
      <c r="A233" s="649">
        <v>222</v>
      </c>
      <c r="B233" s="983" t="str">
        <f>IF(基本情報入力シート!B261="","",基本情報入力シート!B261)</f>
        <v/>
      </c>
      <c r="C233" s="984"/>
      <c r="D233" s="984"/>
      <c r="E233" s="984"/>
      <c r="F233" s="985"/>
      <c r="G233" s="460" t="str">
        <f>IF(基本情報入力シート!L261="", "", 基本情報入力シート!L261)</f>
        <v/>
      </c>
      <c r="H233" s="460" t="str">
        <f>IF(基本情報入力シート!Q261="", "", 基本情報入力シート!Q261)</f>
        <v/>
      </c>
      <c r="I233" s="460" t="str">
        <f>IF(基本情報入力シート!V261="", "", 基本情報入力シート!V261)</f>
        <v/>
      </c>
      <c r="J233" s="460" t="str">
        <f>IF(基本情報入力シート!W261="", "", 基本情報入力シート!W261)</f>
        <v/>
      </c>
      <c r="K233" s="460" t="str">
        <f>IF(基本情報入力シート!Z261="", "", 基本情報入力シート!Z261)</f>
        <v/>
      </c>
      <c r="L233" s="162" t="str">
        <f>IF(基本情報入力シート!AF261=0, "",基本情報入力シート!AF261)</f>
        <v/>
      </c>
      <c r="M233" s="163" t="str">
        <f>IF(AND(基本情報入力シート!AG261="",基本情報入力シート!AG261=""), "", 基本情報入力シート!AG261)</f>
        <v/>
      </c>
      <c r="N233" s="136"/>
      <c r="O233" s="155" t="str">
        <f>IFERROR(VLOOKUP(K233,【参考】数式用!$A$2:$M$57,MATCH(N233,【参考】数式用!$G$3:$M$3,0)+6,0),"")</f>
        <v/>
      </c>
      <c r="P233" s="461" t="s">
        <v>180</v>
      </c>
      <c r="Q233" s="141"/>
      <c r="R233" s="462" t="s">
        <v>271</v>
      </c>
      <c r="S233" s="141"/>
      <c r="T233" s="462" t="s">
        <v>272</v>
      </c>
      <c r="U233" s="141"/>
      <c r="V233" s="462" t="s">
        <v>271</v>
      </c>
      <c r="W233" s="141"/>
      <c r="X233" s="462" t="s">
        <v>182</v>
      </c>
      <c r="Y233" s="462" t="s">
        <v>274</v>
      </c>
      <c r="Z233" s="456" t="str">
        <f t="shared" si="83"/>
        <v/>
      </c>
      <c r="AA233" s="463" t="s">
        <v>275</v>
      </c>
      <c r="AB233" s="458" t="str">
        <f t="shared" si="84"/>
        <v/>
      </c>
      <c r="AC233" s="459" t="str">
        <f>IFERROR(ROUNDDOWN(ROUNDDOWN(ROUND(L233*VLOOKUP(K233,【参考】数式用!$A$2:$M$57,MATCH("処遇改善加算Ⅳ",【参考】数式用!$G$3:$M$3,0)+6,0),0)*M233,0)*Z233*0.5,0), "")</f>
        <v/>
      </c>
      <c r="AD233" s="156"/>
      <c r="AE233" s="157"/>
      <c r="AF233" s="157"/>
      <c r="AG233" s="158"/>
      <c r="AH233" s="234"/>
      <c r="AI233" s="584"/>
      <c r="AJ233" s="167"/>
      <c r="AK233" s="541" t="str">
        <f t="shared" si="85"/>
        <v/>
      </c>
      <c r="AL233" s="542" t="str">
        <f t="shared" si="86"/>
        <v/>
      </c>
      <c r="AM233" s="543"/>
      <c r="AN233" s="547" t="str">
        <f>IFERROR(VLOOKUP(K233,【参考】数式用!$A$2:$N$57,14,FALSE),"")</f>
        <v/>
      </c>
      <c r="AO233" s="547" t="str">
        <f t="shared" si="87"/>
        <v/>
      </c>
      <c r="AP233" s="545" t="str">
        <f t="shared" si="88"/>
        <v/>
      </c>
      <c r="AQ233" s="545" t="str">
        <f t="shared" si="89"/>
        <v>キャリアパス要件Ⅰ・Ⅱ_</v>
      </c>
      <c r="AR233" s="546" t="str">
        <f t="shared" si="90"/>
        <v>入力済</v>
      </c>
      <c r="AS233" s="547" t="str">
        <f t="shared" si="91"/>
        <v/>
      </c>
      <c r="AT233" s="546" t="str">
        <f t="shared" si="92"/>
        <v>入力済</v>
      </c>
      <c r="AU233" s="546" t="str">
        <f t="shared" si="93"/>
        <v/>
      </c>
      <c r="AV233" s="546" t="str">
        <f t="shared" si="94"/>
        <v/>
      </c>
      <c r="AW233" s="547" t="str">
        <f t="shared" si="95"/>
        <v/>
      </c>
      <c r="AX233" s="547" t="str">
        <f t="shared" si="104"/>
        <v>入力済</v>
      </c>
      <c r="AY233" s="546" t="str">
        <f>IFERROR(VLOOKUP(K233,【参考】数式用!$AR$3:$AS$49, 2, FALSE), "")</f>
        <v/>
      </c>
      <c r="AZ233" s="547" t="str">
        <f t="shared" si="96"/>
        <v/>
      </c>
      <c r="BA233" s="547" t="str">
        <f t="shared" si="97"/>
        <v>入力済</v>
      </c>
      <c r="BB233" s="546" t="str">
        <f>IFERROR(VLOOKUP(K233,【参考】数式用!$AX$3:$AY$56, 2, FALSE), "")</f>
        <v/>
      </c>
      <c r="BC233" s="547" t="str">
        <f t="shared" si="98"/>
        <v/>
      </c>
      <c r="BD233" s="547" t="str">
        <f t="shared" si="99"/>
        <v>入力済</v>
      </c>
      <c r="BE233" s="547" t="str">
        <f t="shared" si="105"/>
        <v/>
      </c>
      <c r="BF233" s="547" t="str">
        <f t="shared" si="100"/>
        <v/>
      </c>
      <c r="BG233" s="547" t="str">
        <f t="shared" si="101"/>
        <v/>
      </c>
      <c r="BH233" s="547" t="str">
        <f t="shared" si="102"/>
        <v/>
      </c>
      <c r="BI233" s="547" t="str">
        <f t="shared" si="103"/>
        <v/>
      </c>
      <c r="BM233" s="633" t="e">
        <f>VLOOKUP(K233,【参考】数式用!$A$2:$O$57,15,FALSE)</f>
        <v>#N/A</v>
      </c>
    </row>
    <row r="234" spans="1:65" ht="109.95" customHeight="1" thickBot="1">
      <c r="A234" s="649">
        <v>223</v>
      </c>
      <c r="B234" s="983" t="str">
        <f>IF(基本情報入力シート!B262="","",基本情報入力シート!B262)</f>
        <v/>
      </c>
      <c r="C234" s="984"/>
      <c r="D234" s="984"/>
      <c r="E234" s="984"/>
      <c r="F234" s="985"/>
      <c r="G234" s="460" t="str">
        <f>IF(基本情報入力シート!L262="", "", 基本情報入力シート!L262)</f>
        <v/>
      </c>
      <c r="H234" s="460" t="str">
        <f>IF(基本情報入力シート!Q262="", "", 基本情報入力シート!Q262)</f>
        <v/>
      </c>
      <c r="I234" s="460" t="str">
        <f>IF(基本情報入力シート!V262="", "", 基本情報入力シート!V262)</f>
        <v/>
      </c>
      <c r="J234" s="460" t="str">
        <f>IF(基本情報入力シート!W262="", "", 基本情報入力シート!W262)</f>
        <v/>
      </c>
      <c r="K234" s="460" t="str">
        <f>IF(基本情報入力シート!Z262="", "", 基本情報入力シート!Z262)</f>
        <v/>
      </c>
      <c r="L234" s="162" t="str">
        <f>IF(基本情報入力シート!AF262=0, "",基本情報入力シート!AF262)</f>
        <v/>
      </c>
      <c r="M234" s="163" t="str">
        <f>IF(AND(基本情報入力シート!AG262="",基本情報入力シート!AG262=""), "", 基本情報入力シート!AG262)</f>
        <v/>
      </c>
      <c r="N234" s="136"/>
      <c r="O234" s="155" t="str">
        <f>IFERROR(VLOOKUP(K234,【参考】数式用!$A$2:$M$57,MATCH(N234,【参考】数式用!$G$3:$M$3,0)+6,0),"")</f>
        <v/>
      </c>
      <c r="P234" s="461" t="s">
        <v>180</v>
      </c>
      <c r="Q234" s="141"/>
      <c r="R234" s="462" t="s">
        <v>271</v>
      </c>
      <c r="S234" s="141"/>
      <c r="T234" s="462" t="s">
        <v>272</v>
      </c>
      <c r="U234" s="141"/>
      <c r="V234" s="462" t="s">
        <v>271</v>
      </c>
      <c r="W234" s="141"/>
      <c r="X234" s="462" t="s">
        <v>182</v>
      </c>
      <c r="Y234" s="462" t="s">
        <v>274</v>
      </c>
      <c r="Z234" s="456" t="str">
        <f t="shared" si="83"/>
        <v/>
      </c>
      <c r="AA234" s="463" t="s">
        <v>275</v>
      </c>
      <c r="AB234" s="458" t="str">
        <f t="shared" si="84"/>
        <v/>
      </c>
      <c r="AC234" s="459" t="str">
        <f>IFERROR(ROUNDDOWN(ROUNDDOWN(ROUND(L234*VLOOKUP(K234,【参考】数式用!$A$2:$M$57,MATCH("処遇改善加算Ⅳ",【参考】数式用!$G$3:$M$3,0)+6,0),0)*M234,0)*Z234*0.5,0), "")</f>
        <v/>
      </c>
      <c r="AD234" s="156"/>
      <c r="AE234" s="157"/>
      <c r="AF234" s="157"/>
      <c r="AG234" s="158"/>
      <c r="AH234" s="234"/>
      <c r="AI234" s="584"/>
      <c r="AJ234" s="167"/>
      <c r="AK234" s="541" t="str">
        <f t="shared" si="85"/>
        <v/>
      </c>
      <c r="AL234" s="542" t="str">
        <f t="shared" si="86"/>
        <v/>
      </c>
      <c r="AM234" s="543"/>
      <c r="AN234" s="547" t="str">
        <f>IFERROR(VLOOKUP(K234,【参考】数式用!$A$2:$N$57,14,FALSE),"")</f>
        <v/>
      </c>
      <c r="AO234" s="547" t="str">
        <f t="shared" si="87"/>
        <v/>
      </c>
      <c r="AP234" s="545" t="str">
        <f t="shared" si="88"/>
        <v/>
      </c>
      <c r="AQ234" s="545" t="str">
        <f t="shared" si="89"/>
        <v>キャリアパス要件Ⅰ・Ⅱ_</v>
      </c>
      <c r="AR234" s="546" t="str">
        <f t="shared" si="90"/>
        <v>入力済</v>
      </c>
      <c r="AS234" s="547" t="str">
        <f t="shared" si="91"/>
        <v/>
      </c>
      <c r="AT234" s="546" t="str">
        <f t="shared" si="92"/>
        <v>入力済</v>
      </c>
      <c r="AU234" s="546" t="str">
        <f t="shared" si="93"/>
        <v/>
      </c>
      <c r="AV234" s="546" t="str">
        <f t="shared" si="94"/>
        <v/>
      </c>
      <c r="AW234" s="547" t="str">
        <f t="shared" si="95"/>
        <v/>
      </c>
      <c r="AX234" s="547" t="str">
        <f t="shared" si="104"/>
        <v>入力済</v>
      </c>
      <c r="AY234" s="546" t="str">
        <f>IFERROR(VLOOKUP(K234,【参考】数式用!$AR$3:$AS$49, 2, FALSE), "")</f>
        <v/>
      </c>
      <c r="AZ234" s="547" t="str">
        <f t="shared" si="96"/>
        <v/>
      </c>
      <c r="BA234" s="547" t="str">
        <f t="shared" si="97"/>
        <v>入力済</v>
      </c>
      <c r="BB234" s="546" t="str">
        <f>IFERROR(VLOOKUP(K234,【参考】数式用!$AX$3:$AY$56, 2, FALSE), "")</f>
        <v/>
      </c>
      <c r="BC234" s="547" t="str">
        <f t="shared" si="98"/>
        <v/>
      </c>
      <c r="BD234" s="547" t="str">
        <f t="shared" si="99"/>
        <v>入力済</v>
      </c>
      <c r="BE234" s="547" t="str">
        <f t="shared" si="105"/>
        <v/>
      </c>
      <c r="BF234" s="547" t="str">
        <f t="shared" si="100"/>
        <v/>
      </c>
      <c r="BG234" s="547" t="str">
        <f t="shared" si="101"/>
        <v/>
      </c>
      <c r="BH234" s="547" t="str">
        <f t="shared" si="102"/>
        <v/>
      </c>
      <c r="BI234" s="547" t="str">
        <f t="shared" si="103"/>
        <v/>
      </c>
      <c r="BM234" s="633" t="e">
        <f>VLOOKUP(K234,【参考】数式用!$A$2:$O$57,15,FALSE)</f>
        <v>#N/A</v>
      </c>
    </row>
    <row r="235" spans="1:65" ht="109.95" customHeight="1" thickBot="1">
      <c r="A235" s="649">
        <v>224</v>
      </c>
      <c r="B235" s="983" t="str">
        <f>IF(基本情報入力シート!B263="","",基本情報入力シート!B263)</f>
        <v/>
      </c>
      <c r="C235" s="984"/>
      <c r="D235" s="984"/>
      <c r="E235" s="984"/>
      <c r="F235" s="985"/>
      <c r="G235" s="460" t="str">
        <f>IF(基本情報入力シート!L263="", "", 基本情報入力シート!L263)</f>
        <v/>
      </c>
      <c r="H235" s="460" t="str">
        <f>IF(基本情報入力シート!Q263="", "", 基本情報入力シート!Q263)</f>
        <v/>
      </c>
      <c r="I235" s="460" t="str">
        <f>IF(基本情報入力シート!V263="", "", 基本情報入力シート!V263)</f>
        <v/>
      </c>
      <c r="J235" s="460" t="str">
        <f>IF(基本情報入力シート!W263="", "", 基本情報入力シート!W263)</f>
        <v/>
      </c>
      <c r="K235" s="460" t="str">
        <f>IF(基本情報入力シート!Z263="", "", 基本情報入力シート!Z263)</f>
        <v/>
      </c>
      <c r="L235" s="162" t="str">
        <f>IF(基本情報入力シート!AF263=0, "",基本情報入力シート!AF263)</f>
        <v/>
      </c>
      <c r="M235" s="163" t="str">
        <f>IF(AND(基本情報入力シート!AG263="",基本情報入力シート!AG263=""), "", 基本情報入力シート!AG263)</f>
        <v/>
      </c>
      <c r="N235" s="136"/>
      <c r="O235" s="155" t="str">
        <f>IFERROR(VLOOKUP(K235,【参考】数式用!$A$2:$M$57,MATCH(N235,【参考】数式用!$G$3:$M$3,0)+6,0),"")</f>
        <v/>
      </c>
      <c r="P235" s="461" t="s">
        <v>180</v>
      </c>
      <c r="Q235" s="141"/>
      <c r="R235" s="462" t="s">
        <v>271</v>
      </c>
      <c r="S235" s="141"/>
      <c r="T235" s="462" t="s">
        <v>272</v>
      </c>
      <c r="U235" s="141"/>
      <c r="V235" s="462" t="s">
        <v>271</v>
      </c>
      <c r="W235" s="141"/>
      <c r="X235" s="462" t="s">
        <v>182</v>
      </c>
      <c r="Y235" s="462" t="s">
        <v>274</v>
      </c>
      <c r="Z235" s="456" t="str">
        <f t="shared" si="83"/>
        <v/>
      </c>
      <c r="AA235" s="463" t="s">
        <v>275</v>
      </c>
      <c r="AB235" s="458" t="str">
        <f t="shared" si="84"/>
        <v/>
      </c>
      <c r="AC235" s="459" t="str">
        <f>IFERROR(ROUNDDOWN(ROUNDDOWN(ROUND(L235*VLOOKUP(K235,【参考】数式用!$A$2:$M$57,MATCH("処遇改善加算Ⅳ",【参考】数式用!$G$3:$M$3,0)+6,0),0)*M235,0)*Z235*0.5,0), "")</f>
        <v/>
      </c>
      <c r="AD235" s="156"/>
      <c r="AE235" s="157"/>
      <c r="AF235" s="157"/>
      <c r="AG235" s="158"/>
      <c r="AH235" s="234"/>
      <c r="AI235" s="584"/>
      <c r="AJ235" s="167"/>
      <c r="AK235" s="541" t="str">
        <f t="shared" si="85"/>
        <v/>
      </c>
      <c r="AL235" s="542" t="str">
        <f t="shared" si="86"/>
        <v/>
      </c>
      <c r="AM235" s="543"/>
      <c r="AN235" s="547" t="str">
        <f>IFERROR(VLOOKUP(K235,【参考】数式用!$A$2:$N$57,14,FALSE),"")</f>
        <v/>
      </c>
      <c r="AO235" s="547" t="str">
        <f t="shared" si="87"/>
        <v/>
      </c>
      <c r="AP235" s="545" t="str">
        <f t="shared" si="88"/>
        <v/>
      </c>
      <c r="AQ235" s="545" t="str">
        <f t="shared" si="89"/>
        <v>キャリアパス要件Ⅰ・Ⅱ_</v>
      </c>
      <c r="AR235" s="546" t="str">
        <f t="shared" si="90"/>
        <v>入力済</v>
      </c>
      <c r="AS235" s="547" t="str">
        <f t="shared" si="91"/>
        <v/>
      </c>
      <c r="AT235" s="546" t="str">
        <f t="shared" si="92"/>
        <v>入力済</v>
      </c>
      <c r="AU235" s="546" t="str">
        <f t="shared" si="93"/>
        <v/>
      </c>
      <c r="AV235" s="546" t="str">
        <f t="shared" si="94"/>
        <v/>
      </c>
      <c r="AW235" s="547" t="str">
        <f t="shared" si="95"/>
        <v/>
      </c>
      <c r="AX235" s="547" t="str">
        <f t="shared" si="104"/>
        <v>入力済</v>
      </c>
      <c r="AY235" s="546" t="str">
        <f>IFERROR(VLOOKUP(K235,【参考】数式用!$AR$3:$AS$49, 2, FALSE), "")</f>
        <v/>
      </c>
      <c r="AZ235" s="547" t="str">
        <f t="shared" si="96"/>
        <v/>
      </c>
      <c r="BA235" s="547" t="str">
        <f t="shared" si="97"/>
        <v>入力済</v>
      </c>
      <c r="BB235" s="546" t="str">
        <f>IFERROR(VLOOKUP(K235,【参考】数式用!$AX$3:$AY$56, 2, FALSE), "")</f>
        <v/>
      </c>
      <c r="BC235" s="547" t="str">
        <f t="shared" si="98"/>
        <v/>
      </c>
      <c r="BD235" s="547" t="str">
        <f t="shared" si="99"/>
        <v>入力済</v>
      </c>
      <c r="BE235" s="547" t="str">
        <f t="shared" si="105"/>
        <v/>
      </c>
      <c r="BF235" s="547" t="str">
        <f t="shared" si="100"/>
        <v/>
      </c>
      <c r="BG235" s="547" t="str">
        <f t="shared" si="101"/>
        <v/>
      </c>
      <c r="BH235" s="547" t="str">
        <f t="shared" si="102"/>
        <v/>
      </c>
      <c r="BI235" s="547" t="str">
        <f t="shared" si="103"/>
        <v/>
      </c>
      <c r="BM235" s="633" t="e">
        <f>VLOOKUP(K235,【参考】数式用!$A$2:$O$57,15,FALSE)</f>
        <v>#N/A</v>
      </c>
    </row>
    <row r="236" spans="1:65" ht="109.95" customHeight="1" thickBot="1">
      <c r="A236" s="649">
        <v>225</v>
      </c>
      <c r="B236" s="983" t="str">
        <f>IF(基本情報入力シート!B264="","",基本情報入力シート!B264)</f>
        <v/>
      </c>
      <c r="C236" s="984"/>
      <c r="D236" s="984"/>
      <c r="E236" s="984"/>
      <c r="F236" s="985"/>
      <c r="G236" s="460" t="str">
        <f>IF(基本情報入力シート!L264="", "", 基本情報入力シート!L264)</f>
        <v/>
      </c>
      <c r="H236" s="460" t="str">
        <f>IF(基本情報入力シート!Q264="", "", 基本情報入力シート!Q264)</f>
        <v/>
      </c>
      <c r="I236" s="460" t="str">
        <f>IF(基本情報入力シート!V264="", "", 基本情報入力シート!V264)</f>
        <v/>
      </c>
      <c r="J236" s="460" t="str">
        <f>IF(基本情報入力シート!W264="", "", 基本情報入力シート!W264)</f>
        <v/>
      </c>
      <c r="K236" s="460" t="str">
        <f>IF(基本情報入力シート!Z264="", "", 基本情報入力シート!Z264)</f>
        <v/>
      </c>
      <c r="L236" s="162" t="str">
        <f>IF(基本情報入力シート!AF264=0, "",基本情報入力シート!AF264)</f>
        <v/>
      </c>
      <c r="M236" s="163" t="str">
        <f>IF(AND(基本情報入力シート!AG264="",基本情報入力シート!AG264=""), "", 基本情報入力シート!AG264)</f>
        <v/>
      </c>
      <c r="N236" s="136"/>
      <c r="O236" s="155" t="str">
        <f>IFERROR(VLOOKUP(K236,【参考】数式用!$A$2:$M$57,MATCH(N236,【参考】数式用!$G$3:$M$3,0)+6,0),"")</f>
        <v/>
      </c>
      <c r="P236" s="461" t="s">
        <v>180</v>
      </c>
      <c r="Q236" s="141"/>
      <c r="R236" s="462" t="s">
        <v>271</v>
      </c>
      <c r="S236" s="141"/>
      <c r="T236" s="462" t="s">
        <v>272</v>
      </c>
      <c r="U236" s="141"/>
      <c r="V236" s="462" t="s">
        <v>271</v>
      </c>
      <c r="W236" s="141"/>
      <c r="X236" s="462" t="s">
        <v>182</v>
      </c>
      <c r="Y236" s="462" t="s">
        <v>274</v>
      </c>
      <c r="Z236" s="456" t="str">
        <f t="shared" si="83"/>
        <v/>
      </c>
      <c r="AA236" s="463" t="s">
        <v>275</v>
      </c>
      <c r="AB236" s="458" t="str">
        <f t="shared" si="84"/>
        <v/>
      </c>
      <c r="AC236" s="459" t="str">
        <f>IFERROR(ROUNDDOWN(ROUNDDOWN(ROUND(L236*VLOOKUP(K236,【参考】数式用!$A$2:$M$57,MATCH("処遇改善加算Ⅳ",【参考】数式用!$G$3:$M$3,0)+6,0),0)*M236,0)*Z236*0.5,0), "")</f>
        <v/>
      </c>
      <c r="AD236" s="156"/>
      <c r="AE236" s="157"/>
      <c r="AF236" s="157"/>
      <c r="AG236" s="158"/>
      <c r="AH236" s="234"/>
      <c r="AI236" s="584"/>
      <c r="AJ236" s="167"/>
      <c r="AK236" s="541" t="str">
        <f t="shared" si="85"/>
        <v/>
      </c>
      <c r="AL236" s="542" t="str">
        <f t="shared" si="86"/>
        <v/>
      </c>
      <c r="AM236" s="543"/>
      <c r="AN236" s="547" t="str">
        <f>IFERROR(VLOOKUP(K236,【参考】数式用!$A$2:$N$57,14,FALSE),"")</f>
        <v/>
      </c>
      <c r="AO236" s="547" t="str">
        <f t="shared" si="87"/>
        <v/>
      </c>
      <c r="AP236" s="545" t="str">
        <f t="shared" si="88"/>
        <v/>
      </c>
      <c r="AQ236" s="545" t="str">
        <f t="shared" si="89"/>
        <v>キャリアパス要件Ⅰ・Ⅱ_</v>
      </c>
      <c r="AR236" s="546" t="str">
        <f t="shared" si="90"/>
        <v>入力済</v>
      </c>
      <c r="AS236" s="547" t="str">
        <f t="shared" si="91"/>
        <v/>
      </c>
      <c r="AT236" s="546" t="str">
        <f t="shared" si="92"/>
        <v>入力済</v>
      </c>
      <c r="AU236" s="546" t="str">
        <f t="shared" si="93"/>
        <v/>
      </c>
      <c r="AV236" s="546" t="str">
        <f t="shared" si="94"/>
        <v/>
      </c>
      <c r="AW236" s="547" t="str">
        <f t="shared" si="95"/>
        <v/>
      </c>
      <c r="AX236" s="547" t="str">
        <f t="shared" si="104"/>
        <v>入力済</v>
      </c>
      <c r="AY236" s="546" t="str">
        <f>IFERROR(VLOOKUP(K236,【参考】数式用!$AR$3:$AS$49, 2, FALSE), "")</f>
        <v/>
      </c>
      <c r="AZ236" s="547" t="str">
        <f t="shared" si="96"/>
        <v/>
      </c>
      <c r="BA236" s="547" t="str">
        <f t="shared" si="97"/>
        <v>入力済</v>
      </c>
      <c r="BB236" s="546" t="str">
        <f>IFERROR(VLOOKUP(K236,【参考】数式用!$AX$3:$AY$56, 2, FALSE), "")</f>
        <v/>
      </c>
      <c r="BC236" s="547" t="str">
        <f t="shared" si="98"/>
        <v/>
      </c>
      <c r="BD236" s="547" t="str">
        <f t="shared" si="99"/>
        <v>入力済</v>
      </c>
      <c r="BE236" s="547" t="str">
        <f t="shared" si="105"/>
        <v/>
      </c>
      <c r="BF236" s="547" t="str">
        <f t="shared" si="100"/>
        <v/>
      </c>
      <c r="BG236" s="547" t="str">
        <f t="shared" si="101"/>
        <v/>
      </c>
      <c r="BH236" s="547" t="str">
        <f t="shared" si="102"/>
        <v/>
      </c>
      <c r="BI236" s="547" t="str">
        <f t="shared" si="103"/>
        <v/>
      </c>
      <c r="BM236" s="633" t="e">
        <f>VLOOKUP(K236,【参考】数式用!$A$2:$O$57,15,FALSE)</f>
        <v>#N/A</v>
      </c>
    </row>
    <row r="237" spans="1:65" ht="109.95" customHeight="1" thickBot="1">
      <c r="A237" s="649">
        <v>226</v>
      </c>
      <c r="B237" s="983" t="str">
        <f>IF(基本情報入力シート!B265="","",基本情報入力シート!B265)</f>
        <v/>
      </c>
      <c r="C237" s="984"/>
      <c r="D237" s="984"/>
      <c r="E237" s="984"/>
      <c r="F237" s="985"/>
      <c r="G237" s="460" t="str">
        <f>IF(基本情報入力シート!L265="", "", 基本情報入力シート!L265)</f>
        <v/>
      </c>
      <c r="H237" s="460" t="str">
        <f>IF(基本情報入力シート!Q265="", "", 基本情報入力シート!Q265)</f>
        <v/>
      </c>
      <c r="I237" s="460" t="str">
        <f>IF(基本情報入力シート!V265="", "", 基本情報入力シート!V265)</f>
        <v/>
      </c>
      <c r="J237" s="460" t="str">
        <f>IF(基本情報入力シート!W265="", "", 基本情報入力シート!W265)</f>
        <v/>
      </c>
      <c r="K237" s="460" t="str">
        <f>IF(基本情報入力シート!Z265="", "", 基本情報入力シート!Z265)</f>
        <v/>
      </c>
      <c r="L237" s="162" t="str">
        <f>IF(基本情報入力シート!AF265=0, "",基本情報入力シート!AF265)</f>
        <v/>
      </c>
      <c r="M237" s="163" t="str">
        <f>IF(AND(基本情報入力シート!AG265="",基本情報入力シート!AG265=""), "", 基本情報入力シート!AG265)</f>
        <v/>
      </c>
      <c r="N237" s="136"/>
      <c r="O237" s="155" t="str">
        <f>IFERROR(VLOOKUP(K237,【参考】数式用!$A$2:$M$57,MATCH(N237,【参考】数式用!$G$3:$M$3,0)+6,0),"")</f>
        <v/>
      </c>
      <c r="P237" s="461" t="s">
        <v>180</v>
      </c>
      <c r="Q237" s="141"/>
      <c r="R237" s="462" t="s">
        <v>271</v>
      </c>
      <c r="S237" s="141"/>
      <c r="T237" s="462" t="s">
        <v>272</v>
      </c>
      <c r="U237" s="141"/>
      <c r="V237" s="462" t="s">
        <v>271</v>
      </c>
      <c r="W237" s="141"/>
      <c r="X237" s="462" t="s">
        <v>182</v>
      </c>
      <c r="Y237" s="462" t="s">
        <v>274</v>
      </c>
      <c r="Z237" s="456" t="str">
        <f t="shared" si="83"/>
        <v/>
      </c>
      <c r="AA237" s="463" t="s">
        <v>275</v>
      </c>
      <c r="AB237" s="458" t="str">
        <f t="shared" si="84"/>
        <v/>
      </c>
      <c r="AC237" s="459" t="str">
        <f>IFERROR(ROUNDDOWN(ROUNDDOWN(ROUND(L237*VLOOKUP(K237,【参考】数式用!$A$2:$M$57,MATCH("処遇改善加算Ⅳ",【参考】数式用!$G$3:$M$3,0)+6,0),0)*M237,0)*Z237*0.5,0), "")</f>
        <v/>
      </c>
      <c r="AD237" s="156"/>
      <c r="AE237" s="157"/>
      <c r="AF237" s="157"/>
      <c r="AG237" s="158"/>
      <c r="AH237" s="234"/>
      <c r="AI237" s="584"/>
      <c r="AJ237" s="167"/>
      <c r="AK237" s="541" t="str">
        <f t="shared" si="85"/>
        <v/>
      </c>
      <c r="AL237" s="542" t="str">
        <f t="shared" si="86"/>
        <v/>
      </c>
      <c r="AM237" s="543"/>
      <c r="AN237" s="547" t="str">
        <f>IFERROR(VLOOKUP(K237,【参考】数式用!$A$2:$N$57,14,FALSE),"")</f>
        <v/>
      </c>
      <c r="AO237" s="547" t="str">
        <f t="shared" si="87"/>
        <v/>
      </c>
      <c r="AP237" s="545" t="str">
        <f t="shared" si="88"/>
        <v/>
      </c>
      <c r="AQ237" s="545" t="str">
        <f t="shared" si="89"/>
        <v>キャリアパス要件Ⅰ・Ⅱ_</v>
      </c>
      <c r="AR237" s="546" t="str">
        <f t="shared" si="90"/>
        <v>入力済</v>
      </c>
      <c r="AS237" s="547" t="str">
        <f t="shared" si="91"/>
        <v/>
      </c>
      <c r="AT237" s="546" t="str">
        <f t="shared" si="92"/>
        <v>入力済</v>
      </c>
      <c r="AU237" s="546" t="str">
        <f t="shared" si="93"/>
        <v/>
      </c>
      <c r="AV237" s="546" t="str">
        <f t="shared" si="94"/>
        <v/>
      </c>
      <c r="AW237" s="547" t="str">
        <f t="shared" si="95"/>
        <v/>
      </c>
      <c r="AX237" s="547" t="str">
        <f t="shared" si="104"/>
        <v>入力済</v>
      </c>
      <c r="AY237" s="546" t="str">
        <f>IFERROR(VLOOKUP(K237,【参考】数式用!$AR$3:$AS$49, 2, FALSE), "")</f>
        <v/>
      </c>
      <c r="AZ237" s="547" t="str">
        <f t="shared" si="96"/>
        <v/>
      </c>
      <c r="BA237" s="547" t="str">
        <f t="shared" si="97"/>
        <v>入力済</v>
      </c>
      <c r="BB237" s="546" t="str">
        <f>IFERROR(VLOOKUP(K237,【参考】数式用!$AX$3:$AY$56, 2, FALSE), "")</f>
        <v/>
      </c>
      <c r="BC237" s="547" t="str">
        <f t="shared" si="98"/>
        <v/>
      </c>
      <c r="BD237" s="547" t="str">
        <f t="shared" si="99"/>
        <v>入力済</v>
      </c>
      <c r="BE237" s="547" t="str">
        <f t="shared" si="105"/>
        <v/>
      </c>
      <c r="BF237" s="547" t="str">
        <f t="shared" si="100"/>
        <v/>
      </c>
      <c r="BG237" s="547" t="str">
        <f t="shared" si="101"/>
        <v/>
      </c>
      <c r="BH237" s="547" t="str">
        <f t="shared" si="102"/>
        <v/>
      </c>
      <c r="BI237" s="547" t="str">
        <f t="shared" si="103"/>
        <v/>
      </c>
      <c r="BM237" s="633" t="e">
        <f>VLOOKUP(K237,【参考】数式用!$A$2:$O$57,15,FALSE)</f>
        <v>#N/A</v>
      </c>
    </row>
    <row r="238" spans="1:65" ht="109.95" customHeight="1" thickBot="1">
      <c r="A238" s="649">
        <v>227</v>
      </c>
      <c r="B238" s="983" t="str">
        <f>IF(基本情報入力シート!B266="","",基本情報入力シート!B266)</f>
        <v/>
      </c>
      <c r="C238" s="984"/>
      <c r="D238" s="984"/>
      <c r="E238" s="984"/>
      <c r="F238" s="985"/>
      <c r="G238" s="460" t="str">
        <f>IF(基本情報入力シート!L266="", "", 基本情報入力シート!L266)</f>
        <v/>
      </c>
      <c r="H238" s="460" t="str">
        <f>IF(基本情報入力シート!Q266="", "", 基本情報入力シート!Q266)</f>
        <v/>
      </c>
      <c r="I238" s="460" t="str">
        <f>IF(基本情報入力シート!V266="", "", 基本情報入力シート!V266)</f>
        <v/>
      </c>
      <c r="J238" s="460" t="str">
        <f>IF(基本情報入力シート!W266="", "", 基本情報入力シート!W266)</f>
        <v/>
      </c>
      <c r="K238" s="460" t="str">
        <f>IF(基本情報入力シート!Z266="", "", 基本情報入力シート!Z266)</f>
        <v/>
      </c>
      <c r="L238" s="162" t="str">
        <f>IF(基本情報入力シート!AF266=0, "",基本情報入力シート!AF266)</f>
        <v/>
      </c>
      <c r="M238" s="163" t="str">
        <f>IF(AND(基本情報入力シート!AG266="",基本情報入力シート!AG266=""), "", 基本情報入力シート!AG266)</f>
        <v/>
      </c>
      <c r="N238" s="136"/>
      <c r="O238" s="155" t="str">
        <f>IFERROR(VLOOKUP(K238,【参考】数式用!$A$2:$M$57,MATCH(N238,【参考】数式用!$G$3:$M$3,0)+6,0),"")</f>
        <v/>
      </c>
      <c r="P238" s="461" t="s">
        <v>180</v>
      </c>
      <c r="Q238" s="141"/>
      <c r="R238" s="462" t="s">
        <v>271</v>
      </c>
      <c r="S238" s="141"/>
      <c r="T238" s="462" t="s">
        <v>272</v>
      </c>
      <c r="U238" s="141"/>
      <c r="V238" s="462" t="s">
        <v>271</v>
      </c>
      <c r="W238" s="141"/>
      <c r="X238" s="462" t="s">
        <v>182</v>
      </c>
      <c r="Y238" s="462" t="s">
        <v>274</v>
      </c>
      <c r="Z238" s="456" t="str">
        <f t="shared" si="83"/>
        <v/>
      </c>
      <c r="AA238" s="463" t="s">
        <v>275</v>
      </c>
      <c r="AB238" s="458" t="str">
        <f t="shared" si="84"/>
        <v/>
      </c>
      <c r="AC238" s="459" t="str">
        <f>IFERROR(ROUNDDOWN(ROUNDDOWN(ROUND(L238*VLOOKUP(K238,【参考】数式用!$A$2:$M$57,MATCH("処遇改善加算Ⅳ",【参考】数式用!$G$3:$M$3,0)+6,0),0)*M238,0)*Z238*0.5,0), "")</f>
        <v/>
      </c>
      <c r="AD238" s="156"/>
      <c r="AE238" s="157"/>
      <c r="AF238" s="157"/>
      <c r="AG238" s="158"/>
      <c r="AH238" s="234"/>
      <c r="AI238" s="584"/>
      <c r="AJ238" s="167"/>
      <c r="AK238" s="541" t="str">
        <f t="shared" si="85"/>
        <v/>
      </c>
      <c r="AL238" s="542" t="str">
        <f t="shared" si="86"/>
        <v/>
      </c>
      <c r="AM238" s="543"/>
      <c r="AN238" s="547" t="str">
        <f>IFERROR(VLOOKUP(K238,【参考】数式用!$A$2:$N$57,14,FALSE),"")</f>
        <v/>
      </c>
      <c r="AO238" s="547" t="str">
        <f t="shared" si="87"/>
        <v/>
      </c>
      <c r="AP238" s="545" t="str">
        <f t="shared" si="88"/>
        <v/>
      </c>
      <c r="AQ238" s="545" t="str">
        <f t="shared" si="89"/>
        <v>キャリアパス要件Ⅰ・Ⅱ_</v>
      </c>
      <c r="AR238" s="546" t="str">
        <f t="shared" si="90"/>
        <v>入力済</v>
      </c>
      <c r="AS238" s="547" t="str">
        <f t="shared" si="91"/>
        <v/>
      </c>
      <c r="AT238" s="546" t="str">
        <f t="shared" si="92"/>
        <v>入力済</v>
      </c>
      <c r="AU238" s="546" t="str">
        <f t="shared" si="93"/>
        <v/>
      </c>
      <c r="AV238" s="546" t="str">
        <f t="shared" si="94"/>
        <v/>
      </c>
      <c r="AW238" s="547" t="str">
        <f t="shared" si="95"/>
        <v/>
      </c>
      <c r="AX238" s="547" t="str">
        <f t="shared" si="104"/>
        <v>入力済</v>
      </c>
      <c r="AY238" s="546" t="str">
        <f>IFERROR(VLOOKUP(K238,【参考】数式用!$AR$3:$AS$49, 2, FALSE), "")</f>
        <v/>
      </c>
      <c r="AZ238" s="547" t="str">
        <f t="shared" si="96"/>
        <v/>
      </c>
      <c r="BA238" s="547" t="str">
        <f t="shared" si="97"/>
        <v>入力済</v>
      </c>
      <c r="BB238" s="546" t="str">
        <f>IFERROR(VLOOKUP(K238,【参考】数式用!$AX$3:$AY$56, 2, FALSE), "")</f>
        <v/>
      </c>
      <c r="BC238" s="547" t="str">
        <f t="shared" si="98"/>
        <v/>
      </c>
      <c r="BD238" s="547" t="str">
        <f t="shared" si="99"/>
        <v>入力済</v>
      </c>
      <c r="BE238" s="547" t="str">
        <f t="shared" si="105"/>
        <v/>
      </c>
      <c r="BF238" s="547" t="str">
        <f t="shared" si="100"/>
        <v/>
      </c>
      <c r="BG238" s="547" t="str">
        <f t="shared" si="101"/>
        <v/>
      </c>
      <c r="BH238" s="547" t="str">
        <f t="shared" si="102"/>
        <v/>
      </c>
      <c r="BI238" s="547" t="str">
        <f t="shared" si="103"/>
        <v/>
      </c>
      <c r="BM238" s="633" t="e">
        <f>VLOOKUP(K238,【参考】数式用!$A$2:$O$57,15,FALSE)</f>
        <v>#N/A</v>
      </c>
    </row>
    <row r="239" spans="1:65" ht="109.95" customHeight="1" thickBot="1">
      <c r="A239" s="649">
        <v>228</v>
      </c>
      <c r="B239" s="983" t="str">
        <f>IF(基本情報入力シート!B267="","",基本情報入力シート!B267)</f>
        <v/>
      </c>
      <c r="C239" s="984"/>
      <c r="D239" s="984"/>
      <c r="E239" s="984"/>
      <c r="F239" s="985"/>
      <c r="G239" s="460" t="str">
        <f>IF(基本情報入力シート!L267="", "", 基本情報入力シート!L267)</f>
        <v/>
      </c>
      <c r="H239" s="460" t="str">
        <f>IF(基本情報入力シート!Q267="", "", 基本情報入力シート!Q267)</f>
        <v/>
      </c>
      <c r="I239" s="460" t="str">
        <f>IF(基本情報入力シート!V267="", "", 基本情報入力シート!V267)</f>
        <v/>
      </c>
      <c r="J239" s="460" t="str">
        <f>IF(基本情報入力シート!W267="", "", 基本情報入力シート!W267)</f>
        <v/>
      </c>
      <c r="K239" s="460" t="str">
        <f>IF(基本情報入力シート!Z267="", "", 基本情報入力シート!Z267)</f>
        <v/>
      </c>
      <c r="L239" s="162" t="str">
        <f>IF(基本情報入力シート!AF267=0, "",基本情報入力シート!AF267)</f>
        <v/>
      </c>
      <c r="M239" s="163" t="str">
        <f>IF(AND(基本情報入力シート!AG267="",基本情報入力シート!AG267=""), "", 基本情報入力シート!AG267)</f>
        <v/>
      </c>
      <c r="N239" s="136"/>
      <c r="O239" s="155" t="str">
        <f>IFERROR(VLOOKUP(K239,【参考】数式用!$A$2:$M$57,MATCH(N239,【参考】数式用!$G$3:$M$3,0)+6,0),"")</f>
        <v/>
      </c>
      <c r="P239" s="461" t="s">
        <v>180</v>
      </c>
      <c r="Q239" s="141"/>
      <c r="R239" s="462" t="s">
        <v>271</v>
      </c>
      <c r="S239" s="141"/>
      <c r="T239" s="462" t="s">
        <v>272</v>
      </c>
      <c r="U239" s="141"/>
      <c r="V239" s="462" t="s">
        <v>271</v>
      </c>
      <c r="W239" s="141"/>
      <c r="X239" s="462" t="s">
        <v>182</v>
      </c>
      <c r="Y239" s="462" t="s">
        <v>274</v>
      </c>
      <c r="Z239" s="456" t="str">
        <f t="shared" si="83"/>
        <v/>
      </c>
      <c r="AA239" s="463" t="s">
        <v>275</v>
      </c>
      <c r="AB239" s="458" t="str">
        <f t="shared" si="84"/>
        <v/>
      </c>
      <c r="AC239" s="459" t="str">
        <f>IFERROR(ROUNDDOWN(ROUNDDOWN(ROUND(L239*VLOOKUP(K239,【参考】数式用!$A$2:$M$57,MATCH("処遇改善加算Ⅳ",【参考】数式用!$G$3:$M$3,0)+6,0),0)*M239,0)*Z239*0.5,0), "")</f>
        <v/>
      </c>
      <c r="AD239" s="156"/>
      <c r="AE239" s="157"/>
      <c r="AF239" s="157"/>
      <c r="AG239" s="158"/>
      <c r="AH239" s="234"/>
      <c r="AI239" s="584"/>
      <c r="AJ239" s="167"/>
      <c r="AK239" s="541" t="str">
        <f t="shared" si="85"/>
        <v/>
      </c>
      <c r="AL239" s="542" t="str">
        <f t="shared" si="86"/>
        <v/>
      </c>
      <c r="AM239" s="543"/>
      <c r="AN239" s="547" t="str">
        <f>IFERROR(VLOOKUP(K239,【参考】数式用!$A$2:$N$57,14,FALSE),"")</f>
        <v/>
      </c>
      <c r="AO239" s="547" t="str">
        <f t="shared" si="87"/>
        <v/>
      </c>
      <c r="AP239" s="545" t="str">
        <f t="shared" si="88"/>
        <v/>
      </c>
      <c r="AQ239" s="545" t="str">
        <f t="shared" si="89"/>
        <v>キャリアパス要件Ⅰ・Ⅱ_</v>
      </c>
      <c r="AR239" s="546" t="str">
        <f t="shared" si="90"/>
        <v>入力済</v>
      </c>
      <c r="AS239" s="547" t="str">
        <f t="shared" si="91"/>
        <v/>
      </c>
      <c r="AT239" s="546" t="str">
        <f t="shared" si="92"/>
        <v>入力済</v>
      </c>
      <c r="AU239" s="546" t="str">
        <f t="shared" si="93"/>
        <v/>
      </c>
      <c r="AV239" s="546" t="str">
        <f t="shared" si="94"/>
        <v/>
      </c>
      <c r="AW239" s="547" t="str">
        <f t="shared" si="95"/>
        <v/>
      </c>
      <c r="AX239" s="547" t="str">
        <f t="shared" si="104"/>
        <v>入力済</v>
      </c>
      <c r="AY239" s="546" t="str">
        <f>IFERROR(VLOOKUP(K239,【参考】数式用!$AR$3:$AS$49, 2, FALSE), "")</f>
        <v/>
      </c>
      <c r="AZ239" s="547" t="str">
        <f t="shared" si="96"/>
        <v/>
      </c>
      <c r="BA239" s="547" t="str">
        <f t="shared" si="97"/>
        <v>入力済</v>
      </c>
      <c r="BB239" s="546" t="str">
        <f>IFERROR(VLOOKUP(K239,【参考】数式用!$AX$3:$AY$56, 2, FALSE), "")</f>
        <v/>
      </c>
      <c r="BC239" s="547" t="str">
        <f t="shared" si="98"/>
        <v/>
      </c>
      <c r="BD239" s="547" t="str">
        <f t="shared" si="99"/>
        <v>入力済</v>
      </c>
      <c r="BE239" s="547" t="str">
        <f t="shared" si="105"/>
        <v/>
      </c>
      <c r="BF239" s="547" t="str">
        <f t="shared" si="100"/>
        <v/>
      </c>
      <c r="BG239" s="547" t="str">
        <f t="shared" si="101"/>
        <v/>
      </c>
      <c r="BH239" s="547" t="str">
        <f t="shared" si="102"/>
        <v/>
      </c>
      <c r="BI239" s="547" t="str">
        <f t="shared" si="103"/>
        <v/>
      </c>
      <c r="BM239" s="633" t="e">
        <f>VLOOKUP(K239,【参考】数式用!$A$2:$O$57,15,FALSE)</f>
        <v>#N/A</v>
      </c>
    </row>
    <row r="240" spans="1:65" ht="109.95" customHeight="1" thickBot="1">
      <c r="A240" s="649">
        <v>229</v>
      </c>
      <c r="B240" s="983" t="str">
        <f>IF(基本情報入力シート!B268="","",基本情報入力シート!B268)</f>
        <v/>
      </c>
      <c r="C240" s="984"/>
      <c r="D240" s="984"/>
      <c r="E240" s="984"/>
      <c r="F240" s="985"/>
      <c r="G240" s="460" t="str">
        <f>IF(基本情報入力シート!L268="", "", 基本情報入力シート!L268)</f>
        <v/>
      </c>
      <c r="H240" s="460" t="str">
        <f>IF(基本情報入力シート!Q268="", "", 基本情報入力シート!Q268)</f>
        <v/>
      </c>
      <c r="I240" s="460" t="str">
        <f>IF(基本情報入力シート!V268="", "", 基本情報入力シート!V268)</f>
        <v/>
      </c>
      <c r="J240" s="460" t="str">
        <f>IF(基本情報入力シート!W268="", "", 基本情報入力シート!W268)</f>
        <v/>
      </c>
      <c r="K240" s="460" t="str">
        <f>IF(基本情報入力シート!Z268="", "", 基本情報入力シート!Z268)</f>
        <v/>
      </c>
      <c r="L240" s="162" t="str">
        <f>IF(基本情報入力シート!AF268=0, "",基本情報入力シート!AF268)</f>
        <v/>
      </c>
      <c r="M240" s="163" t="str">
        <f>IF(AND(基本情報入力シート!AG268="",基本情報入力シート!AG268=""), "", 基本情報入力シート!AG268)</f>
        <v/>
      </c>
      <c r="N240" s="136"/>
      <c r="O240" s="155" t="str">
        <f>IFERROR(VLOOKUP(K240,【参考】数式用!$A$2:$M$57,MATCH(N240,【参考】数式用!$G$3:$M$3,0)+6,0),"")</f>
        <v/>
      </c>
      <c r="P240" s="461" t="s">
        <v>180</v>
      </c>
      <c r="Q240" s="141"/>
      <c r="R240" s="462" t="s">
        <v>271</v>
      </c>
      <c r="S240" s="141"/>
      <c r="T240" s="462" t="s">
        <v>272</v>
      </c>
      <c r="U240" s="141"/>
      <c r="V240" s="462" t="s">
        <v>271</v>
      </c>
      <c r="W240" s="141"/>
      <c r="X240" s="462" t="s">
        <v>182</v>
      </c>
      <c r="Y240" s="462" t="s">
        <v>274</v>
      </c>
      <c r="Z240" s="456" t="str">
        <f t="shared" ref="Z240:Z303" si="106">IF(Q240&gt;=1,(U240*12+W240)-(Q240*12+S240)+1,"")</f>
        <v/>
      </c>
      <c r="AA240" s="463" t="s">
        <v>275</v>
      </c>
      <c r="AB240" s="458" t="str">
        <f t="shared" ref="AB240:AB303" si="107">IFERROR(ROUNDDOWN(ROUND(L240*O240,0)*M240,0)*Z240,"")</f>
        <v/>
      </c>
      <c r="AC240" s="459" t="str">
        <f>IFERROR(ROUNDDOWN(ROUNDDOWN(ROUND(L240*VLOOKUP(K240,【参考】数式用!$A$2:$M$57,MATCH("処遇改善加算Ⅳ",【参考】数式用!$G$3:$M$3,0)+6,0),0)*M240,0)*Z240*0.5,0), "")</f>
        <v/>
      </c>
      <c r="AD240" s="156"/>
      <c r="AE240" s="157"/>
      <c r="AF240" s="157"/>
      <c r="AG240" s="158"/>
      <c r="AH240" s="234"/>
      <c r="AI240" s="584"/>
      <c r="AJ240" s="167"/>
      <c r="AK240" s="541" t="str">
        <f t="shared" ref="AK240:AK303" si="108">IF(AND(N240&lt;&gt;"", OR(U240&lt;&gt;9,W240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IF(AND(AN240="加算対象外",N240&lt;&gt;"",AE240="―",AJ240="―"),"このサービスについては、キャリアパス要件Ⅰ・Ⅱか令和８年度特例要件のどちらかの要件を満たしている必要があります",""))</f>
        <v/>
      </c>
      <c r="AL240" s="542" t="str">
        <f t="shared" ref="AL240:AL303" si="109">IF(N240="","",IF(OR(AND(COUNTIF(AP240,"未入力")&gt;0,AD240=""),AND(COUNTBLANK(AP240)&gt;0,AE240=""),AND(COUNTIF(AN240:BD240,"AF列に色付け")&gt;0,AF240=""),AND(COUNTIF(AN240:BD240,"AG列に色付け")&gt;0,OR(AG240="",AG240=0)),AND(COUNTIF(AN240:BD240,"AH列に色付け")&gt;0,AH240=""),AND(COUNTIF(AN240:BD240,"AI列に色付け")&gt;0,AI240=""),AND(COUNTIF(AN240:BD240,"AJ列に色付け")&gt;0,AJ240="",NOT(OR(BE240="AJ列色消し",BF240="AJ列色消し")))),"！記入が必要な欄（オレンジ色のセル）に空欄があります。空欄を埋めてください。",""))</f>
        <v/>
      </c>
      <c r="AM240" s="543"/>
      <c r="AN240" s="547" t="str">
        <f>IFERROR(VLOOKUP(K240,【参考】数式用!$A$2:$N$57,14,FALSE),"")</f>
        <v/>
      </c>
      <c r="AO240" s="547" t="str">
        <f t="shared" ref="AO240:AO303" si="110">IF(AND(K240&lt;&gt;""),"N列に色付け","")</f>
        <v/>
      </c>
      <c r="AP240" s="545" t="str">
        <f t="shared" ref="AP240:AP303" si="111">IF(AND(AC240&lt;&gt;0,AC240&lt;&gt;"",AN240="加算対象"),IF(AD240="○","入力済","未入力"),"")</f>
        <v/>
      </c>
      <c r="AQ240" s="545" t="str">
        <f t="shared" ref="AQ240:AQ303" si="112">"キャリアパス要件Ⅰ・Ⅱ_"&amp;AN240</f>
        <v>キャリアパス要件Ⅰ・Ⅱ_</v>
      </c>
      <c r="AR240" s="546" t="str">
        <f t="shared" ref="AR240:AR303" si="113">IF(AND(N240&lt;&gt;"", AE240=""), "未入力", "入力済")</f>
        <v>入力済</v>
      </c>
      <c r="AS240" s="547" t="str">
        <f t="shared" ref="AS240:AS303" si="114">IF(AND(N240&lt;&gt;"", N240&lt;&gt;"処遇改善加算Ⅳ",AN240="加算対象"),"AF列に色付け","")</f>
        <v/>
      </c>
      <c r="AT240" s="546" t="str">
        <f t="shared" ref="AT240:AT303" si="115">IF(AND(N240&lt;&gt;"", N240&lt;&gt;"処遇改善加算Ⅳ",N240&lt;&gt;"処遇改善加算", AF240=""), "未入力", "入力済")</f>
        <v>入力済</v>
      </c>
      <c r="AU240" s="546" t="str">
        <f t="shared" ref="AU240:AU303" si="116">IF(OR(ISNUMBER(SEARCH("処遇改善加算Ⅰ",N240)),ISNUMBER(SEARCH("処遇改善加算Ⅱ",N240))),"対象","")</f>
        <v/>
      </c>
      <c r="AV240" s="546" t="str">
        <f t="shared" ref="AV240:AV303" si="117">IF(AND(AN240="加算対象",N240&lt;&gt;"処遇改善加算Ⅲ",N240&lt;&gt;"処遇改善加算Ⅳ", N240&lt;&gt;"", AU240&lt;&gt;"対象外"), 1,"")</f>
        <v/>
      </c>
      <c r="AW240" s="547" t="str">
        <f t="shared" ref="AW240:AW303" si="118">IF(AND(AV240=1, OR(AG240=0,AG240=""),AN240="加算対象"),"AH列に色付け","")</f>
        <v/>
      </c>
      <c r="AX240" s="547" t="str">
        <f t="shared" si="104"/>
        <v>入力済</v>
      </c>
      <c r="AY240" s="546" t="str">
        <f>IFERROR(VLOOKUP(K240,【参考】数式用!$AR$3:$AS$49, 2, FALSE), "")</f>
        <v/>
      </c>
      <c r="AZ240" s="547" t="str">
        <f t="shared" ref="AZ240:AZ303" si="119">IF(AND(AN240="加算対象",OR(N240="処遇改善加算Ⅰイ",N240="処遇改善加算Ⅰロ")),"AI列に色付け","")</f>
        <v/>
      </c>
      <c r="BA240" s="547" t="str">
        <f t="shared" ref="BA240:BA303" si="120">IF(AND(OR(N240="処遇改善加算Ⅰイ",N240="処遇改善加算Ⅰロ"), AI240=""), "未入力","入力済")</f>
        <v>入力済</v>
      </c>
      <c r="BB240" s="546" t="str">
        <f>IFERROR(VLOOKUP(K240,【参考】数式用!$AX$3:$AY$56, 2, FALSE), "")</f>
        <v/>
      </c>
      <c r="BC240" s="547" t="str">
        <f t="shared" ref="BC240:BC303" si="121">IF(OR(COUNTIF(AE240:AH240,"*令和８年度特例要件を*")&gt;0,ISNUMBER(SEARCH("処遇改善加算Ⅰロ",N240)),ISNUMBER(SEARCH("処遇改善加算Ⅱロ",N240)),AN240="加算対象外"),"AJ列に色付け","")</f>
        <v/>
      </c>
      <c r="BD240" s="547" t="str">
        <f t="shared" ref="BD240:BD303" si="122">IF(AND(COUNTIF(AE240:AH240,"*令和８年度特例要件を*")&gt;0,AJ240=""), "未入力","入力済")</f>
        <v>入力済</v>
      </c>
      <c r="BE240" s="547" t="str">
        <f t="shared" si="105"/>
        <v/>
      </c>
      <c r="BF240" s="547" t="str">
        <f t="shared" ref="BF240:BF303" si="123">IF(AND(N240="処遇改善加算",AE240="○"),"AJ列色消し","")</f>
        <v/>
      </c>
      <c r="BG240" s="547" t="str">
        <f t="shared" ref="BG240:BG303" si="124">IF(OR(TRIM(BC240)="",BE240="AJ列色消し",BF240="AJ列色消し"),"","入力必要")</f>
        <v/>
      </c>
      <c r="BH240" s="547" t="str">
        <f t="shared" ref="BH240:BH303" si="125">IF(AND(BE240="",BG240="入力必要"),IF(AJ240="","未入力","入力済"),"")</f>
        <v/>
      </c>
      <c r="BI240" s="547" t="str">
        <f t="shared" ref="BI240:BI303" si="126">G240</f>
        <v/>
      </c>
      <c r="BM240" s="633" t="e">
        <f>VLOOKUP(K240,【参考】数式用!$A$2:$O$57,15,FALSE)</f>
        <v>#N/A</v>
      </c>
    </row>
    <row r="241" spans="1:65" ht="109.95" customHeight="1" thickBot="1">
      <c r="A241" s="649">
        <v>230</v>
      </c>
      <c r="B241" s="983" t="str">
        <f>IF(基本情報入力シート!B269="","",基本情報入力シート!B269)</f>
        <v/>
      </c>
      <c r="C241" s="984"/>
      <c r="D241" s="984"/>
      <c r="E241" s="984"/>
      <c r="F241" s="985"/>
      <c r="G241" s="460" t="str">
        <f>IF(基本情報入力シート!L269="", "", 基本情報入力シート!L269)</f>
        <v/>
      </c>
      <c r="H241" s="460" t="str">
        <f>IF(基本情報入力シート!Q269="", "", 基本情報入力シート!Q269)</f>
        <v/>
      </c>
      <c r="I241" s="460" t="str">
        <f>IF(基本情報入力シート!V269="", "", 基本情報入力シート!V269)</f>
        <v/>
      </c>
      <c r="J241" s="460" t="str">
        <f>IF(基本情報入力シート!W269="", "", 基本情報入力シート!W269)</f>
        <v/>
      </c>
      <c r="K241" s="460" t="str">
        <f>IF(基本情報入力シート!Z269="", "", 基本情報入力シート!Z269)</f>
        <v/>
      </c>
      <c r="L241" s="162" t="str">
        <f>IF(基本情報入力シート!AF269=0, "",基本情報入力シート!AF269)</f>
        <v/>
      </c>
      <c r="M241" s="163" t="str">
        <f>IF(AND(基本情報入力シート!AG269="",基本情報入力シート!AG269=""), "", 基本情報入力シート!AG269)</f>
        <v/>
      </c>
      <c r="N241" s="136"/>
      <c r="O241" s="155" t="str">
        <f>IFERROR(VLOOKUP(K241,【参考】数式用!$A$2:$M$57,MATCH(N241,【参考】数式用!$G$3:$M$3,0)+6,0),"")</f>
        <v/>
      </c>
      <c r="P241" s="461" t="s">
        <v>180</v>
      </c>
      <c r="Q241" s="141"/>
      <c r="R241" s="462" t="s">
        <v>271</v>
      </c>
      <c r="S241" s="141"/>
      <c r="T241" s="462" t="s">
        <v>272</v>
      </c>
      <c r="U241" s="141"/>
      <c r="V241" s="462" t="s">
        <v>271</v>
      </c>
      <c r="W241" s="141"/>
      <c r="X241" s="462" t="s">
        <v>182</v>
      </c>
      <c r="Y241" s="462" t="s">
        <v>274</v>
      </c>
      <c r="Z241" s="456" t="str">
        <f t="shared" si="106"/>
        <v/>
      </c>
      <c r="AA241" s="463" t="s">
        <v>275</v>
      </c>
      <c r="AB241" s="458" t="str">
        <f t="shared" si="107"/>
        <v/>
      </c>
      <c r="AC241" s="459" t="str">
        <f>IFERROR(ROUNDDOWN(ROUNDDOWN(ROUND(L241*VLOOKUP(K241,【参考】数式用!$A$2:$M$57,MATCH("処遇改善加算Ⅳ",【参考】数式用!$G$3:$M$3,0)+6,0),0)*M241,0)*Z241*0.5,0), "")</f>
        <v/>
      </c>
      <c r="AD241" s="156"/>
      <c r="AE241" s="157"/>
      <c r="AF241" s="157"/>
      <c r="AG241" s="158"/>
      <c r="AH241" s="234"/>
      <c r="AI241" s="584"/>
      <c r="AJ241" s="167"/>
      <c r="AK241" s="541" t="str">
        <f t="shared" si="108"/>
        <v/>
      </c>
      <c r="AL241" s="542" t="str">
        <f t="shared" si="109"/>
        <v/>
      </c>
      <c r="AM241" s="543"/>
      <c r="AN241" s="547" t="str">
        <f>IFERROR(VLOOKUP(K241,【参考】数式用!$A$2:$N$57,14,FALSE),"")</f>
        <v/>
      </c>
      <c r="AO241" s="547" t="str">
        <f t="shared" si="110"/>
        <v/>
      </c>
      <c r="AP241" s="545" t="str">
        <f t="shared" si="111"/>
        <v/>
      </c>
      <c r="AQ241" s="545" t="str">
        <f t="shared" si="112"/>
        <v>キャリアパス要件Ⅰ・Ⅱ_</v>
      </c>
      <c r="AR241" s="546" t="str">
        <f t="shared" si="113"/>
        <v>入力済</v>
      </c>
      <c r="AS241" s="547" t="str">
        <f t="shared" si="114"/>
        <v/>
      </c>
      <c r="AT241" s="546" t="str">
        <f t="shared" si="115"/>
        <v>入力済</v>
      </c>
      <c r="AU241" s="546" t="str">
        <f t="shared" si="116"/>
        <v/>
      </c>
      <c r="AV241" s="546" t="str">
        <f t="shared" si="117"/>
        <v/>
      </c>
      <c r="AW241" s="547" t="str">
        <f t="shared" si="118"/>
        <v/>
      </c>
      <c r="AX241" s="547" t="str">
        <f t="shared" si="104"/>
        <v>入力済</v>
      </c>
      <c r="AY241" s="546" t="str">
        <f>IFERROR(VLOOKUP(K241,【参考】数式用!$AR$3:$AS$49, 2, FALSE), "")</f>
        <v/>
      </c>
      <c r="AZ241" s="547" t="str">
        <f t="shared" si="119"/>
        <v/>
      </c>
      <c r="BA241" s="547" t="str">
        <f t="shared" si="120"/>
        <v>入力済</v>
      </c>
      <c r="BB241" s="546" t="str">
        <f>IFERROR(VLOOKUP(K241,【参考】数式用!$AX$3:$AY$56, 2, FALSE), "")</f>
        <v/>
      </c>
      <c r="BC241" s="547" t="str">
        <f t="shared" si="121"/>
        <v/>
      </c>
      <c r="BD241" s="547" t="str">
        <f t="shared" si="122"/>
        <v>入力済</v>
      </c>
      <c r="BE241" s="547" t="str">
        <f t="shared" si="105"/>
        <v/>
      </c>
      <c r="BF241" s="547" t="str">
        <f t="shared" si="123"/>
        <v/>
      </c>
      <c r="BG241" s="547" t="str">
        <f t="shared" si="124"/>
        <v/>
      </c>
      <c r="BH241" s="547" t="str">
        <f t="shared" si="125"/>
        <v/>
      </c>
      <c r="BI241" s="547" t="str">
        <f t="shared" si="126"/>
        <v/>
      </c>
      <c r="BM241" s="633" t="e">
        <f>VLOOKUP(K241,【参考】数式用!$A$2:$O$57,15,FALSE)</f>
        <v>#N/A</v>
      </c>
    </row>
    <row r="242" spans="1:65" ht="109.95" customHeight="1" thickBot="1">
      <c r="A242" s="649">
        <v>231</v>
      </c>
      <c r="B242" s="983" t="str">
        <f>IF(基本情報入力シート!B270="","",基本情報入力シート!B270)</f>
        <v/>
      </c>
      <c r="C242" s="984"/>
      <c r="D242" s="984"/>
      <c r="E242" s="984"/>
      <c r="F242" s="985"/>
      <c r="G242" s="460" t="str">
        <f>IF(基本情報入力シート!L270="", "", 基本情報入力シート!L270)</f>
        <v/>
      </c>
      <c r="H242" s="460" t="str">
        <f>IF(基本情報入力シート!Q270="", "", 基本情報入力シート!Q270)</f>
        <v/>
      </c>
      <c r="I242" s="460" t="str">
        <f>IF(基本情報入力シート!V270="", "", 基本情報入力シート!V270)</f>
        <v/>
      </c>
      <c r="J242" s="460" t="str">
        <f>IF(基本情報入力シート!W270="", "", 基本情報入力シート!W270)</f>
        <v/>
      </c>
      <c r="K242" s="460" t="str">
        <f>IF(基本情報入力シート!Z270="", "", 基本情報入力シート!Z270)</f>
        <v/>
      </c>
      <c r="L242" s="162" t="str">
        <f>IF(基本情報入力シート!AF270=0, "",基本情報入力シート!AF270)</f>
        <v/>
      </c>
      <c r="M242" s="163" t="str">
        <f>IF(AND(基本情報入力シート!AG270="",基本情報入力シート!AG270=""), "", 基本情報入力シート!AG270)</f>
        <v/>
      </c>
      <c r="N242" s="136"/>
      <c r="O242" s="155" t="str">
        <f>IFERROR(VLOOKUP(K242,【参考】数式用!$A$2:$M$57,MATCH(N242,【参考】数式用!$G$3:$M$3,0)+6,0),"")</f>
        <v/>
      </c>
      <c r="P242" s="461" t="s">
        <v>180</v>
      </c>
      <c r="Q242" s="141"/>
      <c r="R242" s="462" t="s">
        <v>271</v>
      </c>
      <c r="S242" s="141"/>
      <c r="T242" s="462" t="s">
        <v>272</v>
      </c>
      <c r="U242" s="141"/>
      <c r="V242" s="462" t="s">
        <v>271</v>
      </c>
      <c r="W242" s="141"/>
      <c r="X242" s="462" t="s">
        <v>182</v>
      </c>
      <c r="Y242" s="462" t="s">
        <v>274</v>
      </c>
      <c r="Z242" s="456" t="str">
        <f t="shared" si="106"/>
        <v/>
      </c>
      <c r="AA242" s="463" t="s">
        <v>275</v>
      </c>
      <c r="AB242" s="458" t="str">
        <f t="shared" si="107"/>
        <v/>
      </c>
      <c r="AC242" s="459" t="str">
        <f>IFERROR(ROUNDDOWN(ROUNDDOWN(ROUND(L242*VLOOKUP(K242,【参考】数式用!$A$2:$M$57,MATCH("処遇改善加算Ⅳ",【参考】数式用!$G$3:$M$3,0)+6,0),0)*M242,0)*Z242*0.5,0), "")</f>
        <v/>
      </c>
      <c r="AD242" s="156"/>
      <c r="AE242" s="157"/>
      <c r="AF242" s="157"/>
      <c r="AG242" s="158"/>
      <c r="AH242" s="234"/>
      <c r="AI242" s="584"/>
      <c r="AJ242" s="167"/>
      <c r="AK242" s="541" t="str">
        <f t="shared" si="108"/>
        <v/>
      </c>
      <c r="AL242" s="542" t="str">
        <f t="shared" si="109"/>
        <v/>
      </c>
      <c r="AM242" s="543"/>
      <c r="AN242" s="547" t="str">
        <f>IFERROR(VLOOKUP(K242,【参考】数式用!$A$2:$N$57,14,FALSE),"")</f>
        <v/>
      </c>
      <c r="AO242" s="547" t="str">
        <f t="shared" si="110"/>
        <v/>
      </c>
      <c r="AP242" s="545" t="str">
        <f t="shared" si="111"/>
        <v/>
      </c>
      <c r="AQ242" s="545" t="str">
        <f t="shared" si="112"/>
        <v>キャリアパス要件Ⅰ・Ⅱ_</v>
      </c>
      <c r="AR242" s="546" t="str">
        <f t="shared" si="113"/>
        <v>入力済</v>
      </c>
      <c r="AS242" s="547" t="str">
        <f t="shared" si="114"/>
        <v/>
      </c>
      <c r="AT242" s="546" t="str">
        <f t="shared" si="115"/>
        <v>入力済</v>
      </c>
      <c r="AU242" s="546" t="str">
        <f t="shared" si="116"/>
        <v/>
      </c>
      <c r="AV242" s="546" t="str">
        <f t="shared" si="117"/>
        <v/>
      </c>
      <c r="AW242" s="547" t="str">
        <f t="shared" si="118"/>
        <v/>
      </c>
      <c r="AX242" s="547" t="str">
        <f t="shared" si="104"/>
        <v>入力済</v>
      </c>
      <c r="AY242" s="546" t="str">
        <f>IFERROR(VLOOKUP(K242,【参考】数式用!$AR$3:$AS$49, 2, FALSE), "")</f>
        <v/>
      </c>
      <c r="AZ242" s="547" t="str">
        <f t="shared" si="119"/>
        <v/>
      </c>
      <c r="BA242" s="547" t="str">
        <f t="shared" si="120"/>
        <v>入力済</v>
      </c>
      <c r="BB242" s="546" t="str">
        <f>IFERROR(VLOOKUP(K242,【参考】数式用!$AX$3:$AY$56, 2, FALSE), "")</f>
        <v/>
      </c>
      <c r="BC242" s="547" t="str">
        <f t="shared" si="121"/>
        <v/>
      </c>
      <c r="BD242" s="547" t="str">
        <f t="shared" si="122"/>
        <v>入力済</v>
      </c>
      <c r="BE242" s="547" t="str">
        <f t="shared" si="105"/>
        <v/>
      </c>
      <c r="BF242" s="547" t="str">
        <f t="shared" si="123"/>
        <v/>
      </c>
      <c r="BG242" s="547" t="str">
        <f t="shared" si="124"/>
        <v/>
      </c>
      <c r="BH242" s="547" t="str">
        <f t="shared" si="125"/>
        <v/>
      </c>
      <c r="BI242" s="547" t="str">
        <f t="shared" si="126"/>
        <v/>
      </c>
      <c r="BM242" s="633" t="e">
        <f>VLOOKUP(K242,【参考】数式用!$A$2:$O$57,15,FALSE)</f>
        <v>#N/A</v>
      </c>
    </row>
    <row r="243" spans="1:65" ht="109.95" customHeight="1" thickBot="1">
      <c r="A243" s="649">
        <v>232</v>
      </c>
      <c r="B243" s="983" t="str">
        <f>IF(基本情報入力シート!B271="","",基本情報入力シート!B271)</f>
        <v/>
      </c>
      <c r="C243" s="984"/>
      <c r="D243" s="984"/>
      <c r="E243" s="984"/>
      <c r="F243" s="985"/>
      <c r="G243" s="460" t="str">
        <f>IF(基本情報入力シート!L271="", "", 基本情報入力シート!L271)</f>
        <v/>
      </c>
      <c r="H243" s="460" t="str">
        <f>IF(基本情報入力シート!Q271="", "", 基本情報入力シート!Q271)</f>
        <v/>
      </c>
      <c r="I243" s="460" t="str">
        <f>IF(基本情報入力シート!V271="", "", 基本情報入力シート!V271)</f>
        <v/>
      </c>
      <c r="J243" s="460" t="str">
        <f>IF(基本情報入力シート!W271="", "", 基本情報入力シート!W271)</f>
        <v/>
      </c>
      <c r="K243" s="460" t="str">
        <f>IF(基本情報入力シート!Z271="", "", 基本情報入力シート!Z271)</f>
        <v/>
      </c>
      <c r="L243" s="162" t="str">
        <f>IF(基本情報入力シート!AF271=0, "",基本情報入力シート!AF271)</f>
        <v/>
      </c>
      <c r="M243" s="163" t="str">
        <f>IF(AND(基本情報入力シート!AG271="",基本情報入力シート!AG271=""), "", 基本情報入力シート!AG271)</f>
        <v/>
      </c>
      <c r="N243" s="136"/>
      <c r="O243" s="155" t="str">
        <f>IFERROR(VLOOKUP(K243,【参考】数式用!$A$2:$M$57,MATCH(N243,【参考】数式用!$G$3:$M$3,0)+6,0),"")</f>
        <v/>
      </c>
      <c r="P243" s="461" t="s">
        <v>180</v>
      </c>
      <c r="Q243" s="141"/>
      <c r="R243" s="462" t="s">
        <v>271</v>
      </c>
      <c r="S243" s="141"/>
      <c r="T243" s="462" t="s">
        <v>272</v>
      </c>
      <c r="U243" s="141"/>
      <c r="V243" s="462" t="s">
        <v>271</v>
      </c>
      <c r="W243" s="141"/>
      <c r="X243" s="462" t="s">
        <v>182</v>
      </c>
      <c r="Y243" s="462" t="s">
        <v>274</v>
      </c>
      <c r="Z243" s="456" t="str">
        <f t="shared" si="106"/>
        <v/>
      </c>
      <c r="AA243" s="463" t="s">
        <v>275</v>
      </c>
      <c r="AB243" s="458" t="str">
        <f t="shared" si="107"/>
        <v/>
      </c>
      <c r="AC243" s="459" t="str">
        <f>IFERROR(ROUNDDOWN(ROUNDDOWN(ROUND(L243*VLOOKUP(K243,【参考】数式用!$A$2:$M$57,MATCH("処遇改善加算Ⅳ",【参考】数式用!$G$3:$M$3,0)+6,0),0)*M243,0)*Z243*0.5,0), "")</f>
        <v/>
      </c>
      <c r="AD243" s="156"/>
      <c r="AE243" s="157"/>
      <c r="AF243" s="157"/>
      <c r="AG243" s="158"/>
      <c r="AH243" s="234"/>
      <c r="AI243" s="584"/>
      <c r="AJ243" s="167"/>
      <c r="AK243" s="541" t="str">
        <f t="shared" si="108"/>
        <v/>
      </c>
      <c r="AL243" s="542" t="str">
        <f t="shared" si="109"/>
        <v/>
      </c>
      <c r="AM243" s="543"/>
      <c r="AN243" s="547" t="str">
        <f>IFERROR(VLOOKUP(K243,【参考】数式用!$A$2:$N$57,14,FALSE),"")</f>
        <v/>
      </c>
      <c r="AO243" s="547" t="str">
        <f t="shared" si="110"/>
        <v/>
      </c>
      <c r="AP243" s="545" t="str">
        <f t="shared" si="111"/>
        <v/>
      </c>
      <c r="AQ243" s="545" t="str">
        <f t="shared" si="112"/>
        <v>キャリアパス要件Ⅰ・Ⅱ_</v>
      </c>
      <c r="AR243" s="546" t="str">
        <f t="shared" si="113"/>
        <v>入力済</v>
      </c>
      <c r="AS243" s="547" t="str">
        <f t="shared" si="114"/>
        <v/>
      </c>
      <c r="AT243" s="546" t="str">
        <f t="shared" si="115"/>
        <v>入力済</v>
      </c>
      <c r="AU243" s="546" t="str">
        <f t="shared" si="116"/>
        <v/>
      </c>
      <c r="AV243" s="546" t="str">
        <f t="shared" si="117"/>
        <v/>
      </c>
      <c r="AW243" s="547" t="str">
        <f t="shared" si="118"/>
        <v/>
      </c>
      <c r="AX243" s="547" t="str">
        <f t="shared" si="104"/>
        <v>入力済</v>
      </c>
      <c r="AY243" s="546" t="str">
        <f>IFERROR(VLOOKUP(K243,【参考】数式用!$AR$3:$AS$49, 2, FALSE), "")</f>
        <v/>
      </c>
      <c r="AZ243" s="547" t="str">
        <f t="shared" si="119"/>
        <v/>
      </c>
      <c r="BA243" s="547" t="str">
        <f t="shared" si="120"/>
        <v>入力済</v>
      </c>
      <c r="BB243" s="546" t="str">
        <f>IFERROR(VLOOKUP(K243,【参考】数式用!$AX$3:$AY$56, 2, FALSE), "")</f>
        <v/>
      </c>
      <c r="BC243" s="547" t="str">
        <f t="shared" si="121"/>
        <v/>
      </c>
      <c r="BD243" s="547" t="str">
        <f t="shared" si="122"/>
        <v>入力済</v>
      </c>
      <c r="BE243" s="547" t="str">
        <f t="shared" si="105"/>
        <v/>
      </c>
      <c r="BF243" s="547" t="str">
        <f t="shared" si="123"/>
        <v/>
      </c>
      <c r="BG243" s="547" t="str">
        <f t="shared" si="124"/>
        <v/>
      </c>
      <c r="BH243" s="547" t="str">
        <f t="shared" si="125"/>
        <v/>
      </c>
      <c r="BI243" s="547" t="str">
        <f t="shared" si="126"/>
        <v/>
      </c>
      <c r="BM243" s="633" t="e">
        <f>VLOOKUP(K243,【参考】数式用!$A$2:$O$57,15,FALSE)</f>
        <v>#N/A</v>
      </c>
    </row>
    <row r="244" spans="1:65" ht="109.95" customHeight="1" thickBot="1">
      <c r="A244" s="649">
        <v>233</v>
      </c>
      <c r="B244" s="983" t="str">
        <f>IF(基本情報入力シート!B272="","",基本情報入力シート!B272)</f>
        <v/>
      </c>
      <c r="C244" s="984"/>
      <c r="D244" s="984"/>
      <c r="E244" s="984"/>
      <c r="F244" s="985"/>
      <c r="G244" s="460" t="str">
        <f>IF(基本情報入力シート!L272="", "", 基本情報入力シート!L272)</f>
        <v/>
      </c>
      <c r="H244" s="460" t="str">
        <f>IF(基本情報入力シート!Q272="", "", 基本情報入力シート!Q272)</f>
        <v/>
      </c>
      <c r="I244" s="460" t="str">
        <f>IF(基本情報入力シート!V272="", "", 基本情報入力シート!V272)</f>
        <v/>
      </c>
      <c r="J244" s="460" t="str">
        <f>IF(基本情報入力シート!W272="", "", 基本情報入力シート!W272)</f>
        <v/>
      </c>
      <c r="K244" s="460" t="str">
        <f>IF(基本情報入力シート!Z272="", "", 基本情報入力シート!Z272)</f>
        <v/>
      </c>
      <c r="L244" s="162" t="str">
        <f>IF(基本情報入力シート!AF272=0, "",基本情報入力シート!AF272)</f>
        <v/>
      </c>
      <c r="M244" s="163" t="str">
        <f>IF(AND(基本情報入力シート!AG272="",基本情報入力シート!AG272=""), "", 基本情報入力シート!AG272)</f>
        <v/>
      </c>
      <c r="N244" s="136"/>
      <c r="O244" s="155" t="str">
        <f>IFERROR(VLOOKUP(K244,【参考】数式用!$A$2:$M$57,MATCH(N244,【参考】数式用!$G$3:$M$3,0)+6,0),"")</f>
        <v/>
      </c>
      <c r="P244" s="461" t="s">
        <v>180</v>
      </c>
      <c r="Q244" s="141"/>
      <c r="R244" s="462" t="s">
        <v>271</v>
      </c>
      <c r="S244" s="141"/>
      <c r="T244" s="462" t="s">
        <v>272</v>
      </c>
      <c r="U244" s="141"/>
      <c r="V244" s="462" t="s">
        <v>271</v>
      </c>
      <c r="W244" s="141"/>
      <c r="X244" s="462" t="s">
        <v>182</v>
      </c>
      <c r="Y244" s="462" t="s">
        <v>274</v>
      </c>
      <c r="Z244" s="456" t="str">
        <f t="shared" si="106"/>
        <v/>
      </c>
      <c r="AA244" s="463" t="s">
        <v>275</v>
      </c>
      <c r="AB244" s="458" t="str">
        <f t="shared" si="107"/>
        <v/>
      </c>
      <c r="AC244" s="459" t="str">
        <f>IFERROR(ROUNDDOWN(ROUNDDOWN(ROUND(L244*VLOOKUP(K244,【参考】数式用!$A$2:$M$57,MATCH("処遇改善加算Ⅳ",【参考】数式用!$G$3:$M$3,0)+6,0),0)*M244,0)*Z244*0.5,0), "")</f>
        <v/>
      </c>
      <c r="AD244" s="156"/>
      <c r="AE244" s="157"/>
      <c r="AF244" s="157"/>
      <c r="AG244" s="158"/>
      <c r="AH244" s="234"/>
      <c r="AI244" s="584"/>
      <c r="AJ244" s="167"/>
      <c r="AK244" s="541" t="str">
        <f t="shared" si="108"/>
        <v/>
      </c>
      <c r="AL244" s="542" t="str">
        <f t="shared" si="109"/>
        <v/>
      </c>
      <c r="AM244" s="543"/>
      <c r="AN244" s="547" t="str">
        <f>IFERROR(VLOOKUP(K244,【参考】数式用!$A$2:$N$57,14,FALSE),"")</f>
        <v/>
      </c>
      <c r="AO244" s="547" t="str">
        <f t="shared" si="110"/>
        <v/>
      </c>
      <c r="AP244" s="545" t="str">
        <f t="shared" si="111"/>
        <v/>
      </c>
      <c r="AQ244" s="545" t="str">
        <f t="shared" si="112"/>
        <v>キャリアパス要件Ⅰ・Ⅱ_</v>
      </c>
      <c r="AR244" s="546" t="str">
        <f t="shared" si="113"/>
        <v>入力済</v>
      </c>
      <c r="AS244" s="547" t="str">
        <f t="shared" si="114"/>
        <v/>
      </c>
      <c r="AT244" s="546" t="str">
        <f t="shared" si="115"/>
        <v>入力済</v>
      </c>
      <c r="AU244" s="546" t="str">
        <f t="shared" si="116"/>
        <v/>
      </c>
      <c r="AV244" s="546" t="str">
        <f t="shared" si="117"/>
        <v/>
      </c>
      <c r="AW244" s="547" t="str">
        <f t="shared" si="118"/>
        <v/>
      </c>
      <c r="AX244" s="547" t="str">
        <f t="shared" si="104"/>
        <v>入力済</v>
      </c>
      <c r="AY244" s="546" t="str">
        <f>IFERROR(VLOOKUP(K244,【参考】数式用!$AR$3:$AS$49, 2, FALSE), "")</f>
        <v/>
      </c>
      <c r="AZ244" s="547" t="str">
        <f t="shared" si="119"/>
        <v/>
      </c>
      <c r="BA244" s="547" t="str">
        <f t="shared" si="120"/>
        <v>入力済</v>
      </c>
      <c r="BB244" s="546" t="str">
        <f>IFERROR(VLOOKUP(K244,【参考】数式用!$AX$3:$AY$56, 2, FALSE), "")</f>
        <v/>
      </c>
      <c r="BC244" s="547" t="str">
        <f t="shared" si="121"/>
        <v/>
      </c>
      <c r="BD244" s="547" t="str">
        <f t="shared" si="122"/>
        <v>入力済</v>
      </c>
      <c r="BE244" s="547" t="str">
        <f t="shared" si="105"/>
        <v/>
      </c>
      <c r="BF244" s="547" t="str">
        <f t="shared" si="123"/>
        <v/>
      </c>
      <c r="BG244" s="547" t="str">
        <f t="shared" si="124"/>
        <v/>
      </c>
      <c r="BH244" s="547" t="str">
        <f t="shared" si="125"/>
        <v/>
      </c>
      <c r="BI244" s="547" t="str">
        <f t="shared" si="126"/>
        <v/>
      </c>
      <c r="BM244" s="633" t="e">
        <f>VLOOKUP(K244,【参考】数式用!$A$2:$O$57,15,FALSE)</f>
        <v>#N/A</v>
      </c>
    </row>
    <row r="245" spans="1:65" ht="109.95" customHeight="1" thickBot="1">
      <c r="A245" s="649">
        <v>234</v>
      </c>
      <c r="B245" s="983" t="str">
        <f>IF(基本情報入力シート!B273="","",基本情報入力シート!B273)</f>
        <v/>
      </c>
      <c r="C245" s="984"/>
      <c r="D245" s="984"/>
      <c r="E245" s="984"/>
      <c r="F245" s="985"/>
      <c r="G245" s="460" t="str">
        <f>IF(基本情報入力シート!L273="", "", 基本情報入力シート!L273)</f>
        <v/>
      </c>
      <c r="H245" s="460" t="str">
        <f>IF(基本情報入力シート!Q273="", "", 基本情報入力シート!Q273)</f>
        <v/>
      </c>
      <c r="I245" s="460" t="str">
        <f>IF(基本情報入力シート!V273="", "", 基本情報入力シート!V273)</f>
        <v/>
      </c>
      <c r="J245" s="460" t="str">
        <f>IF(基本情報入力シート!W273="", "", 基本情報入力シート!W273)</f>
        <v/>
      </c>
      <c r="K245" s="460" t="str">
        <f>IF(基本情報入力シート!Z273="", "", 基本情報入力シート!Z273)</f>
        <v/>
      </c>
      <c r="L245" s="162" t="str">
        <f>IF(基本情報入力シート!AF273=0, "",基本情報入力シート!AF273)</f>
        <v/>
      </c>
      <c r="M245" s="163" t="str">
        <f>IF(AND(基本情報入力シート!AG273="",基本情報入力シート!AG273=""), "", 基本情報入力シート!AG273)</f>
        <v/>
      </c>
      <c r="N245" s="136"/>
      <c r="O245" s="155" t="str">
        <f>IFERROR(VLOOKUP(K245,【参考】数式用!$A$2:$M$57,MATCH(N245,【参考】数式用!$G$3:$M$3,0)+6,0),"")</f>
        <v/>
      </c>
      <c r="P245" s="461" t="s">
        <v>180</v>
      </c>
      <c r="Q245" s="141"/>
      <c r="R245" s="462" t="s">
        <v>271</v>
      </c>
      <c r="S245" s="141"/>
      <c r="T245" s="462" t="s">
        <v>272</v>
      </c>
      <c r="U245" s="141"/>
      <c r="V245" s="462" t="s">
        <v>271</v>
      </c>
      <c r="W245" s="141"/>
      <c r="X245" s="462" t="s">
        <v>182</v>
      </c>
      <c r="Y245" s="462" t="s">
        <v>274</v>
      </c>
      <c r="Z245" s="456" t="str">
        <f t="shared" si="106"/>
        <v/>
      </c>
      <c r="AA245" s="463" t="s">
        <v>275</v>
      </c>
      <c r="AB245" s="458" t="str">
        <f t="shared" si="107"/>
        <v/>
      </c>
      <c r="AC245" s="459" t="str">
        <f>IFERROR(ROUNDDOWN(ROUNDDOWN(ROUND(L245*VLOOKUP(K245,【参考】数式用!$A$2:$M$57,MATCH("処遇改善加算Ⅳ",【参考】数式用!$G$3:$M$3,0)+6,0),0)*M245,0)*Z245*0.5,0), "")</f>
        <v/>
      </c>
      <c r="AD245" s="156"/>
      <c r="AE245" s="157"/>
      <c r="AF245" s="157"/>
      <c r="AG245" s="158"/>
      <c r="AH245" s="234"/>
      <c r="AI245" s="584"/>
      <c r="AJ245" s="167"/>
      <c r="AK245" s="541" t="str">
        <f t="shared" si="108"/>
        <v/>
      </c>
      <c r="AL245" s="542" t="str">
        <f t="shared" si="109"/>
        <v/>
      </c>
      <c r="AM245" s="543"/>
      <c r="AN245" s="547" t="str">
        <f>IFERROR(VLOOKUP(K245,【参考】数式用!$A$2:$N$57,14,FALSE),"")</f>
        <v/>
      </c>
      <c r="AO245" s="547" t="str">
        <f t="shared" si="110"/>
        <v/>
      </c>
      <c r="AP245" s="545" t="str">
        <f t="shared" si="111"/>
        <v/>
      </c>
      <c r="AQ245" s="545" t="str">
        <f t="shared" si="112"/>
        <v>キャリアパス要件Ⅰ・Ⅱ_</v>
      </c>
      <c r="AR245" s="546" t="str">
        <f t="shared" si="113"/>
        <v>入力済</v>
      </c>
      <c r="AS245" s="547" t="str">
        <f t="shared" si="114"/>
        <v/>
      </c>
      <c r="AT245" s="546" t="str">
        <f t="shared" si="115"/>
        <v>入力済</v>
      </c>
      <c r="AU245" s="546" t="str">
        <f t="shared" si="116"/>
        <v/>
      </c>
      <c r="AV245" s="546" t="str">
        <f t="shared" si="117"/>
        <v/>
      </c>
      <c r="AW245" s="547" t="str">
        <f t="shared" si="118"/>
        <v/>
      </c>
      <c r="AX245" s="547" t="str">
        <f t="shared" si="104"/>
        <v>入力済</v>
      </c>
      <c r="AY245" s="546" t="str">
        <f>IFERROR(VLOOKUP(K245,【参考】数式用!$AR$3:$AS$49, 2, FALSE), "")</f>
        <v/>
      </c>
      <c r="AZ245" s="547" t="str">
        <f t="shared" si="119"/>
        <v/>
      </c>
      <c r="BA245" s="547" t="str">
        <f t="shared" si="120"/>
        <v>入力済</v>
      </c>
      <c r="BB245" s="546" t="str">
        <f>IFERROR(VLOOKUP(K245,【参考】数式用!$AX$3:$AY$56, 2, FALSE), "")</f>
        <v/>
      </c>
      <c r="BC245" s="547" t="str">
        <f t="shared" si="121"/>
        <v/>
      </c>
      <c r="BD245" s="547" t="str">
        <f t="shared" si="122"/>
        <v>入力済</v>
      </c>
      <c r="BE245" s="547" t="str">
        <f t="shared" si="105"/>
        <v/>
      </c>
      <c r="BF245" s="547" t="str">
        <f t="shared" si="123"/>
        <v/>
      </c>
      <c r="BG245" s="547" t="str">
        <f t="shared" si="124"/>
        <v/>
      </c>
      <c r="BH245" s="547" t="str">
        <f t="shared" si="125"/>
        <v/>
      </c>
      <c r="BI245" s="547" t="str">
        <f t="shared" si="126"/>
        <v/>
      </c>
      <c r="BM245" s="633" t="e">
        <f>VLOOKUP(K245,【参考】数式用!$A$2:$O$57,15,FALSE)</f>
        <v>#N/A</v>
      </c>
    </row>
    <row r="246" spans="1:65" ht="109.95" customHeight="1" thickBot="1">
      <c r="A246" s="649">
        <v>235</v>
      </c>
      <c r="B246" s="983" t="str">
        <f>IF(基本情報入力シート!B274="","",基本情報入力シート!B274)</f>
        <v/>
      </c>
      <c r="C246" s="984"/>
      <c r="D246" s="984"/>
      <c r="E246" s="984"/>
      <c r="F246" s="985"/>
      <c r="G246" s="460" t="str">
        <f>IF(基本情報入力シート!L274="", "", 基本情報入力シート!L274)</f>
        <v/>
      </c>
      <c r="H246" s="460" t="str">
        <f>IF(基本情報入力シート!Q274="", "", 基本情報入力シート!Q274)</f>
        <v/>
      </c>
      <c r="I246" s="460" t="str">
        <f>IF(基本情報入力シート!V274="", "", 基本情報入力シート!V274)</f>
        <v/>
      </c>
      <c r="J246" s="460" t="str">
        <f>IF(基本情報入力シート!W274="", "", 基本情報入力シート!W274)</f>
        <v/>
      </c>
      <c r="K246" s="460" t="str">
        <f>IF(基本情報入力シート!Z274="", "", 基本情報入力シート!Z274)</f>
        <v/>
      </c>
      <c r="L246" s="162" t="str">
        <f>IF(基本情報入力シート!AF274=0, "",基本情報入力シート!AF274)</f>
        <v/>
      </c>
      <c r="M246" s="163" t="str">
        <f>IF(AND(基本情報入力シート!AG274="",基本情報入力シート!AG274=""), "", 基本情報入力シート!AG274)</f>
        <v/>
      </c>
      <c r="N246" s="136"/>
      <c r="O246" s="155" t="str">
        <f>IFERROR(VLOOKUP(K246,【参考】数式用!$A$2:$M$57,MATCH(N246,【参考】数式用!$G$3:$M$3,0)+6,0),"")</f>
        <v/>
      </c>
      <c r="P246" s="461" t="s">
        <v>180</v>
      </c>
      <c r="Q246" s="141"/>
      <c r="R246" s="462" t="s">
        <v>271</v>
      </c>
      <c r="S246" s="141"/>
      <c r="T246" s="462" t="s">
        <v>272</v>
      </c>
      <c r="U246" s="141"/>
      <c r="V246" s="462" t="s">
        <v>271</v>
      </c>
      <c r="W246" s="141"/>
      <c r="X246" s="462" t="s">
        <v>182</v>
      </c>
      <c r="Y246" s="462" t="s">
        <v>274</v>
      </c>
      <c r="Z246" s="456" t="str">
        <f t="shared" si="106"/>
        <v/>
      </c>
      <c r="AA246" s="463" t="s">
        <v>275</v>
      </c>
      <c r="AB246" s="458" t="str">
        <f t="shared" si="107"/>
        <v/>
      </c>
      <c r="AC246" s="459" t="str">
        <f>IFERROR(ROUNDDOWN(ROUNDDOWN(ROUND(L246*VLOOKUP(K246,【参考】数式用!$A$2:$M$57,MATCH("処遇改善加算Ⅳ",【参考】数式用!$G$3:$M$3,0)+6,0),0)*M246,0)*Z246*0.5,0), "")</f>
        <v/>
      </c>
      <c r="AD246" s="156"/>
      <c r="AE246" s="157"/>
      <c r="AF246" s="157"/>
      <c r="AG246" s="158"/>
      <c r="AH246" s="234"/>
      <c r="AI246" s="584"/>
      <c r="AJ246" s="167"/>
      <c r="AK246" s="541" t="str">
        <f t="shared" si="108"/>
        <v/>
      </c>
      <c r="AL246" s="542" t="str">
        <f t="shared" si="109"/>
        <v/>
      </c>
      <c r="AM246" s="543"/>
      <c r="AN246" s="547" t="str">
        <f>IFERROR(VLOOKUP(K246,【参考】数式用!$A$2:$N$57,14,FALSE),"")</f>
        <v/>
      </c>
      <c r="AO246" s="547" t="str">
        <f t="shared" si="110"/>
        <v/>
      </c>
      <c r="AP246" s="545" t="str">
        <f t="shared" si="111"/>
        <v/>
      </c>
      <c r="AQ246" s="545" t="str">
        <f t="shared" si="112"/>
        <v>キャリアパス要件Ⅰ・Ⅱ_</v>
      </c>
      <c r="AR246" s="546" t="str">
        <f t="shared" si="113"/>
        <v>入力済</v>
      </c>
      <c r="AS246" s="547" t="str">
        <f t="shared" si="114"/>
        <v/>
      </c>
      <c r="AT246" s="546" t="str">
        <f t="shared" si="115"/>
        <v>入力済</v>
      </c>
      <c r="AU246" s="546" t="str">
        <f t="shared" si="116"/>
        <v/>
      </c>
      <c r="AV246" s="546" t="str">
        <f t="shared" si="117"/>
        <v/>
      </c>
      <c r="AW246" s="547" t="str">
        <f t="shared" si="118"/>
        <v/>
      </c>
      <c r="AX246" s="547" t="str">
        <f t="shared" si="104"/>
        <v>入力済</v>
      </c>
      <c r="AY246" s="546" t="str">
        <f>IFERROR(VLOOKUP(K246,【参考】数式用!$AR$3:$AS$49, 2, FALSE), "")</f>
        <v/>
      </c>
      <c r="AZ246" s="547" t="str">
        <f t="shared" si="119"/>
        <v/>
      </c>
      <c r="BA246" s="547" t="str">
        <f t="shared" si="120"/>
        <v>入力済</v>
      </c>
      <c r="BB246" s="546" t="str">
        <f>IFERROR(VLOOKUP(K246,【参考】数式用!$AX$3:$AY$56, 2, FALSE), "")</f>
        <v/>
      </c>
      <c r="BC246" s="547" t="str">
        <f t="shared" si="121"/>
        <v/>
      </c>
      <c r="BD246" s="547" t="str">
        <f t="shared" si="122"/>
        <v>入力済</v>
      </c>
      <c r="BE246" s="547" t="str">
        <f t="shared" si="105"/>
        <v/>
      </c>
      <c r="BF246" s="547" t="str">
        <f t="shared" si="123"/>
        <v/>
      </c>
      <c r="BG246" s="547" t="str">
        <f t="shared" si="124"/>
        <v/>
      </c>
      <c r="BH246" s="547" t="str">
        <f t="shared" si="125"/>
        <v/>
      </c>
      <c r="BI246" s="547" t="str">
        <f t="shared" si="126"/>
        <v/>
      </c>
      <c r="BM246" s="633" t="e">
        <f>VLOOKUP(K246,【参考】数式用!$A$2:$O$57,15,FALSE)</f>
        <v>#N/A</v>
      </c>
    </row>
    <row r="247" spans="1:65" ht="109.95" customHeight="1" thickBot="1">
      <c r="A247" s="649">
        <v>236</v>
      </c>
      <c r="B247" s="983" t="str">
        <f>IF(基本情報入力シート!B275="","",基本情報入力シート!B275)</f>
        <v/>
      </c>
      <c r="C247" s="984"/>
      <c r="D247" s="984"/>
      <c r="E247" s="984"/>
      <c r="F247" s="985"/>
      <c r="G247" s="460" t="str">
        <f>IF(基本情報入力シート!L275="", "", 基本情報入力シート!L275)</f>
        <v/>
      </c>
      <c r="H247" s="460" t="str">
        <f>IF(基本情報入力シート!Q275="", "", 基本情報入力シート!Q275)</f>
        <v/>
      </c>
      <c r="I247" s="460" t="str">
        <f>IF(基本情報入力シート!V275="", "", 基本情報入力シート!V275)</f>
        <v/>
      </c>
      <c r="J247" s="460" t="str">
        <f>IF(基本情報入力シート!W275="", "", 基本情報入力シート!W275)</f>
        <v/>
      </c>
      <c r="K247" s="460" t="str">
        <f>IF(基本情報入力シート!Z275="", "", 基本情報入力シート!Z275)</f>
        <v/>
      </c>
      <c r="L247" s="162" t="str">
        <f>IF(基本情報入力シート!AF275=0, "",基本情報入力シート!AF275)</f>
        <v/>
      </c>
      <c r="M247" s="163" t="str">
        <f>IF(AND(基本情報入力シート!AG275="",基本情報入力シート!AG275=""), "", 基本情報入力シート!AG275)</f>
        <v/>
      </c>
      <c r="N247" s="136"/>
      <c r="O247" s="155" t="str">
        <f>IFERROR(VLOOKUP(K247,【参考】数式用!$A$2:$M$57,MATCH(N247,【参考】数式用!$G$3:$M$3,0)+6,0),"")</f>
        <v/>
      </c>
      <c r="P247" s="461" t="s">
        <v>180</v>
      </c>
      <c r="Q247" s="141"/>
      <c r="R247" s="462" t="s">
        <v>271</v>
      </c>
      <c r="S247" s="141"/>
      <c r="T247" s="462" t="s">
        <v>272</v>
      </c>
      <c r="U247" s="141"/>
      <c r="V247" s="462" t="s">
        <v>271</v>
      </c>
      <c r="W247" s="141"/>
      <c r="X247" s="462" t="s">
        <v>182</v>
      </c>
      <c r="Y247" s="462" t="s">
        <v>274</v>
      </c>
      <c r="Z247" s="456" t="str">
        <f t="shared" si="106"/>
        <v/>
      </c>
      <c r="AA247" s="463" t="s">
        <v>275</v>
      </c>
      <c r="AB247" s="458" t="str">
        <f t="shared" si="107"/>
        <v/>
      </c>
      <c r="AC247" s="459" t="str">
        <f>IFERROR(ROUNDDOWN(ROUNDDOWN(ROUND(L247*VLOOKUP(K247,【参考】数式用!$A$2:$M$57,MATCH("処遇改善加算Ⅳ",【参考】数式用!$G$3:$M$3,0)+6,0),0)*M247,0)*Z247*0.5,0), "")</f>
        <v/>
      </c>
      <c r="AD247" s="156"/>
      <c r="AE247" s="157"/>
      <c r="AF247" s="157"/>
      <c r="AG247" s="158"/>
      <c r="AH247" s="234"/>
      <c r="AI247" s="584"/>
      <c r="AJ247" s="167"/>
      <c r="AK247" s="541" t="str">
        <f t="shared" si="108"/>
        <v/>
      </c>
      <c r="AL247" s="542" t="str">
        <f t="shared" si="109"/>
        <v/>
      </c>
      <c r="AM247" s="543"/>
      <c r="AN247" s="547" t="str">
        <f>IFERROR(VLOOKUP(K247,【参考】数式用!$A$2:$N$57,14,FALSE),"")</f>
        <v/>
      </c>
      <c r="AO247" s="547" t="str">
        <f t="shared" si="110"/>
        <v/>
      </c>
      <c r="AP247" s="545" t="str">
        <f t="shared" si="111"/>
        <v/>
      </c>
      <c r="AQ247" s="545" t="str">
        <f t="shared" si="112"/>
        <v>キャリアパス要件Ⅰ・Ⅱ_</v>
      </c>
      <c r="AR247" s="546" t="str">
        <f t="shared" si="113"/>
        <v>入力済</v>
      </c>
      <c r="AS247" s="547" t="str">
        <f t="shared" si="114"/>
        <v/>
      </c>
      <c r="AT247" s="546" t="str">
        <f t="shared" si="115"/>
        <v>入力済</v>
      </c>
      <c r="AU247" s="546" t="str">
        <f t="shared" si="116"/>
        <v/>
      </c>
      <c r="AV247" s="546" t="str">
        <f t="shared" si="117"/>
        <v/>
      </c>
      <c r="AW247" s="547" t="str">
        <f t="shared" si="118"/>
        <v/>
      </c>
      <c r="AX247" s="547" t="str">
        <f t="shared" si="104"/>
        <v>入力済</v>
      </c>
      <c r="AY247" s="546" t="str">
        <f>IFERROR(VLOOKUP(K247,【参考】数式用!$AR$3:$AS$49, 2, FALSE), "")</f>
        <v/>
      </c>
      <c r="AZ247" s="547" t="str">
        <f t="shared" si="119"/>
        <v/>
      </c>
      <c r="BA247" s="547" t="str">
        <f t="shared" si="120"/>
        <v>入力済</v>
      </c>
      <c r="BB247" s="546" t="str">
        <f>IFERROR(VLOOKUP(K247,【参考】数式用!$AX$3:$AY$56, 2, FALSE), "")</f>
        <v/>
      </c>
      <c r="BC247" s="547" t="str">
        <f t="shared" si="121"/>
        <v/>
      </c>
      <c r="BD247" s="547" t="str">
        <f t="shared" si="122"/>
        <v>入力済</v>
      </c>
      <c r="BE247" s="547" t="str">
        <f t="shared" si="105"/>
        <v/>
      </c>
      <c r="BF247" s="547" t="str">
        <f t="shared" si="123"/>
        <v/>
      </c>
      <c r="BG247" s="547" t="str">
        <f t="shared" si="124"/>
        <v/>
      </c>
      <c r="BH247" s="547" t="str">
        <f t="shared" si="125"/>
        <v/>
      </c>
      <c r="BI247" s="547" t="str">
        <f t="shared" si="126"/>
        <v/>
      </c>
      <c r="BM247" s="633" t="e">
        <f>VLOOKUP(K247,【参考】数式用!$A$2:$O$57,15,FALSE)</f>
        <v>#N/A</v>
      </c>
    </row>
    <row r="248" spans="1:65" ht="109.95" customHeight="1" thickBot="1">
      <c r="A248" s="649">
        <v>237</v>
      </c>
      <c r="B248" s="983" t="str">
        <f>IF(基本情報入力シート!B276="","",基本情報入力シート!B276)</f>
        <v/>
      </c>
      <c r="C248" s="984"/>
      <c r="D248" s="984"/>
      <c r="E248" s="984"/>
      <c r="F248" s="985"/>
      <c r="G248" s="460" t="str">
        <f>IF(基本情報入力シート!L276="", "", 基本情報入力シート!L276)</f>
        <v/>
      </c>
      <c r="H248" s="460" t="str">
        <f>IF(基本情報入力シート!Q276="", "", 基本情報入力シート!Q276)</f>
        <v/>
      </c>
      <c r="I248" s="460" t="str">
        <f>IF(基本情報入力シート!V276="", "", 基本情報入力シート!V276)</f>
        <v/>
      </c>
      <c r="J248" s="460" t="str">
        <f>IF(基本情報入力シート!W276="", "", 基本情報入力シート!W276)</f>
        <v/>
      </c>
      <c r="K248" s="460" t="str">
        <f>IF(基本情報入力シート!Z276="", "", 基本情報入力シート!Z276)</f>
        <v/>
      </c>
      <c r="L248" s="162" t="str">
        <f>IF(基本情報入力シート!AF276=0, "",基本情報入力シート!AF276)</f>
        <v/>
      </c>
      <c r="M248" s="163" t="str">
        <f>IF(AND(基本情報入力シート!AG276="",基本情報入力シート!AG276=""), "", 基本情報入力シート!AG276)</f>
        <v/>
      </c>
      <c r="N248" s="136"/>
      <c r="O248" s="155" t="str">
        <f>IFERROR(VLOOKUP(K248,【参考】数式用!$A$2:$M$57,MATCH(N248,【参考】数式用!$G$3:$M$3,0)+6,0),"")</f>
        <v/>
      </c>
      <c r="P248" s="461" t="s">
        <v>180</v>
      </c>
      <c r="Q248" s="141"/>
      <c r="R248" s="462" t="s">
        <v>271</v>
      </c>
      <c r="S248" s="141"/>
      <c r="T248" s="462" t="s">
        <v>272</v>
      </c>
      <c r="U248" s="141"/>
      <c r="V248" s="462" t="s">
        <v>271</v>
      </c>
      <c r="W248" s="141"/>
      <c r="X248" s="462" t="s">
        <v>182</v>
      </c>
      <c r="Y248" s="462" t="s">
        <v>274</v>
      </c>
      <c r="Z248" s="456" t="str">
        <f t="shared" si="106"/>
        <v/>
      </c>
      <c r="AA248" s="463" t="s">
        <v>275</v>
      </c>
      <c r="AB248" s="458" t="str">
        <f t="shared" si="107"/>
        <v/>
      </c>
      <c r="AC248" s="459" t="str">
        <f>IFERROR(ROUNDDOWN(ROUNDDOWN(ROUND(L248*VLOOKUP(K248,【参考】数式用!$A$2:$M$57,MATCH("処遇改善加算Ⅳ",【参考】数式用!$G$3:$M$3,0)+6,0),0)*M248,0)*Z248*0.5,0), "")</f>
        <v/>
      </c>
      <c r="AD248" s="156"/>
      <c r="AE248" s="157"/>
      <c r="AF248" s="157"/>
      <c r="AG248" s="158"/>
      <c r="AH248" s="234"/>
      <c r="AI248" s="584"/>
      <c r="AJ248" s="167"/>
      <c r="AK248" s="541" t="str">
        <f t="shared" si="108"/>
        <v/>
      </c>
      <c r="AL248" s="542" t="str">
        <f t="shared" si="109"/>
        <v/>
      </c>
      <c r="AM248" s="543"/>
      <c r="AN248" s="547" t="str">
        <f>IFERROR(VLOOKUP(K248,【参考】数式用!$A$2:$N$57,14,FALSE),"")</f>
        <v/>
      </c>
      <c r="AO248" s="547" t="str">
        <f t="shared" si="110"/>
        <v/>
      </c>
      <c r="AP248" s="545" t="str">
        <f t="shared" si="111"/>
        <v/>
      </c>
      <c r="AQ248" s="545" t="str">
        <f t="shared" si="112"/>
        <v>キャリアパス要件Ⅰ・Ⅱ_</v>
      </c>
      <c r="AR248" s="546" t="str">
        <f t="shared" si="113"/>
        <v>入力済</v>
      </c>
      <c r="AS248" s="547" t="str">
        <f t="shared" si="114"/>
        <v/>
      </c>
      <c r="AT248" s="546" t="str">
        <f t="shared" si="115"/>
        <v>入力済</v>
      </c>
      <c r="AU248" s="546" t="str">
        <f t="shared" si="116"/>
        <v/>
      </c>
      <c r="AV248" s="546" t="str">
        <f t="shared" si="117"/>
        <v/>
      </c>
      <c r="AW248" s="547" t="str">
        <f t="shared" si="118"/>
        <v/>
      </c>
      <c r="AX248" s="547" t="str">
        <f t="shared" si="104"/>
        <v>入力済</v>
      </c>
      <c r="AY248" s="546" t="str">
        <f>IFERROR(VLOOKUP(K248,【参考】数式用!$AR$3:$AS$49, 2, FALSE), "")</f>
        <v/>
      </c>
      <c r="AZ248" s="547" t="str">
        <f t="shared" si="119"/>
        <v/>
      </c>
      <c r="BA248" s="547" t="str">
        <f t="shared" si="120"/>
        <v>入力済</v>
      </c>
      <c r="BB248" s="546" t="str">
        <f>IFERROR(VLOOKUP(K248,【参考】数式用!$AX$3:$AY$56, 2, FALSE), "")</f>
        <v/>
      </c>
      <c r="BC248" s="547" t="str">
        <f t="shared" si="121"/>
        <v/>
      </c>
      <c r="BD248" s="547" t="str">
        <f t="shared" si="122"/>
        <v>入力済</v>
      </c>
      <c r="BE248" s="547" t="str">
        <f t="shared" si="105"/>
        <v/>
      </c>
      <c r="BF248" s="547" t="str">
        <f t="shared" si="123"/>
        <v/>
      </c>
      <c r="BG248" s="547" t="str">
        <f t="shared" si="124"/>
        <v/>
      </c>
      <c r="BH248" s="547" t="str">
        <f t="shared" si="125"/>
        <v/>
      </c>
      <c r="BI248" s="547" t="str">
        <f t="shared" si="126"/>
        <v/>
      </c>
      <c r="BM248" s="633" t="e">
        <f>VLOOKUP(K248,【参考】数式用!$A$2:$O$57,15,FALSE)</f>
        <v>#N/A</v>
      </c>
    </row>
    <row r="249" spans="1:65" ht="109.95" customHeight="1" thickBot="1">
      <c r="A249" s="649">
        <v>238</v>
      </c>
      <c r="B249" s="983" t="str">
        <f>IF(基本情報入力シート!B277="","",基本情報入力シート!B277)</f>
        <v/>
      </c>
      <c r="C249" s="984"/>
      <c r="D249" s="984"/>
      <c r="E249" s="984"/>
      <c r="F249" s="985"/>
      <c r="G249" s="460" t="str">
        <f>IF(基本情報入力シート!L277="", "", 基本情報入力シート!L277)</f>
        <v/>
      </c>
      <c r="H249" s="460" t="str">
        <f>IF(基本情報入力シート!Q277="", "", 基本情報入力シート!Q277)</f>
        <v/>
      </c>
      <c r="I249" s="460" t="str">
        <f>IF(基本情報入力シート!V277="", "", 基本情報入力シート!V277)</f>
        <v/>
      </c>
      <c r="J249" s="460" t="str">
        <f>IF(基本情報入力シート!W277="", "", 基本情報入力シート!W277)</f>
        <v/>
      </c>
      <c r="K249" s="460" t="str">
        <f>IF(基本情報入力シート!Z277="", "", 基本情報入力シート!Z277)</f>
        <v/>
      </c>
      <c r="L249" s="162" t="str">
        <f>IF(基本情報入力シート!AF277=0, "",基本情報入力シート!AF277)</f>
        <v/>
      </c>
      <c r="M249" s="163" t="str">
        <f>IF(AND(基本情報入力シート!AG277="",基本情報入力シート!AG277=""), "", 基本情報入力シート!AG277)</f>
        <v/>
      </c>
      <c r="N249" s="136"/>
      <c r="O249" s="155" t="str">
        <f>IFERROR(VLOOKUP(K249,【参考】数式用!$A$2:$M$57,MATCH(N249,【参考】数式用!$G$3:$M$3,0)+6,0),"")</f>
        <v/>
      </c>
      <c r="P249" s="461" t="s">
        <v>180</v>
      </c>
      <c r="Q249" s="141"/>
      <c r="R249" s="462" t="s">
        <v>271</v>
      </c>
      <c r="S249" s="141"/>
      <c r="T249" s="462" t="s">
        <v>272</v>
      </c>
      <c r="U249" s="141"/>
      <c r="V249" s="462" t="s">
        <v>271</v>
      </c>
      <c r="W249" s="141"/>
      <c r="X249" s="462" t="s">
        <v>182</v>
      </c>
      <c r="Y249" s="462" t="s">
        <v>274</v>
      </c>
      <c r="Z249" s="456" t="str">
        <f t="shared" si="106"/>
        <v/>
      </c>
      <c r="AA249" s="463" t="s">
        <v>275</v>
      </c>
      <c r="AB249" s="458" t="str">
        <f t="shared" si="107"/>
        <v/>
      </c>
      <c r="AC249" s="459" t="str">
        <f>IFERROR(ROUNDDOWN(ROUNDDOWN(ROUND(L249*VLOOKUP(K249,【参考】数式用!$A$2:$M$57,MATCH("処遇改善加算Ⅳ",【参考】数式用!$G$3:$M$3,0)+6,0),0)*M249,0)*Z249*0.5,0), "")</f>
        <v/>
      </c>
      <c r="AD249" s="156"/>
      <c r="AE249" s="157"/>
      <c r="AF249" s="157"/>
      <c r="AG249" s="158"/>
      <c r="AH249" s="234"/>
      <c r="AI249" s="584"/>
      <c r="AJ249" s="167"/>
      <c r="AK249" s="541" t="str">
        <f t="shared" si="108"/>
        <v/>
      </c>
      <c r="AL249" s="542" t="str">
        <f t="shared" si="109"/>
        <v/>
      </c>
      <c r="AM249" s="543"/>
      <c r="AN249" s="547" t="str">
        <f>IFERROR(VLOOKUP(K249,【参考】数式用!$A$2:$N$57,14,FALSE),"")</f>
        <v/>
      </c>
      <c r="AO249" s="547" t="str">
        <f t="shared" si="110"/>
        <v/>
      </c>
      <c r="AP249" s="545" t="str">
        <f t="shared" si="111"/>
        <v/>
      </c>
      <c r="AQ249" s="545" t="str">
        <f t="shared" si="112"/>
        <v>キャリアパス要件Ⅰ・Ⅱ_</v>
      </c>
      <c r="AR249" s="546" t="str">
        <f t="shared" si="113"/>
        <v>入力済</v>
      </c>
      <c r="AS249" s="547" t="str">
        <f t="shared" si="114"/>
        <v/>
      </c>
      <c r="AT249" s="546" t="str">
        <f t="shared" si="115"/>
        <v>入力済</v>
      </c>
      <c r="AU249" s="546" t="str">
        <f t="shared" si="116"/>
        <v/>
      </c>
      <c r="AV249" s="546" t="str">
        <f t="shared" si="117"/>
        <v/>
      </c>
      <c r="AW249" s="547" t="str">
        <f t="shared" si="118"/>
        <v/>
      </c>
      <c r="AX249" s="547" t="str">
        <f t="shared" si="104"/>
        <v>入力済</v>
      </c>
      <c r="AY249" s="546" t="str">
        <f>IFERROR(VLOOKUP(K249,【参考】数式用!$AR$3:$AS$49, 2, FALSE), "")</f>
        <v/>
      </c>
      <c r="AZ249" s="547" t="str">
        <f t="shared" si="119"/>
        <v/>
      </c>
      <c r="BA249" s="547" t="str">
        <f t="shared" si="120"/>
        <v>入力済</v>
      </c>
      <c r="BB249" s="546" t="str">
        <f>IFERROR(VLOOKUP(K249,【参考】数式用!$AX$3:$AY$56, 2, FALSE), "")</f>
        <v/>
      </c>
      <c r="BC249" s="547" t="str">
        <f t="shared" si="121"/>
        <v/>
      </c>
      <c r="BD249" s="547" t="str">
        <f t="shared" si="122"/>
        <v>入力済</v>
      </c>
      <c r="BE249" s="547" t="str">
        <f t="shared" si="105"/>
        <v/>
      </c>
      <c r="BF249" s="547" t="str">
        <f t="shared" si="123"/>
        <v/>
      </c>
      <c r="BG249" s="547" t="str">
        <f t="shared" si="124"/>
        <v/>
      </c>
      <c r="BH249" s="547" t="str">
        <f t="shared" si="125"/>
        <v/>
      </c>
      <c r="BI249" s="547" t="str">
        <f t="shared" si="126"/>
        <v/>
      </c>
      <c r="BM249" s="633" t="e">
        <f>VLOOKUP(K249,【参考】数式用!$A$2:$O$57,15,FALSE)</f>
        <v>#N/A</v>
      </c>
    </row>
    <row r="250" spans="1:65" ht="109.95" customHeight="1" thickBot="1">
      <c r="A250" s="649">
        <v>239</v>
      </c>
      <c r="B250" s="983" t="str">
        <f>IF(基本情報入力シート!B278="","",基本情報入力シート!B278)</f>
        <v/>
      </c>
      <c r="C250" s="984"/>
      <c r="D250" s="984"/>
      <c r="E250" s="984"/>
      <c r="F250" s="985"/>
      <c r="G250" s="460" t="str">
        <f>IF(基本情報入力シート!L278="", "", 基本情報入力シート!L278)</f>
        <v/>
      </c>
      <c r="H250" s="460" t="str">
        <f>IF(基本情報入力シート!Q278="", "", 基本情報入力シート!Q278)</f>
        <v/>
      </c>
      <c r="I250" s="460" t="str">
        <f>IF(基本情報入力シート!V278="", "", 基本情報入力シート!V278)</f>
        <v/>
      </c>
      <c r="J250" s="460" t="str">
        <f>IF(基本情報入力シート!W278="", "", 基本情報入力シート!W278)</f>
        <v/>
      </c>
      <c r="K250" s="460" t="str">
        <f>IF(基本情報入力シート!Z278="", "", 基本情報入力シート!Z278)</f>
        <v/>
      </c>
      <c r="L250" s="162" t="str">
        <f>IF(基本情報入力シート!AF278=0, "",基本情報入力シート!AF278)</f>
        <v/>
      </c>
      <c r="M250" s="163" t="str">
        <f>IF(AND(基本情報入力シート!AG278="",基本情報入力シート!AG278=""), "", 基本情報入力シート!AG278)</f>
        <v/>
      </c>
      <c r="N250" s="136"/>
      <c r="O250" s="155" t="str">
        <f>IFERROR(VLOOKUP(K250,【参考】数式用!$A$2:$M$57,MATCH(N250,【参考】数式用!$G$3:$M$3,0)+6,0),"")</f>
        <v/>
      </c>
      <c r="P250" s="461" t="s">
        <v>180</v>
      </c>
      <c r="Q250" s="141"/>
      <c r="R250" s="462" t="s">
        <v>271</v>
      </c>
      <c r="S250" s="141"/>
      <c r="T250" s="462" t="s">
        <v>272</v>
      </c>
      <c r="U250" s="141"/>
      <c r="V250" s="462" t="s">
        <v>271</v>
      </c>
      <c r="W250" s="141"/>
      <c r="X250" s="462" t="s">
        <v>182</v>
      </c>
      <c r="Y250" s="462" t="s">
        <v>274</v>
      </c>
      <c r="Z250" s="456" t="str">
        <f t="shared" si="106"/>
        <v/>
      </c>
      <c r="AA250" s="463" t="s">
        <v>275</v>
      </c>
      <c r="AB250" s="458" t="str">
        <f t="shared" si="107"/>
        <v/>
      </c>
      <c r="AC250" s="459" t="str">
        <f>IFERROR(ROUNDDOWN(ROUNDDOWN(ROUND(L250*VLOOKUP(K250,【参考】数式用!$A$2:$M$57,MATCH("処遇改善加算Ⅳ",【参考】数式用!$G$3:$M$3,0)+6,0),0)*M250,0)*Z250*0.5,0), "")</f>
        <v/>
      </c>
      <c r="AD250" s="156"/>
      <c r="AE250" s="157"/>
      <c r="AF250" s="157"/>
      <c r="AG250" s="158"/>
      <c r="AH250" s="234"/>
      <c r="AI250" s="584"/>
      <c r="AJ250" s="167"/>
      <c r="AK250" s="541" t="str">
        <f t="shared" si="108"/>
        <v/>
      </c>
      <c r="AL250" s="542" t="str">
        <f t="shared" si="109"/>
        <v/>
      </c>
      <c r="AM250" s="543"/>
      <c r="AN250" s="547" t="str">
        <f>IFERROR(VLOOKUP(K250,【参考】数式用!$A$2:$N$57,14,FALSE),"")</f>
        <v/>
      </c>
      <c r="AO250" s="547" t="str">
        <f t="shared" si="110"/>
        <v/>
      </c>
      <c r="AP250" s="545" t="str">
        <f t="shared" si="111"/>
        <v/>
      </c>
      <c r="AQ250" s="545" t="str">
        <f t="shared" si="112"/>
        <v>キャリアパス要件Ⅰ・Ⅱ_</v>
      </c>
      <c r="AR250" s="546" t="str">
        <f t="shared" si="113"/>
        <v>入力済</v>
      </c>
      <c r="AS250" s="547" t="str">
        <f t="shared" si="114"/>
        <v/>
      </c>
      <c r="AT250" s="546" t="str">
        <f t="shared" si="115"/>
        <v>入力済</v>
      </c>
      <c r="AU250" s="546" t="str">
        <f t="shared" si="116"/>
        <v/>
      </c>
      <c r="AV250" s="546" t="str">
        <f t="shared" si="117"/>
        <v/>
      </c>
      <c r="AW250" s="547" t="str">
        <f t="shared" si="118"/>
        <v/>
      </c>
      <c r="AX250" s="547" t="str">
        <f t="shared" si="104"/>
        <v>入力済</v>
      </c>
      <c r="AY250" s="546" t="str">
        <f>IFERROR(VLOOKUP(K250,【参考】数式用!$AR$3:$AS$49, 2, FALSE), "")</f>
        <v/>
      </c>
      <c r="AZ250" s="547" t="str">
        <f t="shared" si="119"/>
        <v/>
      </c>
      <c r="BA250" s="547" t="str">
        <f t="shared" si="120"/>
        <v>入力済</v>
      </c>
      <c r="BB250" s="546" t="str">
        <f>IFERROR(VLOOKUP(K250,【参考】数式用!$AX$3:$AY$56, 2, FALSE), "")</f>
        <v/>
      </c>
      <c r="BC250" s="547" t="str">
        <f t="shared" si="121"/>
        <v/>
      </c>
      <c r="BD250" s="547" t="str">
        <f t="shared" si="122"/>
        <v>入力済</v>
      </c>
      <c r="BE250" s="547" t="str">
        <f t="shared" si="105"/>
        <v/>
      </c>
      <c r="BF250" s="547" t="str">
        <f t="shared" si="123"/>
        <v/>
      </c>
      <c r="BG250" s="547" t="str">
        <f t="shared" si="124"/>
        <v/>
      </c>
      <c r="BH250" s="547" t="str">
        <f t="shared" si="125"/>
        <v/>
      </c>
      <c r="BI250" s="547" t="str">
        <f t="shared" si="126"/>
        <v/>
      </c>
      <c r="BM250" s="633" t="e">
        <f>VLOOKUP(K250,【参考】数式用!$A$2:$O$57,15,FALSE)</f>
        <v>#N/A</v>
      </c>
    </row>
    <row r="251" spans="1:65" ht="109.95" customHeight="1" thickBot="1">
      <c r="A251" s="649">
        <v>240</v>
      </c>
      <c r="B251" s="983" t="str">
        <f>IF(基本情報入力シート!B279="","",基本情報入力シート!B279)</f>
        <v/>
      </c>
      <c r="C251" s="984"/>
      <c r="D251" s="984"/>
      <c r="E251" s="984"/>
      <c r="F251" s="985"/>
      <c r="G251" s="460" t="str">
        <f>IF(基本情報入力シート!L279="", "", 基本情報入力シート!L279)</f>
        <v/>
      </c>
      <c r="H251" s="460" t="str">
        <f>IF(基本情報入力シート!Q279="", "", 基本情報入力シート!Q279)</f>
        <v/>
      </c>
      <c r="I251" s="460" t="str">
        <f>IF(基本情報入力シート!V279="", "", 基本情報入力シート!V279)</f>
        <v/>
      </c>
      <c r="J251" s="460" t="str">
        <f>IF(基本情報入力シート!W279="", "", 基本情報入力シート!W279)</f>
        <v/>
      </c>
      <c r="K251" s="460" t="str">
        <f>IF(基本情報入力シート!Z279="", "", 基本情報入力シート!Z279)</f>
        <v/>
      </c>
      <c r="L251" s="162" t="str">
        <f>IF(基本情報入力シート!AF279=0, "",基本情報入力シート!AF279)</f>
        <v/>
      </c>
      <c r="M251" s="163" t="str">
        <f>IF(AND(基本情報入力シート!AG279="",基本情報入力シート!AG279=""), "", 基本情報入力シート!AG279)</f>
        <v/>
      </c>
      <c r="N251" s="136"/>
      <c r="O251" s="155" t="str">
        <f>IFERROR(VLOOKUP(K251,【参考】数式用!$A$2:$M$57,MATCH(N251,【参考】数式用!$G$3:$M$3,0)+6,0),"")</f>
        <v/>
      </c>
      <c r="P251" s="461" t="s">
        <v>180</v>
      </c>
      <c r="Q251" s="141"/>
      <c r="R251" s="462" t="s">
        <v>271</v>
      </c>
      <c r="S251" s="141"/>
      <c r="T251" s="462" t="s">
        <v>272</v>
      </c>
      <c r="U251" s="141"/>
      <c r="V251" s="462" t="s">
        <v>271</v>
      </c>
      <c r="W251" s="141"/>
      <c r="X251" s="462" t="s">
        <v>182</v>
      </c>
      <c r="Y251" s="462" t="s">
        <v>274</v>
      </c>
      <c r="Z251" s="456" t="str">
        <f t="shared" si="106"/>
        <v/>
      </c>
      <c r="AA251" s="463" t="s">
        <v>275</v>
      </c>
      <c r="AB251" s="458" t="str">
        <f t="shared" si="107"/>
        <v/>
      </c>
      <c r="AC251" s="459" t="str">
        <f>IFERROR(ROUNDDOWN(ROUNDDOWN(ROUND(L251*VLOOKUP(K251,【参考】数式用!$A$2:$M$57,MATCH("処遇改善加算Ⅳ",【参考】数式用!$G$3:$M$3,0)+6,0),0)*M251,0)*Z251*0.5,0), "")</f>
        <v/>
      </c>
      <c r="AD251" s="156"/>
      <c r="AE251" s="157"/>
      <c r="AF251" s="157"/>
      <c r="AG251" s="158"/>
      <c r="AH251" s="234"/>
      <c r="AI251" s="584"/>
      <c r="AJ251" s="167"/>
      <c r="AK251" s="541" t="str">
        <f t="shared" si="108"/>
        <v/>
      </c>
      <c r="AL251" s="542" t="str">
        <f t="shared" si="109"/>
        <v/>
      </c>
      <c r="AM251" s="543"/>
      <c r="AN251" s="547" t="str">
        <f>IFERROR(VLOOKUP(K251,【参考】数式用!$A$2:$N$57,14,FALSE),"")</f>
        <v/>
      </c>
      <c r="AO251" s="547" t="str">
        <f t="shared" si="110"/>
        <v/>
      </c>
      <c r="AP251" s="545" t="str">
        <f t="shared" si="111"/>
        <v/>
      </c>
      <c r="AQ251" s="545" t="str">
        <f t="shared" si="112"/>
        <v>キャリアパス要件Ⅰ・Ⅱ_</v>
      </c>
      <c r="AR251" s="546" t="str">
        <f t="shared" si="113"/>
        <v>入力済</v>
      </c>
      <c r="AS251" s="547" t="str">
        <f t="shared" si="114"/>
        <v/>
      </c>
      <c r="AT251" s="546" t="str">
        <f t="shared" si="115"/>
        <v>入力済</v>
      </c>
      <c r="AU251" s="546" t="str">
        <f t="shared" si="116"/>
        <v/>
      </c>
      <c r="AV251" s="546" t="str">
        <f t="shared" si="117"/>
        <v/>
      </c>
      <c r="AW251" s="547" t="str">
        <f t="shared" si="118"/>
        <v/>
      </c>
      <c r="AX251" s="547" t="str">
        <f t="shared" si="104"/>
        <v>入力済</v>
      </c>
      <c r="AY251" s="546" t="str">
        <f>IFERROR(VLOOKUP(K251,【参考】数式用!$AR$3:$AS$49, 2, FALSE), "")</f>
        <v/>
      </c>
      <c r="AZ251" s="547" t="str">
        <f t="shared" si="119"/>
        <v/>
      </c>
      <c r="BA251" s="547" t="str">
        <f t="shared" si="120"/>
        <v>入力済</v>
      </c>
      <c r="BB251" s="546" t="str">
        <f>IFERROR(VLOOKUP(K251,【参考】数式用!$AX$3:$AY$56, 2, FALSE), "")</f>
        <v/>
      </c>
      <c r="BC251" s="547" t="str">
        <f t="shared" si="121"/>
        <v/>
      </c>
      <c r="BD251" s="547" t="str">
        <f t="shared" si="122"/>
        <v>入力済</v>
      </c>
      <c r="BE251" s="547" t="str">
        <f t="shared" si="105"/>
        <v/>
      </c>
      <c r="BF251" s="547" t="str">
        <f t="shared" si="123"/>
        <v/>
      </c>
      <c r="BG251" s="547" t="str">
        <f t="shared" si="124"/>
        <v/>
      </c>
      <c r="BH251" s="547" t="str">
        <f t="shared" si="125"/>
        <v/>
      </c>
      <c r="BI251" s="547" t="str">
        <f t="shared" si="126"/>
        <v/>
      </c>
      <c r="BM251" s="633" t="e">
        <f>VLOOKUP(K251,【参考】数式用!$A$2:$O$57,15,FALSE)</f>
        <v>#N/A</v>
      </c>
    </row>
    <row r="252" spans="1:65" ht="109.95" customHeight="1" thickBot="1">
      <c r="A252" s="649">
        <v>241</v>
      </c>
      <c r="B252" s="983" t="str">
        <f>IF(基本情報入力シート!B280="","",基本情報入力シート!B280)</f>
        <v/>
      </c>
      <c r="C252" s="984"/>
      <c r="D252" s="984"/>
      <c r="E252" s="984"/>
      <c r="F252" s="985"/>
      <c r="G252" s="460" t="str">
        <f>IF(基本情報入力シート!L280="", "", 基本情報入力シート!L280)</f>
        <v/>
      </c>
      <c r="H252" s="460" t="str">
        <f>IF(基本情報入力シート!Q280="", "", 基本情報入力シート!Q280)</f>
        <v/>
      </c>
      <c r="I252" s="460" t="str">
        <f>IF(基本情報入力シート!V280="", "", 基本情報入力シート!V280)</f>
        <v/>
      </c>
      <c r="J252" s="460" t="str">
        <f>IF(基本情報入力シート!W280="", "", 基本情報入力シート!W280)</f>
        <v/>
      </c>
      <c r="K252" s="460" t="str">
        <f>IF(基本情報入力シート!Z280="", "", 基本情報入力シート!Z280)</f>
        <v/>
      </c>
      <c r="L252" s="162" t="str">
        <f>IF(基本情報入力シート!AF280=0, "",基本情報入力シート!AF280)</f>
        <v/>
      </c>
      <c r="M252" s="163" t="str">
        <f>IF(AND(基本情報入力シート!AG280="",基本情報入力シート!AG280=""), "", 基本情報入力シート!AG280)</f>
        <v/>
      </c>
      <c r="N252" s="136"/>
      <c r="O252" s="155" t="str">
        <f>IFERROR(VLOOKUP(K252,【参考】数式用!$A$2:$M$57,MATCH(N252,【参考】数式用!$G$3:$M$3,0)+6,0),"")</f>
        <v/>
      </c>
      <c r="P252" s="461" t="s">
        <v>180</v>
      </c>
      <c r="Q252" s="141"/>
      <c r="R252" s="462" t="s">
        <v>271</v>
      </c>
      <c r="S252" s="141"/>
      <c r="T252" s="462" t="s">
        <v>272</v>
      </c>
      <c r="U252" s="141"/>
      <c r="V252" s="462" t="s">
        <v>271</v>
      </c>
      <c r="W252" s="141"/>
      <c r="X252" s="462" t="s">
        <v>182</v>
      </c>
      <c r="Y252" s="462" t="s">
        <v>274</v>
      </c>
      <c r="Z252" s="456" t="str">
        <f t="shared" si="106"/>
        <v/>
      </c>
      <c r="AA252" s="463" t="s">
        <v>275</v>
      </c>
      <c r="AB252" s="458" t="str">
        <f t="shared" si="107"/>
        <v/>
      </c>
      <c r="AC252" s="459" t="str">
        <f>IFERROR(ROUNDDOWN(ROUNDDOWN(ROUND(L252*VLOOKUP(K252,【参考】数式用!$A$2:$M$57,MATCH("処遇改善加算Ⅳ",【参考】数式用!$G$3:$M$3,0)+6,0),0)*M252,0)*Z252*0.5,0), "")</f>
        <v/>
      </c>
      <c r="AD252" s="156"/>
      <c r="AE252" s="157"/>
      <c r="AF252" s="157"/>
      <c r="AG252" s="158"/>
      <c r="AH252" s="234"/>
      <c r="AI252" s="584"/>
      <c r="AJ252" s="167"/>
      <c r="AK252" s="541" t="str">
        <f t="shared" si="108"/>
        <v/>
      </c>
      <c r="AL252" s="542" t="str">
        <f t="shared" si="109"/>
        <v/>
      </c>
      <c r="AM252" s="543"/>
      <c r="AN252" s="547" t="str">
        <f>IFERROR(VLOOKUP(K252,【参考】数式用!$A$2:$N$57,14,FALSE),"")</f>
        <v/>
      </c>
      <c r="AO252" s="547" t="str">
        <f t="shared" si="110"/>
        <v/>
      </c>
      <c r="AP252" s="545" t="str">
        <f t="shared" si="111"/>
        <v/>
      </c>
      <c r="AQ252" s="545" t="str">
        <f t="shared" si="112"/>
        <v>キャリアパス要件Ⅰ・Ⅱ_</v>
      </c>
      <c r="AR252" s="546" t="str">
        <f t="shared" si="113"/>
        <v>入力済</v>
      </c>
      <c r="AS252" s="547" t="str">
        <f t="shared" si="114"/>
        <v/>
      </c>
      <c r="AT252" s="546" t="str">
        <f t="shared" si="115"/>
        <v>入力済</v>
      </c>
      <c r="AU252" s="546" t="str">
        <f t="shared" si="116"/>
        <v/>
      </c>
      <c r="AV252" s="546" t="str">
        <f t="shared" si="117"/>
        <v/>
      </c>
      <c r="AW252" s="547" t="str">
        <f t="shared" si="118"/>
        <v/>
      </c>
      <c r="AX252" s="547" t="str">
        <f t="shared" si="104"/>
        <v>入力済</v>
      </c>
      <c r="AY252" s="546" t="str">
        <f>IFERROR(VLOOKUP(K252,【参考】数式用!$AR$3:$AS$49, 2, FALSE), "")</f>
        <v/>
      </c>
      <c r="AZ252" s="547" t="str">
        <f t="shared" si="119"/>
        <v/>
      </c>
      <c r="BA252" s="547" t="str">
        <f t="shared" si="120"/>
        <v>入力済</v>
      </c>
      <c r="BB252" s="546" t="str">
        <f>IFERROR(VLOOKUP(K252,【参考】数式用!$AX$3:$AY$56, 2, FALSE), "")</f>
        <v/>
      </c>
      <c r="BC252" s="547" t="str">
        <f t="shared" si="121"/>
        <v/>
      </c>
      <c r="BD252" s="547" t="str">
        <f t="shared" si="122"/>
        <v>入力済</v>
      </c>
      <c r="BE252" s="547" t="str">
        <f t="shared" si="105"/>
        <v/>
      </c>
      <c r="BF252" s="547" t="str">
        <f t="shared" si="123"/>
        <v/>
      </c>
      <c r="BG252" s="547" t="str">
        <f t="shared" si="124"/>
        <v/>
      </c>
      <c r="BH252" s="547" t="str">
        <f t="shared" si="125"/>
        <v/>
      </c>
      <c r="BI252" s="547" t="str">
        <f t="shared" si="126"/>
        <v/>
      </c>
      <c r="BM252" s="633" t="e">
        <f>VLOOKUP(K252,【参考】数式用!$A$2:$O$57,15,FALSE)</f>
        <v>#N/A</v>
      </c>
    </row>
    <row r="253" spans="1:65" ht="109.95" customHeight="1" thickBot="1">
      <c r="A253" s="649">
        <v>242</v>
      </c>
      <c r="B253" s="983" t="str">
        <f>IF(基本情報入力シート!B281="","",基本情報入力シート!B281)</f>
        <v/>
      </c>
      <c r="C253" s="984"/>
      <c r="D253" s="984"/>
      <c r="E253" s="984"/>
      <c r="F253" s="985"/>
      <c r="G253" s="460" t="str">
        <f>IF(基本情報入力シート!L281="", "", 基本情報入力シート!L281)</f>
        <v/>
      </c>
      <c r="H253" s="460" t="str">
        <f>IF(基本情報入力シート!Q281="", "", 基本情報入力シート!Q281)</f>
        <v/>
      </c>
      <c r="I253" s="460" t="str">
        <f>IF(基本情報入力シート!V281="", "", 基本情報入力シート!V281)</f>
        <v/>
      </c>
      <c r="J253" s="460" t="str">
        <f>IF(基本情報入力シート!W281="", "", 基本情報入力シート!W281)</f>
        <v/>
      </c>
      <c r="K253" s="460" t="str">
        <f>IF(基本情報入力シート!Z281="", "", 基本情報入力シート!Z281)</f>
        <v/>
      </c>
      <c r="L253" s="162" t="str">
        <f>IF(基本情報入力シート!AF281=0, "",基本情報入力シート!AF281)</f>
        <v/>
      </c>
      <c r="M253" s="163" t="str">
        <f>IF(AND(基本情報入力シート!AG281="",基本情報入力シート!AG281=""), "", 基本情報入力シート!AG281)</f>
        <v/>
      </c>
      <c r="N253" s="136"/>
      <c r="O253" s="155" t="str">
        <f>IFERROR(VLOOKUP(K253,【参考】数式用!$A$2:$M$57,MATCH(N253,【参考】数式用!$G$3:$M$3,0)+6,0),"")</f>
        <v/>
      </c>
      <c r="P253" s="461" t="s">
        <v>180</v>
      </c>
      <c r="Q253" s="141"/>
      <c r="R253" s="462" t="s">
        <v>271</v>
      </c>
      <c r="S253" s="141"/>
      <c r="T253" s="462" t="s">
        <v>272</v>
      </c>
      <c r="U253" s="141"/>
      <c r="V253" s="462" t="s">
        <v>271</v>
      </c>
      <c r="W253" s="141"/>
      <c r="X253" s="462" t="s">
        <v>182</v>
      </c>
      <c r="Y253" s="462" t="s">
        <v>274</v>
      </c>
      <c r="Z253" s="456" t="str">
        <f t="shared" si="106"/>
        <v/>
      </c>
      <c r="AA253" s="463" t="s">
        <v>275</v>
      </c>
      <c r="AB253" s="458" t="str">
        <f t="shared" si="107"/>
        <v/>
      </c>
      <c r="AC253" s="459" t="str">
        <f>IFERROR(ROUNDDOWN(ROUNDDOWN(ROUND(L253*VLOOKUP(K253,【参考】数式用!$A$2:$M$57,MATCH("処遇改善加算Ⅳ",【参考】数式用!$G$3:$M$3,0)+6,0),0)*M253,0)*Z253*0.5,0), "")</f>
        <v/>
      </c>
      <c r="AD253" s="156"/>
      <c r="AE253" s="157"/>
      <c r="AF253" s="157"/>
      <c r="AG253" s="158"/>
      <c r="AH253" s="234"/>
      <c r="AI253" s="584"/>
      <c r="AJ253" s="167"/>
      <c r="AK253" s="541" t="str">
        <f t="shared" si="108"/>
        <v/>
      </c>
      <c r="AL253" s="542" t="str">
        <f t="shared" si="109"/>
        <v/>
      </c>
      <c r="AM253" s="543"/>
      <c r="AN253" s="547" t="str">
        <f>IFERROR(VLOOKUP(K253,【参考】数式用!$A$2:$N$57,14,FALSE),"")</f>
        <v/>
      </c>
      <c r="AO253" s="547" t="str">
        <f t="shared" si="110"/>
        <v/>
      </c>
      <c r="AP253" s="545" t="str">
        <f t="shared" si="111"/>
        <v/>
      </c>
      <c r="AQ253" s="545" t="str">
        <f t="shared" si="112"/>
        <v>キャリアパス要件Ⅰ・Ⅱ_</v>
      </c>
      <c r="AR253" s="546" t="str">
        <f t="shared" si="113"/>
        <v>入力済</v>
      </c>
      <c r="AS253" s="547" t="str">
        <f t="shared" si="114"/>
        <v/>
      </c>
      <c r="AT253" s="546" t="str">
        <f t="shared" si="115"/>
        <v>入力済</v>
      </c>
      <c r="AU253" s="546" t="str">
        <f t="shared" si="116"/>
        <v/>
      </c>
      <c r="AV253" s="546" t="str">
        <f t="shared" si="117"/>
        <v/>
      </c>
      <c r="AW253" s="547" t="str">
        <f t="shared" si="118"/>
        <v/>
      </c>
      <c r="AX253" s="547" t="str">
        <f t="shared" si="104"/>
        <v>入力済</v>
      </c>
      <c r="AY253" s="546" t="str">
        <f>IFERROR(VLOOKUP(K253,【参考】数式用!$AR$3:$AS$49, 2, FALSE), "")</f>
        <v/>
      </c>
      <c r="AZ253" s="547" t="str">
        <f t="shared" si="119"/>
        <v/>
      </c>
      <c r="BA253" s="547" t="str">
        <f t="shared" si="120"/>
        <v>入力済</v>
      </c>
      <c r="BB253" s="546" t="str">
        <f>IFERROR(VLOOKUP(K253,【参考】数式用!$AX$3:$AY$56, 2, FALSE), "")</f>
        <v/>
      </c>
      <c r="BC253" s="547" t="str">
        <f t="shared" si="121"/>
        <v/>
      </c>
      <c r="BD253" s="547" t="str">
        <f t="shared" si="122"/>
        <v>入力済</v>
      </c>
      <c r="BE253" s="547" t="str">
        <f t="shared" si="105"/>
        <v/>
      </c>
      <c r="BF253" s="547" t="str">
        <f t="shared" si="123"/>
        <v/>
      </c>
      <c r="BG253" s="547" t="str">
        <f t="shared" si="124"/>
        <v/>
      </c>
      <c r="BH253" s="547" t="str">
        <f t="shared" si="125"/>
        <v/>
      </c>
      <c r="BI253" s="547" t="str">
        <f t="shared" si="126"/>
        <v/>
      </c>
      <c r="BM253" s="633" t="e">
        <f>VLOOKUP(K253,【参考】数式用!$A$2:$O$57,15,FALSE)</f>
        <v>#N/A</v>
      </c>
    </row>
    <row r="254" spans="1:65" ht="109.95" customHeight="1" thickBot="1">
      <c r="A254" s="649">
        <v>243</v>
      </c>
      <c r="B254" s="983" t="str">
        <f>IF(基本情報入力シート!B282="","",基本情報入力シート!B282)</f>
        <v/>
      </c>
      <c r="C254" s="984"/>
      <c r="D254" s="984"/>
      <c r="E254" s="984"/>
      <c r="F254" s="985"/>
      <c r="G254" s="460" t="str">
        <f>IF(基本情報入力シート!L282="", "", 基本情報入力シート!L282)</f>
        <v/>
      </c>
      <c r="H254" s="460" t="str">
        <f>IF(基本情報入力シート!Q282="", "", 基本情報入力シート!Q282)</f>
        <v/>
      </c>
      <c r="I254" s="460" t="str">
        <f>IF(基本情報入力シート!V282="", "", 基本情報入力シート!V282)</f>
        <v/>
      </c>
      <c r="J254" s="460" t="str">
        <f>IF(基本情報入力シート!W282="", "", 基本情報入力シート!W282)</f>
        <v/>
      </c>
      <c r="K254" s="460" t="str">
        <f>IF(基本情報入力シート!Z282="", "", 基本情報入力シート!Z282)</f>
        <v/>
      </c>
      <c r="L254" s="162" t="str">
        <f>IF(基本情報入力シート!AF282=0, "",基本情報入力シート!AF282)</f>
        <v/>
      </c>
      <c r="M254" s="163" t="str">
        <f>IF(AND(基本情報入力シート!AG282="",基本情報入力シート!AG282=""), "", 基本情報入力シート!AG282)</f>
        <v/>
      </c>
      <c r="N254" s="136"/>
      <c r="O254" s="155" t="str">
        <f>IFERROR(VLOOKUP(K254,【参考】数式用!$A$2:$M$57,MATCH(N254,【参考】数式用!$G$3:$M$3,0)+6,0),"")</f>
        <v/>
      </c>
      <c r="P254" s="461" t="s">
        <v>180</v>
      </c>
      <c r="Q254" s="141"/>
      <c r="R254" s="462" t="s">
        <v>271</v>
      </c>
      <c r="S254" s="141"/>
      <c r="T254" s="462" t="s">
        <v>272</v>
      </c>
      <c r="U254" s="141"/>
      <c r="V254" s="462" t="s">
        <v>271</v>
      </c>
      <c r="W254" s="141"/>
      <c r="X254" s="462" t="s">
        <v>182</v>
      </c>
      <c r="Y254" s="462" t="s">
        <v>274</v>
      </c>
      <c r="Z254" s="456" t="str">
        <f t="shared" si="106"/>
        <v/>
      </c>
      <c r="AA254" s="463" t="s">
        <v>275</v>
      </c>
      <c r="AB254" s="458" t="str">
        <f t="shared" si="107"/>
        <v/>
      </c>
      <c r="AC254" s="459" t="str">
        <f>IFERROR(ROUNDDOWN(ROUNDDOWN(ROUND(L254*VLOOKUP(K254,【参考】数式用!$A$2:$M$57,MATCH("処遇改善加算Ⅳ",【参考】数式用!$G$3:$M$3,0)+6,0),0)*M254,0)*Z254*0.5,0), "")</f>
        <v/>
      </c>
      <c r="AD254" s="156"/>
      <c r="AE254" s="157"/>
      <c r="AF254" s="157"/>
      <c r="AG254" s="158"/>
      <c r="AH254" s="234"/>
      <c r="AI254" s="584"/>
      <c r="AJ254" s="167"/>
      <c r="AK254" s="541" t="str">
        <f t="shared" si="108"/>
        <v/>
      </c>
      <c r="AL254" s="542" t="str">
        <f t="shared" si="109"/>
        <v/>
      </c>
      <c r="AM254" s="543"/>
      <c r="AN254" s="547" t="str">
        <f>IFERROR(VLOOKUP(K254,【参考】数式用!$A$2:$N$57,14,FALSE),"")</f>
        <v/>
      </c>
      <c r="AO254" s="547" t="str">
        <f t="shared" si="110"/>
        <v/>
      </c>
      <c r="AP254" s="545" t="str">
        <f t="shared" si="111"/>
        <v/>
      </c>
      <c r="AQ254" s="545" t="str">
        <f t="shared" si="112"/>
        <v>キャリアパス要件Ⅰ・Ⅱ_</v>
      </c>
      <c r="AR254" s="546" t="str">
        <f t="shared" si="113"/>
        <v>入力済</v>
      </c>
      <c r="AS254" s="547" t="str">
        <f t="shared" si="114"/>
        <v/>
      </c>
      <c r="AT254" s="546" t="str">
        <f t="shared" si="115"/>
        <v>入力済</v>
      </c>
      <c r="AU254" s="546" t="str">
        <f t="shared" si="116"/>
        <v/>
      </c>
      <c r="AV254" s="546" t="str">
        <f t="shared" si="117"/>
        <v/>
      </c>
      <c r="AW254" s="547" t="str">
        <f t="shared" si="118"/>
        <v/>
      </c>
      <c r="AX254" s="547" t="str">
        <f t="shared" si="104"/>
        <v>入力済</v>
      </c>
      <c r="AY254" s="546" t="str">
        <f>IFERROR(VLOOKUP(K254,【参考】数式用!$AR$3:$AS$49, 2, FALSE), "")</f>
        <v/>
      </c>
      <c r="AZ254" s="547" t="str">
        <f t="shared" si="119"/>
        <v/>
      </c>
      <c r="BA254" s="547" t="str">
        <f t="shared" si="120"/>
        <v>入力済</v>
      </c>
      <c r="BB254" s="546" t="str">
        <f>IFERROR(VLOOKUP(K254,【参考】数式用!$AX$3:$AY$56, 2, FALSE), "")</f>
        <v/>
      </c>
      <c r="BC254" s="547" t="str">
        <f t="shared" si="121"/>
        <v/>
      </c>
      <c r="BD254" s="547" t="str">
        <f t="shared" si="122"/>
        <v>入力済</v>
      </c>
      <c r="BE254" s="547" t="str">
        <f t="shared" si="105"/>
        <v/>
      </c>
      <c r="BF254" s="547" t="str">
        <f t="shared" si="123"/>
        <v/>
      </c>
      <c r="BG254" s="547" t="str">
        <f t="shared" si="124"/>
        <v/>
      </c>
      <c r="BH254" s="547" t="str">
        <f t="shared" si="125"/>
        <v/>
      </c>
      <c r="BI254" s="547" t="str">
        <f t="shared" si="126"/>
        <v/>
      </c>
      <c r="BM254" s="633" t="e">
        <f>VLOOKUP(K254,【参考】数式用!$A$2:$O$57,15,FALSE)</f>
        <v>#N/A</v>
      </c>
    </row>
    <row r="255" spans="1:65" ht="109.95" customHeight="1" thickBot="1">
      <c r="A255" s="649">
        <v>244</v>
      </c>
      <c r="B255" s="983" t="str">
        <f>IF(基本情報入力シート!B283="","",基本情報入力シート!B283)</f>
        <v/>
      </c>
      <c r="C255" s="984"/>
      <c r="D255" s="984"/>
      <c r="E255" s="984"/>
      <c r="F255" s="985"/>
      <c r="G255" s="460" t="str">
        <f>IF(基本情報入力シート!L283="", "", 基本情報入力シート!L283)</f>
        <v/>
      </c>
      <c r="H255" s="460" t="str">
        <f>IF(基本情報入力シート!Q283="", "", 基本情報入力シート!Q283)</f>
        <v/>
      </c>
      <c r="I255" s="460" t="str">
        <f>IF(基本情報入力シート!V283="", "", 基本情報入力シート!V283)</f>
        <v/>
      </c>
      <c r="J255" s="460" t="str">
        <f>IF(基本情報入力シート!W283="", "", 基本情報入力シート!W283)</f>
        <v/>
      </c>
      <c r="K255" s="460" t="str">
        <f>IF(基本情報入力シート!Z283="", "", 基本情報入力シート!Z283)</f>
        <v/>
      </c>
      <c r="L255" s="162" t="str">
        <f>IF(基本情報入力シート!AF283=0, "",基本情報入力シート!AF283)</f>
        <v/>
      </c>
      <c r="M255" s="163" t="str">
        <f>IF(AND(基本情報入力シート!AG283="",基本情報入力シート!AG283=""), "", 基本情報入力シート!AG283)</f>
        <v/>
      </c>
      <c r="N255" s="136"/>
      <c r="O255" s="155" t="str">
        <f>IFERROR(VLOOKUP(K255,【参考】数式用!$A$2:$M$57,MATCH(N255,【参考】数式用!$G$3:$M$3,0)+6,0),"")</f>
        <v/>
      </c>
      <c r="P255" s="461" t="s">
        <v>180</v>
      </c>
      <c r="Q255" s="141"/>
      <c r="R255" s="462" t="s">
        <v>271</v>
      </c>
      <c r="S255" s="141"/>
      <c r="T255" s="462" t="s">
        <v>272</v>
      </c>
      <c r="U255" s="141"/>
      <c r="V255" s="462" t="s">
        <v>271</v>
      </c>
      <c r="W255" s="141"/>
      <c r="X255" s="462" t="s">
        <v>182</v>
      </c>
      <c r="Y255" s="462" t="s">
        <v>274</v>
      </c>
      <c r="Z255" s="456" t="str">
        <f t="shared" si="106"/>
        <v/>
      </c>
      <c r="AA255" s="463" t="s">
        <v>275</v>
      </c>
      <c r="AB255" s="458" t="str">
        <f t="shared" si="107"/>
        <v/>
      </c>
      <c r="AC255" s="459" t="str">
        <f>IFERROR(ROUNDDOWN(ROUNDDOWN(ROUND(L255*VLOOKUP(K255,【参考】数式用!$A$2:$M$57,MATCH("処遇改善加算Ⅳ",【参考】数式用!$G$3:$M$3,0)+6,0),0)*M255,0)*Z255*0.5,0), "")</f>
        <v/>
      </c>
      <c r="AD255" s="156"/>
      <c r="AE255" s="157"/>
      <c r="AF255" s="157"/>
      <c r="AG255" s="158"/>
      <c r="AH255" s="234"/>
      <c r="AI255" s="584"/>
      <c r="AJ255" s="167"/>
      <c r="AK255" s="541" t="str">
        <f t="shared" si="108"/>
        <v/>
      </c>
      <c r="AL255" s="542" t="str">
        <f t="shared" si="109"/>
        <v/>
      </c>
      <c r="AM255" s="543"/>
      <c r="AN255" s="547" t="str">
        <f>IFERROR(VLOOKUP(K255,【参考】数式用!$A$2:$N$57,14,FALSE),"")</f>
        <v/>
      </c>
      <c r="AO255" s="547" t="str">
        <f t="shared" si="110"/>
        <v/>
      </c>
      <c r="AP255" s="545" t="str">
        <f t="shared" si="111"/>
        <v/>
      </c>
      <c r="AQ255" s="545" t="str">
        <f t="shared" si="112"/>
        <v>キャリアパス要件Ⅰ・Ⅱ_</v>
      </c>
      <c r="AR255" s="546" t="str">
        <f t="shared" si="113"/>
        <v>入力済</v>
      </c>
      <c r="AS255" s="547" t="str">
        <f t="shared" si="114"/>
        <v/>
      </c>
      <c r="AT255" s="546" t="str">
        <f t="shared" si="115"/>
        <v>入力済</v>
      </c>
      <c r="AU255" s="546" t="str">
        <f t="shared" si="116"/>
        <v/>
      </c>
      <c r="AV255" s="546" t="str">
        <f t="shared" si="117"/>
        <v/>
      </c>
      <c r="AW255" s="547" t="str">
        <f t="shared" si="118"/>
        <v/>
      </c>
      <c r="AX255" s="547" t="str">
        <f t="shared" si="104"/>
        <v>入力済</v>
      </c>
      <c r="AY255" s="546" t="str">
        <f>IFERROR(VLOOKUP(K255,【参考】数式用!$AR$3:$AS$49, 2, FALSE), "")</f>
        <v/>
      </c>
      <c r="AZ255" s="547" t="str">
        <f t="shared" si="119"/>
        <v/>
      </c>
      <c r="BA255" s="547" t="str">
        <f t="shared" si="120"/>
        <v>入力済</v>
      </c>
      <c r="BB255" s="546" t="str">
        <f>IFERROR(VLOOKUP(K255,【参考】数式用!$AX$3:$AY$56, 2, FALSE), "")</f>
        <v/>
      </c>
      <c r="BC255" s="547" t="str">
        <f t="shared" si="121"/>
        <v/>
      </c>
      <c r="BD255" s="547" t="str">
        <f t="shared" si="122"/>
        <v>入力済</v>
      </c>
      <c r="BE255" s="547" t="str">
        <f t="shared" si="105"/>
        <v/>
      </c>
      <c r="BF255" s="547" t="str">
        <f t="shared" si="123"/>
        <v/>
      </c>
      <c r="BG255" s="547" t="str">
        <f t="shared" si="124"/>
        <v/>
      </c>
      <c r="BH255" s="547" t="str">
        <f t="shared" si="125"/>
        <v/>
      </c>
      <c r="BI255" s="547" t="str">
        <f t="shared" si="126"/>
        <v/>
      </c>
      <c r="BM255" s="633" t="e">
        <f>VLOOKUP(K255,【参考】数式用!$A$2:$O$57,15,FALSE)</f>
        <v>#N/A</v>
      </c>
    </row>
    <row r="256" spans="1:65" ht="109.95" customHeight="1" thickBot="1">
      <c r="A256" s="649">
        <v>245</v>
      </c>
      <c r="B256" s="983" t="str">
        <f>IF(基本情報入力シート!B284="","",基本情報入力シート!B284)</f>
        <v/>
      </c>
      <c r="C256" s="984"/>
      <c r="D256" s="984"/>
      <c r="E256" s="984"/>
      <c r="F256" s="985"/>
      <c r="G256" s="460" t="str">
        <f>IF(基本情報入力シート!L284="", "", 基本情報入力シート!L284)</f>
        <v/>
      </c>
      <c r="H256" s="460" t="str">
        <f>IF(基本情報入力シート!Q284="", "", 基本情報入力シート!Q284)</f>
        <v/>
      </c>
      <c r="I256" s="460" t="str">
        <f>IF(基本情報入力シート!V284="", "", 基本情報入力シート!V284)</f>
        <v/>
      </c>
      <c r="J256" s="460" t="str">
        <f>IF(基本情報入力シート!W284="", "", 基本情報入力シート!W284)</f>
        <v/>
      </c>
      <c r="K256" s="460" t="str">
        <f>IF(基本情報入力シート!Z284="", "", 基本情報入力シート!Z284)</f>
        <v/>
      </c>
      <c r="L256" s="162" t="str">
        <f>IF(基本情報入力シート!AF284=0, "",基本情報入力シート!AF284)</f>
        <v/>
      </c>
      <c r="M256" s="163" t="str">
        <f>IF(AND(基本情報入力シート!AG284="",基本情報入力シート!AG284=""), "", 基本情報入力シート!AG284)</f>
        <v/>
      </c>
      <c r="N256" s="136"/>
      <c r="O256" s="155" t="str">
        <f>IFERROR(VLOOKUP(K256,【参考】数式用!$A$2:$M$57,MATCH(N256,【参考】数式用!$G$3:$M$3,0)+6,0),"")</f>
        <v/>
      </c>
      <c r="P256" s="461" t="s">
        <v>180</v>
      </c>
      <c r="Q256" s="141"/>
      <c r="R256" s="462" t="s">
        <v>271</v>
      </c>
      <c r="S256" s="141"/>
      <c r="T256" s="462" t="s">
        <v>272</v>
      </c>
      <c r="U256" s="141"/>
      <c r="V256" s="462" t="s">
        <v>271</v>
      </c>
      <c r="W256" s="141"/>
      <c r="X256" s="462" t="s">
        <v>182</v>
      </c>
      <c r="Y256" s="462" t="s">
        <v>274</v>
      </c>
      <c r="Z256" s="456" t="str">
        <f t="shared" si="106"/>
        <v/>
      </c>
      <c r="AA256" s="463" t="s">
        <v>275</v>
      </c>
      <c r="AB256" s="458" t="str">
        <f t="shared" si="107"/>
        <v/>
      </c>
      <c r="AC256" s="459" t="str">
        <f>IFERROR(ROUNDDOWN(ROUNDDOWN(ROUND(L256*VLOOKUP(K256,【参考】数式用!$A$2:$M$57,MATCH("処遇改善加算Ⅳ",【参考】数式用!$G$3:$M$3,0)+6,0),0)*M256,0)*Z256*0.5,0), "")</f>
        <v/>
      </c>
      <c r="AD256" s="156"/>
      <c r="AE256" s="157"/>
      <c r="AF256" s="157"/>
      <c r="AG256" s="158"/>
      <c r="AH256" s="234"/>
      <c r="AI256" s="584"/>
      <c r="AJ256" s="167"/>
      <c r="AK256" s="541" t="str">
        <f t="shared" si="108"/>
        <v/>
      </c>
      <c r="AL256" s="542" t="str">
        <f t="shared" si="109"/>
        <v/>
      </c>
      <c r="AM256" s="543"/>
      <c r="AN256" s="547" t="str">
        <f>IFERROR(VLOOKUP(K256,【参考】数式用!$A$2:$N$57,14,FALSE),"")</f>
        <v/>
      </c>
      <c r="AO256" s="547" t="str">
        <f t="shared" si="110"/>
        <v/>
      </c>
      <c r="AP256" s="545" t="str">
        <f t="shared" si="111"/>
        <v/>
      </c>
      <c r="AQ256" s="545" t="str">
        <f t="shared" si="112"/>
        <v>キャリアパス要件Ⅰ・Ⅱ_</v>
      </c>
      <c r="AR256" s="546" t="str">
        <f t="shared" si="113"/>
        <v>入力済</v>
      </c>
      <c r="AS256" s="547" t="str">
        <f t="shared" si="114"/>
        <v/>
      </c>
      <c r="AT256" s="546" t="str">
        <f t="shared" si="115"/>
        <v>入力済</v>
      </c>
      <c r="AU256" s="546" t="str">
        <f t="shared" si="116"/>
        <v/>
      </c>
      <c r="AV256" s="546" t="str">
        <f t="shared" si="117"/>
        <v/>
      </c>
      <c r="AW256" s="547" t="str">
        <f t="shared" si="118"/>
        <v/>
      </c>
      <c r="AX256" s="547" t="str">
        <f t="shared" si="104"/>
        <v>入力済</v>
      </c>
      <c r="AY256" s="546" t="str">
        <f>IFERROR(VLOOKUP(K256,【参考】数式用!$AR$3:$AS$49, 2, FALSE), "")</f>
        <v/>
      </c>
      <c r="AZ256" s="547" t="str">
        <f t="shared" si="119"/>
        <v/>
      </c>
      <c r="BA256" s="547" t="str">
        <f t="shared" si="120"/>
        <v>入力済</v>
      </c>
      <c r="BB256" s="546" t="str">
        <f>IFERROR(VLOOKUP(K256,【参考】数式用!$AX$3:$AY$56, 2, FALSE), "")</f>
        <v/>
      </c>
      <c r="BC256" s="547" t="str">
        <f t="shared" si="121"/>
        <v/>
      </c>
      <c r="BD256" s="547" t="str">
        <f t="shared" si="122"/>
        <v>入力済</v>
      </c>
      <c r="BE256" s="547" t="str">
        <f t="shared" si="105"/>
        <v/>
      </c>
      <c r="BF256" s="547" t="str">
        <f t="shared" si="123"/>
        <v/>
      </c>
      <c r="BG256" s="547" t="str">
        <f t="shared" si="124"/>
        <v/>
      </c>
      <c r="BH256" s="547" t="str">
        <f t="shared" si="125"/>
        <v/>
      </c>
      <c r="BI256" s="547" t="str">
        <f t="shared" si="126"/>
        <v/>
      </c>
      <c r="BM256" s="633" t="e">
        <f>VLOOKUP(K256,【参考】数式用!$A$2:$O$57,15,FALSE)</f>
        <v>#N/A</v>
      </c>
    </row>
    <row r="257" spans="1:65" ht="109.95" customHeight="1" thickBot="1">
      <c r="A257" s="649">
        <v>246</v>
      </c>
      <c r="B257" s="983" t="str">
        <f>IF(基本情報入力シート!B285="","",基本情報入力シート!B285)</f>
        <v/>
      </c>
      <c r="C257" s="984"/>
      <c r="D257" s="984"/>
      <c r="E257" s="984"/>
      <c r="F257" s="985"/>
      <c r="G257" s="460" t="str">
        <f>IF(基本情報入力シート!L285="", "", 基本情報入力シート!L285)</f>
        <v/>
      </c>
      <c r="H257" s="460" t="str">
        <f>IF(基本情報入力シート!Q285="", "", 基本情報入力シート!Q285)</f>
        <v/>
      </c>
      <c r="I257" s="460" t="str">
        <f>IF(基本情報入力シート!V285="", "", 基本情報入力シート!V285)</f>
        <v/>
      </c>
      <c r="J257" s="460" t="str">
        <f>IF(基本情報入力シート!W285="", "", 基本情報入力シート!W285)</f>
        <v/>
      </c>
      <c r="K257" s="460" t="str">
        <f>IF(基本情報入力シート!Z285="", "", 基本情報入力シート!Z285)</f>
        <v/>
      </c>
      <c r="L257" s="162" t="str">
        <f>IF(基本情報入力シート!AF285=0, "",基本情報入力シート!AF285)</f>
        <v/>
      </c>
      <c r="M257" s="163" t="str">
        <f>IF(AND(基本情報入力シート!AG285="",基本情報入力シート!AG285=""), "", 基本情報入力シート!AG285)</f>
        <v/>
      </c>
      <c r="N257" s="136"/>
      <c r="O257" s="155" t="str">
        <f>IFERROR(VLOOKUP(K257,【参考】数式用!$A$2:$M$57,MATCH(N257,【参考】数式用!$G$3:$M$3,0)+6,0),"")</f>
        <v/>
      </c>
      <c r="P257" s="461" t="s">
        <v>180</v>
      </c>
      <c r="Q257" s="141"/>
      <c r="R257" s="462" t="s">
        <v>271</v>
      </c>
      <c r="S257" s="141"/>
      <c r="T257" s="462" t="s">
        <v>272</v>
      </c>
      <c r="U257" s="141"/>
      <c r="V257" s="462" t="s">
        <v>271</v>
      </c>
      <c r="W257" s="141"/>
      <c r="X257" s="462" t="s">
        <v>182</v>
      </c>
      <c r="Y257" s="462" t="s">
        <v>274</v>
      </c>
      <c r="Z257" s="456" t="str">
        <f t="shared" si="106"/>
        <v/>
      </c>
      <c r="AA257" s="463" t="s">
        <v>275</v>
      </c>
      <c r="AB257" s="458" t="str">
        <f t="shared" si="107"/>
        <v/>
      </c>
      <c r="AC257" s="459" t="str">
        <f>IFERROR(ROUNDDOWN(ROUNDDOWN(ROUND(L257*VLOOKUP(K257,【参考】数式用!$A$2:$M$57,MATCH("処遇改善加算Ⅳ",【参考】数式用!$G$3:$M$3,0)+6,0),0)*M257,0)*Z257*0.5,0), "")</f>
        <v/>
      </c>
      <c r="AD257" s="156"/>
      <c r="AE257" s="157"/>
      <c r="AF257" s="157"/>
      <c r="AG257" s="158"/>
      <c r="AH257" s="234"/>
      <c r="AI257" s="584"/>
      <c r="AJ257" s="167"/>
      <c r="AK257" s="541" t="str">
        <f t="shared" si="108"/>
        <v/>
      </c>
      <c r="AL257" s="542" t="str">
        <f t="shared" si="109"/>
        <v/>
      </c>
      <c r="AM257" s="543"/>
      <c r="AN257" s="547" t="str">
        <f>IFERROR(VLOOKUP(K257,【参考】数式用!$A$2:$N$57,14,FALSE),"")</f>
        <v/>
      </c>
      <c r="AO257" s="547" t="str">
        <f t="shared" si="110"/>
        <v/>
      </c>
      <c r="AP257" s="545" t="str">
        <f t="shared" si="111"/>
        <v/>
      </c>
      <c r="AQ257" s="545" t="str">
        <f t="shared" si="112"/>
        <v>キャリアパス要件Ⅰ・Ⅱ_</v>
      </c>
      <c r="AR257" s="546" t="str">
        <f t="shared" si="113"/>
        <v>入力済</v>
      </c>
      <c r="AS257" s="547" t="str">
        <f t="shared" si="114"/>
        <v/>
      </c>
      <c r="AT257" s="546" t="str">
        <f t="shared" si="115"/>
        <v>入力済</v>
      </c>
      <c r="AU257" s="546" t="str">
        <f t="shared" si="116"/>
        <v/>
      </c>
      <c r="AV257" s="546" t="str">
        <f t="shared" si="117"/>
        <v/>
      </c>
      <c r="AW257" s="547" t="str">
        <f t="shared" si="118"/>
        <v/>
      </c>
      <c r="AX257" s="547" t="str">
        <f t="shared" si="104"/>
        <v>入力済</v>
      </c>
      <c r="AY257" s="546" t="str">
        <f>IFERROR(VLOOKUP(K257,【参考】数式用!$AR$3:$AS$49, 2, FALSE), "")</f>
        <v/>
      </c>
      <c r="AZ257" s="547" t="str">
        <f t="shared" si="119"/>
        <v/>
      </c>
      <c r="BA257" s="547" t="str">
        <f t="shared" si="120"/>
        <v>入力済</v>
      </c>
      <c r="BB257" s="546" t="str">
        <f>IFERROR(VLOOKUP(K257,【参考】数式用!$AX$3:$AY$56, 2, FALSE), "")</f>
        <v/>
      </c>
      <c r="BC257" s="547" t="str">
        <f t="shared" si="121"/>
        <v/>
      </c>
      <c r="BD257" s="547" t="str">
        <f t="shared" si="122"/>
        <v>入力済</v>
      </c>
      <c r="BE257" s="547" t="str">
        <f t="shared" si="105"/>
        <v/>
      </c>
      <c r="BF257" s="547" t="str">
        <f t="shared" si="123"/>
        <v/>
      </c>
      <c r="BG257" s="547" t="str">
        <f t="shared" si="124"/>
        <v/>
      </c>
      <c r="BH257" s="547" t="str">
        <f t="shared" si="125"/>
        <v/>
      </c>
      <c r="BI257" s="547" t="str">
        <f t="shared" si="126"/>
        <v/>
      </c>
      <c r="BM257" s="633" t="e">
        <f>VLOOKUP(K257,【参考】数式用!$A$2:$O$57,15,FALSE)</f>
        <v>#N/A</v>
      </c>
    </row>
    <row r="258" spans="1:65" ht="109.95" customHeight="1" thickBot="1">
      <c r="A258" s="649">
        <v>247</v>
      </c>
      <c r="B258" s="983" t="str">
        <f>IF(基本情報入力シート!B286="","",基本情報入力シート!B286)</f>
        <v/>
      </c>
      <c r="C258" s="984"/>
      <c r="D258" s="984"/>
      <c r="E258" s="984"/>
      <c r="F258" s="985"/>
      <c r="G258" s="460" t="str">
        <f>IF(基本情報入力シート!L286="", "", 基本情報入力シート!L286)</f>
        <v/>
      </c>
      <c r="H258" s="460" t="str">
        <f>IF(基本情報入力シート!Q286="", "", 基本情報入力シート!Q286)</f>
        <v/>
      </c>
      <c r="I258" s="460" t="str">
        <f>IF(基本情報入力シート!V286="", "", 基本情報入力シート!V286)</f>
        <v/>
      </c>
      <c r="J258" s="460" t="str">
        <f>IF(基本情報入力シート!W286="", "", 基本情報入力シート!W286)</f>
        <v/>
      </c>
      <c r="K258" s="460" t="str">
        <f>IF(基本情報入力シート!Z286="", "", 基本情報入力シート!Z286)</f>
        <v/>
      </c>
      <c r="L258" s="162" t="str">
        <f>IF(基本情報入力シート!AF286=0, "",基本情報入力シート!AF286)</f>
        <v/>
      </c>
      <c r="M258" s="163" t="str">
        <f>IF(AND(基本情報入力シート!AG286="",基本情報入力シート!AG286=""), "", 基本情報入力シート!AG286)</f>
        <v/>
      </c>
      <c r="N258" s="136"/>
      <c r="O258" s="155" t="str">
        <f>IFERROR(VLOOKUP(K258,【参考】数式用!$A$2:$M$57,MATCH(N258,【参考】数式用!$G$3:$M$3,0)+6,0),"")</f>
        <v/>
      </c>
      <c r="P258" s="461" t="s">
        <v>180</v>
      </c>
      <c r="Q258" s="141"/>
      <c r="R258" s="462" t="s">
        <v>271</v>
      </c>
      <c r="S258" s="141"/>
      <c r="T258" s="462" t="s">
        <v>272</v>
      </c>
      <c r="U258" s="141"/>
      <c r="V258" s="462" t="s">
        <v>271</v>
      </c>
      <c r="W258" s="141"/>
      <c r="X258" s="462" t="s">
        <v>182</v>
      </c>
      <c r="Y258" s="462" t="s">
        <v>274</v>
      </c>
      <c r="Z258" s="456" t="str">
        <f t="shared" si="106"/>
        <v/>
      </c>
      <c r="AA258" s="463" t="s">
        <v>275</v>
      </c>
      <c r="AB258" s="458" t="str">
        <f t="shared" si="107"/>
        <v/>
      </c>
      <c r="AC258" s="459" t="str">
        <f>IFERROR(ROUNDDOWN(ROUNDDOWN(ROUND(L258*VLOOKUP(K258,【参考】数式用!$A$2:$M$57,MATCH("処遇改善加算Ⅳ",【参考】数式用!$G$3:$M$3,0)+6,0),0)*M258,0)*Z258*0.5,0), "")</f>
        <v/>
      </c>
      <c r="AD258" s="156"/>
      <c r="AE258" s="157"/>
      <c r="AF258" s="157"/>
      <c r="AG258" s="158"/>
      <c r="AH258" s="234"/>
      <c r="AI258" s="584"/>
      <c r="AJ258" s="167"/>
      <c r="AK258" s="541" t="str">
        <f t="shared" si="108"/>
        <v/>
      </c>
      <c r="AL258" s="542" t="str">
        <f t="shared" si="109"/>
        <v/>
      </c>
      <c r="AM258" s="543"/>
      <c r="AN258" s="547" t="str">
        <f>IFERROR(VLOOKUP(K258,【参考】数式用!$A$2:$N$57,14,FALSE),"")</f>
        <v/>
      </c>
      <c r="AO258" s="547" t="str">
        <f t="shared" si="110"/>
        <v/>
      </c>
      <c r="AP258" s="545" t="str">
        <f t="shared" si="111"/>
        <v/>
      </c>
      <c r="AQ258" s="545" t="str">
        <f t="shared" si="112"/>
        <v>キャリアパス要件Ⅰ・Ⅱ_</v>
      </c>
      <c r="AR258" s="546" t="str">
        <f t="shared" si="113"/>
        <v>入力済</v>
      </c>
      <c r="AS258" s="547" t="str">
        <f t="shared" si="114"/>
        <v/>
      </c>
      <c r="AT258" s="546" t="str">
        <f t="shared" si="115"/>
        <v>入力済</v>
      </c>
      <c r="AU258" s="546" t="str">
        <f t="shared" si="116"/>
        <v/>
      </c>
      <c r="AV258" s="546" t="str">
        <f t="shared" si="117"/>
        <v/>
      </c>
      <c r="AW258" s="547" t="str">
        <f t="shared" si="118"/>
        <v/>
      </c>
      <c r="AX258" s="547" t="str">
        <f t="shared" si="104"/>
        <v>入力済</v>
      </c>
      <c r="AY258" s="546" t="str">
        <f>IFERROR(VLOOKUP(K258,【参考】数式用!$AR$3:$AS$49, 2, FALSE), "")</f>
        <v/>
      </c>
      <c r="AZ258" s="547" t="str">
        <f t="shared" si="119"/>
        <v/>
      </c>
      <c r="BA258" s="547" t="str">
        <f t="shared" si="120"/>
        <v>入力済</v>
      </c>
      <c r="BB258" s="546" t="str">
        <f>IFERROR(VLOOKUP(K258,【参考】数式用!$AX$3:$AY$56, 2, FALSE), "")</f>
        <v/>
      </c>
      <c r="BC258" s="547" t="str">
        <f t="shared" si="121"/>
        <v/>
      </c>
      <c r="BD258" s="547" t="str">
        <f t="shared" si="122"/>
        <v>入力済</v>
      </c>
      <c r="BE258" s="547" t="str">
        <f t="shared" si="105"/>
        <v/>
      </c>
      <c r="BF258" s="547" t="str">
        <f t="shared" si="123"/>
        <v/>
      </c>
      <c r="BG258" s="547" t="str">
        <f t="shared" si="124"/>
        <v/>
      </c>
      <c r="BH258" s="547" t="str">
        <f t="shared" si="125"/>
        <v/>
      </c>
      <c r="BI258" s="547" t="str">
        <f t="shared" si="126"/>
        <v/>
      </c>
      <c r="BM258" s="633" t="e">
        <f>VLOOKUP(K258,【参考】数式用!$A$2:$O$57,15,FALSE)</f>
        <v>#N/A</v>
      </c>
    </row>
    <row r="259" spans="1:65" ht="109.95" customHeight="1" thickBot="1">
      <c r="A259" s="649">
        <v>248</v>
      </c>
      <c r="B259" s="983" t="str">
        <f>IF(基本情報入力シート!B287="","",基本情報入力シート!B287)</f>
        <v/>
      </c>
      <c r="C259" s="984"/>
      <c r="D259" s="984"/>
      <c r="E259" s="984"/>
      <c r="F259" s="985"/>
      <c r="G259" s="460" t="str">
        <f>IF(基本情報入力シート!L287="", "", 基本情報入力シート!L287)</f>
        <v/>
      </c>
      <c r="H259" s="460" t="str">
        <f>IF(基本情報入力シート!Q287="", "", 基本情報入力シート!Q287)</f>
        <v/>
      </c>
      <c r="I259" s="460" t="str">
        <f>IF(基本情報入力シート!V287="", "", 基本情報入力シート!V287)</f>
        <v/>
      </c>
      <c r="J259" s="460" t="str">
        <f>IF(基本情報入力シート!W287="", "", 基本情報入力シート!W287)</f>
        <v/>
      </c>
      <c r="K259" s="460" t="str">
        <f>IF(基本情報入力シート!Z287="", "", 基本情報入力シート!Z287)</f>
        <v/>
      </c>
      <c r="L259" s="162" t="str">
        <f>IF(基本情報入力シート!AF287=0, "",基本情報入力シート!AF287)</f>
        <v/>
      </c>
      <c r="M259" s="163" t="str">
        <f>IF(AND(基本情報入力シート!AG287="",基本情報入力シート!AG287=""), "", 基本情報入力シート!AG287)</f>
        <v/>
      </c>
      <c r="N259" s="136"/>
      <c r="O259" s="155" t="str">
        <f>IFERROR(VLOOKUP(K259,【参考】数式用!$A$2:$M$57,MATCH(N259,【参考】数式用!$G$3:$M$3,0)+6,0),"")</f>
        <v/>
      </c>
      <c r="P259" s="461" t="s">
        <v>180</v>
      </c>
      <c r="Q259" s="141"/>
      <c r="R259" s="462" t="s">
        <v>271</v>
      </c>
      <c r="S259" s="141"/>
      <c r="T259" s="462" t="s">
        <v>272</v>
      </c>
      <c r="U259" s="141"/>
      <c r="V259" s="462" t="s">
        <v>271</v>
      </c>
      <c r="W259" s="141"/>
      <c r="X259" s="462" t="s">
        <v>182</v>
      </c>
      <c r="Y259" s="462" t="s">
        <v>274</v>
      </c>
      <c r="Z259" s="456" t="str">
        <f t="shared" si="106"/>
        <v/>
      </c>
      <c r="AA259" s="463" t="s">
        <v>275</v>
      </c>
      <c r="AB259" s="458" t="str">
        <f t="shared" si="107"/>
        <v/>
      </c>
      <c r="AC259" s="459" t="str">
        <f>IFERROR(ROUNDDOWN(ROUNDDOWN(ROUND(L259*VLOOKUP(K259,【参考】数式用!$A$2:$M$57,MATCH("処遇改善加算Ⅳ",【参考】数式用!$G$3:$M$3,0)+6,0),0)*M259,0)*Z259*0.5,0), "")</f>
        <v/>
      </c>
      <c r="AD259" s="156"/>
      <c r="AE259" s="157"/>
      <c r="AF259" s="157"/>
      <c r="AG259" s="158"/>
      <c r="AH259" s="234"/>
      <c r="AI259" s="584"/>
      <c r="AJ259" s="167"/>
      <c r="AK259" s="541" t="str">
        <f t="shared" si="108"/>
        <v/>
      </c>
      <c r="AL259" s="542" t="str">
        <f t="shared" si="109"/>
        <v/>
      </c>
      <c r="AM259" s="543"/>
      <c r="AN259" s="547" t="str">
        <f>IFERROR(VLOOKUP(K259,【参考】数式用!$A$2:$N$57,14,FALSE),"")</f>
        <v/>
      </c>
      <c r="AO259" s="547" t="str">
        <f t="shared" si="110"/>
        <v/>
      </c>
      <c r="AP259" s="545" t="str">
        <f t="shared" si="111"/>
        <v/>
      </c>
      <c r="AQ259" s="545" t="str">
        <f t="shared" si="112"/>
        <v>キャリアパス要件Ⅰ・Ⅱ_</v>
      </c>
      <c r="AR259" s="546" t="str">
        <f t="shared" si="113"/>
        <v>入力済</v>
      </c>
      <c r="AS259" s="547" t="str">
        <f t="shared" si="114"/>
        <v/>
      </c>
      <c r="AT259" s="546" t="str">
        <f t="shared" si="115"/>
        <v>入力済</v>
      </c>
      <c r="AU259" s="546" t="str">
        <f t="shared" si="116"/>
        <v/>
      </c>
      <c r="AV259" s="546" t="str">
        <f t="shared" si="117"/>
        <v/>
      </c>
      <c r="AW259" s="547" t="str">
        <f t="shared" si="118"/>
        <v/>
      </c>
      <c r="AX259" s="547" t="str">
        <f t="shared" si="104"/>
        <v>入力済</v>
      </c>
      <c r="AY259" s="546" t="str">
        <f>IFERROR(VLOOKUP(K259,【参考】数式用!$AR$3:$AS$49, 2, FALSE), "")</f>
        <v/>
      </c>
      <c r="AZ259" s="547" t="str">
        <f t="shared" si="119"/>
        <v/>
      </c>
      <c r="BA259" s="547" t="str">
        <f t="shared" si="120"/>
        <v>入力済</v>
      </c>
      <c r="BB259" s="546" t="str">
        <f>IFERROR(VLOOKUP(K259,【参考】数式用!$AX$3:$AY$56, 2, FALSE), "")</f>
        <v/>
      </c>
      <c r="BC259" s="547" t="str">
        <f t="shared" si="121"/>
        <v/>
      </c>
      <c r="BD259" s="547" t="str">
        <f t="shared" si="122"/>
        <v>入力済</v>
      </c>
      <c r="BE259" s="547" t="str">
        <f t="shared" si="105"/>
        <v/>
      </c>
      <c r="BF259" s="547" t="str">
        <f t="shared" si="123"/>
        <v/>
      </c>
      <c r="BG259" s="547" t="str">
        <f t="shared" si="124"/>
        <v/>
      </c>
      <c r="BH259" s="547" t="str">
        <f t="shared" si="125"/>
        <v/>
      </c>
      <c r="BI259" s="547" t="str">
        <f t="shared" si="126"/>
        <v/>
      </c>
      <c r="BM259" s="633" t="e">
        <f>VLOOKUP(K259,【参考】数式用!$A$2:$O$57,15,FALSE)</f>
        <v>#N/A</v>
      </c>
    </row>
    <row r="260" spans="1:65" ht="109.95" customHeight="1" thickBot="1">
      <c r="A260" s="649">
        <v>249</v>
      </c>
      <c r="B260" s="983" t="str">
        <f>IF(基本情報入力シート!B288="","",基本情報入力シート!B288)</f>
        <v/>
      </c>
      <c r="C260" s="984"/>
      <c r="D260" s="984"/>
      <c r="E260" s="984"/>
      <c r="F260" s="985"/>
      <c r="G260" s="460" t="str">
        <f>IF(基本情報入力シート!L288="", "", 基本情報入力シート!L288)</f>
        <v/>
      </c>
      <c r="H260" s="460" t="str">
        <f>IF(基本情報入力シート!Q288="", "", 基本情報入力シート!Q288)</f>
        <v/>
      </c>
      <c r="I260" s="460" t="str">
        <f>IF(基本情報入力シート!V288="", "", 基本情報入力シート!V288)</f>
        <v/>
      </c>
      <c r="J260" s="460" t="str">
        <f>IF(基本情報入力シート!W288="", "", 基本情報入力シート!W288)</f>
        <v/>
      </c>
      <c r="K260" s="460" t="str">
        <f>IF(基本情報入力シート!Z288="", "", 基本情報入力シート!Z288)</f>
        <v/>
      </c>
      <c r="L260" s="162" t="str">
        <f>IF(基本情報入力シート!AF288=0, "",基本情報入力シート!AF288)</f>
        <v/>
      </c>
      <c r="M260" s="163" t="str">
        <f>IF(AND(基本情報入力シート!AG288="",基本情報入力シート!AG288=""), "", 基本情報入力シート!AG288)</f>
        <v/>
      </c>
      <c r="N260" s="136"/>
      <c r="O260" s="155" t="str">
        <f>IFERROR(VLOOKUP(K260,【参考】数式用!$A$2:$M$57,MATCH(N260,【参考】数式用!$G$3:$M$3,0)+6,0),"")</f>
        <v/>
      </c>
      <c r="P260" s="461" t="s">
        <v>180</v>
      </c>
      <c r="Q260" s="141"/>
      <c r="R260" s="462" t="s">
        <v>271</v>
      </c>
      <c r="S260" s="141"/>
      <c r="T260" s="462" t="s">
        <v>272</v>
      </c>
      <c r="U260" s="141"/>
      <c r="V260" s="462" t="s">
        <v>271</v>
      </c>
      <c r="W260" s="141"/>
      <c r="X260" s="462" t="s">
        <v>182</v>
      </c>
      <c r="Y260" s="462" t="s">
        <v>274</v>
      </c>
      <c r="Z260" s="456" t="str">
        <f t="shared" si="106"/>
        <v/>
      </c>
      <c r="AA260" s="463" t="s">
        <v>275</v>
      </c>
      <c r="AB260" s="458" t="str">
        <f t="shared" si="107"/>
        <v/>
      </c>
      <c r="AC260" s="459" t="str">
        <f>IFERROR(ROUNDDOWN(ROUNDDOWN(ROUND(L260*VLOOKUP(K260,【参考】数式用!$A$2:$M$57,MATCH("処遇改善加算Ⅳ",【参考】数式用!$G$3:$M$3,0)+6,0),0)*M260,0)*Z260*0.5,0), "")</f>
        <v/>
      </c>
      <c r="AD260" s="156"/>
      <c r="AE260" s="157"/>
      <c r="AF260" s="157"/>
      <c r="AG260" s="158"/>
      <c r="AH260" s="234"/>
      <c r="AI260" s="584"/>
      <c r="AJ260" s="167"/>
      <c r="AK260" s="541" t="str">
        <f t="shared" si="108"/>
        <v/>
      </c>
      <c r="AL260" s="542" t="str">
        <f t="shared" si="109"/>
        <v/>
      </c>
      <c r="AM260" s="543"/>
      <c r="AN260" s="547" t="str">
        <f>IFERROR(VLOOKUP(K260,【参考】数式用!$A$2:$N$57,14,FALSE),"")</f>
        <v/>
      </c>
      <c r="AO260" s="547" t="str">
        <f t="shared" si="110"/>
        <v/>
      </c>
      <c r="AP260" s="545" t="str">
        <f t="shared" si="111"/>
        <v/>
      </c>
      <c r="AQ260" s="545" t="str">
        <f t="shared" si="112"/>
        <v>キャリアパス要件Ⅰ・Ⅱ_</v>
      </c>
      <c r="AR260" s="546" t="str">
        <f t="shared" si="113"/>
        <v>入力済</v>
      </c>
      <c r="AS260" s="547" t="str">
        <f t="shared" si="114"/>
        <v/>
      </c>
      <c r="AT260" s="546" t="str">
        <f t="shared" si="115"/>
        <v>入力済</v>
      </c>
      <c r="AU260" s="546" t="str">
        <f t="shared" si="116"/>
        <v/>
      </c>
      <c r="AV260" s="546" t="str">
        <f t="shared" si="117"/>
        <v/>
      </c>
      <c r="AW260" s="547" t="str">
        <f t="shared" si="118"/>
        <v/>
      </c>
      <c r="AX260" s="547" t="str">
        <f t="shared" si="104"/>
        <v>入力済</v>
      </c>
      <c r="AY260" s="546" t="str">
        <f>IFERROR(VLOOKUP(K260,【参考】数式用!$AR$3:$AS$49, 2, FALSE), "")</f>
        <v/>
      </c>
      <c r="AZ260" s="547" t="str">
        <f t="shared" si="119"/>
        <v/>
      </c>
      <c r="BA260" s="547" t="str">
        <f t="shared" si="120"/>
        <v>入力済</v>
      </c>
      <c r="BB260" s="546" t="str">
        <f>IFERROR(VLOOKUP(K260,【参考】数式用!$AX$3:$AY$56, 2, FALSE), "")</f>
        <v/>
      </c>
      <c r="BC260" s="547" t="str">
        <f t="shared" si="121"/>
        <v/>
      </c>
      <c r="BD260" s="547" t="str">
        <f t="shared" si="122"/>
        <v>入力済</v>
      </c>
      <c r="BE260" s="547" t="str">
        <f t="shared" si="105"/>
        <v/>
      </c>
      <c r="BF260" s="547" t="str">
        <f t="shared" si="123"/>
        <v/>
      </c>
      <c r="BG260" s="547" t="str">
        <f t="shared" si="124"/>
        <v/>
      </c>
      <c r="BH260" s="547" t="str">
        <f t="shared" si="125"/>
        <v/>
      </c>
      <c r="BI260" s="547" t="str">
        <f t="shared" si="126"/>
        <v/>
      </c>
      <c r="BM260" s="633" t="e">
        <f>VLOOKUP(K260,【参考】数式用!$A$2:$O$57,15,FALSE)</f>
        <v>#N/A</v>
      </c>
    </row>
    <row r="261" spans="1:65" ht="109.95" customHeight="1" thickBot="1">
      <c r="A261" s="649">
        <v>250</v>
      </c>
      <c r="B261" s="983" t="str">
        <f>IF(基本情報入力シート!B289="","",基本情報入力シート!B289)</f>
        <v/>
      </c>
      <c r="C261" s="984"/>
      <c r="D261" s="984"/>
      <c r="E261" s="984"/>
      <c r="F261" s="985"/>
      <c r="G261" s="460" t="str">
        <f>IF(基本情報入力シート!L289="", "", 基本情報入力シート!L289)</f>
        <v/>
      </c>
      <c r="H261" s="460" t="str">
        <f>IF(基本情報入力シート!Q289="", "", 基本情報入力シート!Q289)</f>
        <v/>
      </c>
      <c r="I261" s="460" t="str">
        <f>IF(基本情報入力シート!V289="", "", 基本情報入力シート!V289)</f>
        <v/>
      </c>
      <c r="J261" s="460" t="str">
        <f>IF(基本情報入力シート!W289="", "", 基本情報入力シート!W289)</f>
        <v/>
      </c>
      <c r="K261" s="460" t="str">
        <f>IF(基本情報入力シート!Z289="", "", 基本情報入力シート!Z289)</f>
        <v/>
      </c>
      <c r="L261" s="162" t="str">
        <f>IF(基本情報入力シート!AF289=0, "",基本情報入力シート!AF289)</f>
        <v/>
      </c>
      <c r="M261" s="163" t="str">
        <f>IF(AND(基本情報入力シート!AG289="",基本情報入力シート!AG289=""), "", 基本情報入力シート!AG289)</f>
        <v/>
      </c>
      <c r="N261" s="136"/>
      <c r="O261" s="155" t="str">
        <f>IFERROR(VLOOKUP(K261,【参考】数式用!$A$2:$M$57,MATCH(N261,【参考】数式用!$G$3:$M$3,0)+6,0),"")</f>
        <v/>
      </c>
      <c r="P261" s="461" t="s">
        <v>180</v>
      </c>
      <c r="Q261" s="141"/>
      <c r="R261" s="462" t="s">
        <v>271</v>
      </c>
      <c r="S261" s="141"/>
      <c r="T261" s="462" t="s">
        <v>272</v>
      </c>
      <c r="U261" s="141"/>
      <c r="V261" s="462" t="s">
        <v>271</v>
      </c>
      <c r="W261" s="141"/>
      <c r="X261" s="462" t="s">
        <v>182</v>
      </c>
      <c r="Y261" s="462" t="s">
        <v>274</v>
      </c>
      <c r="Z261" s="456" t="str">
        <f t="shared" si="106"/>
        <v/>
      </c>
      <c r="AA261" s="463" t="s">
        <v>275</v>
      </c>
      <c r="AB261" s="458" t="str">
        <f t="shared" si="107"/>
        <v/>
      </c>
      <c r="AC261" s="459" t="str">
        <f>IFERROR(ROUNDDOWN(ROUNDDOWN(ROUND(L261*VLOOKUP(K261,【参考】数式用!$A$2:$M$57,MATCH("処遇改善加算Ⅳ",【参考】数式用!$G$3:$M$3,0)+6,0),0)*M261,0)*Z261*0.5,0), "")</f>
        <v/>
      </c>
      <c r="AD261" s="156"/>
      <c r="AE261" s="157"/>
      <c r="AF261" s="157"/>
      <c r="AG261" s="158"/>
      <c r="AH261" s="234"/>
      <c r="AI261" s="584"/>
      <c r="AJ261" s="167"/>
      <c r="AK261" s="541" t="str">
        <f t="shared" si="108"/>
        <v/>
      </c>
      <c r="AL261" s="542" t="str">
        <f t="shared" si="109"/>
        <v/>
      </c>
      <c r="AM261" s="543"/>
      <c r="AN261" s="547" t="str">
        <f>IFERROR(VLOOKUP(K261,【参考】数式用!$A$2:$N$57,14,FALSE),"")</f>
        <v/>
      </c>
      <c r="AO261" s="547" t="str">
        <f t="shared" si="110"/>
        <v/>
      </c>
      <c r="AP261" s="545" t="str">
        <f t="shared" si="111"/>
        <v/>
      </c>
      <c r="AQ261" s="545" t="str">
        <f t="shared" si="112"/>
        <v>キャリアパス要件Ⅰ・Ⅱ_</v>
      </c>
      <c r="AR261" s="546" t="str">
        <f t="shared" si="113"/>
        <v>入力済</v>
      </c>
      <c r="AS261" s="547" t="str">
        <f t="shared" si="114"/>
        <v/>
      </c>
      <c r="AT261" s="546" t="str">
        <f t="shared" si="115"/>
        <v>入力済</v>
      </c>
      <c r="AU261" s="546" t="str">
        <f t="shared" si="116"/>
        <v/>
      </c>
      <c r="AV261" s="546" t="str">
        <f t="shared" si="117"/>
        <v/>
      </c>
      <c r="AW261" s="547" t="str">
        <f t="shared" si="118"/>
        <v/>
      </c>
      <c r="AX261" s="547" t="str">
        <f t="shared" si="104"/>
        <v>入力済</v>
      </c>
      <c r="AY261" s="546" t="str">
        <f>IFERROR(VLOOKUP(K261,【参考】数式用!$AR$3:$AS$49, 2, FALSE), "")</f>
        <v/>
      </c>
      <c r="AZ261" s="547" t="str">
        <f t="shared" si="119"/>
        <v/>
      </c>
      <c r="BA261" s="547" t="str">
        <f t="shared" si="120"/>
        <v>入力済</v>
      </c>
      <c r="BB261" s="546" t="str">
        <f>IFERROR(VLOOKUP(K261,【参考】数式用!$AX$3:$AY$56, 2, FALSE), "")</f>
        <v/>
      </c>
      <c r="BC261" s="547" t="str">
        <f t="shared" si="121"/>
        <v/>
      </c>
      <c r="BD261" s="547" t="str">
        <f t="shared" si="122"/>
        <v>入力済</v>
      </c>
      <c r="BE261" s="547" t="str">
        <f t="shared" si="105"/>
        <v/>
      </c>
      <c r="BF261" s="547" t="str">
        <f t="shared" si="123"/>
        <v/>
      </c>
      <c r="BG261" s="547" t="str">
        <f t="shared" si="124"/>
        <v/>
      </c>
      <c r="BH261" s="547" t="str">
        <f t="shared" si="125"/>
        <v/>
      </c>
      <c r="BI261" s="547" t="str">
        <f t="shared" si="126"/>
        <v/>
      </c>
      <c r="BM261" s="633" t="e">
        <f>VLOOKUP(K261,【参考】数式用!$A$2:$O$57,15,FALSE)</f>
        <v>#N/A</v>
      </c>
    </row>
    <row r="262" spans="1:65" ht="109.95" customHeight="1" thickBot="1">
      <c r="A262" s="649">
        <v>251</v>
      </c>
      <c r="B262" s="983" t="str">
        <f>IF(基本情報入力シート!B290="","",基本情報入力シート!B290)</f>
        <v/>
      </c>
      <c r="C262" s="984"/>
      <c r="D262" s="984"/>
      <c r="E262" s="984"/>
      <c r="F262" s="985"/>
      <c r="G262" s="460" t="str">
        <f>IF(基本情報入力シート!L290="", "", 基本情報入力シート!L290)</f>
        <v/>
      </c>
      <c r="H262" s="460" t="str">
        <f>IF(基本情報入力シート!Q290="", "", 基本情報入力シート!Q290)</f>
        <v/>
      </c>
      <c r="I262" s="460" t="str">
        <f>IF(基本情報入力シート!V290="", "", 基本情報入力シート!V290)</f>
        <v/>
      </c>
      <c r="J262" s="460" t="str">
        <f>IF(基本情報入力シート!W290="", "", 基本情報入力シート!W290)</f>
        <v/>
      </c>
      <c r="K262" s="460" t="str">
        <f>IF(基本情報入力シート!Z290="", "", 基本情報入力シート!Z290)</f>
        <v/>
      </c>
      <c r="L262" s="162" t="str">
        <f>IF(基本情報入力シート!AF290=0, "",基本情報入力シート!AF290)</f>
        <v/>
      </c>
      <c r="M262" s="163" t="str">
        <f>IF(AND(基本情報入力シート!AG290="",基本情報入力シート!AG290=""), "", 基本情報入力シート!AG290)</f>
        <v/>
      </c>
      <c r="N262" s="136"/>
      <c r="O262" s="155" t="str">
        <f>IFERROR(VLOOKUP(K262,【参考】数式用!$A$2:$M$57,MATCH(N262,【参考】数式用!$G$3:$M$3,0)+6,0),"")</f>
        <v/>
      </c>
      <c r="P262" s="461" t="s">
        <v>180</v>
      </c>
      <c r="Q262" s="141"/>
      <c r="R262" s="462" t="s">
        <v>271</v>
      </c>
      <c r="S262" s="141"/>
      <c r="T262" s="462" t="s">
        <v>272</v>
      </c>
      <c r="U262" s="141"/>
      <c r="V262" s="462" t="s">
        <v>271</v>
      </c>
      <c r="W262" s="141"/>
      <c r="X262" s="462" t="s">
        <v>182</v>
      </c>
      <c r="Y262" s="462" t="s">
        <v>274</v>
      </c>
      <c r="Z262" s="456" t="str">
        <f t="shared" si="106"/>
        <v/>
      </c>
      <c r="AA262" s="463" t="s">
        <v>275</v>
      </c>
      <c r="AB262" s="458" t="str">
        <f t="shared" si="107"/>
        <v/>
      </c>
      <c r="AC262" s="459" t="str">
        <f>IFERROR(ROUNDDOWN(ROUNDDOWN(ROUND(L262*VLOOKUP(K262,【参考】数式用!$A$2:$M$57,MATCH("処遇改善加算Ⅳ",【参考】数式用!$G$3:$M$3,0)+6,0),0)*M262,0)*Z262*0.5,0), "")</f>
        <v/>
      </c>
      <c r="AD262" s="156"/>
      <c r="AE262" s="157"/>
      <c r="AF262" s="157"/>
      <c r="AG262" s="158"/>
      <c r="AH262" s="234"/>
      <c r="AI262" s="584"/>
      <c r="AJ262" s="167"/>
      <c r="AK262" s="541" t="str">
        <f t="shared" si="108"/>
        <v/>
      </c>
      <c r="AL262" s="542" t="str">
        <f t="shared" si="109"/>
        <v/>
      </c>
      <c r="AM262" s="543"/>
      <c r="AN262" s="547" t="str">
        <f>IFERROR(VLOOKUP(K262,【参考】数式用!$A$2:$N$57,14,FALSE),"")</f>
        <v/>
      </c>
      <c r="AO262" s="547" t="str">
        <f t="shared" si="110"/>
        <v/>
      </c>
      <c r="AP262" s="545" t="str">
        <f t="shared" si="111"/>
        <v/>
      </c>
      <c r="AQ262" s="545" t="str">
        <f t="shared" si="112"/>
        <v>キャリアパス要件Ⅰ・Ⅱ_</v>
      </c>
      <c r="AR262" s="546" t="str">
        <f t="shared" si="113"/>
        <v>入力済</v>
      </c>
      <c r="AS262" s="547" t="str">
        <f t="shared" si="114"/>
        <v/>
      </c>
      <c r="AT262" s="546" t="str">
        <f t="shared" si="115"/>
        <v>入力済</v>
      </c>
      <c r="AU262" s="546" t="str">
        <f t="shared" si="116"/>
        <v/>
      </c>
      <c r="AV262" s="546" t="str">
        <f t="shared" si="117"/>
        <v/>
      </c>
      <c r="AW262" s="547" t="str">
        <f t="shared" si="118"/>
        <v/>
      </c>
      <c r="AX262" s="547" t="str">
        <f t="shared" si="104"/>
        <v>入力済</v>
      </c>
      <c r="AY262" s="546" t="str">
        <f>IFERROR(VLOOKUP(K262,【参考】数式用!$AR$3:$AS$49, 2, FALSE), "")</f>
        <v/>
      </c>
      <c r="AZ262" s="547" t="str">
        <f t="shared" si="119"/>
        <v/>
      </c>
      <c r="BA262" s="547" t="str">
        <f t="shared" si="120"/>
        <v>入力済</v>
      </c>
      <c r="BB262" s="546" t="str">
        <f>IFERROR(VLOOKUP(K262,【参考】数式用!$AX$3:$AY$56, 2, FALSE), "")</f>
        <v/>
      </c>
      <c r="BC262" s="547" t="str">
        <f t="shared" si="121"/>
        <v/>
      </c>
      <c r="BD262" s="547" t="str">
        <f t="shared" si="122"/>
        <v>入力済</v>
      </c>
      <c r="BE262" s="547" t="str">
        <f t="shared" si="105"/>
        <v/>
      </c>
      <c r="BF262" s="547" t="str">
        <f t="shared" si="123"/>
        <v/>
      </c>
      <c r="BG262" s="547" t="str">
        <f t="shared" si="124"/>
        <v/>
      </c>
      <c r="BH262" s="547" t="str">
        <f t="shared" si="125"/>
        <v/>
      </c>
      <c r="BI262" s="547" t="str">
        <f t="shared" si="126"/>
        <v/>
      </c>
      <c r="BM262" s="633" t="e">
        <f>VLOOKUP(K262,【参考】数式用!$A$2:$O$57,15,FALSE)</f>
        <v>#N/A</v>
      </c>
    </row>
    <row r="263" spans="1:65" ht="109.95" customHeight="1" thickBot="1">
      <c r="A263" s="649">
        <v>252</v>
      </c>
      <c r="B263" s="983" t="str">
        <f>IF(基本情報入力シート!B291="","",基本情報入力シート!B291)</f>
        <v/>
      </c>
      <c r="C263" s="984"/>
      <c r="D263" s="984"/>
      <c r="E263" s="984"/>
      <c r="F263" s="985"/>
      <c r="G263" s="460" t="str">
        <f>IF(基本情報入力シート!L291="", "", 基本情報入力シート!L291)</f>
        <v/>
      </c>
      <c r="H263" s="460" t="str">
        <f>IF(基本情報入力シート!Q291="", "", 基本情報入力シート!Q291)</f>
        <v/>
      </c>
      <c r="I263" s="460" t="str">
        <f>IF(基本情報入力シート!V291="", "", 基本情報入力シート!V291)</f>
        <v/>
      </c>
      <c r="J263" s="460" t="str">
        <f>IF(基本情報入力シート!W291="", "", 基本情報入力シート!W291)</f>
        <v/>
      </c>
      <c r="K263" s="460" t="str">
        <f>IF(基本情報入力シート!Z291="", "", 基本情報入力シート!Z291)</f>
        <v/>
      </c>
      <c r="L263" s="162" t="str">
        <f>IF(基本情報入力シート!AF291=0, "",基本情報入力シート!AF291)</f>
        <v/>
      </c>
      <c r="M263" s="163" t="str">
        <f>IF(AND(基本情報入力シート!AG291="",基本情報入力シート!AG291=""), "", 基本情報入力シート!AG291)</f>
        <v/>
      </c>
      <c r="N263" s="136"/>
      <c r="O263" s="155" t="str">
        <f>IFERROR(VLOOKUP(K263,【参考】数式用!$A$2:$M$57,MATCH(N263,【参考】数式用!$G$3:$M$3,0)+6,0),"")</f>
        <v/>
      </c>
      <c r="P263" s="461" t="s">
        <v>180</v>
      </c>
      <c r="Q263" s="141"/>
      <c r="R263" s="462" t="s">
        <v>271</v>
      </c>
      <c r="S263" s="141"/>
      <c r="T263" s="462" t="s">
        <v>272</v>
      </c>
      <c r="U263" s="141"/>
      <c r="V263" s="462" t="s">
        <v>271</v>
      </c>
      <c r="W263" s="141"/>
      <c r="X263" s="462" t="s">
        <v>182</v>
      </c>
      <c r="Y263" s="462" t="s">
        <v>274</v>
      </c>
      <c r="Z263" s="456" t="str">
        <f t="shared" si="106"/>
        <v/>
      </c>
      <c r="AA263" s="463" t="s">
        <v>275</v>
      </c>
      <c r="AB263" s="458" t="str">
        <f t="shared" si="107"/>
        <v/>
      </c>
      <c r="AC263" s="459" t="str">
        <f>IFERROR(ROUNDDOWN(ROUNDDOWN(ROUND(L263*VLOOKUP(K263,【参考】数式用!$A$2:$M$57,MATCH("処遇改善加算Ⅳ",【参考】数式用!$G$3:$M$3,0)+6,0),0)*M263,0)*Z263*0.5,0), "")</f>
        <v/>
      </c>
      <c r="AD263" s="156"/>
      <c r="AE263" s="157"/>
      <c r="AF263" s="157"/>
      <c r="AG263" s="158"/>
      <c r="AH263" s="234"/>
      <c r="AI263" s="584"/>
      <c r="AJ263" s="167"/>
      <c r="AK263" s="541" t="str">
        <f t="shared" si="108"/>
        <v/>
      </c>
      <c r="AL263" s="542" t="str">
        <f t="shared" si="109"/>
        <v/>
      </c>
      <c r="AM263" s="543"/>
      <c r="AN263" s="547" t="str">
        <f>IFERROR(VLOOKUP(K263,【参考】数式用!$A$2:$N$57,14,FALSE),"")</f>
        <v/>
      </c>
      <c r="AO263" s="547" t="str">
        <f t="shared" si="110"/>
        <v/>
      </c>
      <c r="AP263" s="545" t="str">
        <f t="shared" si="111"/>
        <v/>
      </c>
      <c r="AQ263" s="545" t="str">
        <f t="shared" si="112"/>
        <v>キャリアパス要件Ⅰ・Ⅱ_</v>
      </c>
      <c r="AR263" s="546" t="str">
        <f t="shared" si="113"/>
        <v>入力済</v>
      </c>
      <c r="AS263" s="547" t="str">
        <f t="shared" si="114"/>
        <v/>
      </c>
      <c r="AT263" s="546" t="str">
        <f t="shared" si="115"/>
        <v>入力済</v>
      </c>
      <c r="AU263" s="546" t="str">
        <f t="shared" si="116"/>
        <v/>
      </c>
      <c r="AV263" s="546" t="str">
        <f t="shared" si="117"/>
        <v/>
      </c>
      <c r="AW263" s="547" t="str">
        <f t="shared" si="118"/>
        <v/>
      </c>
      <c r="AX263" s="547" t="str">
        <f t="shared" si="104"/>
        <v>入力済</v>
      </c>
      <c r="AY263" s="546" t="str">
        <f>IFERROR(VLOOKUP(K263,【参考】数式用!$AR$3:$AS$49, 2, FALSE), "")</f>
        <v/>
      </c>
      <c r="AZ263" s="547" t="str">
        <f t="shared" si="119"/>
        <v/>
      </c>
      <c r="BA263" s="547" t="str">
        <f t="shared" si="120"/>
        <v>入力済</v>
      </c>
      <c r="BB263" s="546" t="str">
        <f>IFERROR(VLOOKUP(K263,【参考】数式用!$AX$3:$AY$56, 2, FALSE), "")</f>
        <v/>
      </c>
      <c r="BC263" s="547" t="str">
        <f t="shared" si="121"/>
        <v/>
      </c>
      <c r="BD263" s="547" t="str">
        <f t="shared" si="122"/>
        <v>入力済</v>
      </c>
      <c r="BE263" s="547" t="str">
        <f t="shared" si="105"/>
        <v/>
      </c>
      <c r="BF263" s="547" t="str">
        <f t="shared" si="123"/>
        <v/>
      </c>
      <c r="BG263" s="547" t="str">
        <f t="shared" si="124"/>
        <v/>
      </c>
      <c r="BH263" s="547" t="str">
        <f t="shared" si="125"/>
        <v/>
      </c>
      <c r="BI263" s="547" t="str">
        <f t="shared" si="126"/>
        <v/>
      </c>
      <c r="BM263" s="633" t="e">
        <f>VLOOKUP(K263,【参考】数式用!$A$2:$O$57,15,FALSE)</f>
        <v>#N/A</v>
      </c>
    </row>
    <row r="264" spans="1:65" ht="109.95" customHeight="1" thickBot="1">
      <c r="A264" s="649">
        <v>253</v>
      </c>
      <c r="B264" s="983" t="str">
        <f>IF(基本情報入力シート!B292="","",基本情報入力シート!B292)</f>
        <v/>
      </c>
      <c r="C264" s="984"/>
      <c r="D264" s="984"/>
      <c r="E264" s="984"/>
      <c r="F264" s="985"/>
      <c r="G264" s="460" t="str">
        <f>IF(基本情報入力シート!L292="", "", 基本情報入力シート!L292)</f>
        <v/>
      </c>
      <c r="H264" s="460" t="str">
        <f>IF(基本情報入力シート!Q292="", "", 基本情報入力シート!Q292)</f>
        <v/>
      </c>
      <c r="I264" s="460" t="str">
        <f>IF(基本情報入力シート!V292="", "", 基本情報入力シート!V292)</f>
        <v/>
      </c>
      <c r="J264" s="460" t="str">
        <f>IF(基本情報入力シート!W292="", "", 基本情報入力シート!W292)</f>
        <v/>
      </c>
      <c r="K264" s="460" t="str">
        <f>IF(基本情報入力シート!Z292="", "", 基本情報入力シート!Z292)</f>
        <v/>
      </c>
      <c r="L264" s="162" t="str">
        <f>IF(基本情報入力シート!AF292=0, "",基本情報入力シート!AF292)</f>
        <v/>
      </c>
      <c r="M264" s="163" t="str">
        <f>IF(AND(基本情報入力シート!AG292="",基本情報入力シート!AG292=""), "", 基本情報入力シート!AG292)</f>
        <v/>
      </c>
      <c r="N264" s="136"/>
      <c r="O264" s="155" t="str">
        <f>IFERROR(VLOOKUP(K264,【参考】数式用!$A$2:$M$57,MATCH(N264,【参考】数式用!$G$3:$M$3,0)+6,0),"")</f>
        <v/>
      </c>
      <c r="P264" s="461" t="s">
        <v>180</v>
      </c>
      <c r="Q264" s="141"/>
      <c r="R264" s="462" t="s">
        <v>271</v>
      </c>
      <c r="S264" s="141"/>
      <c r="T264" s="462" t="s">
        <v>272</v>
      </c>
      <c r="U264" s="141"/>
      <c r="V264" s="462" t="s">
        <v>271</v>
      </c>
      <c r="W264" s="141"/>
      <c r="X264" s="462" t="s">
        <v>182</v>
      </c>
      <c r="Y264" s="462" t="s">
        <v>274</v>
      </c>
      <c r="Z264" s="456" t="str">
        <f t="shared" si="106"/>
        <v/>
      </c>
      <c r="AA264" s="463" t="s">
        <v>275</v>
      </c>
      <c r="AB264" s="458" t="str">
        <f t="shared" si="107"/>
        <v/>
      </c>
      <c r="AC264" s="459" t="str">
        <f>IFERROR(ROUNDDOWN(ROUNDDOWN(ROUND(L264*VLOOKUP(K264,【参考】数式用!$A$2:$M$57,MATCH("処遇改善加算Ⅳ",【参考】数式用!$G$3:$M$3,0)+6,0),0)*M264,0)*Z264*0.5,0), "")</f>
        <v/>
      </c>
      <c r="AD264" s="156"/>
      <c r="AE264" s="157"/>
      <c r="AF264" s="157"/>
      <c r="AG264" s="158"/>
      <c r="AH264" s="234"/>
      <c r="AI264" s="584"/>
      <c r="AJ264" s="167"/>
      <c r="AK264" s="541" t="str">
        <f t="shared" si="108"/>
        <v/>
      </c>
      <c r="AL264" s="542" t="str">
        <f t="shared" si="109"/>
        <v/>
      </c>
      <c r="AM264" s="543"/>
      <c r="AN264" s="547" t="str">
        <f>IFERROR(VLOOKUP(K264,【参考】数式用!$A$2:$N$57,14,FALSE),"")</f>
        <v/>
      </c>
      <c r="AO264" s="547" t="str">
        <f t="shared" si="110"/>
        <v/>
      </c>
      <c r="AP264" s="545" t="str">
        <f t="shared" si="111"/>
        <v/>
      </c>
      <c r="AQ264" s="545" t="str">
        <f t="shared" si="112"/>
        <v>キャリアパス要件Ⅰ・Ⅱ_</v>
      </c>
      <c r="AR264" s="546" t="str">
        <f t="shared" si="113"/>
        <v>入力済</v>
      </c>
      <c r="AS264" s="547" t="str">
        <f t="shared" si="114"/>
        <v/>
      </c>
      <c r="AT264" s="546" t="str">
        <f t="shared" si="115"/>
        <v>入力済</v>
      </c>
      <c r="AU264" s="546" t="str">
        <f t="shared" si="116"/>
        <v/>
      </c>
      <c r="AV264" s="546" t="str">
        <f t="shared" si="117"/>
        <v/>
      </c>
      <c r="AW264" s="547" t="str">
        <f t="shared" si="118"/>
        <v/>
      </c>
      <c r="AX264" s="547" t="str">
        <f t="shared" si="104"/>
        <v>入力済</v>
      </c>
      <c r="AY264" s="546" t="str">
        <f>IFERROR(VLOOKUP(K264,【参考】数式用!$AR$3:$AS$49, 2, FALSE), "")</f>
        <v/>
      </c>
      <c r="AZ264" s="547" t="str">
        <f t="shared" si="119"/>
        <v/>
      </c>
      <c r="BA264" s="547" t="str">
        <f t="shared" si="120"/>
        <v>入力済</v>
      </c>
      <c r="BB264" s="546" t="str">
        <f>IFERROR(VLOOKUP(K264,【参考】数式用!$AX$3:$AY$56, 2, FALSE), "")</f>
        <v/>
      </c>
      <c r="BC264" s="547" t="str">
        <f t="shared" si="121"/>
        <v/>
      </c>
      <c r="BD264" s="547" t="str">
        <f t="shared" si="122"/>
        <v>入力済</v>
      </c>
      <c r="BE264" s="547" t="str">
        <f t="shared" si="105"/>
        <v/>
      </c>
      <c r="BF264" s="547" t="str">
        <f t="shared" si="123"/>
        <v/>
      </c>
      <c r="BG264" s="547" t="str">
        <f t="shared" si="124"/>
        <v/>
      </c>
      <c r="BH264" s="547" t="str">
        <f t="shared" si="125"/>
        <v/>
      </c>
      <c r="BI264" s="547" t="str">
        <f t="shared" si="126"/>
        <v/>
      </c>
      <c r="BM264" s="633" t="e">
        <f>VLOOKUP(K264,【参考】数式用!$A$2:$O$57,15,FALSE)</f>
        <v>#N/A</v>
      </c>
    </row>
    <row r="265" spans="1:65" ht="109.95" customHeight="1" thickBot="1">
      <c r="A265" s="649">
        <v>254</v>
      </c>
      <c r="B265" s="983" t="str">
        <f>IF(基本情報入力シート!B293="","",基本情報入力シート!B293)</f>
        <v/>
      </c>
      <c r="C265" s="984"/>
      <c r="D265" s="984"/>
      <c r="E265" s="984"/>
      <c r="F265" s="985"/>
      <c r="G265" s="460" t="str">
        <f>IF(基本情報入力シート!L293="", "", 基本情報入力シート!L293)</f>
        <v/>
      </c>
      <c r="H265" s="460" t="str">
        <f>IF(基本情報入力シート!Q293="", "", 基本情報入力シート!Q293)</f>
        <v/>
      </c>
      <c r="I265" s="460" t="str">
        <f>IF(基本情報入力シート!V293="", "", 基本情報入力シート!V293)</f>
        <v/>
      </c>
      <c r="J265" s="460" t="str">
        <f>IF(基本情報入力シート!W293="", "", 基本情報入力シート!W293)</f>
        <v/>
      </c>
      <c r="K265" s="460" t="str">
        <f>IF(基本情報入力シート!Z293="", "", 基本情報入力シート!Z293)</f>
        <v/>
      </c>
      <c r="L265" s="162" t="str">
        <f>IF(基本情報入力シート!AF293=0, "",基本情報入力シート!AF293)</f>
        <v/>
      </c>
      <c r="M265" s="163" t="str">
        <f>IF(AND(基本情報入力シート!AG293="",基本情報入力シート!AG293=""), "", 基本情報入力シート!AG293)</f>
        <v/>
      </c>
      <c r="N265" s="136"/>
      <c r="O265" s="155" t="str">
        <f>IFERROR(VLOOKUP(K265,【参考】数式用!$A$2:$M$57,MATCH(N265,【参考】数式用!$G$3:$M$3,0)+6,0),"")</f>
        <v/>
      </c>
      <c r="P265" s="461" t="s">
        <v>180</v>
      </c>
      <c r="Q265" s="141"/>
      <c r="R265" s="462" t="s">
        <v>271</v>
      </c>
      <c r="S265" s="141"/>
      <c r="T265" s="462" t="s">
        <v>272</v>
      </c>
      <c r="U265" s="141"/>
      <c r="V265" s="462" t="s">
        <v>271</v>
      </c>
      <c r="W265" s="141"/>
      <c r="X265" s="462" t="s">
        <v>182</v>
      </c>
      <c r="Y265" s="462" t="s">
        <v>274</v>
      </c>
      <c r="Z265" s="456" t="str">
        <f t="shared" si="106"/>
        <v/>
      </c>
      <c r="AA265" s="463" t="s">
        <v>275</v>
      </c>
      <c r="AB265" s="458" t="str">
        <f t="shared" si="107"/>
        <v/>
      </c>
      <c r="AC265" s="459" t="str">
        <f>IFERROR(ROUNDDOWN(ROUNDDOWN(ROUND(L265*VLOOKUP(K265,【参考】数式用!$A$2:$M$57,MATCH("処遇改善加算Ⅳ",【参考】数式用!$G$3:$M$3,0)+6,0),0)*M265,0)*Z265*0.5,0), "")</f>
        <v/>
      </c>
      <c r="AD265" s="156"/>
      <c r="AE265" s="157"/>
      <c r="AF265" s="157"/>
      <c r="AG265" s="158"/>
      <c r="AH265" s="234"/>
      <c r="AI265" s="584"/>
      <c r="AJ265" s="167"/>
      <c r="AK265" s="541" t="str">
        <f t="shared" si="108"/>
        <v/>
      </c>
      <c r="AL265" s="542" t="str">
        <f t="shared" si="109"/>
        <v/>
      </c>
      <c r="AM265" s="543"/>
      <c r="AN265" s="547" t="str">
        <f>IFERROR(VLOOKUP(K265,【参考】数式用!$A$2:$N$57,14,FALSE),"")</f>
        <v/>
      </c>
      <c r="AO265" s="547" t="str">
        <f t="shared" si="110"/>
        <v/>
      </c>
      <c r="AP265" s="545" t="str">
        <f t="shared" si="111"/>
        <v/>
      </c>
      <c r="AQ265" s="545" t="str">
        <f t="shared" si="112"/>
        <v>キャリアパス要件Ⅰ・Ⅱ_</v>
      </c>
      <c r="AR265" s="546" t="str">
        <f t="shared" si="113"/>
        <v>入力済</v>
      </c>
      <c r="AS265" s="547" t="str">
        <f t="shared" si="114"/>
        <v/>
      </c>
      <c r="AT265" s="546" t="str">
        <f t="shared" si="115"/>
        <v>入力済</v>
      </c>
      <c r="AU265" s="546" t="str">
        <f t="shared" si="116"/>
        <v/>
      </c>
      <c r="AV265" s="546" t="str">
        <f t="shared" si="117"/>
        <v/>
      </c>
      <c r="AW265" s="547" t="str">
        <f t="shared" si="118"/>
        <v/>
      </c>
      <c r="AX265" s="547" t="str">
        <f t="shared" si="104"/>
        <v>入力済</v>
      </c>
      <c r="AY265" s="546" t="str">
        <f>IFERROR(VLOOKUP(K265,【参考】数式用!$AR$3:$AS$49, 2, FALSE), "")</f>
        <v/>
      </c>
      <c r="AZ265" s="547" t="str">
        <f t="shared" si="119"/>
        <v/>
      </c>
      <c r="BA265" s="547" t="str">
        <f t="shared" si="120"/>
        <v>入力済</v>
      </c>
      <c r="BB265" s="546" t="str">
        <f>IFERROR(VLOOKUP(K265,【参考】数式用!$AX$3:$AY$56, 2, FALSE), "")</f>
        <v/>
      </c>
      <c r="BC265" s="547" t="str">
        <f t="shared" si="121"/>
        <v/>
      </c>
      <c r="BD265" s="547" t="str">
        <f t="shared" si="122"/>
        <v>入力済</v>
      </c>
      <c r="BE265" s="547" t="str">
        <f t="shared" si="105"/>
        <v/>
      </c>
      <c r="BF265" s="547" t="str">
        <f t="shared" si="123"/>
        <v/>
      </c>
      <c r="BG265" s="547" t="str">
        <f t="shared" si="124"/>
        <v/>
      </c>
      <c r="BH265" s="547" t="str">
        <f t="shared" si="125"/>
        <v/>
      </c>
      <c r="BI265" s="547" t="str">
        <f t="shared" si="126"/>
        <v/>
      </c>
      <c r="BM265" s="633" t="e">
        <f>VLOOKUP(K265,【参考】数式用!$A$2:$O$57,15,FALSE)</f>
        <v>#N/A</v>
      </c>
    </row>
    <row r="266" spans="1:65" ht="109.95" customHeight="1" thickBot="1">
      <c r="A266" s="649">
        <v>255</v>
      </c>
      <c r="B266" s="983" t="str">
        <f>IF(基本情報入力シート!B294="","",基本情報入力シート!B294)</f>
        <v/>
      </c>
      <c r="C266" s="984"/>
      <c r="D266" s="984"/>
      <c r="E266" s="984"/>
      <c r="F266" s="985"/>
      <c r="G266" s="460" t="str">
        <f>IF(基本情報入力シート!L294="", "", 基本情報入力シート!L294)</f>
        <v/>
      </c>
      <c r="H266" s="460" t="str">
        <f>IF(基本情報入力シート!Q294="", "", 基本情報入力シート!Q294)</f>
        <v/>
      </c>
      <c r="I266" s="460" t="str">
        <f>IF(基本情報入力シート!V294="", "", 基本情報入力シート!V294)</f>
        <v/>
      </c>
      <c r="J266" s="460" t="str">
        <f>IF(基本情報入力シート!W294="", "", 基本情報入力シート!W294)</f>
        <v/>
      </c>
      <c r="K266" s="460" t="str">
        <f>IF(基本情報入力シート!Z294="", "", 基本情報入力シート!Z294)</f>
        <v/>
      </c>
      <c r="L266" s="162" t="str">
        <f>IF(基本情報入力シート!AF294=0, "",基本情報入力シート!AF294)</f>
        <v/>
      </c>
      <c r="M266" s="163" t="str">
        <f>IF(AND(基本情報入力シート!AG294="",基本情報入力シート!AG294=""), "", 基本情報入力シート!AG294)</f>
        <v/>
      </c>
      <c r="N266" s="136"/>
      <c r="O266" s="155" t="str">
        <f>IFERROR(VLOOKUP(K266,【参考】数式用!$A$2:$M$57,MATCH(N266,【参考】数式用!$G$3:$M$3,0)+6,0),"")</f>
        <v/>
      </c>
      <c r="P266" s="461" t="s">
        <v>180</v>
      </c>
      <c r="Q266" s="141"/>
      <c r="R266" s="462" t="s">
        <v>271</v>
      </c>
      <c r="S266" s="141"/>
      <c r="T266" s="462" t="s">
        <v>272</v>
      </c>
      <c r="U266" s="141"/>
      <c r="V266" s="462" t="s">
        <v>271</v>
      </c>
      <c r="W266" s="141"/>
      <c r="X266" s="462" t="s">
        <v>182</v>
      </c>
      <c r="Y266" s="462" t="s">
        <v>274</v>
      </c>
      <c r="Z266" s="456" t="str">
        <f t="shared" si="106"/>
        <v/>
      </c>
      <c r="AA266" s="463" t="s">
        <v>275</v>
      </c>
      <c r="AB266" s="458" t="str">
        <f t="shared" si="107"/>
        <v/>
      </c>
      <c r="AC266" s="459" t="str">
        <f>IFERROR(ROUNDDOWN(ROUNDDOWN(ROUND(L266*VLOOKUP(K266,【参考】数式用!$A$2:$M$57,MATCH("処遇改善加算Ⅳ",【参考】数式用!$G$3:$M$3,0)+6,0),0)*M266,0)*Z266*0.5,0), "")</f>
        <v/>
      </c>
      <c r="AD266" s="156"/>
      <c r="AE266" s="157"/>
      <c r="AF266" s="157"/>
      <c r="AG266" s="158"/>
      <c r="AH266" s="234"/>
      <c r="AI266" s="584"/>
      <c r="AJ266" s="167"/>
      <c r="AK266" s="541" t="str">
        <f t="shared" si="108"/>
        <v/>
      </c>
      <c r="AL266" s="542" t="str">
        <f t="shared" si="109"/>
        <v/>
      </c>
      <c r="AM266" s="543"/>
      <c r="AN266" s="547" t="str">
        <f>IFERROR(VLOOKUP(K266,【参考】数式用!$A$2:$N$57,14,FALSE),"")</f>
        <v/>
      </c>
      <c r="AO266" s="547" t="str">
        <f t="shared" si="110"/>
        <v/>
      </c>
      <c r="AP266" s="545" t="str">
        <f t="shared" si="111"/>
        <v/>
      </c>
      <c r="AQ266" s="545" t="str">
        <f t="shared" si="112"/>
        <v>キャリアパス要件Ⅰ・Ⅱ_</v>
      </c>
      <c r="AR266" s="546" t="str">
        <f t="shared" si="113"/>
        <v>入力済</v>
      </c>
      <c r="AS266" s="547" t="str">
        <f t="shared" si="114"/>
        <v/>
      </c>
      <c r="AT266" s="546" t="str">
        <f t="shared" si="115"/>
        <v>入力済</v>
      </c>
      <c r="AU266" s="546" t="str">
        <f t="shared" si="116"/>
        <v/>
      </c>
      <c r="AV266" s="546" t="str">
        <f t="shared" si="117"/>
        <v/>
      </c>
      <c r="AW266" s="547" t="str">
        <f t="shared" si="118"/>
        <v/>
      </c>
      <c r="AX266" s="547" t="str">
        <f t="shared" si="104"/>
        <v>入力済</v>
      </c>
      <c r="AY266" s="546" t="str">
        <f>IFERROR(VLOOKUP(K266,【参考】数式用!$AR$3:$AS$49, 2, FALSE), "")</f>
        <v/>
      </c>
      <c r="AZ266" s="547" t="str">
        <f t="shared" si="119"/>
        <v/>
      </c>
      <c r="BA266" s="547" t="str">
        <f t="shared" si="120"/>
        <v>入力済</v>
      </c>
      <c r="BB266" s="546" t="str">
        <f>IFERROR(VLOOKUP(K266,【参考】数式用!$AX$3:$AY$56, 2, FALSE), "")</f>
        <v/>
      </c>
      <c r="BC266" s="547" t="str">
        <f t="shared" si="121"/>
        <v/>
      </c>
      <c r="BD266" s="547" t="str">
        <f t="shared" si="122"/>
        <v>入力済</v>
      </c>
      <c r="BE266" s="547" t="str">
        <f t="shared" si="105"/>
        <v/>
      </c>
      <c r="BF266" s="547" t="str">
        <f t="shared" si="123"/>
        <v/>
      </c>
      <c r="BG266" s="547" t="str">
        <f t="shared" si="124"/>
        <v/>
      </c>
      <c r="BH266" s="547" t="str">
        <f t="shared" si="125"/>
        <v/>
      </c>
      <c r="BI266" s="547" t="str">
        <f t="shared" si="126"/>
        <v/>
      </c>
      <c r="BM266" s="633" t="e">
        <f>VLOOKUP(K266,【参考】数式用!$A$2:$O$57,15,FALSE)</f>
        <v>#N/A</v>
      </c>
    </row>
    <row r="267" spans="1:65" ht="109.95" customHeight="1" thickBot="1">
      <c r="A267" s="649">
        <v>256</v>
      </c>
      <c r="B267" s="983" t="str">
        <f>IF(基本情報入力シート!B295="","",基本情報入力シート!B295)</f>
        <v/>
      </c>
      <c r="C267" s="984"/>
      <c r="D267" s="984"/>
      <c r="E267" s="984"/>
      <c r="F267" s="985"/>
      <c r="G267" s="460" t="str">
        <f>IF(基本情報入力シート!L295="", "", 基本情報入力シート!L295)</f>
        <v/>
      </c>
      <c r="H267" s="460" t="str">
        <f>IF(基本情報入力シート!Q295="", "", 基本情報入力シート!Q295)</f>
        <v/>
      </c>
      <c r="I267" s="460" t="str">
        <f>IF(基本情報入力シート!V295="", "", 基本情報入力シート!V295)</f>
        <v/>
      </c>
      <c r="J267" s="460" t="str">
        <f>IF(基本情報入力シート!W295="", "", 基本情報入力シート!W295)</f>
        <v/>
      </c>
      <c r="K267" s="460" t="str">
        <f>IF(基本情報入力シート!Z295="", "", 基本情報入力シート!Z295)</f>
        <v/>
      </c>
      <c r="L267" s="162" t="str">
        <f>IF(基本情報入力シート!AF295=0, "",基本情報入力シート!AF295)</f>
        <v/>
      </c>
      <c r="M267" s="163" t="str">
        <f>IF(AND(基本情報入力シート!AG295="",基本情報入力シート!AG295=""), "", 基本情報入力シート!AG295)</f>
        <v/>
      </c>
      <c r="N267" s="136"/>
      <c r="O267" s="155" t="str">
        <f>IFERROR(VLOOKUP(K267,【参考】数式用!$A$2:$M$57,MATCH(N267,【参考】数式用!$G$3:$M$3,0)+6,0),"")</f>
        <v/>
      </c>
      <c r="P267" s="461" t="s">
        <v>180</v>
      </c>
      <c r="Q267" s="141"/>
      <c r="R267" s="462" t="s">
        <v>271</v>
      </c>
      <c r="S267" s="141"/>
      <c r="T267" s="462" t="s">
        <v>272</v>
      </c>
      <c r="U267" s="141"/>
      <c r="V267" s="462" t="s">
        <v>271</v>
      </c>
      <c r="W267" s="141"/>
      <c r="X267" s="462" t="s">
        <v>182</v>
      </c>
      <c r="Y267" s="462" t="s">
        <v>274</v>
      </c>
      <c r="Z267" s="456" t="str">
        <f t="shared" si="106"/>
        <v/>
      </c>
      <c r="AA267" s="463" t="s">
        <v>275</v>
      </c>
      <c r="AB267" s="458" t="str">
        <f t="shared" si="107"/>
        <v/>
      </c>
      <c r="AC267" s="459" t="str">
        <f>IFERROR(ROUNDDOWN(ROUNDDOWN(ROUND(L267*VLOOKUP(K267,【参考】数式用!$A$2:$M$57,MATCH("処遇改善加算Ⅳ",【参考】数式用!$G$3:$M$3,0)+6,0),0)*M267,0)*Z267*0.5,0), "")</f>
        <v/>
      </c>
      <c r="AD267" s="156"/>
      <c r="AE267" s="157"/>
      <c r="AF267" s="157"/>
      <c r="AG267" s="158"/>
      <c r="AH267" s="234"/>
      <c r="AI267" s="584"/>
      <c r="AJ267" s="167"/>
      <c r="AK267" s="541" t="str">
        <f t="shared" si="108"/>
        <v/>
      </c>
      <c r="AL267" s="542" t="str">
        <f t="shared" si="109"/>
        <v/>
      </c>
      <c r="AM267" s="543"/>
      <c r="AN267" s="547" t="str">
        <f>IFERROR(VLOOKUP(K267,【参考】数式用!$A$2:$N$57,14,FALSE),"")</f>
        <v/>
      </c>
      <c r="AO267" s="547" t="str">
        <f t="shared" si="110"/>
        <v/>
      </c>
      <c r="AP267" s="545" t="str">
        <f t="shared" si="111"/>
        <v/>
      </c>
      <c r="AQ267" s="545" t="str">
        <f t="shared" si="112"/>
        <v>キャリアパス要件Ⅰ・Ⅱ_</v>
      </c>
      <c r="AR267" s="546" t="str">
        <f t="shared" si="113"/>
        <v>入力済</v>
      </c>
      <c r="AS267" s="547" t="str">
        <f t="shared" si="114"/>
        <v/>
      </c>
      <c r="AT267" s="546" t="str">
        <f t="shared" si="115"/>
        <v>入力済</v>
      </c>
      <c r="AU267" s="546" t="str">
        <f t="shared" si="116"/>
        <v/>
      </c>
      <c r="AV267" s="546" t="str">
        <f t="shared" si="117"/>
        <v/>
      </c>
      <c r="AW267" s="547" t="str">
        <f t="shared" si="118"/>
        <v/>
      </c>
      <c r="AX267" s="547" t="str">
        <f t="shared" si="104"/>
        <v>入力済</v>
      </c>
      <c r="AY267" s="546" t="str">
        <f>IFERROR(VLOOKUP(K267,【参考】数式用!$AR$3:$AS$49, 2, FALSE), "")</f>
        <v/>
      </c>
      <c r="AZ267" s="547" t="str">
        <f t="shared" si="119"/>
        <v/>
      </c>
      <c r="BA267" s="547" t="str">
        <f t="shared" si="120"/>
        <v>入力済</v>
      </c>
      <c r="BB267" s="546" t="str">
        <f>IFERROR(VLOOKUP(K267,【参考】数式用!$AX$3:$AY$56, 2, FALSE), "")</f>
        <v/>
      </c>
      <c r="BC267" s="547" t="str">
        <f t="shared" si="121"/>
        <v/>
      </c>
      <c r="BD267" s="547" t="str">
        <f t="shared" si="122"/>
        <v>入力済</v>
      </c>
      <c r="BE267" s="547" t="str">
        <f t="shared" si="105"/>
        <v/>
      </c>
      <c r="BF267" s="547" t="str">
        <f t="shared" si="123"/>
        <v/>
      </c>
      <c r="BG267" s="547" t="str">
        <f t="shared" si="124"/>
        <v/>
      </c>
      <c r="BH267" s="547" t="str">
        <f t="shared" si="125"/>
        <v/>
      </c>
      <c r="BI267" s="547" t="str">
        <f t="shared" si="126"/>
        <v/>
      </c>
      <c r="BM267" s="633" t="e">
        <f>VLOOKUP(K267,【参考】数式用!$A$2:$O$57,15,FALSE)</f>
        <v>#N/A</v>
      </c>
    </row>
    <row r="268" spans="1:65" ht="109.95" customHeight="1" thickBot="1">
      <c r="A268" s="649">
        <v>257</v>
      </c>
      <c r="B268" s="983" t="str">
        <f>IF(基本情報入力シート!B296="","",基本情報入力シート!B296)</f>
        <v/>
      </c>
      <c r="C268" s="984"/>
      <c r="D268" s="984"/>
      <c r="E268" s="984"/>
      <c r="F268" s="985"/>
      <c r="G268" s="460" t="str">
        <f>IF(基本情報入力シート!L296="", "", 基本情報入力シート!L296)</f>
        <v/>
      </c>
      <c r="H268" s="460" t="str">
        <f>IF(基本情報入力シート!Q296="", "", 基本情報入力シート!Q296)</f>
        <v/>
      </c>
      <c r="I268" s="460" t="str">
        <f>IF(基本情報入力シート!V296="", "", 基本情報入力シート!V296)</f>
        <v/>
      </c>
      <c r="J268" s="460" t="str">
        <f>IF(基本情報入力シート!W296="", "", 基本情報入力シート!W296)</f>
        <v/>
      </c>
      <c r="K268" s="460" t="str">
        <f>IF(基本情報入力シート!Z296="", "", 基本情報入力シート!Z296)</f>
        <v/>
      </c>
      <c r="L268" s="162" t="str">
        <f>IF(基本情報入力シート!AF296=0, "",基本情報入力シート!AF296)</f>
        <v/>
      </c>
      <c r="M268" s="163" t="str">
        <f>IF(AND(基本情報入力シート!AG296="",基本情報入力シート!AG296=""), "", 基本情報入力シート!AG296)</f>
        <v/>
      </c>
      <c r="N268" s="136"/>
      <c r="O268" s="155" t="str">
        <f>IFERROR(VLOOKUP(K268,【参考】数式用!$A$2:$M$57,MATCH(N268,【参考】数式用!$G$3:$M$3,0)+6,0),"")</f>
        <v/>
      </c>
      <c r="P268" s="461" t="s">
        <v>180</v>
      </c>
      <c r="Q268" s="141"/>
      <c r="R268" s="462" t="s">
        <v>271</v>
      </c>
      <c r="S268" s="141"/>
      <c r="T268" s="462" t="s">
        <v>272</v>
      </c>
      <c r="U268" s="141"/>
      <c r="V268" s="462" t="s">
        <v>271</v>
      </c>
      <c r="W268" s="141"/>
      <c r="X268" s="462" t="s">
        <v>182</v>
      </c>
      <c r="Y268" s="462" t="s">
        <v>274</v>
      </c>
      <c r="Z268" s="456" t="str">
        <f t="shared" si="106"/>
        <v/>
      </c>
      <c r="AA268" s="463" t="s">
        <v>275</v>
      </c>
      <c r="AB268" s="458" t="str">
        <f t="shared" si="107"/>
        <v/>
      </c>
      <c r="AC268" s="459" t="str">
        <f>IFERROR(ROUNDDOWN(ROUNDDOWN(ROUND(L268*VLOOKUP(K268,【参考】数式用!$A$2:$M$57,MATCH("処遇改善加算Ⅳ",【参考】数式用!$G$3:$M$3,0)+6,0),0)*M268,0)*Z268*0.5,0), "")</f>
        <v/>
      </c>
      <c r="AD268" s="156"/>
      <c r="AE268" s="157"/>
      <c r="AF268" s="157"/>
      <c r="AG268" s="158"/>
      <c r="AH268" s="234"/>
      <c r="AI268" s="584"/>
      <c r="AJ268" s="167"/>
      <c r="AK268" s="541" t="str">
        <f t="shared" si="108"/>
        <v/>
      </c>
      <c r="AL268" s="542" t="str">
        <f t="shared" si="109"/>
        <v/>
      </c>
      <c r="AM268" s="543"/>
      <c r="AN268" s="547" t="str">
        <f>IFERROR(VLOOKUP(K268,【参考】数式用!$A$2:$N$57,14,FALSE),"")</f>
        <v/>
      </c>
      <c r="AO268" s="547" t="str">
        <f t="shared" si="110"/>
        <v/>
      </c>
      <c r="AP268" s="545" t="str">
        <f t="shared" si="111"/>
        <v/>
      </c>
      <c r="AQ268" s="545" t="str">
        <f t="shared" si="112"/>
        <v>キャリアパス要件Ⅰ・Ⅱ_</v>
      </c>
      <c r="AR268" s="546" t="str">
        <f t="shared" si="113"/>
        <v>入力済</v>
      </c>
      <c r="AS268" s="547" t="str">
        <f t="shared" si="114"/>
        <v/>
      </c>
      <c r="AT268" s="546" t="str">
        <f t="shared" si="115"/>
        <v>入力済</v>
      </c>
      <c r="AU268" s="546" t="str">
        <f t="shared" si="116"/>
        <v/>
      </c>
      <c r="AV268" s="546" t="str">
        <f t="shared" si="117"/>
        <v/>
      </c>
      <c r="AW268" s="547" t="str">
        <f t="shared" si="118"/>
        <v/>
      </c>
      <c r="AX268" s="547" t="str">
        <f t="shared" si="104"/>
        <v>入力済</v>
      </c>
      <c r="AY268" s="546" t="str">
        <f>IFERROR(VLOOKUP(K268,【参考】数式用!$AR$3:$AS$49, 2, FALSE), "")</f>
        <v/>
      </c>
      <c r="AZ268" s="547" t="str">
        <f t="shared" si="119"/>
        <v/>
      </c>
      <c r="BA268" s="547" t="str">
        <f t="shared" si="120"/>
        <v>入力済</v>
      </c>
      <c r="BB268" s="546" t="str">
        <f>IFERROR(VLOOKUP(K268,【参考】数式用!$AX$3:$AY$56, 2, FALSE), "")</f>
        <v/>
      </c>
      <c r="BC268" s="547" t="str">
        <f t="shared" si="121"/>
        <v/>
      </c>
      <c r="BD268" s="547" t="str">
        <f t="shared" si="122"/>
        <v>入力済</v>
      </c>
      <c r="BE268" s="547" t="str">
        <f t="shared" si="105"/>
        <v/>
      </c>
      <c r="BF268" s="547" t="str">
        <f t="shared" si="123"/>
        <v/>
      </c>
      <c r="BG268" s="547" t="str">
        <f t="shared" si="124"/>
        <v/>
      </c>
      <c r="BH268" s="547" t="str">
        <f t="shared" si="125"/>
        <v/>
      </c>
      <c r="BI268" s="547" t="str">
        <f t="shared" si="126"/>
        <v/>
      </c>
      <c r="BM268" s="633" t="e">
        <f>VLOOKUP(K268,【参考】数式用!$A$2:$O$57,15,FALSE)</f>
        <v>#N/A</v>
      </c>
    </row>
    <row r="269" spans="1:65" ht="109.95" customHeight="1" thickBot="1">
      <c r="A269" s="649">
        <v>258</v>
      </c>
      <c r="B269" s="983" t="str">
        <f>IF(基本情報入力シート!B297="","",基本情報入力シート!B297)</f>
        <v/>
      </c>
      <c r="C269" s="984"/>
      <c r="D269" s="984"/>
      <c r="E269" s="984"/>
      <c r="F269" s="985"/>
      <c r="G269" s="460" t="str">
        <f>IF(基本情報入力シート!L297="", "", 基本情報入力シート!L297)</f>
        <v/>
      </c>
      <c r="H269" s="460" t="str">
        <f>IF(基本情報入力シート!Q297="", "", 基本情報入力シート!Q297)</f>
        <v/>
      </c>
      <c r="I269" s="460" t="str">
        <f>IF(基本情報入力シート!V297="", "", 基本情報入力シート!V297)</f>
        <v/>
      </c>
      <c r="J269" s="460" t="str">
        <f>IF(基本情報入力シート!W297="", "", 基本情報入力シート!W297)</f>
        <v/>
      </c>
      <c r="K269" s="460" t="str">
        <f>IF(基本情報入力シート!Z297="", "", 基本情報入力シート!Z297)</f>
        <v/>
      </c>
      <c r="L269" s="162" t="str">
        <f>IF(基本情報入力シート!AF297=0, "",基本情報入力シート!AF297)</f>
        <v/>
      </c>
      <c r="M269" s="163" t="str">
        <f>IF(AND(基本情報入力シート!AG297="",基本情報入力シート!AG297=""), "", 基本情報入力シート!AG297)</f>
        <v/>
      </c>
      <c r="N269" s="136"/>
      <c r="O269" s="155" t="str">
        <f>IFERROR(VLOOKUP(K269,【参考】数式用!$A$2:$M$57,MATCH(N269,【参考】数式用!$G$3:$M$3,0)+6,0),"")</f>
        <v/>
      </c>
      <c r="P269" s="461" t="s">
        <v>180</v>
      </c>
      <c r="Q269" s="141"/>
      <c r="R269" s="462" t="s">
        <v>271</v>
      </c>
      <c r="S269" s="141"/>
      <c r="T269" s="462" t="s">
        <v>272</v>
      </c>
      <c r="U269" s="141"/>
      <c r="V269" s="462" t="s">
        <v>271</v>
      </c>
      <c r="W269" s="141"/>
      <c r="X269" s="462" t="s">
        <v>182</v>
      </c>
      <c r="Y269" s="462" t="s">
        <v>274</v>
      </c>
      <c r="Z269" s="456" t="str">
        <f t="shared" si="106"/>
        <v/>
      </c>
      <c r="AA269" s="463" t="s">
        <v>275</v>
      </c>
      <c r="AB269" s="458" t="str">
        <f t="shared" si="107"/>
        <v/>
      </c>
      <c r="AC269" s="459" t="str">
        <f>IFERROR(ROUNDDOWN(ROUNDDOWN(ROUND(L269*VLOOKUP(K269,【参考】数式用!$A$2:$M$57,MATCH("処遇改善加算Ⅳ",【参考】数式用!$G$3:$M$3,0)+6,0),0)*M269,0)*Z269*0.5,0), "")</f>
        <v/>
      </c>
      <c r="AD269" s="156"/>
      <c r="AE269" s="157"/>
      <c r="AF269" s="157"/>
      <c r="AG269" s="158"/>
      <c r="AH269" s="234"/>
      <c r="AI269" s="584"/>
      <c r="AJ269" s="167"/>
      <c r="AK269" s="541" t="str">
        <f t="shared" si="108"/>
        <v/>
      </c>
      <c r="AL269" s="542" t="str">
        <f t="shared" si="109"/>
        <v/>
      </c>
      <c r="AM269" s="543"/>
      <c r="AN269" s="547" t="str">
        <f>IFERROR(VLOOKUP(K269,【参考】数式用!$A$2:$N$57,14,FALSE),"")</f>
        <v/>
      </c>
      <c r="AO269" s="547" t="str">
        <f t="shared" si="110"/>
        <v/>
      </c>
      <c r="AP269" s="545" t="str">
        <f t="shared" si="111"/>
        <v/>
      </c>
      <c r="AQ269" s="545" t="str">
        <f t="shared" si="112"/>
        <v>キャリアパス要件Ⅰ・Ⅱ_</v>
      </c>
      <c r="AR269" s="546" t="str">
        <f t="shared" si="113"/>
        <v>入力済</v>
      </c>
      <c r="AS269" s="547" t="str">
        <f t="shared" si="114"/>
        <v/>
      </c>
      <c r="AT269" s="546" t="str">
        <f t="shared" si="115"/>
        <v>入力済</v>
      </c>
      <c r="AU269" s="546" t="str">
        <f t="shared" si="116"/>
        <v/>
      </c>
      <c r="AV269" s="546" t="str">
        <f t="shared" si="117"/>
        <v/>
      </c>
      <c r="AW269" s="547" t="str">
        <f t="shared" si="118"/>
        <v/>
      </c>
      <c r="AX269" s="547" t="str">
        <f t="shared" ref="AX269:AX332" si="127">IF(AND($AV269=1,$AW269="AH列に色付け",OR($AG269="",$AH269="")),"未入力",IF(AND($AV269=1,$AW269="",$AG269=""),"未入力","入力済"))</f>
        <v>入力済</v>
      </c>
      <c r="AY269" s="546" t="str">
        <f>IFERROR(VLOOKUP(K269,【参考】数式用!$AR$3:$AS$49, 2, FALSE), "")</f>
        <v/>
      </c>
      <c r="AZ269" s="547" t="str">
        <f t="shared" si="119"/>
        <v/>
      </c>
      <c r="BA269" s="547" t="str">
        <f t="shared" si="120"/>
        <v>入力済</v>
      </c>
      <c r="BB269" s="546" t="str">
        <f>IFERROR(VLOOKUP(K269,【参考】数式用!$AX$3:$AY$56, 2, FALSE), "")</f>
        <v/>
      </c>
      <c r="BC269" s="547" t="str">
        <f t="shared" si="121"/>
        <v/>
      </c>
      <c r="BD269" s="547" t="str">
        <f t="shared" si="122"/>
        <v>入力済</v>
      </c>
      <c r="BE269" s="547" t="str">
        <f t="shared" ref="BE269:BE332" si="128">IF(AH269="*その他*","AJ列色消し",IF(OR(ISNUMBER(SEARCH("処遇改善加算Ⅰロ",N269)),ISNUMBER(SEARCH("処遇改善加算Ⅱロ",N269))),"",IF(AND(BC269="AJ列に色付け",AE269="○",AF269="○",AG269&gt;=1),"AJ列色消し","")))</f>
        <v/>
      </c>
      <c r="BF269" s="547" t="str">
        <f t="shared" si="123"/>
        <v/>
      </c>
      <c r="BG269" s="547" t="str">
        <f t="shared" si="124"/>
        <v/>
      </c>
      <c r="BH269" s="547" t="str">
        <f t="shared" si="125"/>
        <v/>
      </c>
      <c r="BI269" s="547" t="str">
        <f t="shared" si="126"/>
        <v/>
      </c>
      <c r="BM269" s="633" t="e">
        <f>VLOOKUP(K269,【参考】数式用!$A$2:$O$57,15,FALSE)</f>
        <v>#N/A</v>
      </c>
    </row>
    <row r="270" spans="1:65" ht="109.95" customHeight="1" thickBot="1">
      <c r="A270" s="649">
        <v>259</v>
      </c>
      <c r="B270" s="983" t="str">
        <f>IF(基本情報入力シート!B298="","",基本情報入力シート!B298)</f>
        <v/>
      </c>
      <c r="C270" s="984"/>
      <c r="D270" s="984"/>
      <c r="E270" s="984"/>
      <c r="F270" s="985"/>
      <c r="G270" s="460" t="str">
        <f>IF(基本情報入力シート!L298="", "", 基本情報入力シート!L298)</f>
        <v/>
      </c>
      <c r="H270" s="460" t="str">
        <f>IF(基本情報入力シート!Q298="", "", 基本情報入力シート!Q298)</f>
        <v/>
      </c>
      <c r="I270" s="460" t="str">
        <f>IF(基本情報入力シート!V298="", "", 基本情報入力シート!V298)</f>
        <v/>
      </c>
      <c r="J270" s="460" t="str">
        <f>IF(基本情報入力シート!W298="", "", 基本情報入力シート!W298)</f>
        <v/>
      </c>
      <c r="K270" s="460" t="str">
        <f>IF(基本情報入力シート!Z298="", "", 基本情報入力シート!Z298)</f>
        <v/>
      </c>
      <c r="L270" s="162" t="str">
        <f>IF(基本情報入力シート!AF298=0, "",基本情報入力シート!AF298)</f>
        <v/>
      </c>
      <c r="M270" s="163" t="str">
        <f>IF(AND(基本情報入力シート!AG298="",基本情報入力シート!AG298=""), "", 基本情報入力シート!AG298)</f>
        <v/>
      </c>
      <c r="N270" s="136"/>
      <c r="O270" s="155" t="str">
        <f>IFERROR(VLOOKUP(K270,【参考】数式用!$A$2:$M$57,MATCH(N270,【参考】数式用!$G$3:$M$3,0)+6,0),"")</f>
        <v/>
      </c>
      <c r="P270" s="461" t="s">
        <v>180</v>
      </c>
      <c r="Q270" s="141"/>
      <c r="R270" s="462" t="s">
        <v>271</v>
      </c>
      <c r="S270" s="141"/>
      <c r="T270" s="462" t="s">
        <v>272</v>
      </c>
      <c r="U270" s="141"/>
      <c r="V270" s="462" t="s">
        <v>271</v>
      </c>
      <c r="W270" s="141"/>
      <c r="X270" s="462" t="s">
        <v>182</v>
      </c>
      <c r="Y270" s="462" t="s">
        <v>274</v>
      </c>
      <c r="Z270" s="456" t="str">
        <f t="shared" si="106"/>
        <v/>
      </c>
      <c r="AA270" s="463" t="s">
        <v>275</v>
      </c>
      <c r="AB270" s="458" t="str">
        <f t="shared" si="107"/>
        <v/>
      </c>
      <c r="AC270" s="459" t="str">
        <f>IFERROR(ROUNDDOWN(ROUNDDOWN(ROUND(L270*VLOOKUP(K270,【参考】数式用!$A$2:$M$57,MATCH("処遇改善加算Ⅳ",【参考】数式用!$G$3:$M$3,0)+6,0),0)*M270,0)*Z270*0.5,0), "")</f>
        <v/>
      </c>
      <c r="AD270" s="156"/>
      <c r="AE270" s="157"/>
      <c r="AF270" s="157"/>
      <c r="AG270" s="158"/>
      <c r="AH270" s="234"/>
      <c r="AI270" s="584"/>
      <c r="AJ270" s="167"/>
      <c r="AK270" s="541" t="str">
        <f t="shared" si="108"/>
        <v/>
      </c>
      <c r="AL270" s="542" t="str">
        <f t="shared" si="109"/>
        <v/>
      </c>
      <c r="AM270" s="543"/>
      <c r="AN270" s="547" t="str">
        <f>IFERROR(VLOOKUP(K270,【参考】数式用!$A$2:$N$57,14,FALSE),"")</f>
        <v/>
      </c>
      <c r="AO270" s="547" t="str">
        <f t="shared" si="110"/>
        <v/>
      </c>
      <c r="AP270" s="545" t="str">
        <f t="shared" si="111"/>
        <v/>
      </c>
      <c r="AQ270" s="545" t="str">
        <f t="shared" si="112"/>
        <v>キャリアパス要件Ⅰ・Ⅱ_</v>
      </c>
      <c r="AR270" s="546" t="str">
        <f t="shared" si="113"/>
        <v>入力済</v>
      </c>
      <c r="AS270" s="547" t="str">
        <f t="shared" si="114"/>
        <v/>
      </c>
      <c r="AT270" s="546" t="str">
        <f t="shared" si="115"/>
        <v>入力済</v>
      </c>
      <c r="AU270" s="546" t="str">
        <f t="shared" si="116"/>
        <v/>
      </c>
      <c r="AV270" s="546" t="str">
        <f t="shared" si="117"/>
        <v/>
      </c>
      <c r="AW270" s="547" t="str">
        <f t="shared" si="118"/>
        <v/>
      </c>
      <c r="AX270" s="547" t="str">
        <f t="shared" si="127"/>
        <v>入力済</v>
      </c>
      <c r="AY270" s="546" t="str">
        <f>IFERROR(VLOOKUP(K270,【参考】数式用!$AR$3:$AS$49, 2, FALSE), "")</f>
        <v/>
      </c>
      <c r="AZ270" s="547" t="str">
        <f t="shared" si="119"/>
        <v/>
      </c>
      <c r="BA270" s="547" t="str">
        <f t="shared" si="120"/>
        <v>入力済</v>
      </c>
      <c r="BB270" s="546" t="str">
        <f>IFERROR(VLOOKUP(K270,【参考】数式用!$AX$3:$AY$56, 2, FALSE), "")</f>
        <v/>
      </c>
      <c r="BC270" s="547" t="str">
        <f t="shared" si="121"/>
        <v/>
      </c>
      <c r="BD270" s="547" t="str">
        <f t="shared" si="122"/>
        <v>入力済</v>
      </c>
      <c r="BE270" s="547" t="str">
        <f t="shared" si="128"/>
        <v/>
      </c>
      <c r="BF270" s="547" t="str">
        <f t="shared" si="123"/>
        <v/>
      </c>
      <c r="BG270" s="547" t="str">
        <f t="shared" si="124"/>
        <v/>
      </c>
      <c r="BH270" s="547" t="str">
        <f t="shared" si="125"/>
        <v/>
      </c>
      <c r="BI270" s="547" t="str">
        <f t="shared" si="126"/>
        <v/>
      </c>
      <c r="BM270" s="633" t="e">
        <f>VLOOKUP(K270,【参考】数式用!$A$2:$O$57,15,FALSE)</f>
        <v>#N/A</v>
      </c>
    </row>
    <row r="271" spans="1:65" ht="109.95" customHeight="1" thickBot="1">
      <c r="A271" s="649">
        <v>260</v>
      </c>
      <c r="B271" s="983" t="str">
        <f>IF(基本情報入力シート!B299="","",基本情報入力シート!B299)</f>
        <v/>
      </c>
      <c r="C271" s="984"/>
      <c r="D271" s="984"/>
      <c r="E271" s="984"/>
      <c r="F271" s="985"/>
      <c r="G271" s="460" t="str">
        <f>IF(基本情報入力シート!L299="", "", 基本情報入力シート!L299)</f>
        <v/>
      </c>
      <c r="H271" s="460" t="str">
        <f>IF(基本情報入力シート!Q299="", "", 基本情報入力シート!Q299)</f>
        <v/>
      </c>
      <c r="I271" s="460" t="str">
        <f>IF(基本情報入力シート!V299="", "", 基本情報入力シート!V299)</f>
        <v/>
      </c>
      <c r="J271" s="460" t="str">
        <f>IF(基本情報入力シート!W299="", "", 基本情報入力シート!W299)</f>
        <v/>
      </c>
      <c r="K271" s="460" t="str">
        <f>IF(基本情報入力シート!Z299="", "", 基本情報入力シート!Z299)</f>
        <v/>
      </c>
      <c r="L271" s="162" t="str">
        <f>IF(基本情報入力シート!AF299=0, "",基本情報入力シート!AF299)</f>
        <v/>
      </c>
      <c r="M271" s="163" t="str">
        <f>IF(AND(基本情報入力シート!AG299="",基本情報入力シート!AG299=""), "", 基本情報入力シート!AG299)</f>
        <v/>
      </c>
      <c r="N271" s="136"/>
      <c r="O271" s="155" t="str">
        <f>IFERROR(VLOOKUP(K271,【参考】数式用!$A$2:$M$57,MATCH(N271,【参考】数式用!$G$3:$M$3,0)+6,0),"")</f>
        <v/>
      </c>
      <c r="P271" s="461" t="s">
        <v>180</v>
      </c>
      <c r="Q271" s="141"/>
      <c r="R271" s="462" t="s">
        <v>271</v>
      </c>
      <c r="S271" s="141"/>
      <c r="T271" s="462" t="s">
        <v>272</v>
      </c>
      <c r="U271" s="141"/>
      <c r="V271" s="462" t="s">
        <v>271</v>
      </c>
      <c r="W271" s="141"/>
      <c r="X271" s="462" t="s">
        <v>182</v>
      </c>
      <c r="Y271" s="462" t="s">
        <v>274</v>
      </c>
      <c r="Z271" s="456" t="str">
        <f t="shared" si="106"/>
        <v/>
      </c>
      <c r="AA271" s="463" t="s">
        <v>275</v>
      </c>
      <c r="AB271" s="458" t="str">
        <f t="shared" si="107"/>
        <v/>
      </c>
      <c r="AC271" s="459" t="str">
        <f>IFERROR(ROUNDDOWN(ROUNDDOWN(ROUND(L271*VLOOKUP(K271,【参考】数式用!$A$2:$M$57,MATCH("処遇改善加算Ⅳ",【参考】数式用!$G$3:$M$3,0)+6,0),0)*M271,0)*Z271*0.5,0), "")</f>
        <v/>
      </c>
      <c r="AD271" s="156"/>
      <c r="AE271" s="157"/>
      <c r="AF271" s="157"/>
      <c r="AG271" s="158"/>
      <c r="AH271" s="234"/>
      <c r="AI271" s="584"/>
      <c r="AJ271" s="167"/>
      <c r="AK271" s="541" t="str">
        <f t="shared" si="108"/>
        <v/>
      </c>
      <c r="AL271" s="542" t="str">
        <f t="shared" si="109"/>
        <v/>
      </c>
      <c r="AM271" s="543"/>
      <c r="AN271" s="547" t="str">
        <f>IFERROR(VLOOKUP(K271,【参考】数式用!$A$2:$N$57,14,FALSE),"")</f>
        <v/>
      </c>
      <c r="AO271" s="547" t="str">
        <f t="shared" si="110"/>
        <v/>
      </c>
      <c r="AP271" s="545" t="str">
        <f t="shared" si="111"/>
        <v/>
      </c>
      <c r="AQ271" s="545" t="str">
        <f t="shared" si="112"/>
        <v>キャリアパス要件Ⅰ・Ⅱ_</v>
      </c>
      <c r="AR271" s="546" t="str">
        <f t="shared" si="113"/>
        <v>入力済</v>
      </c>
      <c r="AS271" s="547" t="str">
        <f t="shared" si="114"/>
        <v/>
      </c>
      <c r="AT271" s="546" t="str">
        <f t="shared" si="115"/>
        <v>入力済</v>
      </c>
      <c r="AU271" s="546" t="str">
        <f t="shared" si="116"/>
        <v/>
      </c>
      <c r="AV271" s="546" t="str">
        <f t="shared" si="117"/>
        <v/>
      </c>
      <c r="AW271" s="547" t="str">
        <f t="shared" si="118"/>
        <v/>
      </c>
      <c r="AX271" s="547" t="str">
        <f t="shared" si="127"/>
        <v>入力済</v>
      </c>
      <c r="AY271" s="546" t="str">
        <f>IFERROR(VLOOKUP(K271,【参考】数式用!$AR$3:$AS$49, 2, FALSE), "")</f>
        <v/>
      </c>
      <c r="AZ271" s="547" t="str">
        <f t="shared" si="119"/>
        <v/>
      </c>
      <c r="BA271" s="547" t="str">
        <f t="shared" si="120"/>
        <v>入力済</v>
      </c>
      <c r="BB271" s="546" t="str">
        <f>IFERROR(VLOOKUP(K271,【参考】数式用!$AX$3:$AY$56, 2, FALSE), "")</f>
        <v/>
      </c>
      <c r="BC271" s="547" t="str">
        <f t="shared" si="121"/>
        <v/>
      </c>
      <c r="BD271" s="547" t="str">
        <f t="shared" si="122"/>
        <v>入力済</v>
      </c>
      <c r="BE271" s="547" t="str">
        <f t="shared" si="128"/>
        <v/>
      </c>
      <c r="BF271" s="547" t="str">
        <f t="shared" si="123"/>
        <v/>
      </c>
      <c r="BG271" s="547" t="str">
        <f t="shared" si="124"/>
        <v/>
      </c>
      <c r="BH271" s="547" t="str">
        <f t="shared" si="125"/>
        <v/>
      </c>
      <c r="BI271" s="547" t="str">
        <f t="shared" si="126"/>
        <v/>
      </c>
      <c r="BM271" s="633" t="e">
        <f>VLOOKUP(K271,【参考】数式用!$A$2:$O$57,15,FALSE)</f>
        <v>#N/A</v>
      </c>
    </row>
    <row r="272" spans="1:65" ht="109.95" customHeight="1" thickBot="1">
      <c r="A272" s="649">
        <v>261</v>
      </c>
      <c r="B272" s="983" t="str">
        <f>IF(基本情報入力シート!B300="","",基本情報入力シート!B300)</f>
        <v/>
      </c>
      <c r="C272" s="984"/>
      <c r="D272" s="984"/>
      <c r="E272" s="984"/>
      <c r="F272" s="985"/>
      <c r="G272" s="460" t="str">
        <f>IF(基本情報入力シート!L300="", "", 基本情報入力シート!L300)</f>
        <v/>
      </c>
      <c r="H272" s="460" t="str">
        <f>IF(基本情報入力シート!Q300="", "", 基本情報入力シート!Q300)</f>
        <v/>
      </c>
      <c r="I272" s="460" t="str">
        <f>IF(基本情報入力シート!V300="", "", 基本情報入力シート!V300)</f>
        <v/>
      </c>
      <c r="J272" s="460" t="str">
        <f>IF(基本情報入力シート!W300="", "", 基本情報入力シート!W300)</f>
        <v/>
      </c>
      <c r="K272" s="460" t="str">
        <f>IF(基本情報入力シート!Z300="", "", 基本情報入力シート!Z300)</f>
        <v/>
      </c>
      <c r="L272" s="162" t="str">
        <f>IF(基本情報入力シート!AF300=0, "",基本情報入力シート!AF300)</f>
        <v/>
      </c>
      <c r="M272" s="163" t="str">
        <f>IF(AND(基本情報入力シート!AG300="",基本情報入力シート!AG300=""), "", 基本情報入力シート!AG300)</f>
        <v/>
      </c>
      <c r="N272" s="136"/>
      <c r="O272" s="155" t="str">
        <f>IFERROR(VLOOKUP(K272,【参考】数式用!$A$2:$M$57,MATCH(N272,【参考】数式用!$G$3:$M$3,0)+6,0),"")</f>
        <v/>
      </c>
      <c r="P272" s="461" t="s">
        <v>180</v>
      </c>
      <c r="Q272" s="141"/>
      <c r="R272" s="462" t="s">
        <v>271</v>
      </c>
      <c r="S272" s="141"/>
      <c r="T272" s="462" t="s">
        <v>272</v>
      </c>
      <c r="U272" s="141"/>
      <c r="V272" s="462" t="s">
        <v>271</v>
      </c>
      <c r="W272" s="141"/>
      <c r="X272" s="462" t="s">
        <v>182</v>
      </c>
      <c r="Y272" s="462" t="s">
        <v>274</v>
      </c>
      <c r="Z272" s="456" t="str">
        <f t="shared" si="106"/>
        <v/>
      </c>
      <c r="AA272" s="463" t="s">
        <v>275</v>
      </c>
      <c r="AB272" s="458" t="str">
        <f t="shared" si="107"/>
        <v/>
      </c>
      <c r="AC272" s="459" t="str">
        <f>IFERROR(ROUNDDOWN(ROUNDDOWN(ROUND(L272*VLOOKUP(K272,【参考】数式用!$A$2:$M$57,MATCH("処遇改善加算Ⅳ",【参考】数式用!$G$3:$M$3,0)+6,0),0)*M272,0)*Z272*0.5,0), "")</f>
        <v/>
      </c>
      <c r="AD272" s="156"/>
      <c r="AE272" s="157"/>
      <c r="AF272" s="157"/>
      <c r="AG272" s="158"/>
      <c r="AH272" s="234"/>
      <c r="AI272" s="584"/>
      <c r="AJ272" s="167"/>
      <c r="AK272" s="541" t="str">
        <f t="shared" si="108"/>
        <v/>
      </c>
      <c r="AL272" s="542" t="str">
        <f t="shared" si="109"/>
        <v/>
      </c>
      <c r="AM272" s="543"/>
      <c r="AN272" s="547" t="str">
        <f>IFERROR(VLOOKUP(K272,【参考】数式用!$A$2:$N$57,14,FALSE),"")</f>
        <v/>
      </c>
      <c r="AO272" s="547" t="str">
        <f t="shared" si="110"/>
        <v/>
      </c>
      <c r="AP272" s="545" t="str">
        <f t="shared" si="111"/>
        <v/>
      </c>
      <c r="AQ272" s="545" t="str">
        <f t="shared" si="112"/>
        <v>キャリアパス要件Ⅰ・Ⅱ_</v>
      </c>
      <c r="AR272" s="546" t="str">
        <f t="shared" si="113"/>
        <v>入力済</v>
      </c>
      <c r="AS272" s="547" t="str">
        <f t="shared" si="114"/>
        <v/>
      </c>
      <c r="AT272" s="546" t="str">
        <f t="shared" si="115"/>
        <v>入力済</v>
      </c>
      <c r="AU272" s="546" t="str">
        <f t="shared" si="116"/>
        <v/>
      </c>
      <c r="AV272" s="546" t="str">
        <f t="shared" si="117"/>
        <v/>
      </c>
      <c r="AW272" s="547" t="str">
        <f t="shared" si="118"/>
        <v/>
      </c>
      <c r="AX272" s="547" t="str">
        <f t="shared" si="127"/>
        <v>入力済</v>
      </c>
      <c r="AY272" s="546" t="str">
        <f>IFERROR(VLOOKUP(K272,【参考】数式用!$AR$3:$AS$49, 2, FALSE), "")</f>
        <v/>
      </c>
      <c r="AZ272" s="547" t="str">
        <f t="shared" si="119"/>
        <v/>
      </c>
      <c r="BA272" s="547" t="str">
        <f t="shared" si="120"/>
        <v>入力済</v>
      </c>
      <c r="BB272" s="546" t="str">
        <f>IFERROR(VLOOKUP(K272,【参考】数式用!$AX$3:$AY$56, 2, FALSE), "")</f>
        <v/>
      </c>
      <c r="BC272" s="547" t="str">
        <f t="shared" si="121"/>
        <v/>
      </c>
      <c r="BD272" s="547" t="str">
        <f t="shared" si="122"/>
        <v>入力済</v>
      </c>
      <c r="BE272" s="547" t="str">
        <f t="shared" si="128"/>
        <v/>
      </c>
      <c r="BF272" s="547" t="str">
        <f t="shared" si="123"/>
        <v/>
      </c>
      <c r="BG272" s="547" t="str">
        <f t="shared" si="124"/>
        <v/>
      </c>
      <c r="BH272" s="547" t="str">
        <f t="shared" si="125"/>
        <v/>
      </c>
      <c r="BI272" s="547" t="str">
        <f t="shared" si="126"/>
        <v/>
      </c>
      <c r="BM272" s="633" t="e">
        <f>VLOOKUP(K272,【参考】数式用!$A$2:$O$57,15,FALSE)</f>
        <v>#N/A</v>
      </c>
    </row>
    <row r="273" spans="1:65" ht="109.95" customHeight="1" thickBot="1">
      <c r="A273" s="649">
        <v>262</v>
      </c>
      <c r="B273" s="983" t="str">
        <f>IF(基本情報入力シート!B301="","",基本情報入力シート!B301)</f>
        <v/>
      </c>
      <c r="C273" s="984"/>
      <c r="D273" s="984"/>
      <c r="E273" s="984"/>
      <c r="F273" s="985"/>
      <c r="G273" s="460" t="str">
        <f>IF(基本情報入力シート!L301="", "", 基本情報入力シート!L301)</f>
        <v/>
      </c>
      <c r="H273" s="460" t="str">
        <f>IF(基本情報入力シート!Q301="", "", 基本情報入力シート!Q301)</f>
        <v/>
      </c>
      <c r="I273" s="460" t="str">
        <f>IF(基本情報入力シート!V301="", "", 基本情報入力シート!V301)</f>
        <v/>
      </c>
      <c r="J273" s="460" t="str">
        <f>IF(基本情報入力シート!W301="", "", 基本情報入力シート!W301)</f>
        <v/>
      </c>
      <c r="K273" s="460" t="str">
        <f>IF(基本情報入力シート!Z301="", "", 基本情報入力シート!Z301)</f>
        <v/>
      </c>
      <c r="L273" s="162" t="str">
        <f>IF(基本情報入力シート!AF301=0, "",基本情報入力シート!AF301)</f>
        <v/>
      </c>
      <c r="M273" s="163" t="str">
        <f>IF(AND(基本情報入力シート!AG301="",基本情報入力シート!AG301=""), "", 基本情報入力シート!AG301)</f>
        <v/>
      </c>
      <c r="N273" s="136"/>
      <c r="O273" s="155" t="str">
        <f>IFERROR(VLOOKUP(K273,【参考】数式用!$A$2:$M$57,MATCH(N273,【参考】数式用!$G$3:$M$3,0)+6,0),"")</f>
        <v/>
      </c>
      <c r="P273" s="461" t="s">
        <v>180</v>
      </c>
      <c r="Q273" s="141"/>
      <c r="R273" s="462" t="s">
        <v>271</v>
      </c>
      <c r="S273" s="141"/>
      <c r="T273" s="462" t="s">
        <v>272</v>
      </c>
      <c r="U273" s="141"/>
      <c r="V273" s="462" t="s">
        <v>271</v>
      </c>
      <c r="W273" s="141"/>
      <c r="X273" s="462" t="s">
        <v>182</v>
      </c>
      <c r="Y273" s="462" t="s">
        <v>274</v>
      </c>
      <c r="Z273" s="456" t="str">
        <f t="shared" si="106"/>
        <v/>
      </c>
      <c r="AA273" s="463" t="s">
        <v>275</v>
      </c>
      <c r="AB273" s="458" t="str">
        <f t="shared" si="107"/>
        <v/>
      </c>
      <c r="AC273" s="459" t="str">
        <f>IFERROR(ROUNDDOWN(ROUNDDOWN(ROUND(L273*VLOOKUP(K273,【参考】数式用!$A$2:$M$57,MATCH("処遇改善加算Ⅳ",【参考】数式用!$G$3:$M$3,0)+6,0),0)*M273,0)*Z273*0.5,0), "")</f>
        <v/>
      </c>
      <c r="AD273" s="156"/>
      <c r="AE273" s="157"/>
      <c r="AF273" s="157"/>
      <c r="AG273" s="158"/>
      <c r="AH273" s="234"/>
      <c r="AI273" s="584"/>
      <c r="AJ273" s="167"/>
      <c r="AK273" s="541" t="str">
        <f t="shared" si="108"/>
        <v/>
      </c>
      <c r="AL273" s="542" t="str">
        <f t="shared" si="109"/>
        <v/>
      </c>
      <c r="AM273" s="543"/>
      <c r="AN273" s="547" t="str">
        <f>IFERROR(VLOOKUP(K273,【参考】数式用!$A$2:$N$57,14,FALSE),"")</f>
        <v/>
      </c>
      <c r="AO273" s="547" t="str">
        <f t="shared" si="110"/>
        <v/>
      </c>
      <c r="AP273" s="545" t="str">
        <f t="shared" si="111"/>
        <v/>
      </c>
      <c r="AQ273" s="545" t="str">
        <f t="shared" si="112"/>
        <v>キャリアパス要件Ⅰ・Ⅱ_</v>
      </c>
      <c r="AR273" s="546" t="str">
        <f t="shared" si="113"/>
        <v>入力済</v>
      </c>
      <c r="AS273" s="547" t="str">
        <f t="shared" si="114"/>
        <v/>
      </c>
      <c r="AT273" s="546" t="str">
        <f t="shared" si="115"/>
        <v>入力済</v>
      </c>
      <c r="AU273" s="546" t="str">
        <f t="shared" si="116"/>
        <v/>
      </c>
      <c r="AV273" s="546" t="str">
        <f t="shared" si="117"/>
        <v/>
      </c>
      <c r="AW273" s="547" t="str">
        <f t="shared" si="118"/>
        <v/>
      </c>
      <c r="AX273" s="547" t="str">
        <f t="shared" si="127"/>
        <v>入力済</v>
      </c>
      <c r="AY273" s="546" t="str">
        <f>IFERROR(VLOOKUP(K273,【参考】数式用!$AR$3:$AS$49, 2, FALSE), "")</f>
        <v/>
      </c>
      <c r="AZ273" s="547" t="str">
        <f t="shared" si="119"/>
        <v/>
      </c>
      <c r="BA273" s="547" t="str">
        <f t="shared" si="120"/>
        <v>入力済</v>
      </c>
      <c r="BB273" s="546" t="str">
        <f>IFERROR(VLOOKUP(K273,【参考】数式用!$AX$3:$AY$56, 2, FALSE), "")</f>
        <v/>
      </c>
      <c r="BC273" s="547" t="str">
        <f t="shared" si="121"/>
        <v/>
      </c>
      <c r="BD273" s="547" t="str">
        <f t="shared" si="122"/>
        <v>入力済</v>
      </c>
      <c r="BE273" s="547" t="str">
        <f t="shared" si="128"/>
        <v/>
      </c>
      <c r="BF273" s="547" t="str">
        <f t="shared" si="123"/>
        <v/>
      </c>
      <c r="BG273" s="547" t="str">
        <f t="shared" si="124"/>
        <v/>
      </c>
      <c r="BH273" s="547" t="str">
        <f t="shared" si="125"/>
        <v/>
      </c>
      <c r="BI273" s="547" t="str">
        <f t="shared" si="126"/>
        <v/>
      </c>
      <c r="BM273" s="633" t="e">
        <f>VLOOKUP(K273,【参考】数式用!$A$2:$O$57,15,FALSE)</f>
        <v>#N/A</v>
      </c>
    </row>
    <row r="274" spans="1:65" ht="109.95" customHeight="1" thickBot="1">
      <c r="A274" s="649">
        <v>263</v>
      </c>
      <c r="B274" s="983" t="str">
        <f>IF(基本情報入力シート!B302="","",基本情報入力シート!B302)</f>
        <v/>
      </c>
      <c r="C274" s="984"/>
      <c r="D274" s="984"/>
      <c r="E274" s="984"/>
      <c r="F274" s="985"/>
      <c r="G274" s="460" t="str">
        <f>IF(基本情報入力シート!L302="", "", 基本情報入力シート!L302)</f>
        <v/>
      </c>
      <c r="H274" s="460" t="str">
        <f>IF(基本情報入力シート!Q302="", "", 基本情報入力シート!Q302)</f>
        <v/>
      </c>
      <c r="I274" s="460" t="str">
        <f>IF(基本情報入力シート!V302="", "", 基本情報入力シート!V302)</f>
        <v/>
      </c>
      <c r="J274" s="460" t="str">
        <f>IF(基本情報入力シート!W302="", "", 基本情報入力シート!W302)</f>
        <v/>
      </c>
      <c r="K274" s="460" t="str">
        <f>IF(基本情報入力シート!Z302="", "", 基本情報入力シート!Z302)</f>
        <v/>
      </c>
      <c r="L274" s="162" t="str">
        <f>IF(基本情報入力シート!AF302=0, "",基本情報入力シート!AF302)</f>
        <v/>
      </c>
      <c r="M274" s="163" t="str">
        <f>IF(AND(基本情報入力シート!AG302="",基本情報入力シート!AG302=""), "", 基本情報入力シート!AG302)</f>
        <v/>
      </c>
      <c r="N274" s="136"/>
      <c r="O274" s="155" t="str">
        <f>IFERROR(VLOOKUP(K274,【参考】数式用!$A$2:$M$57,MATCH(N274,【参考】数式用!$G$3:$M$3,0)+6,0),"")</f>
        <v/>
      </c>
      <c r="P274" s="461" t="s">
        <v>180</v>
      </c>
      <c r="Q274" s="141"/>
      <c r="R274" s="462" t="s">
        <v>271</v>
      </c>
      <c r="S274" s="141"/>
      <c r="T274" s="462" t="s">
        <v>272</v>
      </c>
      <c r="U274" s="141"/>
      <c r="V274" s="462" t="s">
        <v>271</v>
      </c>
      <c r="W274" s="141"/>
      <c r="X274" s="462" t="s">
        <v>182</v>
      </c>
      <c r="Y274" s="462" t="s">
        <v>274</v>
      </c>
      <c r="Z274" s="456" t="str">
        <f t="shared" si="106"/>
        <v/>
      </c>
      <c r="AA274" s="463" t="s">
        <v>275</v>
      </c>
      <c r="AB274" s="458" t="str">
        <f t="shared" si="107"/>
        <v/>
      </c>
      <c r="AC274" s="459" t="str">
        <f>IFERROR(ROUNDDOWN(ROUNDDOWN(ROUND(L274*VLOOKUP(K274,【参考】数式用!$A$2:$M$57,MATCH("処遇改善加算Ⅳ",【参考】数式用!$G$3:$M$3,0)+6,0),0)*M274,0)*Z274*0.5,0), "")</f>
        <v/>
      </c>
      <c r="AD274" s="156"/>
      <c r="AE274" s="157"/>
      <c r="AF274" s="157"/>
      <c r="AG274" s="158"/>
      <c r="AH274" s="234"/>
      <c r="AI274" s="584"/>
      <c r="AJ274" s="167"/>
      <c r="AK274" s="541" t="str">
        <f t="shared" si="108"/>
        <v/>
      </c>
      <c r="AL274" s="542" t="str">
        <f t="shared" si="109"/>
        <v/>
      </c>
      <c r="AM274" s="543"/>
      <c r="AN274" s="547" t="str">
        <f>IFERROR(VLOOKUP(K274,【参考】数式用!$A$2:$N$57,14,FALSE),"")</f>
        <v/>
      </c>
      <c r="AO274" s="547" t="str">
        <f t="shared" si="110"/>
        <v/>
      </c>
      <c r="AP274" s="545" t="str">
        <f t="shared" si="111"/>
        <v/>
      </c>
      <c r="AQ274" s="545" t="str">
        <f t="shared" si="112"/>
        <v>キャリアパス要件Ⅰ・Ⅱ_</v>
      </c>
      <c r="AR274" s="546" t="str">
        <f t="shared" si="113"/>
        <v>入力済</v>
      </c>
      <c r="AS274" s="547" t="str">
        <f t="shared" si="114"/>
        <v/>
      </c>
      <c r="AT274" s="546" t="str">
        <f t="shared" si="115"/>
        <v>入力済</v>
      </c>
      <c r="AU274" s="546" t="str">
        <f t="shared" si="116"/>
        <v/>
      </c>
      <c r="AV274" s="546" t="str">
        <f t="shared" si="117"/>
        <v/>
      </c>
      <c r="AW274" s="547" t="str">
        <f t="shared" si="118"/>
        <v/>
      </c>
      <c r="AX274" s="547" t="str">
        <f t="shared" si="127"/>
        <v>入力済</v>
      </c>
      <c r="AY274" s="546" t="str">
        <f>IFERROR(VLOOKUP(K274,【参考】数式用!$AR$3:$AS$49, 2, FALSE), "")</f>
        <v/>
      </c>
      <c r="AZ274" s="547" t="str">
        <f t="shared" si="119"/>
        <v/>
      </c>
      <c r="BA274" s="547" t="str">
        <f t="shared" si="120"/>
        <v>入力済</v>
      </c>
      <c r="BB274" s="546" t="str">
        <f>IFERROR(VLOOKUP(K274,【参考】数式用!$AX$3:$AY$56, 2, FALSE), "")</f>
        <v/>
      </c>
      <c r="BC274" s="547" t="str">
        <f t="shared" si="121"/>
        <v/>
      </c>
      <c r="BD274" s="547" t="str">
        <f t="shared" si="122"/>
        <v>入力済</v>
      </c>
      <c r="BE274" s="547" t="str">
        <f t="shared" si="128"/>
        <v/>
      </c>
      <c r="BF274" s="547" t="str">
        <f t="shared" si="123"/>
        <v/>
      </c>
      <c r="BG274" s="547" t="str">
        <f t="shared" si="124"/>
        <v/>
      </c>
      <c r="BH274" s="547" t="str">
        <f t="shared" si="125"/>
        <v/>
      </c>
      <c r="BI274" s="547" t="str">
        <f t="shared" si="126"/>
        <v/>
      </c>
      <c r="BM274" s="633" t="e">
        <f>VLOOKUP(K274,【参考】数式用!$A$2:$O$57,15,FALSE)</f>
        <v>#N/A</v>
      </c>
    </row>
    <row r="275" spans="1:65" ht="109.95" customHeight="1" thickBot="1">
      <c r="A275" s="649">
        <v>264</v>
      </c>
      <c r="B275" s="983" t="str">
        <f>IF(基本情報入力シート!B303="","",基本情報入力シート!B303)</f>
        <v/>
      </c>
      <c r="C275" s="984"/>
      <c r="D275" s="984"/>
      <c r="E275" s="984"/>
      <c r="F275" s="985"/>
      <c r="G275" s="460" t="str">
        <f>IF(基本情報入力シート!L303="", "", 基本情報入力シート!L303)</f>
        <v/>
      </c>
      <c r="H275" s="460" t="str">
        <f>IF(基本情報入力シート!Q303="", "", 基本情報入力シート!Q303)</f>
        <v/>
      </c>
      <c r="I275" s="460" t="str">
        <f>IF(基本情報入力シート!V303="", "", 基本情報入力シート!V303)</f>
        <v/>
      </c>
      <c r="J275" s="460" t="str">
        <f>IF(基本情報入力シート!W303="", "", 基本情報入力シート!W303)</f>
        <v/>
      </c>
      <c r="K275" s="460" t="str">
        <f>IF(基本情報入力シート!Z303="", "", 基本情報入力シート!Z303)</f>
        <v/>
      </c>
      <c r="L275" s="162" t="str">
        <f>IF(基本情報入力シート!AF303=0, "",基本情報入力シート!AF303)</f>
        <v/>
      </c>
      <c r="M275" s="163" t="str">
        <f>IF(AND(基本情報入力シート!AG303="",基本情報入力シート!AG303=""), "", 基本情報入力シート!AG303)</f>
        <v/>
      </c>
      <c r="N275" s="136"/>
      <c r="O275" s="155" t="str">
        <f>IFERROR(VLOOKUP(K275,【参考】数式用!$A$2:$M$57,MATCH(N275,【参考】数式用!$G$3:$M$3,0)+6,0),"")</f>
        <v/>
      </c>
      <c r="P275" s="461" t="s">
        <v>180</v>
      </c>
      <c r="Q275" s="141"/>
      <c r="R275" s="462" t="s">
        <v>271</v>
      </c>
      <c r="S275" s="141"/>
      <c r="T275" s="462" t="s">
        <v>272</v>
      </c>
      <c r="U275" s="141"/>
      <c r="V275" s="462" t="s">
        <v>271</v>
      </c>
      <c r="W275" s="141"/>
      <c r="X275" s="462" t="s">
        <v>182</v>
      </c>
      <c r="Y275" s="462" t="s">
        <v>274</v>
      </c>
      <c r="Z275" s="456" t="str">
        <f t="shared" si="106"/>
        <v/>
      </c>
      <c r="AA275" s="463" t="s">
        <v>275</v>
      </c>
      <c r="AB275" s="458" t="str">
        <f t="shared" si="107"/>
        <v/>
      </c>
      <c r="AC275" s="459" t="str">
        <f>IFERROR(ROUNDDOWN(ROUNDDOWN(ROUND(L275*VLOOKUP(K275,【参考】数式用!$A$2:$M$57,MATCH("処遇改善加算Ⅳ",【参考】数式用!$G$3:$M$3,0)+6,0),0)*M275,0)*Z275*0.5,0), "")</f>
        <v/>
      </c>
      <c r="AD275" s="156"/>
      <c r="AE275" s="157"/>
      <c r="AF275" s="157"/>
      <c r="AG275" s="158"/>
      <c r="AH275" s="234"/>
      <c r="AI275" s="584"/>
      <c r="AJ275" s="167"/>
      <c r="AK275" s="541" t="str">
        <f t="shared" si="108"/>
        <v/>
      </c>
      <c r="AL275" s="542" t="str">
        <f t="shared" si="109"/>
        <v/>
      </c>
      <c r="AM275" s="543"/>
      <c r="AN275" s="547" t="str">
        <f>IFERROR(VLOOKUP(K275,【参考】数式用!$A$2:$N$57,14,FALSE),"")</f>
        <v/>
      </c>
      <c r="AO275" s="547" t="str">
        <f t="shared" si="110"/>
        <v/>
      </c>
      <c r="AP275" s="545" t="str">
        <f t="shared" si="111"/>
        <v/>
      </c>
      <c r="AQ275" s="545" t="str">
        <f t="shared" si="112"/>
        <v>キャリアパス要件Ⅰ・Ⅱ_</v>
      </c>
      <c r="AR275" s="546" t="str">
        <f t="shared" si="113"/>
        <v>入力済</v>
      </c>
      <c r="AS275" s="547" t="str">
        <f t="shared" si="114"/>
        <v/>
      </c>
      <c r="AT275" s="546" t="str">
        <f t="shared" si="115"/>
        <v>入力済</v>
      </c>
      <c r="AU275" s="546" t="str">
        <f t="shared" si="116"/>
        <v/>
      </c>
      <c r="AV275" s="546" t="str">
        <f t="shared" si="117"/>
        <v/>
      </c>
      <c r="AW275" s="547" t="str">
        <f t="shared" si="118"/>
        <v/>
      </c>
      <c r="AX275" s="547" t="str">
        <f t="shared" si="127"/>
        <v>入力済</v>
      </c>
      <c r="AY275" s="546" t="str">
        <f>IFERROR(VLOOKUP(K275,【参考】数式用!$AR$3:$AS$49, 2, FALSE), "")</f>
        <v/>
      </c>
      <c r="AZ275" s="547" t="str">
        <f t="shared" si="119"/>
        <v/>
      </c>
      <c r="BA275" s="547" t="str">
        <f t="shared" si="120"/>
        <v>入力済</v>
      </c>
      <c r="BB275" s="546" t="str">
        <f>IFERROR(VLOOKUP(K275,【参考】数式用!$AX$3:$AY$56, 2, FALSE), "")</f>
        <v/>
      </c>
      <c r="BC275" s="547" t="str">
        <f t="shared" si="121"/>
        <v/>
      </c>
      <c r="BD275" s="547" t="str">
        <f t="shared" si="122"/>
        <v>入力済</v>
      </c>
      <c r="BE275" s="547" t="str">
        <f t="shared" si="128"/>
        <v/>
      </c>
      <c r="BF275" s="547" t="str">
        <f t="shared" si="123"/>
        <v/>
      </c>
      <c r="BG275" s="547" t="str">
        <f t="shared" si="124"/>
        <v/>
      </c>
      <c r="BH275" s="547" t="str">
        <f t="shared" si="125"/>
        <v/>
      </c>
      <c r="BI275" s="547" t="str">
        <f t="shared" si="126"/>
        <v/>
      </c>
      <c r="BM275" s="633" t="e">
        <f>VLOOKUP(K275,【参考】数式用!$A$2:$O$57,15,FALSE)</f>
        <v>#N/A</v>
      </c>
    </row>
    <row r="276" spans="1:65" ht="109.95" customHeight="1" thickBot="1">
      <c r="A276" s="649">
        <v>265</v>
      </c>
      <c r="B276" s="983" t="str">
        <f>IF(基本情報入力シート!B304="","",基本情報入力シート!B304)</f>
        <v/>
      </c>
      <c r="C276" s="984"/>
      <c r="D276" s="984"/>
      <c r="E276" s="984"/>
      <c r="F276" s="985"/>
      <c r="G276" s="460" t="str">
        <f>IF(基本情報入力シート!L304="", "", 基本情報入力シート!L304)</f>
        <v/>
      </c>
      <c r="H276" s="460" t="str">
        <f>IF(基本情報入力シート!Q304="", "", 基本情報入力シート!Q304)</f>
        <v/>
      </c>
      <c r="I276" s="460" t="str">
        <f>IF(基本情報入力シート!V304="", "", 基本情報入力シート!V304)</f>
        <v/>
      </c>
      <c r="J276" s="460" t="str">
        <f>IF(基本情報入力シート!W304="", "", 基本情報入力シート!W304)</f>
        <v/>
      </c>
      <c r="K276" s="460" t="str">
        <f>IF(基本情報入力シート!Z304="", "", 基本情報入力シート!Z304)</f>
        <v/>
      </c>
      <c r="L276" s="162" t="str">
        <f>IF(基本情報入力シート!AF304=0, "",基本情報入力シート!AF304)</f>
        <v/>
      </c>
      <c r="M276" s="163" t="str">
        <f>IF(AND(基本情報入力シート!AG304="",基本情報入力シート!AG304=""), "", 基本情報入力シート!AG304)</f>
        <v/>
      </c>
      <c r="N276" s="136"/>
      <c r="O276" s="155" t="str">
        <f>IFERROR(VLOOKUP(K276,【参考】数式用!$A$2:$M$57,MATCH(N276,【参考】数式用!$G$3:$M$3,0)+6,0),"")</f>
        <v/>
      </c>
      <c r="P276" s="461" t="s">
        <v>180</v>
      </c>
      <c r="Q276" s="141"/>
      <c r="R276" s="462" t="s">
        <v>271</v>
      </c>
      <c r="S276" s="141"/>
      <c r="T276" s="462" t="s">
        <v>272</v>
      </c>
      <c r="U276" s="141"/>
      <c r="V276" s="462" t="s">
        <v>271</v>
      </c>
      <c r="W276" s="141"/>
      <c r="X276" s="462" t="s">
        <v>182</v>
      </c>
      <c r="Y276" s="462" t="s">
        <v>274</v>
      </c>
      <c r="Z276" s="456" t="str">
        <f t="shared" si="106"/>
        <v/>
      </c>
      <c r="AA276" s="463" t="s">
        <v>275</v>
      </c>
      <c r="AB276" s="458" t="str">
        <f t="shared" si="107"/>
        <v/>
      </c>
      <c r="AC276" s="459" t="str">
        <f>IFERROR(ROUNDDOWN(ROUNDDOWN(ROUND(L276*VLOOKUP(K276,【参考】数式用!$A$2:$M$57,MATCH("処遇改善加算Ⅳ",【参考】数式用!$G$3:$M$3,0)+6,0),0)*M276,0)*Z276*0.5,0), "")</f>
        <v/>
      </c>
      <c r="AD276" s="156"/>
      <c r="AE276" s="157"/>
      <c r="AF276" s="157"/>
      <c r="AG276" s="158"/>
      <c r="AH276" s="234"/>
      <c r="AI276" s="584"/>
      <c r="AJ276" s="167"/>
      <c r="AK276" s="541" t="str">
        <f t="shared" si="108"/>
        <v/>
      </c>
      <c r="AL276" s="542" t="str">
        <f t="shared" si="109"/>
        <v/>
      </c>
      <c r="AM276" s="543"/>
      <c r="AN276" s="547" t="str">
        <f>IFERROR(VLOOKUP(K276,【参考】数式用!$A$2:$N$57,14,FALSE),"")</f>
        <v/>
      </c>
      <c r="AO276" s="547" t="str">
        <f t="shared" si="110"/>
        <v/>
      </c>
      <c r="AP276" s="545" t="str">
        <f t="shared" si="111"/>
        <v/>
      </c>
      <c r="AQ276" s="545" t="str">
        <f t="shared" si="112"/>
        <v>キャリアパス要件Ⅰ・Ⅱ_</v>
      </c>
      <c r="AR276" s="546" t="str">
        <f t="shared" si="113"/>
        <v>入力済</v>
      </c>
      <c r="AS276" s="547" t="str">
        <f t="shared" si="114"/>
        <v/>
      </c>
      <c r="AT276" s="546" t="str">
        <f t="shared" si="115"/>
        <v>入力済</v>
      </c>
      <c r="AU276" s="546" t="str">
        <f t="shared" si="116"/>
        <v/>
      </c>
      <c r="AV276" s="546" t="str">
        <f t="shared" si="117"/>
        <v/>
      </c>
      <c r="AW276" s="547" t="str">
        <f t="shared" si="118"/>
        <v/>
      </c>
      <c r="AX276" s="547" t="str">
        <f t="shared" si="127"/>
        <v>入力済</v>
      </c>
      <c r="AY276" s="546" t="str">
        <f>IFERROR(VLOOKUP(K276,【参考】数式用!$AR$3:$AS$49, 2, FALSE), "")</f>
        <v/>
      </c>
      <c r="AZ276" s="547" t="str">
        <f t="shared" si="119"/>
        <v/>
      </c>
      <c r="BA276" s="547" t="str">
        <f t="shared" si="120"/>
        <v>入力済</v>
      </c>
      <c r="BB276" s="546" t="str">
        <f>IFERROR(VLOOKUP(K276,【参考】数式用!$AX$3:$AY$56, 2, FALSE), "")</f>
        <v/>
      </c>
      <c r="BC276" s="547" t="str">
        <f t="shared" si="121"/>
        <v/>
      </c>
      <c r="BD276" s="547" t="str">
        <f t="shared" si="122"/>
        <v>入力済</v>
      </c>
      <c r="BE276" s="547" t="str">
        <f t="shared" si="128"/>
        <v/>
      </c>
      <c r="BF276" s="547" t="str">
        <f t="shared" si="123"/>
        <v/>
      </c>
      <c r="BG276" s="547" t="str">
        <f t="shared" si="124"/>
        <v/>
      </c>
      <c r="BH276" s="547" t="str">
        <f t="shared" si="125"/>
        <v/>
      </c>
      <c r="BI276" s="547" t="str">
        <f t="shared" si="126"/>
        <v/>
      </c>
      <c r="BM276" s="633" t="e">
        <f>VLOOKUP(K276,【参考】数式用!$A$2:$O$57,15,FALSE)</f>
        <v>#N/A</v>
      </c>
    </row>
    <row r="277" spans="1:65" ht="109.95" customHeight="1" thickBot="1">
      <c r="A277" s="649">
        <v>266</v>
      </c>
      <c r="B277" s="983" t="str">
        <f>IF(基本情報入力シート!B305="","",基本情報入力シート!B305)</f>
        <v/>
      </c>
      <c r="C277" s="984"/>
      <c r="D277" s="984"/>
      <c r="E277" s="984"/>
      <c r="F277" s="985"/>
      <c r="G277" s="460" t="str">
        <f>IF(基本情報入力シート!L305="", "", 基本情報入力シート!L305)</f>
        <v/>
      </c>
      <c r="H277" s="460" t="str">
        <f>IF(基本情報入力シート!Q305="", "", 基本情報入力シート!Q305)</f>
        <v/>
      </c>
      <c r="I277" s="460" t="str">
        <f>IF(基本情報入力シート!V305="", "", 基本情報入力シート!V305)</f>
        <v/>
      </c>
      <c r="J277" s="460" t="str">
        <f>IF(基本情報入力シート!W305="", "", 基本情報入力シート!W305)</f>
        <v/>
      </c>
      <c r="K277" s="460" t="str">
        <f>IF(基本情報入力シート!Z305="", "", 基本情報入力シート!Z305)</f>
        <v/>
      </c>
      <c r="L277" s="162" t="str">
        <f>IF(基本情報入力シート!AF305=0, "",基本情報入力シート!AF305)</f>
        <v/>
      </c>
      <c r="M277" s="163" t="str">
        <f>IF(AND(基本情報入力シート!AG305="",基本情報入力シート!AG305=""), "", 基本情報入力シート!AG305)</f>
        <v/>
      </c>
      <c r="N277" s="136"/>
      <c r="O277" s="155" t="str">
        <f>IFERROR(VLOOKUP(K277,【参考】数式用!$A$2:$M$57,MATCH(N277,【参考】数式用!$G$3:$M$3,0)+6,0),"")</f>
        <v/>
      </c>
      <c r="P277" s="461" t="s">
        <v>180</v>
      </c>
      <c r="Q277" s="141"/>
      <c r="R277" s="462" t="s">
        <v>271</v>
      </c>
      <c r="S277" s="141"/>
      <c r="T277" s="462" t="s">
        <v>272</v>
      </c>
      <c r="U277" s="141"/>
      <c r="V277" s="462" t="s">
        <v>271</v>
      </c>
      <c r="W277" s="141"/>
      <c r="X277" s="462" t="s">
        <v>182</v>
      </c>
      <c r="Y277" s="462" t="s">
        <v>274</v>
      </c>
      <c r="Z277" s="456" t="str">
        <f t="shared" si="106"/>
        <v/>
      </c>
      <c r="AA277" s="463" t="s">
        <v>275</v>
      </c>
      <c r="AB277" s="458" t="str">
        <f t="shared" si="107"/>
        <v/>
      </c>
      <c r="AC277" s="459" t="str">
        <f>IFERROR(ROUNDDOWN(ROUNDDOWN(ROUND(L277*VLOOKUP(K277,【参考】数式用!$A$2:$M$57,MATCH("処遇改善加算Ⅳ",【参考】数式用!$G$3:$M$3,0)+6,0),0)*M277,0)*Z277*0.5,0), "")</f>
        <v/>
      </c>
      <c r="AD277" s="156"/>
      <c r="AE277" s="157"/>
      <c r="AF277" s="157"/>
      <c r="AG277" s="158"/>
      <c r="AH277" s="234"/>
      <c r="AI277" s="584"/>
      <c r="AJ277" s="167"/>
      <c r="AK277" s="541" t="str">
        <f t="shared" si="108"/>
        <v/>
      </c>
      <c r="AL277" s="542" t="str">
        <f t="shared" si="109"/>
        <v/>
      </c>
      <c r="AM277" s="543"/>
      <c r="AN277" s="547" t="str">
        <f>IFERROR(VLOOKUP(K277,【参考】数式用!$A$2:$N$57,14,FALSE),"")</f>
        <v/>
      </c>
      <c r="AO277" s="547" t="str">
        <f t="shared" si="110"/>
        <v/>
      </c>
      <c r="AP277" s="545" t="str">
        <f t="shared" si="111"/>
        <v/>
      </c>
      <c r="AQ277" s="545" t="str">
        <f t="shared" si="112"/>
        <v>キャリアパス要件Ⅰ・Ⅱ_</v>
      </c>
      <c r="AR277" s="546" t="str">
        <f t="shared" si="113"/>
        <v>入力済</v>
      </c>
      <c r="AS277" s="547" t="str">
        <f t="shared" si="114"/>
        <v/>
      </c>
      <c r="AT277" s="546" t="str">
        <f t="shared" si="115"/>
        <v>入力済</v>
      </c>
      <c r="AU277" s="546" t="str">
        <f t="shared" si="116"/>
        <v/>
      </c>
      <c r="AV277" s="546" t="str">
        <f t="shared" si="117"/>
        <v/>
      </c>
      <c r="AW277" s="547" t="str">
        <f t="shared" si="118"/>
        <v/>
      </c>
      <c r="AX277" s="547" t="str">
        <f t="shared" si="127"/>
        <v>入力済</v>
      </c>
      <c r="AY277" s="546" t="str">
        <f>IFERROR(VLOOKUP(K277,【参考】数式用!$AR$3:$AS$49, 2, FALSE), "")</f>
        <v/>
      </c>
      <c r="AZ277" s="547" t="str">
        <f t="shared" si="119"/>
        <v/>
      </c>
      <c r="BA277" s="547" t="str">
        <f t="shared" si="120"/>
        <v>入力済</v>
      </c>
      <c r="BB277" s="546" t="str">
        <f>IFERROR(VLOOKUP(K277,【参考】数式用!$AX$3:$AY$56, 2, FALSE), "")</f>
        <v/>
      </c>
      <c r="BC277" s="547" t="str">
        <f t="shared" si="121"/>
        <v/>
      </c>
      <c r="BD277" s="547" t="str">
        <f t="shared" si="122"/>
        <v>入力済</v>
      </c>
      <c r="BE277" s="547" t="str">
        <f t="shared" si="128"/>
        <v/>
      </c>
      <c r="BF277" s="547" t="str">
        <f t="shared" si="123"/>
        <v/>
      </c>
      <c r="BG277" s="547" t="str">
        <f t="shared" si="124"/>
        <v/>
      </c>
      <c r="BH277" s="547" t="str">
        <f t="shared" si="125"/>
        <v/>
      </c>
      <c r="BI277" s="547" t="str">
        <f t="shared" si="126"/>
        <v/>
      </c>
      <c r="BM277" s="633" t="e">
        <f>VLOOKUP(K277,【参考】数式用!$A$2:$O$57,15,FALSE)</f>
        <v>#N/A</v>
      </c>
    </row>
    <row r="278" spans="1:65" ht="109.95" customHeight="1" thickBot="1">
      <c r="A278" s="649">
        <v>267</v>
      </c>
      <c r="B278" s="983" t="str">
        <f>IF(基本情報入力シート!B306="","",基本情報入力シート!B306)</f>
        <v/>
      </c>
      <c r="C278" s="984"/>
      <c r="D278" s="984"/>
      <c r="E278" s="984"/>
      <c r="F278" s="985"/>
      <c r="G278" s="460" t="str">
        <f>IF(基本情報入力シート!L306="", "", 基本情報入力シート!L306)</f>
        <v/>
      </c>
      <c r="H278" s="460" t="str">
        <f>IF(基本情報入力シート!Q306="", "", 基本情報入力シート!Q306)</f>
        <v/>
      </c>
      <c r="I278" s="460" t="str">
        <f>IF(基本情報入力シート!V306="", "", 基本情報入力シート!V306)</f>
        <v/>
      </c>
      <c r="J278" s="460" t="str">
        <f>IF(基本情報入力シート!W306="", "", 基本情報入力シート!W306)</f>
        <v/>
      </c>
      <c r="K278" s="460" t="str">
        <f>IF(基本情報入力シート!Z306="", "", 基本情報入力シート!Z306)</f>
        <v/>
      </c>
      <c r="L278" s="162" t="str">
        <f>IF(基本情報入力シート!AF306=0, "",基本情報入力シート!AF306)</f>
        <v/>
      </c>
      <c r="M278" s="163" t="str">
        <f>IF(AND(基本情報入力シート!AG306="",基本情報入力シート!AG306=""), "", 基本情報入力シート!AG306)</f>
        <v/>
      </c>
      <c r="N278" s="136"/>
      <c r="O278" s="155" t="str">
        <f>IFERROR(VLOOKUP(K278,【参考】数式用!$A$2:$M$57,MATCH(N278,【参考】数式用!$G$3:$M$3,0)+6,0),"")</f>
        <v/>
      </c>
      <c r="P278" s="461" t="s">
        <v>180</v>
      </c>
      <c r="Q278" s="141"/>
      <c r="R278" s="462" t="s">
        <v>271</v>
      </c>
      <c r="S278" s="141"/>
      <c r="T278" s="462" t="s">
        <v>272</v>
      </c>
      <c r="U278" s="141"/>
      <c r="V278" s="462" t="s">
        <v>271</v>
      </c>
      <c r="W278" s="141"/>
      <c r="X278" s="462" t="s">
        <v>182</v>
      </c>
      <c r="Y278" s="462" t="s">
        <v>274</v>
      </c>
      <c r="Z278" s="456" t="str">
        <f t="shared" si="106"/>
        <v/>
      </c>
      <c r="AA278" s="463" t="s">
        <v>275</v>
      </c>
      <c r="AB278" s="458" t="str">
        <f t="shared" si="107"/>
        <v/>
      </c>
      <c r="AC278" s="459" t="str">
        <f>IFERROR(ROUNDDOWN(ROUNDDOWN(ROUND(L278*VLOOKUP(K278,【参考】数式用!$A$2:$M$57,MATCH("処遇改善加算Ⅳ",【参考】数式用!$G$3:$M$3,0)+6,0),0)*M278,0)*Z278*0.5,0), "")</f>
        <v/>
      </c>
      <c r="AD278" s="156"/>
      <c r="AE278" s="157"/>
      <c r="AF278" s="157"/>
      <c r="AG278" s="158"/>
      <c r="AH278" s="234"/>
      <c r="AI278" s="584"/>
      <c r="AJ278" s="167"/>
      <c r="AK278" s="541" t="str">
        <f t="shared" si="108"/>
        <v/>
      </c>
      <c r="AL278" s="542" t="str">
        <f t="shared" si="109"/>
        <v/>
      </c>
      <c r="AM278" s="543"/>
      <c r="AN278" s="547" t="str">
        <f>IFERROR(VLOOKUP(K278,【参考】数式用!$A$2:$N$57,14,FALSE),"")</f>
        <v/>
      </c>
      <c r="AO278" s="547" t="str">
        <f t="shared" si="110"/>
        <v/>
      </c>
      <c r="AP278" s="545" t="str">
        <f t="shared" si="111"/>
        <v/>
      </c>
      <c r="AQ278" s="545" t="str">
        <f t="shared" si="112"/>
        <v>キャリアパス要件Ⅰ・Ⅱ_</v>
      </c>
      <c r="AR278" s="546" t="str">
        <f t="shared" si="113"/>
        <v>入力済</v>
      </c>
      <c r="AS278" s="547" t="str">
        <f t="shared" si="114"/>
        <v/>
      </c>
      <c r="AT278" s="546" t="str">
        <f t="shared" si="115"/>
        <v>入力済</v>
      </c>
      <c r="AU278" s="546" t="str">
        <f t="shared" si="116"/>
        <v/>
      </c>
      <c r="AV278" s="546" t="str">
        <f t="shared" si="117"/>
        <v/>
      </c>
      <c r="AW278" s="547" t="str">
        <f t="shared" si="118"/>
        <v/>
      </c>
      <c r="AX278" s="547" t="str">
        <f t="shared" si="127"/>
        <v>入力済</v>
      </c>
      <c r="AY278" s="546" t="str">
        <f>IFERROR(VLOOKUP(K278,【参考】数式用!$AR$3:$AS$49, 2, FALSE), "")</f>
        <v/>
      </c>
      <c r="AZ278" s="547" t="str">
        <f t="shared" si="119"/>
        <v/>
      </c>
      <c r="BA278" s="547" t="str">
        <f t="shared" si="120"/>
        <v>入力済</v>
      </c>
      <c r="BB278" s="546" t="str">
        <f>IFERROR(VLOOKUP(K278,【参考】数式用!$AX$3:$AY$56, 2, FALSE), "")</f>
        <v/>
      </c>
      <c r="BC278" s="547" t="str">
        <f t="shared" si="121"/>
        <v/>
      </c>
      <c r="BD278" s="547" t="str">
        <f t="shared" si="122"/>
        <v>入力済</v>
      </c>
      <c r="BE278" s="547" t="str">
        <f t="shared" si="128"/>
        <v/>
      </c>
      <c r="BF278" s="547" t="str">
        <f t="shared" si="123"/>
        <v/>
      </c>
      <c r="BG278" s="547" t="str">
        <f t="shared" si="124"/>
        <v/>
      </c>
      <c r="BH278" s="547" t="str">
        <f t="shared" si="125"/>
        <v/>
      </c>
      <c r="BI278" s="547" t="str">
        <f t="shared" si="126"/>
        <v/>
      </c>
      <c r="BM278" s="633" t="e">
        <f>VLOOKUP(K278,【参考】数式用!$A$2:$O$57,15,FALSE)</f>
        <v>#N/A</v>
      </c>
    </row>
    <row r="279" spans="1:65" ht="109.95" customHeight="1" thickBot="1">
      <c r="A279" s="649">
        <v>268</v>
      </c>
      <c r="B279" s="983" t="str">
        <f>IF(基本情報入力シート!B307="","",基本情報入力シート!B307)</f>
        <v/>
      </c>
      <c r="C279" s="984"/>
      <c r="D279" s="984"/>
      <c r="E279" s="984"/>
      <c r="F279" s="985"/>
      <c r="G279" s="460" t="str">
        <f>IF(基本情報入力シート!L307="", "", 基本情報入力シート!L307)</f>
        <v/>
      </c>
      <c r="H279" s="460" t="str">
        <f>IF(基本情報入力シート!Q307="", "", 基本情報入力シート!Q307)</f>
        <v/>
      </c>
      <c r="I279" s="460" t="str">
        <f>IF(基本情報入力シート!V307="", "", 基本情報入力シート!V307)</f>
        <v/>
      </c>
      <c r="J279" s="460" t="str">
        <f>IF(基本情報入力シート!W307="", "", 基本情報入力シート!W307)</f>
        <v/>
      </c>
      <c r="K279" s="460" t="str">
        <f>IF(基本情報入力シート!Z307="", "", 基本情報入力シート!Z307)</f>
        <v/>
      </c>
      <c r="L279" s="162" t="str">
        <f>IF(基本情報入力シート!AF307=0, "",基本情報入力シート!AF307)</f>
        <v/>
      </c>
      <c r="M279" s="163" t="str">
        <f>IF(AND(基本情報入力シート!AG307="",基本情報入力シート!AG307=""), "", 基本情報入力シート!AG307)</f>
        <v/>
      </c>
      <c r="N279" s="136"/>
      <c r="O279" s="155" t="str">
        <f>IFERROR(VLOOKUP(K279,【参考】数式用!$A$2:$M$57,MATCH(N279,【参考】数式用!$G$3:$M$3,0)+6,0),"")</f>
        <v/>
      </c>
      <c r="P279" s="461" t="s">
        <v>180</v>
      </c>
      <c r="Q279" s="141"/>
      <c r="R279" s="462" t="s">
        <v>271</v>
      </c>
      <c r="S279" s="141"/>
      <c r="T279" s="462" t="s">
        <v>272</v>
      </c>
      <c r="U279" s="141"/>
      <c r="V279" s="462" t="s">
        <v>271</v>
      </c>
      <c r="W279" s="141"/>
      <c r="X279" s="462" t="s">
        <v>182</v>
      </c>
      <c r="Y279" s="462" t="s">
        <v>274</v>
      </c>
      <c r="Z279" s="456" t="str">
        <f t="shared" si="106"/>
        <v/>
      </c>
      <c r="AA279" s="463" t="s">
        <v>275</v>
      </c>
      <c r="AB279" s="458" t="str">
        <f t="shared" si="107"/>
        <v/>
      </c>
      <c r="AC279" s="459" t="str">
        <f>IFERROR(ROUNDDOWN(ROUNDDOWN(ROUND(L279*VLOOKUP(K279,【参考】数式用!$A$2:$M$57,MATCH("処遇改善加算Ⅳ",【参考】数式用!$G$3:$M$3,0)+6,0),0)*M279,0)*Z279*0.5,0), "")</f>
        <v/>
      </c>
      <c r="AD279" s="156"/>
      <c r="AE279" s="157"/>
      <c r="AF279" s="157"/>
      <c r="AG279" s="158"/>
      <c r="AH279" s="234"/>
      <c r="AI279" s="584"/>
      <c r="AJ279" s="167"/>
      <c r="AK279" s="541" t="str">
        <f t="shared" si="108"/>
        <v/>
      </c>
      <c r="AL279" s="542" t="str">
        <f t="shared" si="109"/>
        <v/>
      </c>
      <c r="AM279" s="543"/>
      <c r="AN279" s="547" t="str">
        <f>IFERROR(VLOOKUP(K279,【参考】数式用!$A$2:$N$57,14,FALSE),"")</f>
        <v/>
      </c>
      <c r="AO279" s="547" t="str">
        <f t="shared" si="110"/>
        <v/>
      </c>
      <c r="AP279" s="545" t="str">
        <f t="shared" si="111"/>
        <v/>
      </c>
      <c r="AQ279" s="545" t="str">
        <f t="shared" si="112"/>
        <v>キャリアパス要件Ⅰ・Ⅱ_</v>
      </c>
      <c r="AR279" s="546" t="str">
        <f t="shared" si="113"/>
        <v>入力済</v>
      </c>
      <c r="AS279" s="547" t="str">
        <f t="shared" si="114"/>
        <v/>
      </c>
      <c r="AT279" s="546" t="str">
        <f t="shared" si="115"/>
        <v>入力済</v>
      </c>
      <c r="AU279" s="546" t="str">
        <f t="shared" si="116"/>
        <v/>
      </c>
      <c r="AV279" s="546" t="str">
        <f t="shared" si="117"/>
        <v/>
      </c>
      <c r="AW279" s="547" t="str">
        <f t="shared" si="118"/>
        <v/>
      </c>
      <c r="AX279" s="547" t="str">
        <f t="shared" si="127"/>
        <v>入力済</v>
      </c>
      <c r="AY279" s="546" t="str">
        <f>IFERROR(VLOOKUP(K279,【参考】数式用!$AR$3:$AS$49, 2, FALSE), "")</f>
        <v/>
      </c>
      <c r="AZ279" s="547" t="str">
        <f t="shared" si="119"/>
        <v/>
      </c>
      <c r="BA279" s="547" t="str">
        <f t="shared" si="120"/>
        <v>入力済</v>
      </c>
      <c r="BB279" s="546" t="str">
        <f>IFERROR(VLOOKUP(K279,【参考】数式用!$AX$3:$AY$56, 2, FALSE), "")</f>
        <v/>
      </c>
      <c r="BC279" s="547" t="str">
        <f t="shared" si="121"/>
        <v/>
      </c>
      <c r="BD279" s="547" t="str">
        <f t="shared" si="122"/>
        <v>入力済</v>
      </c>
      <c r="BE279" s="547" t="str">
        <f t="shared" si="128"/>
        <v/>
      </c>
      <c r="BF279" s="547" t="str">
        <f t="shared" si="123"/>
        <v/>
      </c>
      <c r="BG279" s="547" t="str">
        <f t="shared" si="124"/>
        <v/>
      </c>
      <c r="BH279" s="547" t="str">
        <f t="shared" si="125"/>
        <v/>
      </c>
      <c r="BI279" s="547" t="str">
        <f t="shared" si="126"/>
        <v/>
      </c>
      <c r="BM279" s="633" t="e">
        <f>VLOOKUP(K279,【参考】数式用!$A$2:$O$57,15,FALSE)</f>
        <v>#N/A</v>
      </c>
    </row>
    <row r="280" spans="1:65" ht="109.95" customHeight="1" thickBot="1">
      <c r="A280" s="649">
        <v>269</v>
      </c>
      <c r="B280" s="983" t="str">
        <f>IF(基本情報入力シート!B308="","",基本情報入力シート!B308)</f>
        <v/>
      </c>
      <c r="C280" s="984"/>
      <c r="D280" s="984"/>
      <c r="E280" s="984"/>
      <c r="F280" s="985"/>
      <c r="G280" s="460" t="str">
        <f>IF(基本情報入力シート!L308="", "", 基本情報入力シート!L308)</f>
        <v/>
      </c>
      <c r="H280" s="460" t="str">
        <f>IF(基本情報入力シート!Q308="", "", 基本情報入力シート!Q308)</f>
        <v/>
      </c>
      <c r="I280" s="460" t="str">
        <f>IF(基本情報入力シート!V308="", "", 基本情報入力シート!V308)</f>
        <v/>
      </c>
      <c r="J280" s="460" t="str">
        <f>IF(基本情報入力シート!W308="", "", 基本情報入力シート!W308)</f>
        <v/>
      </c>
      <c r="K280" s="460" t="str">
        <f>IF(基本情報入力シート!Z308="", "", 基本情報入力シート!Z308)</f>
        <v/>
      </c>
      <c r="L280" s="162" t="str">
        <f>IF(基本情報入力シート!AF308=0, "",基本情報入力シート!AF308)</f>
        <v/>
      </c>
      <c r="M280" s="163" t="str">
        <f>IF(AND(基本情報入力シート!AG308="",基本情報入力シート!AG308=""), "", 基本情報入力シート!AG308)</f>
        <v/>
      </c>
      <c r="N280" s="136"/>
      <c r="O280" s="155" t="str">
        <f>IFERROR(VLOOKUP(K280,【参考】数式用!$A$2:$M$57,MATCH(N280,【参考】数式用!$G$3:$M$3,0)+6,0),"")</f>
        <v/>
      </c>
      <c r="P280" s="461" t="s">
        <v>180</v>
      </c>
      <c r="Q280" s="141"/>
      <c r="R280" s="462" t="s">
        <v>271</v>
      </c>
      <c r="S280" s="141"/>
      <c r="T280" s="462" t="s">
        <v>272</v>
      </c>
      <c r="U280" s="141"/>
      <c r="V280" s="462" t="s">
        <v>271</v>
      </c>
      <c r="W280" s="141"/>
      <c r="X280" s="462" t="s">
        <v>182</v>
      </c>
      <c r="Y280" s="462" t="s">
        <v>274</v>
      </c>
      <c r="Z280" s="456" t="str">
        <f t="shared" si="106"/>
        <v/>
      </c>
      <c r="AA280" s="463" t="s">
        <v>275</v>
      </c>
      <c r="AB280" s="458" t="str">
        <f t="shared" si="107"/>
        <v/>
      </c>
      <c r="AC280" s="459" t="str">
        <f>IFERROR(ROUNDDOWN(ROUNDDOWN(ROUND(L280*VLOOKUP(K280,【参考】数式用!$A$2:$M$57,MATCH("処遇改善加算Ⅳ",【参考】数式用!$G$3:$M$3,0)+6,0),0)*M280,0)*Z280*0.5,0), "")</f>
        <v/>
      </c>
      <c r="AD280" s="156"/>
      <c r="AE280" s="157"/>
      <c r="AF280" s="157"/>
      <c r="AG280" s="158"/>
      <c r="AH280" s="234"/>
      <c r="AI280" s="584"/>
      <c r="AJ280" s="167"/>
      <c r="AK280" s="541" t="str">
        <f t="shared" si="108"/>
        <v/>
      </c>
      <c r="AL280" s="542" t="str">
        <f t="shared" si="109"/>
        <v/>
      </c>
      <c r="AM280" s="543"/>
      <c r="AN280" s="547" t="str">
        <f>IFERROR(VLOOKUP(K280,【参考】数式用!$A$2:$N$57,14,FALSE),"")</f>
        <v/>
      </c>
      <c r="AO280" s="547" t="str">
        <f t="shared" si="110"/>
        <v/>
      </c>
      <c r="AP280" s="545" t="str">
        <f t="shared" si="111"/>
        <v/>
      </c>
      <c r="AQ280" s="545" t="str">
        <f t="shared" si="112"/>
        <v>キャリアパス要件Ⅰ・Ⅱ_</v>
      </c>
      <c r="AR280" s="546" t="str">
        <f t="shared" si="113"/>
        <v>入力済</v>
      </c>
      <c r="AS280" s="547" t="str">
        <f t="shared" si="114"/>
        <v/>
      </c>
      <c r="AT280" s="546" t="str">
        <f t="shared" si="115"/>
        <v>入力済</v>
      </c>
      <c r="AU280" s="546" t="str">
        <f t="shared" si="116"/>
        <v/>
      </c>
      <c r="AV280" s="546" t="str">
        <f t="shared" si="117"/>
        <v/>
      </c>
      <c r="AW280" s="547" t="str">
        <f t="shared" si="118"/>
        <v/>
      </c>
      <c r="AX280" s="547" t="str">
        <f t="shared" si="127"/>
        <v>入力済</v>
      </c>
      <c r="AY280" s="546" t="str">
        <f>IFERROR(VLOOKUP(K280,【参考】数式用!$AR$3:$AS$49, 2, FALSE), "")</f>
        <v/>
      </c>
      <c r="AZ280" s="547" t="str">
        <f t="shared" si="119"/>
        <v/>
      </c>
      <c r="BA280" s="547" t="str">
        <f t="shared" si="120"/>
        <v>入力済</v>
      </c>
      <c r="BB280" s="546" t="str">
        <f>IFERROR(VLOOKUP(K280,【参考】数式用!$AX$3:$AY$56, 2, FALSE), "")</f>
        <v/>
      </c>
      <c r="BC280" s="547" t="str">
        <f t="shared" si="121"/>
        <v/>
      </c>
      <c r="BD280" s="547" t="str">
        <f t="shared" si="122"/>
        <v>入力済</v>
      </c>
      <c r="BE280" s="547" t="str">
        <f t="shared" si="128"/>
        <v/>
      </c>
      <c r="BF280" s="547" t="str">
        <f t="shared" si="123"/>
        <v/>
      </c>
      <c r="BG280" s="547" t="str">
        <f t="shared" si="124"/>
        <v/>
      </c>
      <c r="BH280" s="547" t="str">
        <f t="shared" si="125"/>
        <v/>
      </c>
      <c r="BI280" s="547" t="str">
        <f t="shared" si="126"/>
        <v/>
      </c>
      <c r="BM280" s="633" t="e">
        <f>VLOOKUP(K280,【参考】数式用!$A$2:$O$57,15,FALSE)</f>
        <v>#N/A</v>
      </c>
    </row>
    <row r="281" spans="1:65" ht="109.95" customHeight="1" thickBot="1">
      <c r="A281" s="649">
        <v>270</v>
      </c>
      <c r="B281" s="983" t="str">
        <f>IF(基本情報入力シート!B309="","",基本情報入力シート!B309)</f>
        <v/>
      </c>
      <c r="C281" s="984"/>
      <c r="D281" s="984"/>
      <c r="E281" s="984"/>
      <c r="F281" s="985"/>
      <c r="G281" s="460" t="str">
        <f>IF(基本情報入力シート!L309="", "", 基本情報入力シート!L309)</f>
        <v/>
      </c>
      <c r="H281" s="460" t="str">
        <f>IF(基本情報入力シート!Q309="", "", 基本情報入力シート!Q309)</f>
        <v/>
      </c>
      <c r="I281" s="460" t="str">
        <f>IF(基本情報入力シート!V309="", "", 基本情報入力シート!V309)</f>
        <v/>
      </c>
      <c r="J281" s="460" t="str">
        <f>IF(基本情報入力シート!W309="", "", 基本情報入力シート!W309)</f>
        <v/>
      </c>
      <c r="K281" s="460" t="str">
        <f>IF(基本情報入力シート!Z309="", "", 基本情報入力シート!Z309)</f>
        <v/>
      </c>
      <c r="L281" s="162" t="str">
        <f>IF(基本情報入力シート!AF309=0, "",基本情報入力シート!AF309)</f>
        <v/>
      </c>
      <c r="M281" s="163" t="str">
        <f>IF(AND(基本情報入力シート!AG309="",基本情報入力シート!AG309=""), "", 基本情報入力シート!AG309)</f>
        <v/>
      </c>
      <c r="N281" s="136"/>
      <c r="O281" s="155" t="str">
        <f>IFERROR(VLOOKUP(K281,【参考】数式用!$A$2:$M$57,MATCH(N281,【参考】数式用!$G$3:$M$3,0)+6,0),"")</f>
        <v/>
      </c>
      <c r="P281" s="461" t="s">
        <v>180</v>
      </c>
      <c r="Q281" s="141"/>
      <c r="R281" s="462" t="s">
        <v>271</v>
      </c>
      <c r="S281" s="141"/>
      <c r="T281" s="462" t="s">
        <v>272</v>
      </c>
      <c r="U281" s="141"/>
      <c r="V281" s="462" t="s">
        <v>271</v>
      </c>
      <c r="W281" s="141"/>
      <c r="X281" s="462" t="s">
        <v>182</v>
      </c>
      <c r="Y281" s="462" t="s">
        <v>274</v>
      </c>
      <c r="Z281" s="456" t="str">
        <f t="shared" si="106"/>
        <v/>
      </c>
      <c r="AA281" s="463" t="s">
        <v>275</v>
      </c>
      <c r="AB281" s="458" t="str">
        <f t="shared" si="107"/>
        <v/>
      </c>
      <c r="AC281" s="459" t="str">
        <f>IFERROR(ROUNDDOWN(ROUNDDOWN(ROUND(L281*VLOOKUP(K281,【参考】数式用!$A$2:$M$57,MATCH("処遇改善加算Ⅳ",【参考】数式用!$G$3:$M$3,0)+6,0),0)*M281,0)*Z281*0.5,0), "")</f>
        <v/>
      </c>
      <c r="AD281" s="156"/>
      <c r="AE281" s="157"/>
      <c r="AF281" s="157"/>
      <c r="AG281" s="158"/>
      <c r="AH281" s="234"/>
      <c r="AI281" s="584"/>
      <c r="AJ281" s="167"/>
      <c r="AK281" s="541" t="str">
        <f t="shared" si="108"/>
        <v/>
      </c>
      <c r="AL281" s="542" t="str">
        <f t="shared" si="109"/>
        <v/>
      </c>
      <c r="AM281" s="543"/>
      <c r="AN281" s="547" t="str">
        <f>IFERROR(VLOOKUP(K281,【参考】数式用!$A$2:$N$57,14,FALSE),"")</f>
        <v/>
      </c>
      <c r="AO281" s="547" t="str">
        <f t="shared" si="110"/>
        <v/>
      </c>
      <c r="AP281" s="545" t="str">
        <f t="shared" si="111"/>
        <v/>
      </c>
      <c r="AQ281" s="545" t="str">
        <f t="shared" si="112"/>
        <v>キャリアパス要件Ⅰ・Ⅱ_</v>
      </c>
      <c r="AR281" s="546" t="str">
        <f t="shared" si="113"/>
        <v>入力済</v>
      </c>
      <c r="AS281" s="547" t="str">
        <f t="shared" si="114"/>
        <v/>
      </c>
      <c r="AT281" s="546" t="str">
        <f t="shared" si="115"/>
        <v>入力済</v>
      </c>
      <c r="AU281" s="546" t="str">
        <f t="shared" si="116"/>
        <v/>
      </c>
      <c r="AV281" s="546" t="str">
        <f t="shared" si="117"/>
        <v/>
      </c>
      <c r="AW281" s="547" t="str">
        <f t="shared" si="118"/>
        <v/>
      </c>
      <c r="AX281" s="547" t="str">
        <f t="shared" si="127"/>
        <v>入力済</v>
      </c>
      <c r="AY281" s="546" t="str">
        <f>IFERROR(VLOOKUP(K281,【参考】数式用!$AR$3:$AS$49, 2, FALSE), "")</f>
        <v/>
      </c>
      <c r="AZ281" s="547" t="str">
        <f t="shared" si="119"/>
        <v/>
      </c>
      <c r="BA281" s="547" t="str">
        <f t="shared" si="120"/>
        <v>入力済</v>
      </c>
      <c r="BB281" s="546" t="str">
        <f>IFERROR(VLOOKUP(K281,【参考】数式用!$AX$3:$AY$56, 2, FALSE), "")</f>
        <v/>
      </c>
      <c r="BC281" s="547" t="str">
        <f t="shared" si="121"/>
        <v/>
      </c>
      <c r="BD281" s="547" t="str">
        <f t="shared" si="122"/>
        <v>入力済</v>
      </c>
      <c r="BE281" s="547" t="str">
        <f t="shared" si="128"/>
        <v/>
      </c>
      <c r="BF281" s="547" t="str">
        <f t="shared" si="123"/>
        <v/>
      </c>
      <c r="BG281" s="547" t="str">
        <f t="shared" si="124"/>
        <v/>
      </c>
      <c r="BH281" s="547" t="str">
        <f t="shared" si="125"/>
        <v/>
      </c>
      <c r="BI281" s="547" t="str">
        <f t="shared" si="126"/>
        <v/>
      </c>
      <c r="BM281" s="633" t="e">
        <f>VLOOKUP(K281,【参考】数式用!$A$2:$O$57,15,FALSE)</f>
        <v>#N/A</v>
      </c>
    </row>
    <row r="282" spans="1:65" ht="109.95" customHeight="1" thickBot="1">
      <c r="A282" s="649">
        <v>271</v>
      </c>
      <c r="B282" s="983" t="str">
        <f>IF(基本情報入力シート!B310="","",基本情報入力シート!B310)</f>
        <v/>
      </c>
      <c r="C282" s="984"/>
      <c r="D282" s="984"/>
      <c r="E282" s="984"/>
      <c r="F282" s="985"/>
      <c r="G282" s="460" t="str">
        <f>IF(基本情報入力シート!L310="", "", 基本情報入力シート!L310)</f>
        <v/>
      </c>
      <c r="H282" s="460" t="str">
        <f>IF(基本情報入力シート!Q310="", "", 基本情報入力シート!Q310)</f>
        <v/>
      </c>
      <c r="I282" s="460" t="str">
        <f>IF(基本情報入力シート!V310="", "", 基本情報入力シート!V310)</f>
        <v/>
      </c>
      <c r="J282" s="460" t="str">
        <f>IF(基本情報入力シート!W310="", "", 基本情報入力シート!W310)</f>
        <v/>
      </c>
      <c r="K282" s="460" t="str">
        <f>IF(基本情報入力シート!Z310="", "", 基本情報入力シート!Z310)</f>
        <v/>
      </c>
      <c r="L282" s="162" t="str">
        <f>IF(基本情報入力シート!AF310=0, "",基本情報入力シート!AF310)</f>
        <v/>
      </c>
      <c r="M282" s="163" t="str">
        <f>IF(AND(基本情報入力シート!AG310="",基本情報入力シート!AG310=""), "", 基本情報入力シート!AG310)</f>
        <v/>
      </c>
      <c r="N282" s="136"/>
      <c r="O282" s="155" t="str">
        <f>IFERROR(VLOOKUP(K282,【参考】数式用!$A$2:$M$57,MATCH(N282,【参考】数式用!$G$3:$M$3,0)+6,0),"")</f>
        <v/>
      </c>
      <c r="P282" s="461" t="s">
        <v>180</v>
      </c>
      <c r="Q282" s="141"/>
      <c r="R282" s="462" t="s">
        <v>271</v>
      </c>
      <c r="S282" s="141"/>
      <c r="T282" s="462" t="s">
        <v>272</v>
      </c>
      <c r="U282" s="141"/>
      <c r="V282" s="462" t="s">
        <v>271</v>
      </c>
      <c r="W282" s="141"/>
      <c r="X282" s="462" t="s">
        <v>182</v>
      </c>
      <c r="Y282" s="462" t="s">
        <v>274</v>
      </c>
      <c r="Z282" s="456" t="str">
        <f t="shared" si="106"/>
        <v/>
      </c>
      <c r="AA282" s="463" t="s">
        <v>275</v>
      </c>
      <c r="AB282" s="458" t="str">
        <f t="shared" si="107"/>
        <v/>
      </c>
      <c r="AC282" s="459" t="str">
        <f>IFERROR(ROUNDDOWN(ROUNDDOWN(ROUND(L282*VLOOKUP(K282,【参考】数式用!$A$2:$M$57,MATCH("処遇改善加算Ⅳ",【参考】数式用!$G$3:$M$3,0)+6,0),0)*M282,0)*Z282*0.5,0), "")</f>
        <v/>
      </c>
      <c r="AD282" s="156"/>
      <c r="AE282" s="157"/>
      <c r="AF282" s="157"/>
      <c r="AG282" s="158"/>
      <c r="AH282" s="234"/>
      <c r="AI282" s="584"/>
      <c r="AJ282" s="167"/>
      <c r="AK282" s="541" t="str">
        <f t="shared" si="108"/>
        <v/>
      </c>
      <c r="AL282" s="542" t="str">
        <f t="shared" si="109"/>
        <v/>
      </c>
      <c r="AM282" s="543"/>
      <c r="AN282" s="547" t="str">
        <f>IFERROR(VLOOKUP(K282,【参考】数式用!$A$2:$N$57,14,FALSE),"")</f>
        <v/>
      </c>
      <c r="AO282" s="547" t="str">
        <f t="shared" si="110"/>
        <v/>
      </c>
      <c r="AP282" s="545" t="str">
        <f t="shared" si="111"/>
        <v/>
      </c>
      <c r="AQ282" s="545" t="str">
        <f t="shared" si="112"/>
        <v>キャリアパス要件Ⅰ・Ⅱ_</v>
      </c>
      <c r="AR282" s="546" t="str">
        <f t="shared" si="113"/>
        <v>入力済</v>
      </c>
      <c r="AS282" s="547" t="str">
        <f t="shared" si="114"/>
        <v/>
      </c>
      <c r="AT282" s="546" t="str">
        <f t="shared" si="115"/>
        <v>入力済</v>
      </c>
      <c r="AU282" s="546" t="str">
        <f t="shared" si="116"/>
        <v/>
      </c>
      <c r="AV282" s="546" t="str">
        <f t="shared" si="117"/>
        <v/>
      </c>
      <c r="AW282" s="547" t="str">
        <f t="shared" si="118"/>
        <v/>
      </c>
      <c r="AX282" s="547" t="str">
        <f t="shared" si="127"/>
        <v>入力済</v>
      </c>
      <c r="AY282" s="546" t="str">
        <f>IFERROR(VLOOKUP(K282,【参考】数式用!$AR$3:$AS$49, 2, FALSE), "")</f>
        <v/>
      </c>
      <c r="AZ282" s="547" t="str">
        <f t="shared" si="119"/>
        <v/>
      </c>
      <c r="BA282" s="547" t="str">
        <f t="shared" si="120"/>
        <v>入力済</v>
      </c>
      <c r="BB282" s="546" t="str">
        <f>IFERROR(VLOOKUP(K282,【参考】数式用!$AX$3:$AY$56, 2, FALSE), "")</f>
        <v/>
      </c>
      <c r="BC282" s="547" t="str">
        <f t="shared" si="121"/>
        <v/>
      </c>
      <c r="BD282" s="547" t="str">
        <f t="shared" si="122"/>
        <v>入力済</v>
      </c>
      <c r="BE282" s="547" t="str">
        <f t="shared" si="128"/>
        <v/>
      </c>
      <c r="BF282" s="547" t="str">
        <f t="shared" si="123"/>
        <v/>
      </c>
      <c r="BG282" s="547" t="str">
        <f t="shared" si="124"/>
        <v/>
      </c>
      <c r="BH282" s="547" t="str">
        <f t="shared" si="125"/>
        <v/>
      </c>
      <c r="BI282" s="547" t="str">
        <f t="shared" si="126"/>
        <v/>
      </c>
      <c r="BM282" s="633" t="e">
        <f>VLOOKUP(K282,【参考】数式用!$A$2:$O$57,15,FALSE)</f>
        <v>#N/A</v>
      </c>
    </row>
    <row r="283" spans="1:65" ht="109.95" customHeight="1" thickBot="1">
      <c r="A283" s="649">
        <v>272</v>
      </c>
      <c r="B283" s="983" t="str">
        <f>IF(基本情報入力シート!B311="","",基本情報入力シート!B311)</f>
        <v/>
      </c>
      <c r="C283" s="984"/>
      <c r="D283" s="984"/>
      <c r="E283" s="984"/>
      <c r="F283" s="985"/>
      <c r="G283" s="460" t="str">
        <f>IF(基本情報入力シート!L311="", "", 基本情報入力シート!L311)</f>
        <v/>
      </c>
      <c r="H283" s="460" t="str">
        <f>IF(基本情報入力シート!Q311="", "", 基本情報入力シート!Q311)</f>
        <v/>
      </c>
      <c r="I283" s="460" t="str">
        <f>IF(基本情報入力シート!V311="", "", 基本情報入力シート!V311)</f>
        <v/>
      </c>
      <c r="J283" s="460" t="str">
        <f>IF(基本情報入力シート!W311="", "", 基本情報入力シート!W311)</f>
        <v/>
      </c>
      <c r="K283" s="460" t="str">
        <f>IF(基本情報入力シート!Z311="", "", 基本情報入力シート!Z311)</f>
        <v/>
      </c>
      <c r="L283" s="162" t="str">
        <f>IF(基本情報入力シート!AF311=0, "",基本情報入力シート!AF311)</f>
        <v/>
      </c>
      <c r="M283" s="163" t="str">
        <f>IF(AND(基本情報入力シート!AG311="",基本情報入力シート!AG311=""), "", 基本情報入力シート!AG311)</f>
        <v/>
      </c>
      <c r="N283" s="136"/>
      <c r="O283" s="155" t="str">
        <f>IFERROR(VLOOKUP(K283,【参考】数式用!$A$2:$M$57,MATCH(N283,【参考】数式用!$G$3:$M$3,0)+6,0),"")</f>
        <v/>
      </c>
      <c r="P283" s="461" t="s">
        <v>180</v>
      </c>
      <c r="Q283" s="141"/>
      <c r="R283" s="462" t="s">
        <v>271</v>
      </c>
      <c r="S283" s="141"/>
      <c r="T283" s="462" t="s">
        <v>272</v>
      </c>
      <c r="U283" s="141"/>
      <c r="V283" s="462" t="s">
        <v>271</v>
      </c>
      <c r="W283" s="141"/>
      <c r="X283" s="462" t="s">
        <v>182</v>
      </c>
      <c r="Y283" s="462" t="s">
        <v>274</v>
      </c>
      <c r="Z283" s="456" t="str">
        <f t="shared" si="106"/>
        <v/>
      </c>
      <c r="AA283" s="463" t="s">
        <v>275</v>
      </c>
      <c r="AB283" s="458" t="str">
        <f t="shared" si="107"/>
        <v/>
      </c>
      <c r="AC283" s="459" t="str">
        <f>IFERROR(ROUNDDOWN(ROUNDDOWN(ROUND(L283*VLOOKUP(K283,【参考】数式用!$A$2:$M$57,MATCH("処遇改善加算Ⅳ",【参考】数式用!$G$3:$M$3,0)+6,0),0)*M283,0)*Z283*0.5,0), "")</f>
        <v/>
      </c>
      <c r="AD283" s="156"/>
      <c r="AE283" s="157"/>
      <c r="AF283" s="157"/>
      <c r="AG283" s="158"/>
      <c r="AH283" s="234"/>
      <c r="AI283" s="584"/>
      <c r="AJ283" s="167"/>
      <c r="AK283" s="541" t="str">
        <f t="shared" si="108"/>
        <v/>
      </c>
      <c r="AL283" s="542" t="str">
        <f t="shared" si="109"/>
        <v/>
      </c>
      <c r="AM283" s="543"/>
      <c r="AN283" s="547" t="str">
        <f>IFERROR(VLOOKUP(K283,【参考】数式用!$A$2:$N$57,14,FALSE),"")</f>
        <v/>
      </c>
      <c r="AO283" s="547" t="str">
        <f t="shared" si="110"/>
        <v/>
      </c>
      <c r="AP283" s="545" t="str">
        <f t="shared" si="111"/>
        <v/>
      </c>
      <c r="AQ283" s="545" t="str">
        <f t="shared" si="112"/>
        <v>キャリアパス要件Ⅰ・Ⅱ_</v>
      </c>
      <c r="AR283" s="546" t="str">
        <f t="shared" si="113"/>
        <v>入力済</v>
      </c>
      <c r="AS283" s="547" t="str">
        <f t="shared" si="114"/>
        <v/>
      </c>
      <c r="AT283" s="546" t="str">
        <f t="shared" si="115"/>
        <v>入力済</v>
      </c>
      <c r="AU283" s="546" t="str">
        <f t="shared" si="116"/>
        <v/>
      </c>
      <c r="AV283" s="546" t="str">
        <f t="shared" si="117"/>
        <v/>
      </c>
      <c r="AW283" s="547" t="str">
        <f t="shared" si="118"/>
        <v/>
      </c>
      <c r="AX283" s="547" t="str">
        <f t="shared" si="127"/>
        <v>入力済</v>
      </c>
      <c r="AY283" s="546" t="str">
        <f>IFERROR(VLOOKUP(K283,【参考】数式用!$AR$3:$AS$49, 2, FALSE), "")</f>
        <v/>
      </c>
      <c r="AZ283" s="547" t="str">
        <f t="shared" si="119"/>
        <v/>
      </c>
      <c r="BA283" s="547" t="str">
        <f t="shared" si="120"/>
        <v>入力済</v>
      </c>
      <c r="BB283" s="546" t="str">
        <f>IFERROR(VLOOKUP(K283,【参考】数式用!$AX$3:$AY$56, 2, FALSE), "")</f>
        <v/>
      </c>
      <c r="BC283" s="547" t="str">
        <f t="shared" si="121"/>
        <v/>
      </c>
      <c r="BD283" s="547" t="str">
        <f t="shared" si="122"/>
        <v>入力済</v>
      </c>
      <c r="BE283" s="547" t="str">
        <f t="shared" si="128"/>
        <v/>
      </c>
      <c r="BF283" s="547" t="str">
        <f t="shared" si="123"/>
        <v/>
      </c>
      <c r="BG283" s="547" t="str">
        <f t="shared" si="124"/>
        <v/>
      </c>
      <c r="BH283" s="547" t="str">
        <f t="shared" si="125"/>
        <v/>
      </c>
      <c r="BI283" s="547" t="str">
        <f t="shared" si="126"/>
        <v/>
      </c>
      <c r="BM283" s="633" t="e">
        <f>VLOOKUP(K283,【参考】数式用!$A$2:$O$57,15,FALSE)</f>
        <v>#N/A</v>
      </c>
    </row>
    <row r="284" spans="1:65" ht="109.95" customHeight="1" thickBot="1">
      <c r="A284" s="649">
        <v>273</v>
      </c>
      <c r="B284" s="983" t="str">
        <f>IF(基本情報入力シート!B312="","",基本情報入力シート!B312)</f>
        <v/>
      </c>
      <c r="C284" s="984"/>
      <c r="D284" s="984"/>
      <c r="E284" s="984"/>
      <c r="F284" s="985"/>
      <c r="G284" s="460" t="str">
        <f>IF(基本情報入力シート!L312="", "", 基本情報入力シート!L312)</f>
        <v/>
      </c>
      <c r="H284" s="460" t="str">
        <f>IF(基本情報入力シート!Q312="", "", 基本情報入力シート!Q312)</f>
        <v/>
      </c>
      <c r="I284" s="460" t="str">
        <f>IF(基本情報入力シート!V312="", "", 基本情報入力シート!V312)</f>
        <v/>
      </c>
      <c r="J284" s="460" t="str">
        <f>IF(基本情報入力シート!W312="", "", 基本情報入力シート!W312)</f>
        <v/>
      </c>
      <c r="K284" s="460" t="str">
        <f>IF(基本情報入力シート!Z312="", "", 基本情報入力シート!Z312)</f>
        <v/>
      </c>
      <c r="L284" s="162" t="str">
        <f>IF(基本情報入力シート!AF312=0, "",基本情報入力シート!AF312)</f>
        <v/>
      </c>
      <c r="M284" s="163" t="str">
        <f>IF(AND(基本情報入力シート!AG312="",基本情報入力シート!AG312=""), "", 基本情報入力シート!AG312)</f>
        <v/>
      </c>
      <c r="N284" s="136"/>
      <c r="O284" s="155" t="str">
        <f>IFERROR(VLOOKUP(K284,【参考】数式用!$A$2:$M$57,MATCH(N284,【参考】数式用!$G$3:$M$3,0)+6,0),"")</f>
        <v/>
      </c>
      <c r="P284" s="461" t="s">
        <v>180</v>
      </c>
      <c r="Q284" s="141"/>
      <c r="R284" s="462" t="s">
        <v>271</v>
      </c>
      <c r="S284" s="141"/>
      <c r="T284" s="462" t="s">
        <v>272</v>
      </c>
      <c r="U284" s="141"/>
      <c r="V284" s="462" t="s">
        <v>271</v>
      </c>
      <c r="W284" s="141"/>
      <c r="X284" s="462" t="s">
        <v>182</v>
      </c>
      <c r="Y284" s="462" t="s">
        <v>274</v>
      </c>
      <c r="Z284" s="456" t="str">
        <f t="shared" si="106"/>
        <v/>
      </c>
      <c r="AA284" s="463" t="s">
        <v>275</v>
      </c>
      <c r="AB284" s="458" t="str">
        <f t="shared" si="107"/>
        <v/>
      </c>
      <c r="AC284" s="459" t="str">
        <f>IFERROR(ROUNDDOWN(ROUNDDOWN(ROUND(L284*VLOOKUP(K284,【参考】数式用!$A$2:$M$57,MATCH("処遇改善加算Ⅳ",【参考】数式用!$G$3:$M$3,0)+6,0),0)*M284,0)*Z284*0.5,0), "")</f>
        <v/>
      </c>
      <c r="AD284" s="156"/>
      <c r="AE284" s="157"/>
      <c r="AF284" s="157"/>
      <c r="AG284" s="158"/>
      <c r="AH284" s="234"/>
      <c r="AI284" s="584"/>
      <c r="AJ284" s="167"/>
      <c r="AK284" s="541" t="str">
        <f t="shared" si="108"/>
        <v/>
      </c>
      <c r="AL284" s="542" t="str">
        <f t="shared" si="109"/>
        <v/>
      </c>
      <c r="AM284" s="543"/>
      <c r="AN284" s="547" t="str">
        <f>IFERROR(VLOOKUP(K284,【参考】数式用!$A$2:$N$57,14,FALSE),"")</f>
        <v/>
      </c>
      <c r="AO284" s="547" t="str">
        <f t="shared" si="110"/>
        <v/>
      </c>
      <c r="AP284" s="545" t="str">
        <f t="shared" si="111"/>
        <v/>
      </c>
      <c r="AQ284" s="545" t="str">
        <f t="shared" si="112"/>
        <v>キャリアパス要件Ⅰ・Ⅱ_</v>
      </c>
      <c r="AR284" s="546" t="str">
        <f t="shared" si="113"/>
        <v>入力済</v>
      </c>
      <c r="AS284" s="547" t="str">
        <f t="shared" si="114"/>
        <v/>
      </c>
      <c r="AT284" s="546" t="str">
        <f t="shared" si="115"/>
        <v>入力済</v>
      </c>
      <c r="AU284" s="546" t="str">
        <f t="shared" si="116"/>
        <v/>
      </c>
      <c r="AV284" s="546" t="str">
        <f t="shared" si="117"/>
        <v/>
      </c>
      <c r="AW284" s="547" t="str">
        <f t="shared" si="118"/>
        <v/>
      </c>
      <c r="AX284" s="547" t="str">
        <f t="shared" si="127"/>
        <v>入力済</v>
      </c>
      <c r="AY284" s="546" t="str">
        <f>IFERROR(VLOOKUP(K284,【参考】数式用!$AR$3:$AS$49, 2, FALSE), "")</f>
        <v/>
      </c>
      <c r="AZ284" s="547" t="str">
        <f t="shared" si="119"/>
        <v/>
      </c>
      <c r="BA284" s="547" t="str">
        <f t="shared" si="120"/>
        <v>入力済</v>
      </c>
      <c r="BB284" s="546" t="str">
        <f>IFERROR(VLOOKUP(K284,【参考】数式用!$AX$3:$AY$56, 2, FALSE), "")</f>
        <v/>
      </c>
      <c r="BC284" s="547" t="str">
        <f t="shared" si="121"/>
        <v/>
      </c>
      <c r="BD284" s="547" t="str">
        <f t="shared" si="122"/>
        <v>入力済</v>
      </c>
      <c r="BE284" s="547" t="str">
        <f t="shared" si="128"/>
        <v/>
      </c>
      <c r="BF284" s="547" t="str">
        <f t="shared" si="123"/>
        <v/>
      </c>
      <c r="BG284" s="547" t="str">
        <f t="shared" si="124"/>
        <v/>
      </c>
      <c r="BH284" s="547" t="str">
        <f t="shared" si="125"/>
        <v/>
      </c>
      <c r="BI284" s="547" t="str">
        <f t="shared" si="126"/>
        <v/>
      </c>
      <c r="BM284" s="633" t="e">
        <f>VLOOKUP(K284,【参考】数式用!$A$2:$O$57,15,FALSE)</f>
        <v>#N/A</v>
      </c>
    </row>
    <row r="285" spans="1:65" ht="109.95" customHeight="1" thickBot="1">
      <c r="A285" s="649">
        <v>274</v>
      </c>
      <c r="B285" s="983" t="str">
        <f>IF(基本情報入力シート!B313="","",基本情報入力シート!B313)</f>
        <v/>
      </c>
      <c r="C285" s="984"/>
      <c r="D285" s="984"/>
      <c r="E285" s="984"/>
      <c r="F285" s="985"/>
      <c r="G285" s="460" t="str">
        <f>IF(基本情報入力シート!L313="", "", 基本情報入力シート!L313)</f>
        <v/>
      </c>
      <c r="H285" s="460" t="str">
        <f>IF(基本情報入力シート!Q313="", "", 基本情報入力シート!Q313)</f>
        <v/>
      </c>
      <c r="I285" s="460" t="str">
        <f>IF(基本情報入力シート!V313="", "", 基本情報入力シート!V313)</f>
        <v/>
      </c>
      <c r="J285" s="460" t="str">
        <f>IF(基本情報入力シート!W313="", "", 基本情報入力シート!W313)</f>
        <v/>
      </c>
      <c r="K285" s="460" t="str">
        <f>IF(基本情報入力シート!Z313="", "", 基本情報入力シート!Z313)</f>
        <v/>
      </c>
      <c r="L285" s="162" t="str">
        <f>IF(基本情報入力シート!AF313=0, "",基本情報入力シート!AF313)</f>
        <v/>
      </c>
      <c r="M285" s="163" t="str">
        <f>IF(AND(基本情報入力シート!AG313="",基本情報入力シート!AG313=""), "", 基本情報入力シート!AG313)</f>
        <v/>
      </c>
      <c r="N285" s="136"/>
      <c r="O285" s="155" t="str">
        <f>IFERROR(VLOOKUP(K285,【参考】数式用!$A$2:$M$57,MATCH(N285,【参考】数式用!$G$3:$M$3,0)+6,0),"")</f>
        <v/>
      </c>
      <c r="P285" s="461" t="s">
        <v>180</v>
      </c>
      <c r="Q285" s="141"/>
      <c r="R285" s="462" t="s">
        <v>271</v>
      </c>
      <c r="S285" s="141"/>
      <c r="T285" s="462" t="s">
        <v>272</v>
      </c>
      <c r="U285" s="141"/>
      <c r="V285" s="462" t="s">
        <v>271</v>
      </c>
      <c r="W285" s="141"/>
      <c r="X285" s="462" t="s">
        <v>182</v>
      </c>
      <c r="Y285" s="462" t="s">
        <v>274</v>
      </c>
      <c r="Z285" s="456" t="str">
        <f t="shared" si="106"/>
        <v/>
      </c>
      <c r="AA285" s="463" t="s">
        <v>275</v>
      </c>
      <c r="AB285" s="458" t="str">
        <f t="shared" si="107"/>
        <v/>
      </c>
      <c r="AC285" s="459" t="str">
        <f>IFERROR(ROUNDDOWN(ROUNDDOWN(ROUND(L285*VLOOKUP(K285,【参考】数式用!$A$2:$M$57,MATCH("処遇改善加算Ⅳ",【参考】数式用!$G$3:$M$3,0)+6,0),0)*M285,0)*Z285*0.5,0), "")</f>
        <v/>
      </c>
      <c r="AD285" s="156"/>
      <c r="AE285" s="157"/>
      <c r="AF285" s="157"/>
      <c r="AG285" s="158"/>
      <c r="AH285" s="234"/>
      <c r="AI285" s="584"/>
      <c r="AJ285" s="167"/>
      <c r="AK285" s="541" t="str">
        <f t="shared" si="108"/>
        <v/>
      </c>
      <c r="AL285" s="542" t="str">
        <f t="shared" si="109"/>
        <v/>
      </c>
      <c r="AM285" s="543"/>
      <c r="AN285" s="547" t="str">
        <f>IFERROR(VLOOKUP(K285,【参考】数式用!$A$2:$N$57,14,FALSE),"")</f>
        <v/>
      </c>
      <c r="AO285" s="547" t="str">
        <f t="shared" si="110"/>
        <v/>
      </c>
      <c r="AP285" s="545" t="str">
        <f t="shared" si="111"/>
        <v/>
      </c>
      <c r="AQ285" s="545" t="str">
        <f t="shared" si="112"/>
        <v>キャリアパス要件Ⅰ・Ⅱ_</v>
      </c>
      <c r="AR285" s="546" t="str">
        <f t="shared" si="113"/>
        <v>入力済</v>
      </c>
      <c r="AS285" s="547" t="str">
        <f t="shared" si="114"/>
        <v/>
      </c>
      <c r="AT285" s="546" t="str">
        <f t="shared" si="115"/>
        <v>入力済</v>
      </c>
      <c r="AU285" s="546" t="str">
        <f t="shared" si="116"/>
        <v/>
      </c>
      <c r="AV285" s="546" t="str">
        <f t="shared" si="117"/>
        <v/>
      </c>
      <c r="AW285" s="547" t="str">
        <f t="shared" si="118"/>
        <v/>
      </c>
      <c r="AX285" s="547" t="str">
        <f t="shared" si="127"/>
        <v>入力済</v>
      </c>
      <c r="AY285" s="546" t="str">
        <f>IFERROR(VLOOKUP(K285,【参考】数式用!$AR$3:$AS$49, 2, FALSE), "")</f>
        <v/>
      </c>
      <c r="AZ285" s="547" t="str">
        <f t="shared" si="119"/>
        <v/>
      </c>
      <c r="BA285" s="547" t="str">
        <f t="shared" si="120"/>
        <v>入力済</v>
      </c>
      <c r="BB285" s="546" t="str">
        <f>IFERROR(VLOOKUP(K285,【参考】数式用!$AX$3:$AY$56, 2, FALSE), "")</f>
        <v/>
      </c>
      <c r="BC285" s="547" t="str">
        <f t="shared" si="121"/>
        <v/>
      </c>
      <c r="BD285" s="547" t="str">
        <f t="shared" si="122"/>
        <v>入力済</v>
      </c>
      <c r="BE285" s="547" t="str">
        <f t="shared" si="128"/>
        <v/>
      </c>
      <c r="BF285" s="547" t="str">
        <f t="shared" si="123"/>
        <v/>
      </c>
      <c r="BG285" s="547" t="str">
        <f t="shared" si="124"/>
        <v/>
      </c>
      <c r="BH285" s="547" t="str">
        <f t="shared" si="125"/>
        <v/>
      </c>
      <c r="BI285" s="547" t="str">
        <f t="shared" si="126"/>
        <v/>
      </c>
      <c r="BM285" s="633" t="e">
        <f>VLOOKUP(K285,【参考】数式用!$A$2:$O$57,15,FALSE)</f>
        <v>#N/A</v>
      </c>
    </row>
    <row r="286" spans="1:65" ht="109.95" customHeight="1" thickBot="1">
      <c r="A286" s="649">
        <v>275</v>
      </c>
      <c r="B286" s="983" t="str">
        <f>IF(基本情報入力シート!B314="","",基本情報入力シート!B314)</f>
        <v/>
      </c>
      <c r="C286" s="984"/>
      <c r="D286" s="984"/>
      <c r="E286" s="984"/>
      <c r="F286" s="985"/>
      <c r="G286" s="460" t="str">
        <f>IF(基本情報入力シート!L314="", "", 基本情報入力シート!L314)</f>
        <v/>
      </c>
      <c r="H286" s="460" t="str">
        <f>IF(基本情報入力シート!Q314="", "", 基本情報入力シート!Q314)</f>
        <v/>
      </c>
      <c r="I286" s="460" t="str">
        <f>IF(基本情報入力シート!V314="", "", 基本情報入力シート!V314)</f>
        <v/>
      </c>
      <c r="J286" s="460" t="str">
        <f>IF(基本情報入力シート!W314="", "", 基本情報入力シート!W314)</f>
        <v/>
      </c>
      <c r="K286" s="460" t="str">
        <f>IF(基本情報入力シート!Z314="", "", 基本情報入力シート!Z314)</f>
        <v/>
      </c>
      <c r="L286" s="162" t="str">
        <f>IF(基本情報入力シート!AF314=0, "",基本情報入力シート!AF314)</f>
        <v/>
      </c>
      <c r="M286" s="163" t="str">
        <f>IF(AND(基本情報入力シート!AG314="",基本情報入力シート!AG314=""), "", 基本情報入力シート!AG314)</f>
        <v/>
      </c>
      <c r="N286" s="136"/>
      <c r="O286" s="155" t="str">
        <f>IFERROR(VLOOKUP(K286,【参考】数式用!$A$2:$M$57,MATCH(N286,【参考】数式用!$G$3:$M$3,0)+6,0),"")</f>
        <v/>
      </c>
      <c r="P286" s="461" t="s">
        <v>180</v>
      </c>
      <c r="Q286" s="141"/>
      <c r="R286" s="462" t="s">
        <v>271</v>
      </c>
      <c r="S286" s="141"/>
      <c r="T286" s="462" t="s">
        <v>272</v>
      </c>
      <c r="U286" s="141"/>
      <c r="V286" s="462" t="s">
        <v>271</v>
      </c>
      <c r="W286" s="141"/>
      <c r="X286" s="462" t="s">
        <v>182</v>
      </c>
      <c r="Y286" s="462" t="s">
        <v>274</v>
      </c>
      <c r="Z286" s="456" t="str">
        <f t="shared" si="106"/>
        <v/>
      </c>
      <c r="AA286" s="463" t="s">
        <v>275</v>
      </c>
      <c r="AB286" s="458" t="str">
        <f t="shared" si="107"/>
        <v/>
      </c>
      <c r="AC286" s="459" t="str">
        <f>IFERROR(ROUNDDOWN(ROUNDDOWN(ROUND(L286*VLOOKUP(K286,【参考】数式用!$A$2:$M$57,MATCH("処遇改善加算Ⅳ",【参考】数式用!$G$3:$M$3,0)+6,0),0)*M286,0)*Z286*0.5,0), "")</f>
        <v/>
      </c>
      <c r="AD286" s="156"/>
      <c r="AE286" s="157"/>
      <c r="AF286" s="157"/>
      <c r="AG286" s="158"/>
      <c r="AH286" s="234"/>
      <c r="AI286" s="584"/>
      <c r="AJ286" s="167"/>
      <c r="AK286" s="541" t="str">
        <f t="shared" si="108"/>
        <v/>
      </c>
      <c r="AL286" s="542" t="str">
        <f t="shared" si="109"/>
        <v/>
      </c>
      <c r="AM286" s="543"/>
      <c r="AN286" s="547" t="str">
        <f>IFERROR(VLOOKUP(K286,【参考】数式用!$A$2:$N$57,14,FALSE),"")</f>
        <v/>
      </c>
      <c r="AO286" s="547" t="str">
        <f t="shared" si="110"/>
        <v/>
      </c>
      <c r="AP286" s="545" t="str">
        <f t="shared" si="111"/>
        <v/>
      </c>
      <c r="AQ286" s="545" t="str">
        <f t="shared" si="112"/>
        <v>キャリアパス要件Ⅰ・Ⅱ_</v>
      </c>
      <c r="AR286" s="546" t="str">
        <f t="shared" si="113"/>
        <v>入力済</v>
      </c>
      <c r="AS286" s="547" t="str">
        <f t="shared" si="114"/>
        <v/>
      </c>
      <c r="AT286" s="546" t="str">
        <f t="shared" si="115"/>
        <v>入力済</v>
      </c>
      <c r="AU286" s="546" t="str">
        <f t="shared" si="116"/>
        <v/>
      </c>
      <c r="AV286" s="546" t="str">
        <f t="shared" si="117"/>
        <v/>
      </c>
      <c r="AW286" s="547" t="str">
        <f t="shared" si="118"/>
        <v/>
      </c>
      <c r="AX286" s="547" t="str">
        <f t="shared" si="127"/>
        <v>入力済</v>
      </c>
      <c r="AY286" s="546" t="str">
        <f>IFERROR(VLOOKUP(K286,【参考】数式用!$AR$3:$AS$49, 2, FALSE), "")</f>
        <v/>
      </c>
      <c r="AZ286" s="547" t="str">
        <f t="shared" si="119"/>
        <v/>
      </c>
      <c r="BA286" s="547" t="str">
        <f t="shared" si="120"/>
        <v>入力済</v>
      </c>
      <c r="BB286" s="546" t="str">
        <f>IFERROR(VLOOKUP(K286,【参考】数式用!$AX$3:$AY$56, 2, FALSE), "")</f>
        <v/>
      </c>
      <c r="BC286" s="547" t="str">
        <f t="shared" si="121"/>
        <v/>
      </c>
      <c r="BD286" s="547" t="str">
        <f t="shared" si="122"/>
        <v>入力済</v>
      </c>
      <c r="BE286" s="547" t="str">
        <f t="shared" si="128"/>
        <v/>
      </c>
      <c r="BF286" s="547" t="str">
        <f t="shared" si="123"/>
        <v/>
      </c>
      <c r="BG286" s="547" t="str">
        <f t="shared" si="124"/>
        <v/>
      </c>
      <c r="BH286" s="547" t="str">
        <f t="shared" si="125"/>
        <v/>
      </c>
      <c r="BI286" s="547" t="str">
        <f t="shared" si="126"/>
        <v/>
      </c>
      <c r="BM286" s="633" t="e">
        <f>VLOOKUP(K286,【参考】数式用!$A$2:$O$57,15,FALSE)</f>
        <v>#N/A</v>
      </c>
    </row>
    <row r="287" spans="1:65" ht="109.95" customHeight="1" thickBot="1">
      <c r="A287" s="649">
        <v>276</v>
      </c>
      <c r="B287" s="983" t="str">
        <f>IF(基本情報入力シート!B315="","",基本情報入力シート!B315)</f>
        <v/>
      </c>
      <c r="C287" s="984"/>
      <c r="D287" s="984"/>
      <c r="E287" s="984"/>
      <c r="F287" s="985"/>
      <c r="G287" s="460" t="str">
        <f>IF(基本情報入力シート!L315="", "", 基本情報入力シート!L315)</f>
        <v/>
      </c>
      <c r="H287" s="460" t="str">
        <f>IF(基本情報入力シート!Q315="", "", 基本情報入力シート!Q315)</f>
        <v/>
      </c>
      <c r="I287" s="460" t="str">
        <f>IF(基本情報入力シート!V315="", "", 基本情報入力シート!V315)</f>
        <v/>
      </c>
      <c r="J287" s="460" t="str">
        <f>IF(基本情報入力シート!W315="", "", 基本情報入力シート!W315)</f>
        <v/>
      </c>
      <c r="K287" s="460" t="str">
        <f>IF(基本情報入力シート!Z315="", "", 基本情報入力シート!Z315)</f>
        <v/>
      </c>
      <c r="L287" s="162" t="str">
        <f>IF(基本情報入力シート!AF315=0, "",基本情報入力シート!AF315)</f>
        <v/>
      </c>
      <c r="M287" s="163" t="str">
        <f>IF(AND(基本情報入力シート!AG315="",基本情報入力シート!AG315=""), "", 基本情報入力シート!AG315)</f>
        <v/>
      </c>
      <c r="N287" s="136"/>
      <c r="O287" s="155" t="str">
        <f>IFERROR(VLOOKUP(K287,【参考】数式用!$A$2:$M$57,MATCH(N287,【参考】数式用!$G$3:$M$3,0)+6,0),"")</f>
        <v/>
      </c>
      <c r="P287" s="461" t="s">
        <v>180</v>
      </c>
      <c r="Q287" s="141"/>
      <c r="R287" s="462" t="s">
        <v>271</v>
      </c>
      <c r="S287" s="141"/>
      <c r="T287" s="462" t="s">
        <v>272</v>
      </c>
      <c r="U287" s="141"/>
      <c r="V287" s="462" t="s">
        <v>271</v>
      </c>
      <c r="W287" s="141"/>
      <c r="X287" s="462" t="s">
        <v>182</v>
      </c>
      <c r="Y287" s="462" t="s">
        <v>274</v>
      </c>
      <c r="Z287" s="456" t="str">
        <f t="shared" si="106"/>
        <v/>
      </c>
      <c r="AA287" s="463" t="s">
        <v>275</v>
      </c>
      <c r="AB287" s="458" t="str">
        <f t="shared" si="107"/>
        <v/>
      </c>
      <c r="AC287" s="459" t="str">
        <f>IFERROR(ROUNDDOWN(ROUNDDOWN(ROUND(L287*VLOOKUP(K287,【参考】数式用!$A$2:$M$57,MATCH("処遇改善加算Ⅳ",【参考】数式用!$G$3:$M$3,0)+6,0),0)*M287,0)*Z287*0.5,0), "")</f>
        <v/>
      </c>
      <c r="AD287" s="156"/>
      <c r="AE287" s="157"/>
      <c r="AF287" s="157"/>
      <c r="AG287" s="158"/>
      <c r="AH287" s="234"/>
      <c r="AI287" s="584"/>
      <c r="AJ287" s="167"/>
      <c r="AK287" s="541" t="str">
        <f t="shared" si="108"/>
        <v/>
      </c>
      <c r="AL287" s="542" t="str">
        <f t="shared" si="109"/>
        <v/>
      </c>
      <c r="AM287" s="543"/>
      <c r="AN287" s="547" t="str">
        <f>IFERROR(VLOOKUP(K287,【参考】数式用!$A$2:$N$57,14,FALSE),"")</f>
        <v/>
      </c>
      <c r="AO287" s="547" t="str">
        <f t="shared" si="110"/>
        <v/>
      </c>
      <c r="AP287" s="545" t="str">
        <f t="shared" si="111"/>
        <v/>
      </c>
      <c r="AQ287" s="545" t="str">
        <f t="shared" si="112"/>
        <v>キャリアパス要件Ⅰ・Ⅱ_</v>
      </c>
      <c r="AR287" s="546" t="str">
        <f t="shared" si="113"/>
        <v>入力済</v>
      </c>
      <c r="AS287" s="547" t="str">
        <f t="shared" si="114"/>
        <v/>
      </c>
      <c r="AT287" s="546" t="str">
        <f t="shared" si="115"/>
        <v>入力済</v>
      </c>
      <c r="AU287" s="546" t="str">
        <f t="shared" si="116"/>
        <v/>
      </c>
      <c r="AV287" s="546" t="str">
        <f t="shared" si="117"/>
        <v/>
      </c>
      <c r="AW287" s="547" t="str">
        <f t="shared" si="118"/>
        <v/>
      </c>
      <c r="AX287" s="547" t="str">
        <f t="shared" si="127"/>
        <v>入力済</v>
      </c>
      <c r="AY287" s="546" t="str">
        <f>IFERROR(VLOOKUP(K287,【参考】数式用!$AR$3:$AS$49, 2, FALSE), "")</f>
        <v/>
      </c>
      <c r="AZ287" s="547" t="str">
        <f t="shared" si="119"/>
        <v/>
      </c>
      <c r="BA287" s="547" t="str">
        <f t="shared" si="120"/>
        <v>入力済</v>
      </c>
      <c r="BB287" s="546" t="str">
        <f>IFERROR(VLOOKUP(K287,【参考】数式用!$AX$3:$AY$56, 2, FALSE), "")</f>
        <v/>
      </c>
      <c r="BC287" s="547" t="str">
        <f t="shared" si="121"/>
        <v/>
      </c>
      <c r="BD287" s="547" t="str">
        <f t="shared" si="122"/>
        <v>入力済</v>
      </c>
      <c r="BE287" s="547" t="str">
        <f t="shared" si="128"/>
        <v/>
      </c>
      <c r="BF287" s="547" t="str">
        <f t="shared" si="123"/>
        <v/>
      </c>
      <c r="BG287" s="547" t="str">
        <f t="shared" si="124"/>
        <v/>
      </c>
      <c r="BH287" s="547" t="str">
        <f t="shared" si="125"/>
        <v/>
      </c>
      <c r="BI287" s="547" t="str">
        <f t="shared" si="126"/>
        <v/>
      </c>
      <c r="BM287" s="633" t="e">
        <f>VLOOKUP(K287,【参考】数式用!$A$2:$O$57,15,FALSE)</f>
        <v>#N/A</v>
      </c>
    </row>
    <row r="288" spans="1:65" ht="109.95" customHeight="1" thickBot="1">
      <c r="A288" s="649">
        <v>277</v>
      </c>
      <c r="B288" s="983" t="str">
        <f>IF(基本情報入力シート!B316="","",基本情報入力シート!B316)</f>
        <v/>
      </c>
      <c r="C288" s="984"/>
      <c r="D288" s="984"/>
      <c r="E288" s="984"/>
      <c r="F288" s="985"/>
      <c r="G288" s="460" t="str">
        <f>IF(基本情報入力シート!L316="", "", 基本情報入力シート!L316)</f>
        <v/>
      </c>
      <c r="H288" s="460" t="str">
        <f>IF(基本情報入力シート!Q316="", "", 基本情報入力シート!Q316)</f>
        <v/>
      </c>
      <c r="I288" s="460" t="str">
        <f>IF(基本情報入力シート!V316="", "", 基本情報入力シート!V316)</f>
        <v/>
      </c>
      <c r="J288" s="460" t="str">
        <f>IF(基本情報入力シート!W316="", "", 基本情報入力シート!W316)</f>
        <v/>
      </c>
      <c r="K288" s="460" t="str">
        <f>IF(基本情報入力シート!Z316="", "", 基本情報入力シート!Z316)</f>
        <v/>
      </c>
      <c r="L288" s="162" t="str">
        <f>IF(基本情報入力シート!AF316=0, "",基本情報入力シート!AF316)</f>
        <v/>
      </c>
      <c r="M288" s="163" t="str">
        <f>IF(AND(基本情報入力シート!AG316="",基本情報入力シート!AG316=""), "", 基本情報入力シート!AG316)</f>
        <v/>
      </c>
      <c r="N288" s="136"/>
      <c r="O288" s="155" t="str">
        <f>IFERROR(VLOOKUP(K288,【参考】数式用!$A$2:$M$57,MATCH(N288,【参考】数式用!$G$3:$M$3,0)+6,0),"")</f>
        <v/>
      </c>
      <c r="P288" s="461" t="s">
        <v>180</v>
      </c>
      <c r="Q288" s="141"/>
      <c r="R288" s="462" t="s">
        <v>271</v>
      </c>
      <c r="S288" s="141"/>
      <c r="T288" s="462" t="s">
        <v>272</v>
      </c>
      <c r="U288" s="141"/>
      <c r="V288" s="462" t="s">
        <v>271</v>
      </c>
      <c r="W288" s="141"/>
      <c r="X288" s="462" t="s">
        <v>182</v>
      </c>
      <c r="Y288" s="462" t="s">
        <v>274</v>
      </c>
      <c r="Z288" s="456" t="str">
        <f t="shared" si="106"/>
        <v/>
      </c>
      <c r="AA288" s="463" t="s">
        <v>275</v>
      </c>
      <c r="AB288" s="458" t="str">
        <f t="shared" si="107"/>
        <v/>
      </c>
      <c r="AC288" s="459" t="str">
        <f>IFERROR(ROUNDDOWN(ROUNDDOWN(ROUND(L288*VLOOKUP(K288,【参考】数式用!$A$2:$M$57,MATCH("処遇改善加算Ⅳ",【参考】数式用!$G$3:$M$3,0)+6,0),0)*M288,0)*Z288*0.5,0), "")</f>
        <v/>
      </c>
      <c r="AD288" s="156"/>
      <c r="AE288" s="157"/>
      <c r="AF288" s="157"/>
      <c r="AG288" s="158"/>
      <c r="AH288" s="234"/>
      <c r="AI288" s="584"/>
      <c r="AJ288" s="167"/>
      <c r="AK288" s="541" t="str">
        <f t="shared" si="108"/>
        <v/>
      </c>
      <c r="AL288" s="542" t="str">
        <f t="shared" si="109"/>
        <v/>
      </c>
      <c r="AM288" s="543"/>
      <c r="AN288" s="547" t="str">
        <f>IFERROR(VLOOKUP(K288,【参考】数式用!$A$2:$N$57,14,FALSE),"")</f>
        <v/>
      </c>
      <c r="AO288" s="547" t="str">
        <f t="shared" si="110"/>
        <v/>
      </c>
      <c r="AP288" s="545" t="str">
        <f t="shared" si="111"/>
        <v/>
      </c>
      <c r="AQ288" s="545" t="str">
        <f t="shared" si="112"/>
        <v>キャリアパス要件Ⅰ・Ⅱ_</v>
      </c>
      <c r="AR288" s="546" t="str">
        <f t="shared" si="113"/>
        <v>入力済</v>
      </c>
      <c r="AS288" s="547" t="str">
        <f t="shared" si="114"/>
        <v/>
      </c>
      <c r="AT288" s="546" t="str">
        <f t="shared" si="115"/>
        <v>入力済</v>
      </c>
      <c r="AU288" s="546" t="str">
        <f t="shared" si="116"/>
        <v/>
      </c>
      <c r="AV288" s="546" t="str">
        <f t="shared" si="117"/>
        <v/>
      </c>
      <c r="AW288" s="547" t="str">
        <f t="shared" si="118"/>
        <v/>
      </c>
      <c r="AX288" s="547" t="str">
        <f t="shared" si="127"/>
        <v>入力済</v>
      </c>
      <c r="AY288" s="546" t="str">
        <f>IFERROR(VLOOKUP(K288,【参考】数式用!$AR$3:$AS$49, 2, FALSE), "")</f>
        <v/>
      </c>
      <c r="AZ288" s="547" t="str">
        <f t="shared" si="119"/>
        <v/>
      </c>
      <c r="BA288" s="547" t="str">
        <f t="shared" si="120"/>
        <v>入力済</v>
      </c>
      <c r="BB288" s="546" t="str">
        <f>IFERROR(VLOOKUP(K288,【参考】数式用!$AX$3:$AY$56, 2, FALSE), "")</f>
        <v/>
      </c>
      <c r="BC288" s="547" t="str">
        <f t="shared" si="121"/>
        <v/>
      </c>
      <c r="BD288" s="547" t="str">
        <f t="shared" si="122"/>
        <v>入力済</v>
      </c>
      <c r="BE288" s="547" t="str">
        <f t="shared" si="128"/>
        <v/>
      </c>
      <c r="BF288" s="547" t="str">
        <f t="shared" si="123"/>
        <v/>
      </c>
      <c r="BG288" s="547" t="str">
        <f t="shared" si="124"/>
        <v/>
      </c>
      <c r="BH288" s="547" t="str">
        <f t="shared" si="125"/>
        <v/>
      </c>
      <c r="BI288" s="547" t="str">
        <f t="shared" si="126"/>
        <v/>
      </c>
      <c r="BM288" s="633" t="e">
        <f>VLOOKUP(K288,【参考】数式用!$A$2:$O$57,15,FALSE)</f>
        <v>#N/A</v>
      </c>
    </row>
    <row r="289" spans="1:65" ht="109.95" customHeight="1" thickBot="1">
      <c r="A289" s="649">
        <v>278</v>
      </c>
      <c r="B289" s="983" t="str">
        <f>IF(基本情報入力シート!B317="","",基本情報入力シート!B317)</f>
        <v/>
      </c>
      <c r="C289" s="984"/>
      <c r="D289" s="984"/>
      <c r="E289" s="984"/>
      <c r="F289" s="985"/>
      <c r="G289" s="460" t="str">
        <f>IF(基本情報入力シート!L317="", "", 基本情報入力シート!L317)</f>
        <v/>
      </c>
      <c r="H289" s="460" t="str">
        <f>IF(基本情報入力シート!Q317="", "", 基本情報入力シート!Q317)</f>
        <v/>
      </c>
      <c r="I289" s="460" t="str">
        <f>IF(基本情報入力シート!V317="", "", 基本情報入力シート!V317)</f>
        <v/>
      </c>
      <c r="J289" s="460" t="str">
        <f>IF(基本情報入力シート!W317="", "", 基本情報入力シート!W317)</f>
        <v/>
      </c>
      <c r="K289" s="460" t="str">
        <f>IF(基本情報入力シート!Z317="", "", 基本情報入力シート!Z317)</f>
        <v/>
      </c>
      <c r="L289" s="162" t="str">
        <f>IF(基本情報入力シート!AF317=0, "",基本情報入力シート!AF317)</f>
        <v/>
      </c>
      <c r="M289" s="163" t="str">
        <f>IF(AND(基本情報入力シート!AG317="",基本情報入力シート!AG317=""), "", 基本情報入力シート!AG317)</f>
        <v/>
      </c>
      <c r="N289" s="136"/>
      <c r="O289" s="155" t="str">
        <f>IFERROR(VLOOKUP(K289,【参考】数式用!$A$2:$M$57,MATCH(N289,【参考】数式用!$G$3:$M$3,0)+6,0),"")</f>
        <v/>
      </c>
      <c r="P289" s="461" t="s">
        <v>180</v>
      </c>
      <c r="Q289" s="141"/>
      <c r="R289" s="462" t="s">
        <v>271</v>
      </c>
      <c r="S289" s="141"/>
      <c r="T289" s="462" t="s">
        <v>272</v>
      </c>
      <c r="U289" s="141"/>
      <c r="V289" s="462" t="s">
        <v>271</v>
      </c>
      <c r="W289" s="141"/>
      <c r="X289" s="462" t="s">
        <v>182</v>
      </c>
      <c r="Y289" s="462" t="s">
        <v>274</v>
      </c>
      <c r="Z289" s="456" t="str">
        <f t="shared" si="106"/>
        <v/>
      </c>
      <c r="AA289" s="463" t="s">
        <v>275</v>
      </c>
      <c r="AB289" s="458" t="str">
        <f t="shared" si="107"/>
        <v/>
      </c>
      <c r="AC289" s="459" t="str">
        <f>IFERROR(ROUNDDOWN(ROUNDDOWN(ROUND(L289*VLOOKUP(K289,【参考】数式用!$A$2:$M$57,MATCH("処遇改善加算Ⅳ",【参考】数式用!$G$3:$M$3,0)+6,0),0)*M289,0)*Z289*0.5,0), "")</f>
        <v/>
      </c>
      <c r="AD289" s="156"/>
      <c r="AE289" s="157"/>
      <c r="AF289" s="157"/>
      <c r="AG289" s="158"/>
      <c r="AH289" s="234"/>
      <c r="AI289" s="584"/>
      <c r="AJ289" s="167"/>
      <c r="AK289" s="541" t="str">
        <f t="shared" si="108"/>
        <v/>
      </c>
      <c r="AL289" s="542" t="str">
        <f t="shared" si="109"/>
        <v/>
      </c>
      <c r="AM289" s="543"/>
      <c r="AN289" s="547" t="str">
        <f>IFERROR(VLOOKUP(K289,【参考】数式用!$A$2:$N$57,14,FALSE),"")</f>
        <v/>
      </c>
      <c r="AO289" s="547" t="str">
        <f t="shared" si="110"/>
        <v/>
      </c>
      <c r="AP289" s="545" t="str">
        <f t="shared" si="111"/>
        <v/>
      </c>
      <c r="AQ289" s="545" t="str">
        <f t="shared" si="112"/>
        <v>キャリアパス要件Ⅰ・Ⅱ_</v>
      </c>
      <c r="AR289" s="546" t="str">
        <f t="shared" si="113"/>
        <v>入力済</v>
      </c>
      <c r="AS289" s="547" t="str">
        <f t="shared" si="114"/>
        <v/>
      </c>
      <c r="AT289" s="546" t="str">
        <f t="shared" si="115"/>
        <v>入力済</v>
      </c>
      <c r="AU289" s="546" t="str">
        <f t="shared" si="116"/>
        <v/>
      </c>
      <c r="AV289" s="546" t="str">
        <f t="shared" si="117"/>
        <v/>
      </c>
      <c r="AW289" s="547" t="str">
        <f t="shared" si="118"/>
        <v/>
      </c>
      <c r="AX289" s="547" t="str">
        <f t="shared" si="127"/>
        <v>入力済</v>
      </c>
      <c r="AY289" s="546" t="str">
        <f>IFERROR(VLOOKUP(K289,【参考】数式用!$AR$3:$AS$49, 2, FALSE), "")</f>
        <v/>
      </c>
      <c r="AZ289" s="547" t="str">
        <f t="shared" si="119"/>
        <v/>
      </c>
      <c r="BA289" s="547" t="str">
        <f t="shared" si="120"/>
        <v>入力済</v>
      </c>
      <c r="BB289" s="546" t="str">
        <f>IFERROR(VLOOKUP(K289,【参考】数式用!$AX$3:$AY$56, 2, FALSE), "")</f>
        <v/>
      </c>
      <c r="BC289" s="547" t="str">
        <f t="shared" si="121"/>
        <v/>
      </c>
      <c r="BD289" s="547" t="str">
        <f t="shared" si="122"/>
        <v>入力済</v>
      </c>
      <c r="BE289" s="547" t="str">
        <f t="shared" si="128"/>
        <v/>
      </c>
      <c r="BF289" s="547" t="str">
        <f t="shared" si="123"/>
        <v/>
      </c>
      <c r="BG289" s="547" t="str">
        <f t="shared" si="124"/>
        <v/>
      </c>
      <c r="BH289" s="547" t="str">
        <f t="shared" si="125"/>
        <v/>
      </c>
      <c r="BI289" s="547" t="str">
        <f t="shared" si="126"/>
        <v/>
      </c>
      <c r="BM289" s="633" t="e">
        <f>VLOOKUP(K289,【参考】数式用!$A$2:$O$57,15,FALSE)</f>
        <v>#N/A</v>
      </c>
    </row>
    <row r="290" spans="1:65" ht="109.95" customHeight="1" thickBot="1">
      <c r="A290" s="649">
        <v>279</v>
      </c>
      <c r="B290" s="983" t="str">
        <f>IF(基本情報入力シート!B318="","",基本情報入力シート!B318)</f>
        <v/>
      </c>
      <c r="C290" s="984"/>
      <c r="D290" s="984"/>
      <c r="E290" s="984"/>
      <c r="F290" s="985"/>
      <c r="G290" s="460" t="str">
        <f>IF(基本情報入力シート!L318="", "", 基本情報入力シート!L318)</f>
        <v/>
      </c>
      <c r="H290" s="460" t="str">
        <f>IF(基本情報入力シート!Q318="", "", 基本情報入力シート!Q318)</f>
        <v/>
      </c>
      <c r="I290" s="460" t="str">
        <f>IF(基本情報入力シート!V318="", "", 基本情報入力シート!V318)</f>
        <v/>
      </c>
      <c r="J290" s="460" t="str">
        <f>IF(基本情報入力シート!W318="", "", 基本情報入力シート!W318)</f>
        <v/>
      </c>
      <c r="K290" s="460" t="str">
        <f>IF(基本情報入力シート!Z318="", "", 基本情報入力シート!Z318)</f>
        <v/>
      </c>
      <c r="L290" s="162" t="str">
        <f>IF(基本情報入力シート!AF318=0, "",基本情報入力シート!AF318)</f>
        <v/>
      </c>
      <c r="M290" s="163" t="str">
        <f>IF(AND(基本情報入力シート!AG318="",基本情報入力シート!AG318=""), "", 基本情報入力シート!AG318)</f>
        <v/>
      </c>
      <c r="N290" s="136"/>
      <c r="O290" s="155" t="str">
        <f>IFERROR(VLOOKUP(K290,【参考】数式用!$A$2:$M$57,MATCH(N290,【参考】数式用!$G$3:$M$3,0)+6,0),"")</f>
        <v/>
      </c>
      <c r="P290" s="461" t="s">
        <v>180</v>
      </c>
      <c r="Q290" s="141"/>
      <c r="R290" s="462" t="s">
        <v>271</v>
      </c>
      <c r="S290" s="141"/>
      <c r="T290" s="462" t="s">
        <v>272</v>
      </c>
      <c r="U290" s="141"/>
      <c r="V290" s="462" t="s">
        <v>271</v>
      </c>
      <c r="W290" s="141"/>
      <c r="X290" s="462" t="s">
        <v>182</v>
      </c>
      <c r="Y290" s="462" t="s">
        <v>274</v>
      </c>
      <c r="Z290" s="456" t="str">
        <f t="shared" si="106"/>
        <v/>
      </c>
      <c r="AA290" s="463" t="s">
        <v>275</v>
      </c>
      <c r="AB290" s="458" t="str">
        <f t="shared" si="107"/>
        <v/>
      </c>
      <c r="AC290" s="459" t="str">
        <f>IFERROR(ROUNDDOWN(ROUNDDOWN(ROUND(L290*VLOOKUP(K290,【参考】数式用!$A$2:$M$57,MATCH("処遇改善加算Ⅳ",【参考】数式用!$G$3:$M$3,0)+6,0),0)*M290,0)*Z290*0.5,0), "")</f>
        <v/>
      </c>
      <c r="AD290" s="156"/>
      <c r="AE290" s="157"/>
      <c r="AF290" s="157"/>
      <c r="AG290" s="158"/>
      <c r="AH290" s="234"/>
      <c r="AI290" s="584"/>
      <c r="AJ290" s="167"/>
      <c r="AK290" s="541" t="str">
        <f t="shared" si="108"/>
        <v/>
      </c>
      <c r="AL290" s="542" t="str">
        <f t="shared" si="109"/>
        <v/>
      </c>
      <c r="AM290" s="543"/>
      <c r="AN290" s="547" t="str">
        <f>IFERROR(VLOOKUP(K290,【参考】数式用!$A$2:$N$57,14,FALSE),"")</f>
        <v/>
      </c>
      <c r="AO290" s="547" t="str">
        <f t="shared" si="110"/>
        <v/>
      </c>
      <c r="AP290" s="545" t="str">
        <f t="shared" si="111"/>
        <v/>
      </c>
      <c r="AQ290" s="545" t="str">
        <f t="shared" si="112"/>
        <v>キャリアパス要件Ⅰ・Ⅱ_</v>
      </c>
      <c r="AR290" s="546" t="str">
        <f t="shared" si="113"/>
        <v>入力済</v>
      </c>
      <c r="AS290" s="547" t="str">
        <f t="shared" si="114"/>
        <v/>
      </c>
      <c r="AT290" s="546" t="str">
        <f t="shared" si="115"/>
        <v>入力済</v>
      </c>
      <c r="AU290" s="546" t="str">
        <f t="shared" si="116"/>
        <v/>
      </c>
      <c r="AV290" s="546" t="str">
        <f t="shared" si="117"/>
        <v/>
      </c>
      <c r="AW290" s="547" t="str">
        <f t="shared" si="118"/>
        <v/>
      </c>
      <c r="AX290" s="547" t="str">
        <f t="shared" si="127"/>
        <v>入力済</v>
      </c>
      <c r="AY290" s="546" t="str">
        <f>IFERROR(VLOOKUP(K290,【参考】数式用!$AR$3:$AS$49, 2, FALSE), "")</f>
        <v/>
      </c>
      <c r="AZ290" s="547" t="str">
        <f t="shared" si="119"/>
        <v/>
      </c>
      <c r="BA290" s="547" t="str">
        <f t="shared" si="120"/>
        <v>入力済</v>
      </c>
      <c r="BB290" s="546" t="str">
        <f>IFERROR(VLOOKUP(K290,【参考】数式用!$AX$3:$AY$56, 2, FALSE), "")</f>
        <v/>
      </c>
      <c r="BC290" s="547" t="str">
        <f t="shared" si="121"/>
        <v/>
      </c>
      <c r="BD290" s="547" t="str">
        <f t="shared" si="122"/>
        <v>入力済</v>
      </c>
      <c r="BE290" s="547" t="str">
        <f t="shared" si="128"/>
        <v/>
      </c>
      <c r="BF290" s="547" t="str">
        <f t="shared" si="123"/>
        <v/>
      </c>
      <c r="BG290" s="547" t="str">
        <f t="shared" si="124"/>
        <v/>
      </c>
      <c r="BH290" s="547" t="str">
        <f t="shared" si="125"/>
        <v/>
      </c>
      <c r="BI290" s="547" t="str">
        <f t="shared" si="126"/>
        <v/>
      </c>
      <c r="BM290" s="633" t="e">
        <f>VLOOKUP(K290,【参考】数式用!$A$2:$O$57,15,FALSE)</f>
        <v>#N/A</v>
      </c>
    </row>
    <row r="291" spans="1:65" ht="109.95" customHeight="1" thickBot="1">
      <c r="A291" s="649">
        <v>280</v>
      </c>
      <c r="B291" s="983" t="str">
        <f>IF(基本情報入力シート!B319="","",基本情報入力シート!B319)</f>
        <v/>
      </c>
      <c r="C291" s="984"/>
      <c r="D291" s="984"/>
      <c r="E291" s="984"/>
      <c r="F291" s="985"/>
      <c r="G291" s="460" t="str">
        <f>IF(基本情報入力シート!L319="", "", 基本情報入力シート!L319)</f>
        <v/>
      </c>
      <c r="H291" s="460" t="str">
        <f>IF(基本情報入力シート!Q319="", "", 基本情報入力シート!Q319)</f>
        <v/>
      </c>
      <c r="I291" s="460" t="str">
        <f>IF(基本情報入力シート!V319="", "", 基本情報入力シート!V319)</f>
        <v/>
      </c>
      <c r="J291" s="460" t="str">
        <f>IF(基本情報入力シート!W319="", "", 基本情報入力シート!W319)</f>
        <v/>
      </c>
      <c r="K291" s="460" t="str">
        <f>IF(基本情報入力シート!Z319="", "", 基本情報入力シート!Z319)</f>
        <v/>
      </c>
      <c r="L291" s="162" t="str">
        <f>IF(基本情報入力シート!AF319=0, "",基本情報入力シート!AF319)</f>
        <v/>
      </c>
      <c r="M291" s="163" t="str">
        <f>IF(AND(基本情報入力シート!AG319="",基本情報入力シート!AG319=""), "", 基本情報入力シート!AG319)</f>
        <v/>
      </c>
      <c r="N291" s="136"/>
      <c r="O291" s="155" t="str">
        <f>IFERROR(VLOOKUP(K291,【参考】数式用!$A$2:$M$57,MATCH(N291,【参考】数式用!$G$3:$M$3,0)+6,0),"")</f>
        <v/>
      </c>
      <c r="P291" s="461" t="s">
        <v>180</v>
      </c>
      <c r="Q291" s="141"/>
      <c r="R291" s="462" t="s">
        <v>271</v>
      </c>
      <c r="S291" s="141"/>
      <c r="T291" s="462" t="s">
        <v>272</v>
      </c>
      <c r="U291" s="141"/>
      <c r="V291" s="462" t="s">
        <v>271</v>
      </c>
      <c r="W291" s="141"/>
      <c r="X291" s="462" t="s">
        <v>182</v>
      </c>
      <c r="Y291" s="462" t="s">
        <v>274</v>
      </c>
      <c r="Z291" s="456" t="str">
        <f t="shared" si="106"/>
        <v/>
      </c>
      <c r="AA291" s="463" t="s">
        <v>275</v>
      </c>
      <c r="AB291" s="458" t="str">
        <f t="shared" si="107"/>
        <v/>
      </c>
      <c r="AC291" s="459" t="str">
        <f>IFERROR(ROUNDDOWN(ROUNDDOWN(ROUND(L291*VLOOKUP(K291,【参考】数式用!$A$2:$M$57,MATCH("処遇改善加算Ⅳ",【参考】数式用!$G$3:$M$3,0)+6,0),0)*M291,0)*Z291*0.5,0), "")</f>
        <v/>
      </c>
      <c r="AD291" s="156"/>
      <c r="AE291" s="157"/>
      <c r="AF291" s="157"/>
      <c r="AG291" s="158"/>
      <c r="AH291" s="234"/>
      <c r="AI291" s="584"/>
      <c r="AJ291" s="167"/>
      <c r="AK291" s="541" t="str">
        <f t="shared" si="108"/>
        <v/>
      </c>
      <c r="AL291" s="542" t="str">
        <f t="shared" si="109"/>
        <v/>
      </c>
      <c r="AM291" s="543"/>
      <c r="AN291" s="547" t="str">
        <f>IFERROR(VLOOKUP(K291,【参考】数式用!$A$2:$N$57,14,FALSE),"")</f>
        <v/>
      </c>
      <c r="AO291" s="547" t="str">
        <f t="shared" si="110"/>
        <v/>
      </c>
      <c r="AP291" s="545" t="str">
        <f t="shared" si="111"/>
        <v/>
      </c>
      <c r="AQ291" s="545" t="str">
        <f t="shared" si="112"/>
        <v>キャリアパス要件Ⅰ・Ⅱ_</v>
      </c>
      <c r="AR291" s="546" t="str">
        <f t="shared" si="113"/>
        <v>入力済</v>
      </c>
      <c r="AS291" s="547" t="str">
        <f t="shared" si="114"/>
        <v/>
      </c>
      <c r="AT291" s="546" t="str">
        <f t="shared" si="115"/>
        <v>入力済</v>
      </c>
      <c r="AU291" s="546" t="str">
        <f t="shared" si="116"/>
        <v/>
      </c>
      <c r="AV291" s="546" t="str">
        <f t="shared" si="117"/>
        <v/>
      </c>
      <c r="AW291" s="547" t="str">
        <f t="shared" si="118"/>
        <v/>
      </c>
      <c r="AX291" s="547" t="str">
        <f t="shared" si="127"/>
        <v>入力済</v>
      </c>
      <c r="AY291" s="546" t="str">
        <f>IFERROR(VLOOKUP(K291,【参考】数式用!$AR$3:$AS$49, 2, FALSE), "")</f>
        <v/>
      </c>
      <c r="AZ291" s="547" t="str">
        <f t="shared" si="119"/>
        <v/>
      </c>
      <c r="BA291" s="547" t="str">
        <f t="shared" si="120"/>
        <v>入力済</v>
      </c>
      <c r="BB291" s="546" t="str">
        <f>IFERROR(VLOOKUP(K291,【参考】数式用!$AX$3:$AY$56, 2, FALSE), "")</f>
        <v/>
      </c>
      <c r="BC291" s="547" t="str">
        <f t="shared" si="121"/>
        <v/>
      </c>
      <c r="BD291" s="547" t="str">
        <f t="shared" si="122"/>
        <v>入力済</v>
      </c>
      <c r="BE291" s="547" t="str">
        <f t="shared" si="128"/>
        <v/>
      </c>
      <c r="BF291" s="547" t="str">
        <f t="shared" si="123"/>
        <v/>
      </c>
      <c r="BG291" s="547" t="str">
        <f t="shared" si="124"/>
        <v/>
      </c>
      <c r="BH291" s="547" t="str">
        <f t="shared" si="125"/>
        <v/>
      </c>
      <c r="BI291" s="547" t="str">
        <f t="shared" si="126"/>
        <v/>
      </c>
      <c r="BM291" s="633" t="e">
        <f>VLOOKUP(K291,【参考】数式用!$A$2:$O$57,15,FALSE)</f>
        <v>#N/A</v>
      </c>
    </row>
    <row r="292" spans="1:65" ht="109.95" customHeight="1" thickBot="1">
      <c r="A292" s="649">
        <v>281</v>
      </c>
      <c r="B292" s="983" t="str">
        <f>IF(基本情報入力シート!B320="","",基本情報入力シート!B320)</f>
        <v/>
      </c>
      <c r="C292" s="984"/>
      <c r="D292" s="984"/>
      <c r="E292" s="984"/>
      <c r="F292" s="985"/>
      <c r="G292" s="460" t="str">
        <f>IF(基本情報入力シート!L320="", "", 基本情報入力シート!L320)</f>
        <v/>
      </c>
      <c r="H292" s="460" t="str">
        <f>IF(基本情報入力シート!Q320="", "", 基本情報入力シート!Q320)</f>
        <v/>
      </c>
      <c r="I292" s="460" t="str">
        <f>IF(基本情報入力シート!V320="", "", 基本情報入力シート!V320)</f>
        <v/>
      </c>
      <c r="J292" s="460" t="str">
        <f>IF(基本情報入力シート!W320="", "", 基本情報入力シート!W320)</f>
        <v/>
      </c>
      <c r="K292" s="460" t="str">
        <f>IF(基本情報入力シート!Z320="", "", 基本情報入力シート!Z320)</f>
        <v/>
      </c>
      <c r="L292" s="162" t="str">
        <f>IF(基本情報入力シート!AF320=0, "",基本情報入力シート!AF320)</f>
        <v/>
      </c>
      <c r="M292" s="163" t="str">
        <f>IF(AND(基本情報入力シート!AG320="",基本情報入力シート!AG320=""), "", 基本情報入力シート!AG320)</f>
        <v/>
      </c>
      <c r="N292" s="136"/>
      <c r="O292" s="155" t="str">
        <f>IFERROR(VLOOKUP(K292,【参考】数式用!$A$2:$M$57,MATCH(N292,【参考】数式用!$G$3:$M$3,0)+6,0),"")</f>
        <v/>
      </c>
      <c r="P292" s="461" t="s">
        <v>180</v>
      </c>
      <c r="Q292" s="141"/>
      <c r="R292" s="462" t="s">
        <v>271</v>
      </c>
      <c r="S292" s="141"/>
      <c r="T292" s="462" t="s">
        <v>272</v>
      </c>
      <c r="U292" s="141"/>
      <c r="V292" s="462" t="s">
        <v>271</v>
      </c>
      <c r="W292" s="141"/>
      <c r="X292" s="462" t="s">
        <v>182</v>
      </c>
      <c r="Y292" s="462" t="s">
        <v>274</v>
      </c>
      <c r="Z292" s="456" t="str">
        <f t="shared" si="106"/>
        <v/>
      </c>
      <c r="AA292" s="463" t="s">
        <v>275</v>
      </c>
      <c r="AB292" s="458" t="str">
        <f t="shared" si="107"/>
        <v/>
      </c>
      <c r="AC292" s="459" t="str">
        <f>IFERROR(ROUNDDOWN(ROUNDDOWN(ROUND(L292*VLOOKUP(K292,【参考】数式用!$A$2:$M$57,MATCH("処遇改善加算Ⅳ",【参考】数式用!$G$3:$M$3,0)+6,0),0)*M292,0)*Z292*0.5,0), "")</f>
        <v/>
      </c>
      <c r="AD292" s="156"/>
      <c r="AE292" s="157"/>
      <c r="AF292" s="157"/>
      <c r="AG292" s="158"/>
      <c r="AH292" s="234"/>
      <c r="AI292" s="584"/>
      <c r="AJ292" s="167"/>
      <c r="AK292" s="541" t="str">
        <f t="shared" si="108"/>
        <v/>
      </c>
      <c r="AL292" s="542" t="str">
        <f t="shared" si="109"/>
        <v/>
      </c>
      <c r="AM292" s="543"/>
      <c r="AN292" s="547" t="str">
        <f>IFERROR(VLOOKUP(K292,【参考】数式用!$A$2:$N$57,14,FALSE),"")</f>
        <v/>
      </c>
      <c r="AO292" s="547" t="str">
        <f t="shared" si="110"/>
        <v/>
      </c>
      <c r="AP292" s="545" t="str">
        <f t="shared" si="111"/>
        <v/>
      </c>
      <c r="AQ292" s="545" t="str">
        <f t="shared" si="112"/>
        <v>キャリアパス要件Ⅰ・Ⅱ_</v>
      </c>
      <c r="AR292" s="546" t="str">
        <f t="shared" si="113"/>
        <v>入力済</v>
      </c>
      <c r="AS292" s="547" t="str">
        <f t="shared" si="114"/>
        <v/>
      </c>
      <c r="AT292" s="546" t="str">
        <f t="shared" si="115"/>
        <v>入力済</v>
      </c>
      <c r="AU292" s="546" t="str">
        <f t="shared" si="116"/>
        <v/>
      </c>
      <c r="AV292" s="546" t="str">
        <f t="shared" si="117"/>
        <v/>
      </c>
      <c r="AW292" s="547" t="str">
        <f t="shared" si="118"/>
        <v/>
      </c>
      <c r="AX292" s="547" t="str">
        <f t="shared" si="127"/>
        <v>入力済</v>
      </c>
      <c r="AY292" s="546" t="str">
        <f>IFERROR(VLOOKUP(K292,【参考】数式用!$AR$3:$AS$49, 2, FALSE), "")</f>
        <v/>
      </c>
      <c r="AZ292" s="547" t="str">
        <f t="shared" si="119"/>
        <v/>
      </c>
      <c r="BA292" s="547" t="str">
        <f t="shared" si="120"/>
        <v>入力済</v>
      </c>
      <c r="BB292" s="546" t="str">
        <f>IFERROR(VLOOKUP(K292,【参考】数式用!$AX$3:$AY$56, 2, FALSE), "")</f>
        <v/>
      </c>
      <c r="BC292" s="547" t="str">
        <f t="shared" si="121"/>
        <v/>
      </c>
      <c r="BD292" s="547" t="str">
        <f t="shared" si="122"/>
        <v>入力済</v>
      </c>
      <c r="BE292" s="547" t="str">
        <f t="shared" si="128"/>
        <v/>
      </c>
      <c r="BF292" s="547" t="str">
        <f t="shared" si="123"/>
        <v/>
      </c>
      <c r="BG292" s="547" t="str">
        <f t="shared" si="124"/>
        <v/>
      </c>
      <c r="BH292" s="547" t="str">
        <f t="shared" si="125"/>
        <v/>
      </c>
      <c r="BI292" s="547" t="str">
        <f t="shared" si="126"/>
        <v/>
      </c>
      <c r="BM292" s="633" t="e">
        <f>VLOOKUP(K292,【参考】数式用!$A$2:$O$57,15,FALSE)</f>
        <v>#N/A</v>
      </c>
    </row>
    <row r="293" spans="1:65" ht="109.95" customHeight="1" thickBot="1">
      <c r="A293" s="649">
        <v>282</v>
      </c>
      <c r="B293" s="983" t="str">
        <f>IF(基本情報入力シート!B321="","",基本情報入力シート!B321)</f>
        <v/>
      </c>
      <c r="C293" s="984"/>
      <c r="D293" s="984"/>
      <c r="E293" s="984"/>
      <c r="F293" s="985"/>
      <c r="G293" s="460" t="str">
        <f>IF(基本情報入力シート!L321="", "", 基本情報入力シート!L321)</f>
        <v/>
      </c>
      <c r="H293" s="460" t="str">
        <f>IF(基本情報入力シート!Q321="", "", 基本情報入力シート!Q321)</f>
        <v/>
      </c>
      <c r="I293" s="460" t="str">
        <f>IF(基本情報入力シート!V321="", "", 基本情報入力シート!V321)</f>
        <v/>
      </c>
      <c r="J293" s="460" t="str">
        <f>IF(基本情報入力シート!W321="", "", 基本情報入力シート!W321)</f>
        <v/>
      </c>
      <c r="K293" s="460" t="str">
        <f>IF(基本情報入力シート!Z321="", "", 基本情報入力シート!Z321)</f>
        <v/>
      </c>
      <c r="L293" s="162" t="str">
        <f>IF(基本情報入力シート!AF321=0, "",基本情報入力シート!AF321)</f>
        <v/>
      </c>
      <c r="M293" s="163" t="str">
        <f>IF(AND(基本情報入力シート!AG321="",基本情報入力シート!AG321=""), "", 基本情報入力シート!AG321)</f>
        <v/>
      </c>
      <c r="N293" s="136"/>
      <c r="O293" s="155" t="str">
        <f>IFERROR(VLOOKUP(K293,【参考】数式用!$A$2:$M$57,MATCH(N293,【参考】数式用!$G$3:$M$3,0)+6,0),"")</f>
        <v/>
      </c>
      <c r="P293" s="461" t="s">
        <v>180</v>
      </c>
      <c r="Q293" s="141"/>
      <c r="R293" s="462" t="s">
        <v>271</v>
      </c>
      <c r="S293" s="141"/>
      <c r="T293" s="462" t="s">
        <v>272</v>
      </c>
      <c r="U293" s="141"/>
      <c r="V293" s="462" t="s">
        <v>271</v>
      </c>
      <c r="W293" s="141"/>
      <c r="X293" s="462" t="s">
        <v>182</v>
      </c>
      <c r="Y293" s="462" t="s">
        <v>274</v>
      </c>
      <c r="Z293" s="456" t="str">
        <f t="shared" si="106"/>
        <v/>
      </c>
      <c r="AA293" s="463" t="s">
        <v>275</v>
      </c>
      <c r="AB293" s="458" t="str">
        <f t="shared" si="107"/>
        <v/>
      </c>
      <c r="AC293" s="459" t="str">
        <f>IFERROR(ROUNDDOWN(ROUNDDOWN(ROUND(L293*VLOOKUP(K293,【参考】数式用!$A$2:$M$57,MATCH("処遇改善加算Ⅳ",【参考】数式用!$G$3:$M$3,0)+6,0),0)*M293,0)*Z293*0.5,0), "")</f>
        <v/>
      </c>
      <c r="AD293" s="156"/>
      <c r="AE293" s="157"/>
      <c r="AF293" s="157"/>
      <c r="AG293" s="158"/>
      <c r="AH293" s="234"/>
      <c r="AI293" s="584"/>
      <c r="AJ293" s="167"/>
      <c r="AK293" s="541" t="str">
        <f t="shared" si="108"/>
        <v/>
      </c>
      <c r="AL293" s="542" t="str">
        <f t="shared" si="109"/>
        <v/>
      </c>
      <c r="AM293" s="543"/>
      <c r="AN293" s="547" t="str">
        <f>IFERROR(VLOOKUP(K293,【参考】数式用!$A$2:$N$57,14,FALSE),"")</f>
        <v/>
      </c>
      <c r="AO293" s="547" t="str">
        <f t="shared" si="110"/>
        <v/>
      </c>
      <c r="AP293" s="545" t="str">
        <f t="shared" si="111"/>
        <v/>
      </c>
      <c r="AQ293" s="545" t="str">
        <f t="shared" si="112"/>
        <v>キャリアパス要件Ⅰ・Ⅱ_</v>
      </c>
      <c r="AR293" s="546" t="str">
        <f t="shared" si="113"/>
        <v>入力済</v>
      </c>
      <c r="AS293" s="547" t="str">
        <f t="shared" si="114"/>
        <v/>
      </c>
      <c r="AT293" s="546" t="str">
        <f t="shared" si="115"/>
        <v>入力済</v>
      </c>
      <c r="AU293" s="546" t="str">
        <f t="shared" si="116"/>
        <v/>
      </c>
      <c r="AV293" s="546" t="str">
        <f t="shared" si="117"/>
        <v/>
      </c>
      <c r="AW293" s="547" t="str">
        <f t="shared" si="118"/>
        <v/>
      </c>
      <c r="AX293" s="547" t="str">
        <f t="shared" si="127"/>
        <v>入力済</v>
      </c>
      <c r="AY293" s="546" t="str">
        <f>IFERROR(VLOOKUP(K293,【参考】数式用!$AR$3:$AS$49, 2, FALSE), "")</f>
        <v/>
      </c>
      <c r="AZ293" s="547" t="str">
        <f t="shared" si="119"/>
        <v/>
      </c>
      <c r="BA293" s="547" t="str">
        <f t="shared" si="120"/>
        <v>入力済</v>
      </c>
      <c r="BB293" s="546" t="str">
        <f>IFERROR(VLOOKUP(K293,【参考】数式用!$AX$3:$AY$56, 2, FALSE), "")</f>
        <v/>
      </c>
      <c r="BC293" s="547" t="str">
        <f t="shared" si="121"/>
        <v/>
      </c>
      <c r="BD293" s="547" t="str">
        <f t="shared" si="122"/>
        <v>入力済</v>
      </c>
      <c r="BE293" s="547" t="str">
        <f t="shared" si="128"/>
        <v/>
      </c>
      <c r="BF293" s="547" t="str">
        <f t="shared" si="123"/>
        <v/>
      </c>
      <c r="BG293" s="547" t="str">
        <f t="shared" si="124"/>
        <v/>
      </c>
      <c r="BH293" s="547" t="str">
        <f t="shared" si="125"/>
        <v/>
      </c>
      <c r="BI293" s="547" t="str">
        <f t="shared" si="126"/>
        <v/>
      </c>
      <c r="BM293" s="633" t="e">
        <f>VLOOKUP(K293,【参考】数式用!$A$2:$O$57,15,FALSE)</f>
        <v>#N/A</v>
      </c>
    </row>
    <row r="294" spans="1:65" ht="109.95" customHeight="1" thickBot="1">
      <c r="A294" s="649">
        <v>283</v>
      </c>
      <c r="B294" s="983" t="str">
        <f>IF(基本情報入力シート!B322="","",基本情報入力シート!B322)</f>
        <v/>
      </c>
      <c r="C294" s="984"/>
      <c r="D294" s="984"/>
      <c r="E294" s="984"/>
      <c r="F294" s="985"/>
      <c r="G294" s="460" t="str">
        <f>IF(基本情報入力シート!L322="", "", 基本情報入力シート!L322)</f>
        <v/>
      </c>
      <c r="H294" s="460" t="str">
        <f>IF(基本情報入力シート!Q322="", "", 基本情報入力シート!Q322)</f>
        <v/>
      </c>
      <c r="I294" s="460" t="str">
        <f>IF(基本情報入力シート!V322="", "", 基本情報入力シート!V322)</f>
        <v/>
      </c>
      <c r="J294" s="460" t="str">
        <f>IF(基本情報入力シート!W322="", "", 基本情報入力シート!W322)</f>
        <v/>
      </c>
      <c r="K294" s="460" t="str">
        <f>IF(基本情報入力シート!Z322="", "", 基本情報入力シート!Z322)</f>
        <v/>
      </c>
      <c r="L294" s="162" t="str">
        <f>IF(基本情報入力シート!AF322=0, "",基本情報入力シート!AF322)</f>
        <v/>
      </c>
      <c r="M294" s="163" t="str">
        <f>IF(AND(基本情報入力シート!AG322="",基本情報入力シート!AG322=""), "", 基本情報入力シート!AG322)</f>
        <v/>
      </c>
      <c r="N294" s="136"/>
      <c r="O294" s="155" t="str">
        <f>IFERROR(VLOOKUP(K294,【参考】数式用!$A$2:$M$57,MATCH(N294,【参考】数式用!$G$3:$M$3,0)+6,0),"")</f>
        <v/>
      </c>
      <c r="P294" s="461" t="s">
        <v>180</v>
      </c>
      <c r="Q294" s="141"/>
      <c r="R294" s="462" t="s">
        <v>271</v>
      </c>
      <c r="S294" s="141"/>
      <c r="T294" s="462" t="s">
        <v>272</v>
      </c>
      <c r="U294" s="141"/>
      <c r="V294" s="462" t="s">
        <v>271</v>
      </c>
      <c r="W294" s="141"/>
      <c r="X294" s="462" t="s">
        <v>182</v>
      </c>
      <c r="Y294" s="462" t="s">
        <v>274</v>
      </c>
      <c r="Z294" s="456" t="str">
        <f t="shared" si="106"/>
        <v/>
      </c>
      <c r="AA294" s="463" t="s">
        <v>275</v>
      </c>
      <c r="AB294" s="458" t="str">
        <f t="shared" si="107"/>
        <v/>
      </c>
      <c r="AC294" s="459" t="str">
        <f>IFERROR(ROUNDDOWN(ROUNDDOWN(ROUND(L294*VLOOKUP(K294,【参考】数式用!$A$2:$M$57,MATCH("処遇改善加算Ⅳ",【参考】数式用!$G$3:$M$3,0)+6,0),0)*M294,0)*Z294*0.5,0), "")</f>
        <v/>
      </c>
      <c r="AD294" s="156"/>
      <c r="AE294" s="157"/>
      <c r="AF294" s="157"/>
      <c r="AG294" s="158"/>
      <c r="AH294" s="234"/>
      <c r="AI294" s="584"/>
      <c r="AJ294" s="167"/>
      <c r="AK294" s="541" t="str">
        <f t="shared" si="108"/>
        <v/>
      </c>
      <c r="AL294" s="542" t="str">
        <f t="shared" si="109"/>
        <v/>
      </c>
      <c r="AM294" s="543"/>
      <c r="AN294" s="547" t="str">
        <f>IFERROR(VLOOKUP(K294,【参考】数式用!$A$2:$N$57,14,FALSE),"")</f>
        <v/>
      </c>
      <c r="AO294" s="547" t="str">
        <f t="shared" si="110"/>
        <v/>
      </c>
      <c r="AP294" s="545" t="str">
        <f t="shared" si="111"/>
        <v/>
      </c>
      <c r="AQ294" s="545" t="str">
        <f t="shared" si="112"/>
        <v>キャリアパス要件Ⅰ・Ⅱ_</v>
      </c>
      <c r="AR294" s="546" t="str">
        <f t="shared" si="113"/>
        <v>入力済</v>
      </c>
      <c r="AS294" s="547" t="str">
        <f t="shared" si="114"/>
        <v/>
      </c>
      <c r="AT294" s="546" t="str">
        <f t="shared" si="115"/>
        <v>入力済</v>
      </c>
      <c r="AU294" s="546" t="str">
        <f t="shared" si="116"/>
        <v/>
      </c>
      <c r="AV294" s="546" t="str">
        <f t="shared" si="117"/>
        <v/>
      </c>
      <c r="AW294" s="547" t="str">
        <f t="shared" si="118"/>
        <v/>
      </c>
      <c r="AX294" s="547" t="str">
        <f t="shared" si="127"/>
        <v>入力済</v>
      </c>
      <c r="AY294" s="546" t="str">
        <f>IFERROR(VLOOKUP(K294,【参考】数式用!$AR$3:$AS$49, 2, FALSE), "")</f>
        <v/>
      </c>
      <c r="AZ294" s="547" t="str">
        <f t="shared" si="119"/>
        <v/>
      </c>
      <c r="BA294" s="547" t="str">
        <f t="shared" si="120"/>
        <v>入力済</v>
      </c>
      <c r="BB294" s="546" t="str">
        <f>IFERROR(VLOOKUP(K294,【参考】数式用!$AX$3:$AY$56, 2, FALSE), "")</f>
        <v/>
      </c>
      <c r="BC294" s="547" t="str">
        <f t="shared" si="121"/>
        <v/>
      </c>
      <c r="BD294" s="547" t="str">
        <f t="shared" si="122"/>
        <v>入力済</v>
      </c>
      <c r="BE294" s="547" t="str">
        <f t="shared" si="128"/>
        <v/>
      </c>
      <c r="BF294" s="547" t="str">
        <f t="shared" si="123"/>
        <v/>
      </c>
      <c r="BG294" s="547" t="str">
        <f t="shared" si="124"/>
        <v/>
      </c>
      <c r="BH294" s="547" t="str">
        <f t="shared" si="125"/>
        <v/>
      </c>
      <c r="BI294" s="547" t="str">
        <f t="shared" si="126"/>
        <v/>
      </c>
      <c r="BM294" s="633" t="e">
        <f>VLOOKUP(K294,【参考】数式用!$A$2:$O$57,15,FALSE)</f>
        <v>#N/A</v>
      </c>
    </row>
    <row r="295" spans="1:65" ht="109.95" customHeight="1" thickBot="1">
      <c r="A295" s="649">
        <v>284</v>
      </c>
      <c r="B295" s="983" t="str">
        <f>IF(基本情報入力シート!B323="","",基本情報入力シート!B323)</f>
        <v/>
      </c>
      <c r="C295" s="984"/>
      <c r="D295" s="984"/>
      <c r="E295" s="984"/>
      <c r="F295" s="985"/>
      <c r="G295" s="460" t="str">
        <f>IF(基本情報入力シート!L323="", "", 基本情報入力シート!L323)</f>
        <v/>
      </c>
      <c r="H295" s="460" t="str">
        <f>IF(基本情報入力シート!Q323="", "", 基本情報入力シート!Q323)</f>
        <v/>
      </c>
      <c r="I295" s="460" t="str">
        <f>IF(基本情報入力シート!V323="", "", 基本情報入力シート!V323)</f>
        <v/>
      </c>
      <c r="J295" s="460" t="str">
        <f>IF(基本情報入力シート!W323="", "", 基本情報入力シート!W323)</f>
        <v/>
      </c>
      <c r="K295" s="460" t="str">
        <f>IF(基本情報入力シート!Z323="", "", 基本情報入力シート!Z323)</f>
        <v/>
      </c>
      <c r="L295" s="162" t="str">
        <f>IF(基本情報入力シート!AF323=0, "",基本情報入力シート!AF323)</f>
        <v/>
      </c>
      <c r="M295" s="163" t="str">
        <f>IF(AND(基本情報入力シート!AG323="",基本情報入力シート!AG323=""), "", 基本情報入力シート!AG323)</f>
        <v/>
      </c>
      <c r="N295" s="136"/>
      <c r="O295" s="155" t="str">
        <f>IFERROR(VLOOKUP(K295,【参考】数式用!$A$2:$M$57,MATCH(N295,【参考】数式用!$G$3:$M$3,0)+6,0),"")</f>
        <v/>
      </c>
      <c r="P295" s="461" t="s">
        <v>180</v>
      </c>
      <c r="Q295" s="141"/>
      <c r="R295" s="462" t="s">
        <v>271</v>
      </c>
      <c r="S295" s="141"/>
      <c r="T295" s="462" t="s">
        <v>272</v>
      </c>
      <c r="U295" s="141"/>
      <c r="V295" s="462" t="s">
        <v>271</v>
      </c>
      <c r="W295" s="141"/>
      <c r="X295" s="462" t="s">
        <v>182</v>
      </c>
      <c r="Y295" s="462" t="s">
        <v>274</v>
      </c>
      <c r="Z295" s="456" t="str">
        <f t="shared" si="106"/>
        <v/>
      </c>
      <c r="AA295" s="463" t="s">
        <v>275</v>
      </c>
      <c r="AB295" s="458" t="str">
        <f t="shared" si="107"/>
        <v/>
      </c>
      <c r="AC295" s="459" t="str">
        <f>IFERROR(ROUNDDOWN(ROUNDDOWN(ROUND(L295*VLOOKUP(K295,【参考】数式用!$A$2:$M$57,MATCH("処遇改善加算Ⅳ",【参考】数式用!$G$3:$M$3,0)+6,0),0)*M295,0)*Z295*0.5,0), "")</f>
        <v/>
      </c>
      <c r="AD295" s="156"/>
      <c r="AE295" s="157"/>
      <c r="AF295" s="157"/>
      <c r="AG295" s="158"/>
      <c r="AH295" s="234"/>
      <c r="AI295" s="584"/>
      <c r="AJ295" s="167"/>
      <c r="AK295" s="541" t="str">
        <f t="shared" si="108"/>
        <v/>
      </c>
      <c r="AL295" s="542" t="str">
        <f t="shared" si="109"/>
        <v/>
      </c>
      <c r="AM295" s="543"/>
      <c r="AN295" s="547" t="str">
        <f>IFERROR(VLOOKUP(K295,【参考】数式用!$A$2:$N$57,14,FALSE),"")</f>
        <v/>
      </c>
      <c r="AO295" s="547" t="str">
        <f t="shared" si="110"/>
        <v/>
      </c>
      <c r="AP295" s="545" t="str">
        <f t="shared" si="111"/>
        <v/>
      </c>
      <c r="AQ295" s="545" t="str">
        <f t="shared" si="112"/>
        <v>キャリアパス要件Ⅰ・Ⅱ_</v>
      </c>
      <c r="AR295" s="546" t="str">
        <f t="shared" si="113"/>
        <v>入力済</v>
      </c>
      <c r="AS295" s="547" t="str">
        <f t="shared" si="114"/>
        <v/>
      </c>
      <c r="AT295" s="546" t="str">
        <f t="shared" si="115"/>
        <v>入力済</v>
      </c>
      <c r="AU295" s="546" t="str">
        <f t="shared" si="116"/>
        <v/>
      </c>
      <c r="AV295" s="546" t="str">
        <f t="shared" si="117"/>
        <v/>
      </c>
      <c r="AW295" s="547" t="str">
        <f t="shared" si="118"/>
        <v/>
      </c>
      <c r="AX295" s="547" t="str">
        <f t="shared" si="127"/>
        <v>入力済</v>
      </c>
      <c r="AY295" s="546" t="str">
        <f>IFERROR(VLOOKUP(K295,【参考】数式用!$AR$3:$AS$49, 2, FALSE), "")</f>
        <v/>
      </c>
      <c r="AZ295" s="547" t="str">
        <f t="shared" si="119"/>
        <v/>
      </c>
      <c r="BA295" s="547" t="str">
        <f t="shared" si="120"/>
        <v>入力済</v>
      </c>
      <c r="BB295" s="546" t="str">
        <f>IFERROR(VLOOKUP(K295,【参考】数式用!$AX$3:$AY$56, 2, FALSE), "")</f>
        <v/>
      </c>
      <c r="BC295" s="547" t="str">
        <f t="shared" si="121"/>
        <v/>
      </c>
      <c r="BD295" s="547" t="str">
        <f t="shared" si="122"/>
        <v>入力済</v>
      </c>
      <c r="BE295" s="547" t="str">
        <f t="shared" si="128"/>
        <v/>
      </c>
      <c r="BF295" s="547" t="str">
        <f t="shared" si="123"/>
        <v/>
      </c>
      <c r="BG295" s="547" t="str">
        <f t="shared" si="124"/>
        <v/>
      </c>
      <c r="BH295" s="547" t="str">
        <f t="shared" si="125"/>
        <v/>
      </c>
      <c r="BI295" s="547" t="str">
        <f t="shared" si="126"/>
        <v/>
      </c>
      <c r="BM295" s="633" t="e">
        <f>VLOOKUP(K295,【参考】数式用!$A$2:$O$57,15,FALSE)</f>
        <v>#N/A</v>
      </c>
    </row>
    <row r="296" spans="1:65" ht="109.95" customHeight="1" thickBot="1">
      <c r="A296" s="649">
        <v>285</v>
      </c>
      <c r="B296" s="983" t="str">
        <f>IF(基本情報入力シート!B324="","",基本情報入力シート!B324)</f>
        <v/>
      </c>
      <c r="C296" s="984"/>
      <c r="D296" s="984"/>
      <c r="E296" s="984"/>
      <c r="F296" s="985"/>
      <c r="G296" s="460" t="str">
        <f>IF(基本情報入力シート!L324="", "", 基本情報入力シート!L324)</f>
        <v/>
      </c>
      <c r="H296" s="460" t="str">
        <f>IF(基本情報入力シート!Q324="", "", 基本情報入力シート!Q324)</f>
        <v/>
      </c>
      <c r="I296" s="460" t="str">
        <f>IF(基本情報入力シート!V324="", "", 基本情報入力シート!V324)</f>
        <v/>
      </c>
      <c r="J296" s="460" t="str">
        <f>IF(基本情報入力シート!W324="", "", 基本情報入力シート!W324)</f>
        <v/>
      </c>
      <c r="K296" s="460" t="str">
        <f>IF(基本情報入力シート!Z324="", "", 基本情報入力シート!Z324)</f>
        <v/>
      </c>
      <c r="L296" s="162" t="str">
        <f>IF(基本情報入力シート!AF324=0, "",基本情報入力シート!AF324)</f>
        <v/>
      </c>
      <c r="M296" s="163" t="str">
        <f>IF(AND(基本情報入力シート!AG324="",基本情報入力シート!AG324=""), "", 基本情報入力シート!AG324)</f>
        <v/>
      </c>
      <c r="N296" s="136"/>
      <c r="O296" s="155" t="str">
        <f>IFERROR(VLOOKUP(K296,【参考】数式用!$A$2:$M$57,MATCH(N296,【参考】数式用!$G$3:$M$3,0)+6,0),"")</f>
        <v/>
      </c>
      <c r="P296" s="461" t="s">
        <v>180</v>
      </c>
      <c r="Q296" s="141"/>
      <c r="R296" s="462" t="s">
        <v>271</v>
      </c>
      <c r="S296" s="141"/>
      <c r="T296" s="462" t="s">
        <v>272</v>
      </c>
      <c r="U296" s="141"/>
      <c r="V296" s="462" t="s">
        <v>271</v>
      </c>
      <c r="W296" s="141"/>
      <c r="X296" s="462" t="s">
        <v>182</v>
      </c>
      <c r="Y296" s="462" t="s">
        <v>274</v>
      </c>
      <c r="Z296" s="456" t="str">
        <f t="shared" si="106"/>
        <v/>
      </c>
      <c r="AA296" s="463" t="s">
        <v>275</v>
      </c>
      <c r="AB296" s="458" t="str">
        <f t="shared" si="107"/>
        <v/>
      </c>
      <c r="AC296" s="459" t="str">
        <f>IFERROR(ROUNDDOWN(ROUNDDOWN(ROUND(L296*VLOOKUP(K296,【参考】数式用!$A$2:$M$57,MATCH("処遇改善加算Ⅳ",【参考】数式用!$G$3:$M$3,0)+6,0),0)*M296,0)*Z296*0.5,0), "")</f>
        <v/>
      </c>
      <c r="AD296" s="156"/>
      <c r="AE296" s="157"/>
      <c r="AF296" s="157"/>
      <c r="AG296" s="158"/>
      <c r="AH296" s="234"/>
      <c r="AI296" s="584"/>
      <c r="AJ296" s="167"/>
      <c r="AK296" s="541" t="str">
        <f t="shared" si="108"/>
        <v/>
      </c>
      <c r="AL296" s="542" t="str">
        <f t="shared" si="109"/>
        <v/>
      </c>
      <c r="AM296" s="543"/>
      <c r="AN296" s="547" t="str">
        <f>IFERROR(VLOOKUP(K296,【参考】数式用!$A$2:$N$57,14,FALSE),"")</f>
        <v/>
      </c>
      <c r="AO296" s="547" t="str">
        <f t="shared" si="110"/>
        <v/>
      </c>
      <c r="AP296" s="545" t="str">
        <f t="shared" si="111"/>
        <v/>
      </c>
      <c r="AQ296" s="545" t="str">
        <f t="shared" si="112"/>
        <v>キャリアパス要件Ⅰ・Ⅱ_</v>
      </c>
      <c r="AR296" s="546" t="str">
        <f t="shared" si="113"/>
        <v>入力済</v>
      </c>
      <c r="AS296" s="547" t="str">
        <f t="shared" si="114"/>
        <v/>
      </c>
      <c r="AT296" s="546" t="str">
        <f t="shared" si="115"/>
        <v>入力済</v>
      </c>
      <c r="AU296" s="546" t="str">
        <f t="shared" si="116"/>
        <v/>
      </c>
      <c r="AV296" s="546" t="str">
        <f t="shared" si="117"/>
        <v/>
      </c>
      <c r="AW296" s="547" t="str">
        <f t="shared" si="118"/>
        <v/>
      </c>
      <c r="AX296" s="547" t="str">
        <f t="shared" si="127"/>
        <v>入力済</v>
      </c>
      <c r="AY296" s="546" t="str">
        <f>IFERROR(VLOOKUP(K296,【参考】数式用!$AR$3:$AS$49, 2, FALSE), "")</f>
        <v/>
      </c>
      <c r="AZ296" s="547" t="str">
        <f t="shared" si="119"/>
        <v/>
      </c>
      <c r="BA296" s="547" t="str">
        <f t="shared" si="120"/>
        <v>入力済</v>
      </c>
      <c r="BB296" s="546" t="str">
        <f>IFERROR(VLOOKUP(K296,【参考】数式用!$AX$3:$AY$56, 2, FALSE), "")</f>
        <v/>
      </c>
      <c r="BC296" s="547" t="str">
        <f t="shared" si="121"/>
        <v/>
      </c>
      <c r="BD296" s="547" t="str">
        <f t="shared" si="122"/>
        <v>入力済</v>
      </c>
      <c r="BE296" s="547" t="str">
        <f t="shared" si="128"/>
        <v/>
      </c>
      <c r="BF296" s="547" t="str">
        <f t="shared" si="123"/>
        <v/>
      </c>
      <c r="BG296" s="547" t="str">
        <f t="shared" si="124"/>
        <v/>
      </c>
      <c r="BH296" s="547" t="str">
        <f t="shared" si="125"/>
        <v/>
      </c>
      <c r="BI296" s="547" t="str">
        <f t="shared" si="126"/>
        <v/>
      </c>
      <c r="BM296" s="633" t="e">
        <f>VLOOKUP(K296,【参考】数式用!$A$2:$O$57,15,FALSE)</f>
        <v>#N/A</v>
      </c>
    </row>
    <row r="297" spans="1:65" ht="109.95" customHeight="1" thickBot="1">
      <c r="A297" s="649">
        <v>286</v>
      </c>
      <c r="B297" s="983" t="str">
        <f>IF(基本情報入力シート!B325="","",基本情報入力シート!B325)</f>
        <v/>
      </c>
      <c r="C297" s="984"/>
      <c r="D297" s="984"/>
      <c r="E297" s="984"/>
      <c r="F297" s="985"/>
      <c r="G297" s="460" t="str">
        <f>IF(基本情報入力シート!L325="", "", 基本情報入力シート!L325)</f>
        <v/>
      </c>
      <c r="H297" s="460" t="str">
        <f>IF(基本情報入力シート!Q325="", "", 基本情報入力シート!Q325)</f>
        <v/>
      </c>
      <c r="I297" s="460" t="str">
        <f>IF(基本情報入力シート!V325="", "", 基本情報入力シート!V325)</f>
        <v/>
      </c>
      <c r="J297" s="460" t="str">
        <f>IF(基本情報入力シート!W325="", "", 基本情報入力シート!W325)</f>
        <v/>
      </c>
      <c r="K297" s="460" t="str">
        <f>IF(基本情報入力シート!Z325="", "", 基本情報入力シート!Z325)</f>
        <v/>
      </c>
      <c r="L297" s="162" t="str">
        <f>IF(基本情報入力シート!AF325=0, "",基本情報入力シート!AF325)</f>
        <v/>
      </c>
      <c r="M297" s="163" t="str">
        <f>IF(AND(基本情報入力シート!AG325="",基本情報入力シート!AG325=""), "", 基本情報入力シート!AG325)</f>
        <v/>
      </c>
      <c r="N297" s="136"/>
      <c r="O297" s="155" t="str">
        <f>IFERROR(VLOOKUP(K297,【参考】数式用!$A$2:$M$57,MATCH(N297,【参考】数式用!$G$3:$M$3,0)+6,0),"")</f>
        <v/>
      </c>
      <c r="P297" s="461" t="s">
        <v>180</v>
      </c>
      <c r="Q297" s="141"/>
      <c r="R297" s="462" t="s">
        <v>271</v>
      </c>
      <c r="S297" s="141"/>
      <c r="T297" s="462" t="s">
        <v>272</v>
      </c>
      <c r="U297" s="141"/>
      <c r="V297" s="462" t="s">
        <v>271</v>
      </c>
      <c r="W297" s="141"/>
      <c r="X297" s="462" t="s">
        <v>182</v>
      </c>
      <c r="Y297" s="462" t="s">
        <v>274</v>
      </c>
      <c r="Z297" s="456" t="str">
        <f t="shared" si="106"/>
        <v/>
      </c>
      <c r="AA297" s="463" t="s">
        <v>275</v>
      </c>
      <c r="AB297" s="458" t="str">
        <f t="shared" si="107"/>
        <v/>
      </c>
      <c r="AC297" s="459" t="str">
        <f>IFERROR(ROUNDDOWN(ROUNDDOWN(ROUND(L297*VLOOKUP(K297,【参考】数式用!$A$2:$M$57,MATCH("処遇改善加算Ⅳ",【参考】数式用!$G$3:$M$3,0)+6,0),0)*M297,0)*Z297*0.5,0), "")</f>
        <v/>
      </c>
      <c r="AD297" s="156"/>
      <c r="AE297" s="157"/>
      <c r="AF297" s="157"/>
      <c r="AG297" s="158"/>
      <c r="AH297" s="234"/>
      <c r="AI297" s="584"/>
      <c r="AJ297" s="167"/>
      <c r="AK297" s="541" t="str">
        <f t="shared" si="108"/>
        <v/>
      </c>
      <c r="AL297" s="542" t="str">
        <f t="shared" si="109"/>
        <v/>
      </c>
      <c r="AM297" s="543"/>
      <c r="AN297" s="547" t="str">
        <f>IFERROR(VLOOKUP(K297,【参考】数式用!$A$2:$N$57,14,FALSE),"")</f>
        <v/>
      </c>
      <c r="AO297" s="547" t="str">
        <f t="shared" si="110"/>
        <v/>
      </c>
      <c r="AP297" s="545" t="str">
        <f t="shared" si="111"/>
        <v/>
      </c>
      <c r="AQ297" s="545" t="str">
        <f t="shared" si="112"/>
        <v>キャリアパス要件Ⅰ・Ⅱ_</v>
      </c>
      <c r="AR297" s="546" t="str">
        <f t="shared" si="113"/>
        <v>入力済</v>
      </c>
      <c r="AS297" s="547" t="str">
        <f t="shared" si="114"/>
        <v/>
      </c>
      <c r="AT297" s="546" t="str">
        <f t="shared" si="115"/>
        <v>入力済</v>
      </c>
      <c r="AU297" s="546" t="str">
        <f t="shared" si="116"/>
        <v/>
      </c>
      <c r="AV297" s="546" t="str">
        <f t="shared" si="117"/>
        <v/>
      </c>
      <c r="AW297" s="547" t="str">
        <f t="shared" si="118"/>
        <v/>
      </c>
      <c r="AX297" s="547" t="str">
        <f t="shared" si="127"/>
        <v>入力済</v>
      </c>
      <c r="AY297" s="546" t="str">
        <f>IFERROR(VLOOKUP(K297,【参考】数式用!$AR$3:$AS$49, 2, FALSE), "")</f>
        <v/>
      </c>
      <c r="AZ297" s="547" t="str">
        <f t="shared" si="119"/>
        <v/>
      </c>
      <c r="BA297" s="547" t="str">
        <f t="shared" si="120"/>
        <v>入力済</v>
      </c>
      <c r="BB297" s="546" t="str">
        <f>IFERROR(VLOOKUP(K297,【参考】数式用!$AX$3:$AY$56, 2, FALSE), "")</f>
        <v/>
      </c>
      <c r="BC297" s="547" t="str">
        <f t="shared" si="121"/>
        <v/>
      </c>
      <c r="BD297" s="547" t="str">
        <f t="shared" si="122"/>
        <v>入力済</v>
      </c>
      <c r="BE297" s="547" t="str">
        <f t="shared" si="128"/>
        <v/>
      </c>
      <c r="BF297" s="547" t="str">
        <f t="shared" si="123"/>
        <v/>
      </c>
      <c r="BG297" s="547" t="str">
        <f t="shared" si="124"/>
        <v/>
      </c>
      <c r="BH297" s="547" t="str">
        <f t="shared" si="125"/>
        <v/>
      </c>
      <c r="BI297" s="547" t="str">
        <f t="shared" si="126"/>
        <v/>
      </c>
      <c r="BM297" s="633" t="e">
        <f>VLOOKUP(K297,【参考】数式用!$A$2:$O$57,15,FALSE)</f>
        <v>#N/A</v>
      </c>
    </row>
    <row r="298" spans="1:65" ht="109.95" customHeight="1" thickBot="1">
      <c r="A298" s="649">
        <v>287</v>
      </c>
      <c r="B298" s="983" t="str">
        <f>IF(基本情報入力シート!B326="","",基本情報入力シート!B326)</f>
        <v/>
      </c>
      <c r="C298" s="984"/>
      <c r="D298" s="984"/>
      <c r="E298" s="984"/>
      <c r="F298" s="985"/>
      <c r="G298" s="460" t="str">
        <f>IF(基本情報入力シート!L326="", "", 基本情報入力シート!L326)</f>
        <v/>
      </c>
      <c r="H298" s="460" t="str">
        <f>IF(基本情報入力シート!Q326="", "", 基本情報入力シート!Q326)</f>
        <v/>
      </c>
      <c r="I298" s="460" t="str">
        <f>IF(基本情報入力シート!V326="", "", 基本情報入力シート!V326)</f>
        <v/>
      </c>
      <c r="J298" s="460" t="str">
        <f>IF(基本情報入力シート!W326="", "", 基本情報入力シート!W326)</f>
        <v/>
      </c>
      <c r="K298" s="460" t="str">
        <f>IF(基本情報入力シート!Z326="", "", 基本情報入力シート!Z326)</f>
        <v/>
      </c>
      <c r="L298" s="162" t="str">
        <f>IF(基本情報入力シート!AF326=0, "",基本情報入力シート!AF326)</f>
        <v/>
      </c>
      <c r="M298" s="163" t="str">
        <f>IF(AND(基本情報入力シート!AG326="",基本情報入力シート!AG326=""), "", 基本情報入力シート!AG326)</f>
        <v/>
      </c>
      <c r="N298" s="136"/>
      <c r="O298" s="155" t="str">
        <f>IFERROR(VLOOKUP(K298,【参考】数式用!$A$2:$M$57,MATCH(N298,【参考】数式用!$G$3:$M$3,0)+6,0),"")</f>
        <v/>
      </c>
      <c r="P298" s="461" t="s">
        <v>180</v>
      </c>
      <c r="Q298" s="141"/>
      <c r="R298" s="462" t="s">
        <v>271</v>
      </c>
      <c r="S298" s="141"/>
      <c r="T298" s="462" t="s">
        <v>272</v>
      </c>
      <c r="U298" s="141"/>
      <c r="V298" s="462" t="s">
        <v>271</v>
      </c>
      <c r="W298" s="141"/>
      <c r="X298" s="462" t="s">
        <v>182</v>
      </c>
      <c r="Y298" s="462" t="s">
        <v>274</v>
      </c>
      <c r="Z298" s="456" t="str">
        <f t="shared" si="106"/>
        <v/>
      </c>
      <c r="AA298" s="463" t="s">
        <v>275</v>
      </c>
      <c r="AB298" s="458" t="str">
        <f t="shared" si="107"/>
        <v/>
      </c>
      <c r="AC298" s="459" t="str">
        <f>IFERROR(ROUNDDOWN(ROUNDDOWN(ROUND(L298*VLOOKUP(K298,【参考】数式用!$A$2:$M$57,MATCH("処遇改善加算Ⅳ",【参考】数式用!$G$3:$M$3,0)+6,0),0)*M298,0)*Z298*0.5,0), "")</f>
        <v/>
      </c>
      <c r="AD298" s="156"/>
      <c r="AE298" s="157"/>
      <c r="AF298" s="157"/>
      <c r="AG298" s="158"/>
      <c r="AH298" s="234"/>
      <c r="AI298" s="584"/>
      <c r="AJ298" s="167"/>
      <c r="AK298" s="541" t="str">
        <f t="shared" si="108"/>
        <v/>
      </c>
      <c r="AL298" s="542" t="str">
        <f t="shared" si="109"/>
        <v/>
      </c>
      <c r="AM298" s="543"/>
      <c r="AN298" s="547" t="str">
        <f>IFERROR(VLOOKUP(K298,【参考】数式用!$A$2:$N$57,14,FALSE),"")</f>
        <v/>
      </c>
      <c r="AO298" s="547" t="str">
        <f t="shared" si="110"/>
        <v/>
      </c>
      <c r="AP298" s="545" t="str">
        <f t="shared" si="111"/>
        <v/>
      </c>
      <c r="AQ298" s="545" t="str">
        <f t="shared" si="112"/>
        <v>キャリアパス要件Ⅰ・Ⅱ_</v>
      </c>
      <c r="AR298" s="546" t="str">
        <f t="shared" si="113"/>
        <v>入力済</v>
      </c>
      <c r="AS298" s="547" t="str">
        <f t="shared" si="114"/>
        <v/>
      </c>
      <c r="AT298" s="546" t="str">
        <f t="shared" si="115"/>
        <v>入力済</v>
      </c>
      <c r="AU298" s="546" t="str">
        <f t="shared" si="116"/>
        <v/>
      </c>
      <c r="AV298" s="546" t="str">
        <f t="shared" si="117"/>
        <v/>
      </c>
      <c r="AW298" s="547" t="str">
        <f t="shared" si="118"/>
        <v/>
      </c>
      <c r="AX298" s="547" t="str">
        <f t="shared" si="127"/>
        <v>入力済</v>
      </c>
      <c r="AY298" s="546" t="str">
        <f>IFERROR(VLOOKUP(K298,【参考】数式用!$AR$3:$AS$49, 2, FALSE), "")</f>
        <v/>
      </c>
      <c r="AZ298" s="547" t="str">
        <f t="shared" si="119"/>
        <v/>
      </c>
      <c r="BA298" s="547" t="str">
        <f t="shared" si="120"/>
        <v>入力済</v>
      </c>
      <c r="BB298" s="546" t="str">
        <f>IFERROR(VLOOKUP(K298,【参考】数式用!$AX$3:$AY$56, 2, FALSE), "")</f>
        <v/>
      </c>
      <c r="BC298" s="547" t="str">
        <f t="shared" si="121"/>
        <v/>
      </c>
      <c r="BD298" s="547" t="str">
        <f t="shared" si="122"/>
        <v>入力済</v>
      </c>
      <c r="BE298" s="547" t="str">
        <f t="shared" si="128"/>
        <v/>
      </c>
      <c r="BF298" s="547" t="str">
        <f t="shared" si="123"/>
        <v/>
      </c>
      <c r="BG298" s="547" t="str">
        <f t="shared" si="124"/>
        <v/>
      </c>
      <c r="BH298" s="547" t="str">
        <f t="shared" si="125"/>
        <v/>
      </c>
      <c r="BI298" s="547" t="str">
        <f t="shared" si="126"/>
        <v/>
      </c>
      <c r="BM298" s="633" t="e">
        <f>VLOOKUP(K298,【参考】数式用!$A$2:$O$57,15,FALSE)</f>
        <v>#N/A</v>
      </c>
    </row>
    <row r="299" spans="1:65" ht="109.95" customHeight="1" thickBot="1">
      <c r="A299" s="649">
        <v>288</v>
      </c>
      <c r="B299" s="983" t="str">
        <f>IF(基本情報入力シート!B327="","",基本情報入力シート!B327)</f>
        <v/>
      </c>
      <c r="C299" s="984"/>
      <c r="D299" s="984"/>
      <c r="E299" s="984"/>
      <c r="F299" s="985"/>
      <c r="G299" s="460" t="str">
        <f>IF(基本情報入力シート!L327="", "", 基本情報入力シート!L327)</f>
        <v/>
      </c>
      <c r="H299" s="460" t="str">
        <f>IF(基本情報入力シート!Q327="", "", 基本情報入力シート!Q327)</f>
        <v/>
      </c>
      <c r="I299" s="460" t="str">
        <f>IF(基本情報入力シート!V327="", "", 基本情報入力シート!V327)</f>
        <v/>
      </c>
      <c r="J299" s="460" t="str">
        <f>IF(基本情報入力シート!W327="", "", 基本情報入力シート!W327)</f>
        <v/>
      </c>
      <c r="K299" s="460" t="str">
        <f>IF(基本情報入力シート!Z327="", "", 基本情報入力シート!Z327)</f>
        <v/>
      </c>
      <c r="L299" s="162" t="str">
        <f>IF(基本情報入力シート!AF327=0, "",基本情報入力シート!AF327)</f>
        <v/>
      </c>
      <c r="M299" s="163" t="str">
        <f>IF(AND(基本情報入力シート!AG327="",基本情報入力シート!AG327=""), "", 基本情報入力シート!AG327)</f>
        <v/>
      </c>
      <c r="N299" s="136"/>
      <c r="O299" s="155" t="str">
        <f>IFERROR(VLOOKUP(K299,【参考】数式用!$A$2:$M$57,MATCH(N299,【参考】数式用!$G$3:$M$3,0)+6,0),"")</f>
        <v/>
      </c>
      <c r="P299" s="461" t="s">
        <v>180</v>
      </c>
      <c r="Q299" s="141"/>
      <c r="R299" s="462" t="s">
        <v>271</v>
      </c>
      <c r="S299" s="141"/>
      <c r="T299" s="462" t="s">
        <v>272</v>
      </c>
      <c r="U299" s="141"/>
      <c r="V299" s="462" t="s">
        <v>271</v>
      </c>
      <c r="W299" s="141"/>
      <c r="X299" s="462" t="s">
        <v>182</v>
      </c>
      <c r="Y299" s="462" t="s">
        <v>274</v>
      </c>
      <c r="Z299" s="456" t="str">
        <f t="shared" si="106"/>
        <v/>
      </c>
      <c r="AA299" s="463" t="s">
        <v>275</v>
      </c>
      <c r="AB299" s="458" t="str">
        <f t="shared" si="107"/>
        <v/>
      </c>
      <c r="AC299" s="459" t="str">
        <f>IFERROR(ROUNDDOWN(ROUNDDOWN(ROUND(L299*VLOOKUP(K299,【参考】数式用!$A$2:$M$57,MATCH("処遇改善加算Ⅳ",【参考】数式用!$G$3:$M$3,0)+6,0),0)*M299,0)*Z299*0.5,0), "")</f>
        <v/>
      </c>
      <c r="AD299" s="156"/>
      <c r="AE299" s="157"/>
      <c r="AF299" s="157"/>
      <c r="AG299" s="158"/>
      <c r="AH299" s="234"/>
      <c r="AI299" s="584"/>
      <c r="AJ299" s="167"/>
      <c r="AK299" s="541" t="str">
        <f t="shared" si="108"/>
        <v/>
      </c>
      <c r="AL299" s="542" t="str">
        <f t="shared" si="109"/>
        <v/>
      </c>
      <c r="AM299" s="543"/>
      <c r="AN299" s="547" t="str">
        <f>IFERROR(VLOOKUP(K299,【参考】数式用!$A$2:$N$57,14,FALSE),"")</f>
        <v/>
      </c>
      <c r="AO299" s="547" t="str">
        <f t="shared" si="110"/>
        <v/>
      </c>
      <c r="AP299" s="545" t="str">
        <f t="shared" si="111"/>
        <v/>
      </c>
      <c r="AQ299" s="545" t="str">
        <f t="shared" si="112"/>
        <v>キャリアパス要件Ⅰ・Ⅱ_</v>
      </c>
      <c r="AR299" s="546" t="str">
        <f t="shared" si="113"/>
        <v>入力済</v>
      </c>
      <c r="AS299" s="547" t="str">
        <f t="shared" si="114"/>
        <v/>
      </c>
      <c r="AT299" s="546" t="str">
        <f t="shared" si="115"/>
        <v>入力済</v>
      </c>
      <c r="AU299" s="546" t="str">
        <f t="shared" si="116"/>
        <v/>
      </c>
      <c r="AV299" s="546" t="str">
        <f t="shared" si="117"/>
        <v/>
      </c>
      <c r="AW299" s="547" t="str">
        <f t="shared" si="118"/>
        <v/>
      </c>
      <c r="AX299" s="547" t="str">
        <f t="shared" si="127"/>
        <v>入力済</v>
      </c>
      <c r="AY299" s="546" t="str">
        <f>IFERROR(VLOOKUP(K299,【参考】数式用!$AR$3:$AS$49, 2, FALSE), "")</f>
        <v/>
      </c>
      <c r="AZ299" s="547" t="str">
        <f t="shared" si="119"/>
        <v/>
      </c>
      <c r="BA299" s="547" t="str">
        <f t="shared" si="120"/>
        <v>入力済</v>
      </c>
      <c r="BB299" s="546" t="str">
        <f>IFERROR(VLOOKUP(K299,【参考】数式用!$AX$3:$AY$56, 2, FALSE), "")</f>
        <v/>
      </c>
      <c r="BC299" s="547" t="str">
        <f t="shared" si="121"/>
        <v/>
      </c>
      <c r="BD299" s="547" t="str">
        <f t="shared" si="122"/>
        <v>入力済</v>
      </c>
      <c r="BE299" s="547" t="str">
        <f t="shared" si="128"/>
        <v/>
      </c>
      <c r="BF299" s="547" t="str">
        <f t="shared" si="123"/>
        <v/>
      </c>
      <c r="BG299" s="547" t="str">
        <f t="shared" si="124"/>
        <v/>
      </c>
      <c r="BH299" s="547" t="str">
        <f t="shared" si="125"/>
        <v/>
      </c>
      <c r="BI299" s="547" t="str">
        <f t="shared" si="126"/>
        <v/>
      </c>
      <c r="BM299" s="633" t="e">
        <f>VLOOKUP(K299,【参考】数式用!$A$2:$O$57,15,FALSE)</f>
        <v>#N/A</v>
      </c>
    </row>
    <row r="300" spans="1:65" ht="109.95" customHeight="1" thickBot="1">
      <c r="A300" s="649">
        <v>289</v>
      </c>
      <c r="B300" s="983" t="str">
        <f>IF(基本情報入力シート!B328="","",基本情報入力シート!B328)</f>
        <v/>
      </c>
      <c r="C300" s="984"/>
      <c r="D300" s="984"/>
      <c r="E300" s="984"/>
      <c r="F300" s="985"/>
      <c r="G300" s="460" t="str">
        <f>IF(基本情報入力シート!L328="", "", 基本情報入力シート!L328)</f>
        <v/>
      </c>
      <c r="H300" s="460" t="str">
        <f>IF(基本情報入力シート!Q328="", "", 基本情報入力シート!Q328)</f>
        <v/>
      </c>
      <c r="I300" s="460" t="str">
        <f>IF(基本情報入力シート!V328="", "", 基本情報入力シート!V328)</f>
        <v/>
      </c>
      <c r="J300" s="460" t="str">
        <f>IF(基本情報入力シート!W328="", "", 基本情報入力シート!W328)</f>
        <v/>
      </c>
      <c r="K300" s="460" t="str">
        <f>IF(基本情報入力シート!Z328="", "", 基本情報入力シート!Z328)</f>
        <v/>
      </c>
      <c r="L300" s="162" t="str">
        <f>IF(基本情報入力シート!AF328=0, "",基本情報入力シート!AF328)</f>
        <v/>
      </c>
      <c r="M300" s="163" t="str">
        <f>IF(AND(基本情報入力シート!AG328="",基本情報入力シート!AG328=""), "", 基本情報入力シート!AG328)</f>
        <v/>
      </c>
      <c r="N300" s="136"/>
      <c r="O300" s="155" t="str">
        <f>IFERROR(VLOOKUP(K300,【参考】数式用!$A$2:$M$57,MATCH(N300,【参考】数式用!$G$3:$M$3,0)+6,0),"")</f>
        <v/>
      </c>
      <c r="P300" s="461" t="s">
        <v>180</v>
      </c>
      <c r="Q300" s="141"/>
      <c r="R300" s="462" t="s">
        <v>271</v>
      </c>
      <c r="S300" s="141"/>
      <c r="T300" s="462" t="s">
        <v>272</v>
      </c>
      <c r="U300" s="141"/>
      <c r="V300" s="462" t="s">
        <v>271</v>
      </c>
      <c r="W300" s="141"/>
      <c r="X300" s="462" t="s">
        <v>182</v>
      </c>
      <c r="Y300" s="462" t="s">
        <v>274</v>
      </c>
      <c r="Z300" s="456" t="str">
        <f t="shared" si="106"/>
        <v/>
      </c>
      <c r="AA300" s="463" t="s">
        <v>275</v>
      </c>
      <c r="AB300" s="458" t="str">
        <f t="shared" si="107"/>
        <v/>
      </c>
      <c r="AC300" s="459" t="str">
        <f>IFERROR(ROUNDDOWN(ROUNDDOWN(ROUND(L300*VLOOKUP(K300,【参考】数式用!$A$2:$M$57,MATCH("処遇改善加算Ⅳ",【参考】数式用!$G$3:$M$3,0)+6,0),0)*M300,0)*Z300*0.5,0), "")</f>
        <v/>
      </c>
      <c r="AD300" s="156"/>
      <c r="AE300" s="157"/>
      <c r="AF300" s="157"/>
      <c r="AG300" s="158"/>
      <c r="AH300" s="234"/>
      <c r="AI300" s="584"/>
      <c r="AJ300" s="167"/>
      <c r="AK300" s="541" t="str">
        <f t="shared" si="108"/>
        <v/>
      </c>
      <c r="AL300" s="542" t="str">
        <f t="shared" si="109"/>
        <v/>
      </c>
      <c r="AM300" s="543"/>
      <c r="AN300" s="547" t="str">
        <f>IFERROR(VLOOKUP(K300,【参考】数式用!$A$2:$N$57,14,FALSE),"")</f>
        <v/>
      </c>
      <c r="AO300" s="547" t="str">
        <f t="shared" si="110"/>
        <v/>
      </c>
      <c r="AP300" s="545" t="str">
        <f t="shared" si="111"/>
        <v/>
      </c>
      <c r="AQ300" s="545" t="str">
        <f t="shared" si="112"/>
        <v>キャリアパス要件Ⅰ・Ⅱ_</v>
      </c>
      <c r="AR300" s="546" t="str">
        <f t="shared" si="113"/>
        <v>入力済</v>
      </c>
      <c r="AS300" s="547" t="str">
        <f t="shared" si="114"/>
        <v/>
      </c>
      <c r="AT300" s="546" t="str">
        <f t="shared" si="115"/>
        <v>入力済</v>
      </c>
      <c r="AU300" s="546" t="str">
        <f t="shared" si="116"/>
        <v/>
      </c>
      <c r="AV300" s="546" t="str">
        <f t="shared" si="117"/>
        <v/>
      </c>
      <c r="AW300" s="547" t="str">
        <f t="shared" si="118"/>
        <v/>
      </c>
      <c r="AX300" s="547" t="str">
        <f t="shared" si="127"/>
        <v>入力済</v>
      </c>
      <c r="AY300" s="546" t="str">
        <f>IFERROR(VLOOKUP(K300,【参考】数式用!$AR$3:$AS$49, 2, FALSE), "")</f>
        <v/>
      </c>
      <c r="AZ300" s="547" t="str">
        <f t="shared" si="119"/>
        <v/>
      </c>
      <c r="BA300" s="547" t="str">
        <f t="shared" si="120"/>
        <v>入力済</v>
      </c>
      <c r="BB300" s="546" t="str">
        <f>IFERROR(VLOOKUP(K300,【参考】数式用!$AX$3:$AY$56, 2, FALSE), "")</f>
        <v/>
      </c>
      <c r="BC300" s="547" t="str">
        <f t="shared" si="121"/>
        <v/>
      </c>
      <c r="BD300" s="547" t="str">
        <f t="shared" si="122"/>
        <v>入力済</v>
      </c>
      <c r="BE300" s="547" t="str">
        <f t="shared" si="128"/>
        <v/>
      </c>
      <c r="BF300" s="547" t="str">
        <f t="shared" si="123"/>
        <v/>
      </c>
      <c r="BG300" s="547" t="str">
        <f t="shared" si="124"/>
        <v/>
      </c>
      <c r="BH300" s="547" t="str">
        <f t="shared" si="125"/>
        <v/>
      </c>
      <c r="BI300" s="547" t="str">
        <f t="shared" si="126"/>
        <v/>
      </c>
      <c r="BM300" s="633" t="e">
        <f>VLOOKUP(K300,【参考】数式用!$A$2:$O$57,15,FALSE)</f>
        <v>#N/A</v>
      </c>
    </row>
    <row r="301" spans="1:65" ht="109.95" customHeight="1" thickBot="1">
      <c r="A301" s="649">
        <v>290</v>
      </c>
      <c r="B301" s="983" t="str">
        <f>IF(基本情報入力シート!B329="","",基本情報入力シート!B329)</f>
        <v/>
      </c>
      <c r="C301" s="984"/>
      <c r="D301" s="984"/>
      <c r="E301" s="984"/>
      <c r="F301" s="985"/>
      <c r="G301" s="460" t="str">
        <f>IF(基本情報入力シート!L329="", "", 基本情報入力シート!L329)</f>
        <v/>
      </c>
      <c r="H301" s="460" t="str">
        <f>IF(基本情報入力シート!Q329="", "", 基本情報入力シート!Q329)</f>
        <v/>
      </c>
      <c r="I301" s="460" t="str">
        <f>IF(基本情報入力シート!V329="", "", 基本情報入力シート!V329)</f>
        <v/>
      </c>
      <c r="J301" s="460" t="str">
        <f>IF(基本情報入力シート!W329="", "", 基本情報入力シート!W329)</f>
        <v/>
      </c>
      <c r="K301" s="460" t="str">
        <f>IF(基本情報入力シート!Z329="", "", 基本情報入力シート!Z329)</f>
        <v/>
      </c>
      <c r="L301" s="162" t="str">
        <f>IF(基本情報入力シート!AF329=0, "",基本情報入力シート!AF329)</f>
        <v/>
      </c>
      <c r="M301" s="163" t="str">
        <f>IF(AND(基本情報入力シート!AG329="",基本情報入力シート!AG329=""), "", 基本情報入力シート!AG329)</f>
        <v/>
      </c>
      <c r="N301" s="136"/>
      <c r="O301" s="155" t="str">
        <f>IFERROR(VLOOKUP(K301,【参考】数式用!$A$2:$M$57,MATCH(N301,【参考】数式用!$G$3:$M$3,0)+6,0),"")</f>
        <v/>
      </c>
      <c r="P301" s="461" t="s">
        <v>180</v>
      </c>
      <c r="Q301" s="141"/>
      <c r="R301" s="462" t="s">
        <v>271</v>
      </c>
      <c r="S301" s="141"/>
      <c r="T301" s="462" t="s">
        <v>272</v>
      </c>
      <c r="U301" s="141"/>
      <c r="V301" s="462" t="s">
        <v>271</v>
      </c>
      <c r="W301" s="141"/>
      <c r="X301" s="462" t="s">
        <v>182</v>
      </c>
      <c r="Y301" s="462" t="s">
        <v>274</v>
      </c>
      <c r="Z301" s="456" t="str">
        <f t="shared" si="106"/>
        <v/>
      </c>
      <c r="AA301" s="463" t="s">
        <v>275</v>
      </c>
      <c r="AB301" s="458" t="str">
        <f t="shared" si="107"/>
        <v/>
      </c>
      <c r="AC301" s="459" t="str">
        <f>IFERROR(ROUNDDOWN(ROUNDDOWN(ROUND(L301*VLOOKUP(K301,【参考】数式用!$A$2:$M$57,MATCH("処遇改善加算Ⅳ",【参考】数式用!$G$3:$M$3,0)+6,0),0)*M301,0)*Z301*0.5,0), "")</f>
        <v/>
      </c>
      <c r="AD301" s="156"/>
      <c r="AE301" s="157"/>
      <c r="AF301" s="157"/>
      <c r="AG301" s="158"/>
      <c r="AH301" s="234"/>
      <c r="AI301" s="584"/>
      <c r="AJ301" s="167"/>
      <c r="AK301" s="541" t="str">
        <f t="shared" si="108"/>
        <v/>
      </c>
      <c r="AL301" s="542" t="str">
        <f t="shared" si="109"/>
        <v/>
      </c>
      <c r="AM301" s="543"/>
      <c r="AN301" s="547" t="str">
        <f>IFERROR(VLOOKUP(K301,【参考】数式用!$A$2:$N$57,14,FALSE),"")</f>
        <v/>
      </c>
      <c r="AO301" s="547" t="str">
        <f t="shared" si="110"/>
        <v/>
      </c>
      <c r="AP301" s="545" t="str">
        <f t="shared" si="111"/>
        <v/>
      </c>
      <c r="AQ301" s="545" t="str">
        <f t="shared" si="112"/>
        <v>キャリアパス要件Ⅰ・Ⅱ_</v>
      </c>
      <c r="AR301" s="546" t="str">
        <f t="shared" si="113"/>
        <v>入力済</v>
      </c>
      <c r="AS301" s="547" t="str">
        <f t="shared" si="114"/>
        <v/>
      </c>
      <c r="AT301" s="546" t="str">
        <f t="shared" si="115"/>
        <v>入力済</v>
      </c>
      <c r="AU301" s="546" t="str">
        <f t="shared" si="116"/>
        <v/>
      </c>
      <c r="AV301" s="546" t="str">
        <f t="shared" si="117"/>
        <v/>
      </c>
      <c r="AW301" s="547" t="str">
        <f t="shared" si="118"/>
        <v/>
      </c>
      <c r="AX301" s="547" t="str">
        <f t="shared" si="127"/>
        <v>入力済</v>
      </c>
      <c r="AY301" s="546" t="str">
        <f>IFERROR(VLOOKUP(K301,【参考】数式用!$AR$3:$AS$49, 2, FALSE), "")</f>
        <v/>
      </c>
      <c r="AZ301" s="547" t="str">
        <f t="shared" si="119"/>
        <v/>
      </c>
      <c r="BA301" s="547" t="str">
        <f t="shared" si="120"/>
        <v>入力済</v>
      </c>
      <c r="BB301" s="546" t="str">
        <f>IFERROR(VLOOKUP(K301,【参考】数式用!$AX$3:$AY$56, 2, FALSE), "")</f>
        <v/>
      </c>
      <c r="BC301" s="547" t="str">
        <f t="shared" si="121"/>
        <v/>
      </c>
      <c r="BD301" s="547" t="str">
        <f t="shared" si="122"/>
        <v>入力済</v>
      </c>
      <c r="BE301" s="547" t="str">
        <f t="shared" si="128"/>
        <v/>
      </c>
      <c r="BF301" s="547" t="str">
        <f t="shared" si="123"/>
        <v/>
      </c>
      <c r="BG301" s="547" t="str">
        <f t="shared" si="124"/>
        <v/>
      </c>
      <c r="BH301" s="547" t="str">
        <f t="shared" si="125"/>
        <v/>
      </c>
      <c r="BI301" s="547" t="str">
        <f t="shared" si="126"/>
        <v/>
      </c>
      <c r="BM301" s="633" t="e">
        <f>VLOOKUP(K301,【参考】数式用!$A$2:$O$57,15,FALSE)</f>
        <v>#N/A</v>
      </c>
    </row>
    <row r="302" spans="1:65" ht="109.95" customHeight="1" thickBot="1">
      <c r="A302" s="649">
        <v>291</v>
      </c>
      <c r="B302" s="983" t="str">
        <f>IF(基本情報入力シート!B330="","",基本情報入力シート!B330)</f>
        <v/>
      </c>
      <c r="C302" s="984"/>
      <c r="D302" s="984"/>
      <c r="E302" s="984"/>
      <c r="F302" s="985"/>
      <c r="G302" s="460" t="str">
        <f>IF(基本情報入力シート!L330="", "", 基本情報入力シート!L330)</f>
        <v/>
      </c>
      <c r="H302" s="460" t="str">
        <f>IF(基本情報入力シート!Q330="", "", 基本情報入力シート!Q330)</f>
        <v/>
      </c>
      <c r="I302" s="460" t="str">
        <f>IF(基本情報入力シート!V330="", "", 基本情報入力シート!V330)</f>
        <v/>
      </c>
      <c r="J302" s="460" t="str">
        <f>IF(基本情報入力シート!W330="", "", 基本情報入力シート!W330)</f>
        <v/>
      </c>
      <c r="K302" s="460" t="str">
        <f>IF(基本情報入力シート!Z330="", "", 基本情報入力シート!Z330)</f>
        <v/>
      </c>
      <c r="L302" s="162" t="str">
        <f>IF(基本情報入力シート!AF330=0, "",基本情報入力シート!AF330)</f>
        <v/>
      </c>
      <c r="M302" s="163" t="str">
        <f>IF(AND(基本情報入力シート!AG330="",基本情報入力シート!AG330=""), "", 基本情報入力シート!AG330)</f>
        <v/>
      </c>
      <c r="N302" s="136"/>
      <c r="O302" s="155" t="str">
        <f>IFERROR(VLOOKUP(K302,【参考】数式用!$A$2:$M$57,MATCH(N302,【参考】数式用!$G$3:$M$3,0)+6,0),"")</f>
        <v/>
      </c>
      <c r="P302" s="461" t="s">
        <v>180</v>
      </c>
      <c r="Q302" s="141"/>
      <c r="R302" s="462" t="s">
        <v>271</v>
      </c>
      <c r="S302" s="141"/>
      <c r="T302" s="462" t="s">
        <v>272</v>
      </c>
      <c r="U302" s="141"/>
      <c r="V302" s="462" t="s">
        <v>271</v>
      </c>
      <c r="W302" s="141"/>
      <c r="X302" s="462" t="s">
        <v>182</v>
      </c>
      <c r="Y302" s="462" t="s">
        <v>274</v>
      </c>
      <c r="Z302" s="456" t="str">
        <f t="shared" si="106"/>
        <v/>
      </c>
      <c r="AA302" s="463" t="s">
        <v>275</v>
      </c>
      <c r="AB302" s="458" t="str">
        <f t="shared" si="107"/>
        <v/>
      </c>
      <c r="AC302" s="459" t="str">
        <f>IFERROR(ROUNDDOWN(ROUNDDOWN(ROUND(L302*VLOOKUP(K302,【参考】数式用!$A$2:$M$57,MATCH("処遇改善加算Ⅳ",【参考】数式用!$G$3:$M$3,0)+6,0),0)*M302,0)*Z302*0.5,0), "")</f>
        <v/>
      </c>
      <c r="AD302" s="156"/>
      <c r="AE302" s="157"/>
      <c r="AF302" s="157"/>
      <c r="AG302" s="158"/>
      <c r="AH302" s="234"/>
      <c r="AI302" s="584"/>
      <c r="AJ302" s="167"/>
      <c r="AK302" s="541" t="str">
        <f t="shared" si="108"/>
        <v/>
      </c>
      <c r="AL302" s="542" t="str">
        <f t="shared" si="109"/>
        <v/>
      </c>
      <c r="AM302" s="543"/>
      <c r="AN302" s="547" t="str">
        <f>IFERROR(VLOOKUP(K302,【参考】数式用!$A$2:$N$57,14,FALSE),"")</f>
        <v/>
      </c>
      <c r="AO302" s="547" t="str">
        <f t="shared" si="110"/>
        <v/>
      </c>
      <c r="AP302" s="545" t="str">
        <f t="shared" si="111"/>
        <v/>
      </c>
      <c r="AQ302" s="545" t="str">
        <f t="shared" si="112"/>
        <v>キャリアパス要件Ⅰ・Ⅱ_</v>
      </c>
      <c r="AR302" s="546" t="str">
        <f t="shared" si="113"/>
        <v>入力済</v>
      </c>
      <c r="AS302" s="547" t="str">
        <f t="shared" si="114"/>
        <v/>
      </c>
      <c r="AT302" s="546" t="str">
        <f t="shared" si="115"/>
        <v>入力済</v>
      </c>
      <c r="AU302" s="546" t="str">
        <f t="shared" si="116"/>
        <v/>
      </c>
      <c r="AV302" s="546" t="str">
        <f t="shared" si="117"/>
        <v/>
      </c>
      <c r="AW302" s="547" t="str">
        <f t="shared" si="118"/>
        <v/>
      </c>
      <c r="AX302" s="547" t="str">
        <f t="shared" si="127"/>
        <v>入力済</v>
      </c>
      <c r="AY302" s="546" t="str">
        <f>IFERROR(VLOOKUP(K302,【参考】数式用!$AR$3:$AS$49, 2, FALSE), "")</f>
        <v/>
      </c>
      <c r="AZ302" s="547" t="str">
        <f t="shared" si="119"/>
        <v/>
      </c>
      <c r="BA302" s="547" t="str">
        <f t="shared" si="120"/>
        <v>入力済</v>
      </c>
      <c r="BB302" s="546" t="str">
        <f>IFERROR(VLOOKUP(K302,【参考】数式用!$AX$3:$AY$56, 2, FALSE), "")</f>
        <v/>
      </c>
      <c r="BC302" s="547" t="str">
        <f t="shared" si="121"/>
        <v/>
      </c>
      <c r="BD302" s="547" t="str">
        <f t="shared" si="122"/>
        <v>入力済</v>
      </c>
      <c r="BE302" s="547" t="str">
        <f t="shared" si="128"/>
        <v/>
      </c>
      <c r="BF302" s="547" t="str">
        <f t="shared" si="123"/>
        <v/>
      </c>
      <c r="BG302" s="547" t="str">
        <f t="shared" si="124"/>
        <v/>
      </c>
      <c r="BH302" s="547" t="str">
        <f t="shared" si="125"/>
        <v/>
      </c>
      <c r="BI302" s="547" t="str">
        <f t="shared" si="126"/>
        <v/>
      </c>
      <c r="BM302" s="633" t="e">
        <f>VLOOKUP(K302,【参考】数式用!$A$2:$O$57,15,FALSE)</f>
        <v>#N/A</v>
      </c>
    </row>
    <row r="303" spans="1:65" ht="109.95" customHeight="1" thickBot="1">
      <c r="A303" s="649">
        <v>292</v>
      </c>
      <c r="B303" s="983" t="str">
        <f>IF(基本情報入力シート!B331="","",基本情報入力シート!B331)</f>
        <v/>
      </c>
      <c r="C303" s="984"/>
      <c r="D303" s="984"/>
      <c r="E303" s="984"/>
      <c r="F303" s="985"/>
      <c r="G303" s="460" t="str">
        <f>IF(基本情報入力シート!L331="", "", 基本情報入力シート!L331)</f>
        <v/>
      </c>
      <c r="H303" s="460" t="str">
        <f>IF(基本情報入力シート!Q331="", "", 基本情報入力シート!Q331)</f>
        <v/>
      </c>
      <c r="I303" s="460" t="str">
        <f>IF(基本情報入力シート!V331="", "", 基本情報入力シート!V331)</f>
        <v/>
      </c>
      <c r="J303" s="460" t="str">
        <f>IF(基本情報入力シート!W331="", "", 基本情報入力シート!W331)</f>
        <v/>
      </c>
      <c r="K303" s="460" t="str">
        <f>IF(基本情報入力シート!Z331="", "", 基本情報入力シート!Z331)</f>
        <v/>
      </c>
      <c r="L303" s="162" t="str">
        <f>IF(基本情報入力シート!AF331=0, "",基本情報入力シート!AF331)</f>
        <v/>
      </c>
      <c r="M303" s="163" t="str">
        <f>IF(AND(基本情報入力シート!AG331="",基本情報入力シート!AG331=""), "", 基本情報入力シート!AG331)</f>
        <v/>
      </c>
      <c r="N303" s="136"/>
      <c r="O303" s="155" t="str">
        <f>IFERROR(VLOOKUP(K303,【参考】数式用!$A$2:$M$57,MATCH(N303,【参考】数式用!$G$3:$M$3,0)+6,0),"")</f>
        <v/>
      </c>
      <c r="P303" s="461" t="s">
        <v>180</v>
      </c>
      <c r="Q303" s="141"/>
      <c r="R303" s="462" t="s">
        <v>271</v>
      </c>
      <c r="S303" s="141"/>
      <c r="T303" s="462" t="s">
        <v>272</v>
      </c>
      <c r="U303" s="141"/>
      <c r="V303" s="462" t="s">
        <v>271</v>
      </c>
      <c r="W303" s="141"/>
      <c r="X303" s="462" t="s">
        <v>182</v>
      </c>
      <c r="Y303" s="462" t="s">
        <v>274</v>
      </c>
      <c r="Z303" s="456" t="str">
        <f t="shared" si="106"/>
        <v/>
      </c>
      <c r="AA303" s="463" t="s">
        <v>275</v>
      </c>
      <c r="AB303" s="458" t="str">
        <f t="shared" si="107"/>
        <v/>
      </c>
      <c r="AC303" s="459" t="str">
        <f>IFERROR(ROUNDDOWN(ROUNDDOWN(ROUND(L303*VLOOKUP(K303,【参考】数式用!$A$2:$M$57,MATCH("処遇改善加算Ⅳ",【参考】数式用!$G$3:$M$3,0)+6,0),0)*M303,0)*Z303*0.5,0), "")</f>
        <v/>
      </c>
      <c r="AD303" s="156"/>
      <c r="AE303" s="157"/>
      <c r="AF303" s="157"/>
      <c r="AG303" s="158"/>
      <c r="AH303" s="234"/>
      <c r="AI303" s="584"/>
      <c r="AJ303" s="167"/>
      <c r="AK303" s="541" t="str">
        <f t="shared" si="108"/>
        <v/>
      </c>
      <c r="AL303" s="542" t="str">
        <f t="shared" si="109"/>
        <v/>
      </c>
      <c r="AM303" s="543"/>
      <c r="AN303" s="547" t="str">
        <f>IFERROR(VLOOKUP(K303,【参考】数式用!$A$2:$N$57,14,FALSE),"")</f>
        <v/>
      </c>
      <c r="AO303" s="547" t="str">
        <f t="shared" si="110"/>
        <v/>
      </c>
      <c r="AP303" s="545" t="str">
        <f t="shared" si="111"/>
        <v/>
      </c>
      <c r="AQ303" s="545" t="str">
        <f t="shared" si="112"/>
        <v>キャリアパス要件Ⅰ・Ⅱ_</v>
      </c>
      <c r="AR303" s="546" t="str">
        <f t="shared" si="113"/>
        <v>入力済</v>
      </c>
      <c r="AS303" s="547" t="str">
        <f t="shared" si="114"/>
        <v/>
      </c>
      <c r="AT303" s="546" t="str">
        <f t="shared" si="115"/>
        <v>入力済</v>
      </c>
      <c r="AU303" s="546" t="str">
        <f t="shared" si="116"/>
        <v/>
      </c>
      <c r="AV303" s="546" t="str">
        <f t="shared" si="117"/>
        <v/>
      </c>
      <c r="AW303" s="547" t="str">
        <f t="shared" si="118"/>
        <v/>
      </c>
      <c r="AX303" s="547" t="str">
        <f t="shared" si="127"/>
        <v>入力済</v>
      </c>
      <c r="AY303" s="546" t="str">
        <f>IFERROR(VLOOKUP(K303,【参考】数式用!$AR$3:$AS$49, 2, FALSE), "")</f>
        <v/>
      </c>
      <c r="AZ303" s="547" t="str">
        <f t="shared" si="119"/>
        <v/>
      </c>
      <c r="BA303" s="547" t="str">
        <f t="shared" si="120"/>
        <v>入力済</v>
      </c>
      <c r="BB303" s="546" t="str">
        <f>IFERROR(VLOOKUP(K303,【参考】数式用!$AX$3:$AY$56, 2, FALSE), "")</f>
        <v/>
      </c>
      <c r="BC303" s="547" t="str">
        <f t="shared" si="121"/>
        <v/>
      </c>
      <c r="BD303" s="547" t="str">
        <f t="shared" si="122"/>
        <v>入力済</v>
      </c>
      <c r="BE303" s="547" t="str">
        <f t="shared" si="128"/>
        <v/>
      </c>
      <c r="BF303" s="547" t="str">
        <f t="shared" si="123"/>
        <v/>
      </c>
      <c r="BG303" s="547" t="str">
        <f t="shared" si="124"/>
        <v/>
      </c>
      <c r="BH303" s="547" t="str">
        <f t="shared" si="125"/>
        <v/>
      </c>
      <c r="BI303" s="547" t="str">
        <f t="shared" si="126"/>
        <v/>
      </c>
      <c r="BM303" s="633" t="e">
        <f>VLOOKUP(K303,【参考】数式用!$A$2:$O$57,15,FALSE)</f>
        <v>#N/A</v>
      </c>
    </row>
    <row r="304" spans="1:65" ht="109.95" customHeight="1" thickBot="1">
      <c r="A304" s="649">
        <v>293</v>
      </c>
      <c r="B304" s="983" t="str">
        <f>IF(基本情報入力シート!B332="","",基本情報入力シート!B332)</f>
        <v/>
      </c>
      <c r="C304" s="984"/>
      <c r="D304" s="984"/>
      <c r="E304" s="984"/>
      <c r="F304" s="985"/>
      <c r="G304" s="460" t="str">
        <f>IF(基本情報入力シート!L332="", "", 基本情報入力シート!L332)</f>
        <v/>
      </c>
      <c r="H304" s="460" t="str">
        <f>IF(基本情報入力シート!Q332="", "", 基本情報入力シート!Q332)</f>
        <v/>
      </c>
      <c r="I304" s="460" t="str">
        <f>IF(基本情報入力シート!V332="", "", 基本情報入力シート!V332)</f>
        <v/>
      </c>
      <c r="J304" s="460" t="str">
        <f>IF(基本情報入力シート!W332="", "", 基本情報入力シート!W332)</f>
        <v/>
      </c>
      <c r="K304" s="460" t="str">
        <f>IF(基本情報入力シート!Z332="", "", 基本情報入力シート!Z332)</f>
        <v/>
      </c>
      <c r="L304" s="162" t="str">
        <f>IF(基本情報入力シート!AF332=0, "",基本情報入力シート!AF332)</f>
        <v/>
      </c>
      <c r="M304" s="163" t="str">
        <f>IF(AND(基本情報入力シート!AG332="",基本情報入力シート!AG332=""), "", 基本情報入力シート!AG332)</f>
        <v/>
      </c>
      <c r="N304" s="136"/>
      <c r="O304" s="155" t="str">
        <f>IFERROR(VLOOKUP(K304,【参考】数式用!$A$2:$M$57,MATCH(N304,【参考】数式用!$G$3:$M$3,0)+6,0),"")</f>
        <v/>
      </c>
      <c r="P304" s="461" t="s">
        <v>180</v>
      </c>
      <c r="Q304" s="141"/>
      <c r="R304" s="462" t="s">
        <v>271</v>
      </c>
      <c r="S304" s="141"/>
      <c r="T304" s="462" t="s">
        <v>272</v>
      </c>
      <c r="U304" s="141"/>
      <c r="V304" s="462" t="s">
        <v>271</v>
      </c>
      <c r="W304" s="141"/>
      <c r="X304" s="462" t="s">
        <v>182</v>
      </c>
      <c r="Y304" s="462" t="s">
        <v>274</v>
      </c>
      <c r="Z304" s="456" t="str">
        <f t="shared" ref="Z304:Z367" si="129">IF(Q304&gt;=1,(U304*12+W304)-(Q304*12+S304)+1,"")</f>
        <v/>
      </c>
      <c r="AA304" s="463" t="s">
        <v>275</v>
      </c>
      <c r="AB304" s="458" t="str">
        <f t="shared" ref="AB304:AB367" si="130">IFERROR(ROUNDDOWN(ROUND(L304*O304,0)*M304,0)*Z304,"")</f>
        <v/>
      </c>
      <c r="AC304" s="459" t="str">
        <f>IFERROR(ROUNDDOWN(ROUNDDOWN(ROUND(L304*VLOOKUP(K304,【参考】数式用!$A$2:$M$57,MATCH("処遇改善加算Ⅳ",【参考】数式用!$G$3:$M$3,0)+6,0),0)*M304,0)*Z304*0.5,0), "")</f>
        <v/>
      </c>
      <c r="AD304" s="156"/>
      <c r="AE304" s="157"/>
      <c r="AF304" s="157"/>
      <c r="AG304" s="158"/>
      <c r="AH304" s="234"/>
      <c r="AI304" s="584"/>
      <c r="AJ304" s="167"/>
      <c r="AK304" s="541" t="str">
        <f t="shared" ref="AK304:AK367" si="131">IF(AND(N304&lt;&gt;"", OR(U304&lt;&gt;9,W304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IF(AND(AN304="加算対象外",N304&lt;&gt;"",AE304="―",AJ304="―"),"このサービスについては、キャリアパス要件Ⅰ・Ⅱか令和８年度特例要件のどちらかの要件を満たしている必要があります",""))</f>
        <v/>
      </c>
      <c r="AL304" s="542" t="str">
        <f t="shared" ref="AL304:AL367" si="132">IF(N304="","",IF(OR(AND(COUNTIF(AP304,"未入力")&gt;0,AD304=""),AND(COUNTBLANK(AP304)&gt;0,AE304=""),AND(COUNTIF(AN304:BD304,"AF列に色付け")&gt;0,AF304=""),AND(COUNTIF(AN304:BD304,"AG列に色付け")&gt;0,OR(AG304="",AG304=0)),AND(COUNTIF(AN304:BD304,"AH列に色付け")&gt;0,AH304=""),AND(COUNTIF(AN304:BD304,"AI列に色付け")&gt;0,AI304=""),AND(COUNTIF(AN304:BD304,"AJ列に色付け")&gt;0,AJ304="",NOT(OR(BE304="AJ列色消し",BF304="AJ列色消し")))),"！記入が必要な欄（オレンジ色のセル）に空欄があります。空欄を埋めてください。",""))</f>
        <v/>
      </c>
      <c r="AM304" s="543"/>
      <c r="AN304" s="547" t="str">
        <f>IFERROR(VLOOKUP(K304,【参考】数式用!$A$2:$N$57,14,FALSE),"")</f>
        <v/>
      </c>
      <c r="AO304" s="547" t="str">
        <f t="shared" ref="AO304:AO367" si="133">IF(AND(K304&lt;&gt;""),"N列に色付け","")</f>
        <v/>
      </c>
      <c r="AP304" s="545" t="str">
        <f t="shared" ref="AP304:AP367" si="134">IF(AND(AC304&lt;&gt;0,AC304&lt;&gt;"",AN304="加算対象"),IF(AD304="○","入力済","未入力"),"")</f>
        <v/>
      </c>
      <c r="AQ304" s="545" t="str">
        <f t="shared" ref="AQ304:AQ367" si="135">"キャリアパス要件Ⅰ・Ⅱ_"&amp;AN304</f>
        <v>キャリアパス要件Ⅰ・Ⅱ_</v>
      </c>
      <c r="AR304" s="546" t="str">
        <f t="shared" ref="AR304:AR367" si="136">IF(AND(N304&lt;&gt;"", AE304=""), "未入力", "入力済")</f>
        <v>入力済</v>
      </c>
      <c r="AS304" s="547" t="str">
        <f t="shared" ref="AS304:AS367" si="137">IF(AND(N304&lt;&gt;"", N304&lt;&gt;"処遇改善加算Ⅳ",AN304="加算対象"),"AF列に色付け","")</f>
        <v/>
      </c>
      <c r="AT304" s="546" t="str">
        <f t="shared" ref="AT304:AT367" si="138">IF(AND(N304&lt;&gt;"", N304&lt;&gt;"処遇改善加算Ⅳ",N304&lt;&gt;"処遇改善加算", AF304=""), "未入力", "入力済")</f>
        <v>入力済</v>
      </c>
      <c r="AU304" s="546" t="str">
        <f t="shared" ref="AU304:AU367" si="139">IF(OR(ISNUMBER(SEARCH("処遇改善加算Ⅰ",N304)),ISNUMBER(SEARCH("処遇改善加算Ⅱ",N304))),"対象","")</f>
        <v/>
      </c>
      <c r="AV304" s="546" t="str">
        <f t="shared" ref="AV304:AV367" si="140">IF(AND(AN304="加算対象",N304&lt;&gt;"処遇改善加算Ⅲ",N304&lt;&gt;"処遇改善加算Ⅳ", N304&lt;&gt;"", AU304&lt;&gt;"対象外"), 1,"")</f>
        <v/>
      </c>
      <c r="AW304" s="547" t="str">
        <f t="shared" ref="AW304:AW367" si="141">IF(AND(AV304=1, OR(AG304=0,AG304=""),AN304="加算対象"),"AH列に色付け","")</f>
        <v/>
      </c>
      <c r="AX304" s="547" t="str">
        <f t="shared" si="127"/>
        <v>入力済</v>
      </c>
      <c r="AY304" s="546" t="str">
        <f>IFERROR(VLOOKUP(K304,【参考】数式用!$AR$3:$AS$49, 2, FALSE), "")</f>
        <v/>
      </c>
      <c r="AZ304" s="547" t="str">
        <f t="shared" ref="AZ304:AZ367" si="142">IF(AND(AN304="加算対象",OR(N304="処遇改善加算Ⅰイ",N304="処遇改善加算Ⅰロ")),"AI列に色付け","")</f>
        <v/>
      </c>
      <c r="BA304" s="547" t="str">
        <f t="shared" ref="BA304:BA367" si="143">IF(AND(OR(N304="処遇改善加算Ⅰイ",N304="処遇改善加算Ⅰロ"), AI304=""), "未入力","入力済")</f>
        <v>入力済</v>
      </c>
      <c r="BB304" s="546" t="str">
        <f>IFERROR(VLOOKUP(K304,【参考】数式用!$AX$3:$AY$56, 2, FALSE), "")</f>
        <v/>
      </c>
      <c r="BC304" s="547" t="str">
        <f t="shared" ref="BC304:BC367" si="144">IF(OR(COUNTIF(AE304:AH304,"*令和８年度特例要件を*")&gt;0,ISNUMBER(SEARCH("処遇改善加算Ⅰロ",N304)),ISNUMBER(SEARCH("処遇改善加算Ⅱロ",N304)),AN304="加算対象外"),"AJ列に色付け","")</f>
        <v/>
      </c>
      <c r="BD304" s="547" t="str">
        <f t="shared" ref="BD304:BD367" si="145">IF(AND(COUNTIF(AE304:AH304,"*令和８年度特例要件を*")&gt;0,AJ304=""), "未入力","入力済")</f>
        <v>入力済</v>
      </c>
      <c r="BE304" s="547" t="str">
        <f t="shared" si="128"/>
        <v/>
      </c>
      <c r="BF304" s="547" t="str">
        <f t="shared" ref="BF304:BF367" si="146">IF(AND(N304="処遇改善加算",AE304="○"),"AJ列色消し","")</f>
        <v/>
      </c>
      <c r="BG304" s="547" t="str">
        <f t="shared" ref="BG304:BG367" si="147">IF(OR(TRIM(BC304)="",BE304="AJ列色消し",BF304="AJ列色消し"),"","入力必要")</f>
        <v/>
      </c>
      <c r="BH304" s="547" t="str">
        <f t="shared" ref="BH304:BH367" si="148">IF(AND(BE304="",BG304="入力必要"),IF(AJ304="","未入力","入力済"),"")</f>
        <v/>
      </c>
      <c r="BI304" s="547" t="str">
        <f t="shared" ref="BI304:BI367" si="149">G304</f>
        <v/>
      </c>
      <c r="BM304" s="633" t="e">
        <f>VLOOKUP(K304,【参考】数式用!$A$2:$O$57,15,FALSE)</f>
        <v>#N/A</v>
      </c>
    </row>
    <row r="305" spans="1:65" ht="109.95" customHeight="1" thickBot="1">
      <c r="A305" s="649">
        <v>294</v>
      </c>
      <c r="B305" s="983" t="str">
        <f>IF(基本情報入力シート!B333="","",基本情報入力シート!B333)</f>
        <v/>
      </c>
      <c r="C305" s="984"/>
      <c r="D305" s="984"/>
      <c r="E305" s="984"/>
      <c r="F305" s="985"/>
      <c r="G305" s="460" t="str">
        <f>IF(基本情報入力シート!L333="", "", 基本情報入力シート!L333)</f>
        <v/>
      </c>
      <c r="H305" s="460" t="str">
        <f>IF(基本情報入力シート!Q333="", "", 基本情報入力シート!Q333)</f>
        <v/>
      </c>
      <c r="I305" s="460" t="str">
        <f>IF(基本情報入力シート!V333="", "", 基本情報入力シート!V333)</f>
        <v/>
      </c>
      <c r="J305" s="460" t="str">
        <f>IF(基本情報入力シート!W333="", "", 基本情報入力シート!W333)</f>
        <v/>
      </c>
      <c r="K305" s="460" t="str">
        <f>IF(基本情報入力シート!Z333="", "", 基本情報入力シート!Z333)</f>
        <v/>
      </c>
      <c r="L305" s="162" t="str">
        <f>IF(基本情報入力シート!AF333=0, "",基本情報入力シート!AF333)</f>
        <v/>
      </c>
      <c r="M305" s="163" t="str">
        <f>IF(AND(基本情報入力シート!AG333="",基本情報入力シート!AG333=""), "", 基本情報入力シート!AG333)</f>
        <v/>
      </c>
      <c r="N305" s="136"/>
      <c r="O305" s="155" t="str">
        <f>IFERROR(VLOOKUP(K305,【参考】数式用!$A$2:$M$57,MATCH(N305,【参考】数式用!$G$3:$M$3,0)+6,0),"")</f>
        <v/>
      </c>
      <c r="P305" s="461" t="s">
        <v>180</v>
      </c>
      <c r="Q305" s="141"/>
      <c r="R305" s="462" t="s">
        <v>271</v>
      </c>
      <c r="S305" s="141"/>
      <c r="T305" s="462" t="s">
        <v>272</v>
      </c>
      <c r="U305" s="141"/>
      <c r="V305" s="462" t="s">
        <v>271</v>
      </c>
      <c r="W305" s="141"/>
      <c r="X305" s="462" t="s">
        <v>182</v>
      </c>
      <c r="Y305" s="462" t="s">
        <v>274</v>
      </c>
      <c r="Z305" s="456" t="str">
        <f t="shared" si="129"/>
        <v/>
      </c>
      <c r="AA305" s="463" t="s">
        <v>275</v>
      </c>
      <c r="AB305" s="458" t="str">
        <f t="shared" si="130"/>
        <v/>
      </c>
      <c r="AC305" s="459" t="str">
        <f>IFERROR(ROUNDDOWN(ROUNDDOWN(ROUND(L305*VLOOKUP(K305,【参考】数式用!$A$2:$M$57,MATCH("処遇改善加算Ⅳ",【参考】数式用!$G$3:$M$3,0)+6,0),0)*M305,0)*Z305*0.5,0), "")</f>
        <v/>
      </c>
      <c r="AD305" s="156"/>
      <c r="AE305" s="157"/>
      <c r="AF305" s="157"/>
      <c r="AG305" s="158"/>
      <c r="AH305" s="234"/>
      <c r="AI305" s="584"/>
      <c r="AJ305" s="167"/>
      <c r="AK305" s="541" t="str">
        <f t="shared" si="131"/>
        <v/>
      </c>
      <c r="AL305" s="542" t="str">
        <f t="shared" si="132"/>
        <v/>
      </c>
      <c r="AM305" s="543"/>
      <c r="AN305" s="547" t="str">
        <f>IFERROR(VLOOKUP(K305,【参考】数式用!$A$2:$N$57,14,FALSE),"")</f>
        <v/>
      </c>
      <c r="AO305" s="547" t="str">
        <f t="shared" si="133"/>
        <v/>
      </c>
      <c r="AP305" s="545" t="str">
        <f t="shared" si="134"/>
        <v/>
      </c>
      <c r="AQ305" s="545" t="str">
        <f t="shared" si="135"/>
        <v>キャリアパス要件Ⅰ・Ⅱ_</v>
      </c>
      <c r="AR305" s="546" t="str">
        <f t="shared" si="136"/>
        <v>入力済</v>
      </c>
      <c r="AS305" s="547" t="str">
        <f t="shared" si="137"/>
        <v/>
      </c>
      <c r="AT305" s="546" t="str">
        <f t="shared" si="138"/>
        <v>入力済</v>
      </c>
      <c r="AU305" s="546" t="str">
        <f t="shared" si="139"/>
        <v/>
      </c>
      <c r="AV305" s="546" t="str">
        <f t="shared" si="140"/>
        <v/>
      </c>
      <c r="AW305" s="547" t="str">
        <f t="shared" si="141"/>
        <v/>
      </c>
      <c r="AX305" s="547" t="str">
        <f t="shared" si="127"/>
        <v>入力済</v>
      </c>
      <c r="AY305" s="546" t="str">
        <f>IFERROR(VLOOKUP(K305,【参考】数式用!$AR$3:$AS$49, 2, FALSE), "")</f>
        <v/>
      </c>
      <c r="AZ305" s="547" t="str">
        <f t="shared" si="142"/>
        <v/>
      </c>
      <c r="BA305" s="547" t="str">
        <f t="shared" si="143"/>
        <v>入力済</v>
      </c>
      <c r="BB305" s="546" t="str">
        <f>IFERROR(VLOOKUP(K305,【参考】数式用!$AX$3:$AY$56, 2, FALSE), "")</f>
        <v/>
      </c>
      <c r="BC305" s="547" t="str">
        <f t="shared" si="144"/>
        <v/>
      </c>
      <c r="BD305" s="547" t="str">
        <f t="shared" si="145"/>
        <v>入力済</v>
      </c>
      <c r="BE305" s="547" t="str">
        <f t="shared" si="128"/>
        <v/>
      </c>
      <c r="BF305" s="547" t="str">
        <f t="shared" si="146"/>
        <v/>
      </c>
      <c r="BG305" s="547" t="str">
        <f t="shared" si="147"/>
        <v/>
      </c>
      <c r="BH305" s="547" t="str">
        <f t="shared" si="148"/>
        <v/>
      </c>
      <c r="BI305" s="547" t="str">
        <f t="shared" si="149"/>
        <v/>
      </c>
      <c r="BM305" s="633" t="e">
        <f>VLOOKUP(K305,【参考】数式用!$A$2:$O$57,15,FALSE)</f>
        <v>#N/A</v>
      </c>
    </row>
    <row r="306" spans="1:65" ht="109.95" customHeight="1" thickBot="1">
      <c r="A306" s="649">
        <v>295</v>
      </c>
      <c r="B306" s="983" t="str">
        <f>IF(基本情報入力シート!B334="","",基本情報入力シート!B334)</f>
        <v/>
      </c>
      <c r="C306" s="984"/>
      <c r="D306" s="984"/>
      <c r="E306" s="984"/>
      <c r="F306" s="985"/>
      <c r="G306" s="460" t="str">
        <f>IF(基本情報入力シート!L334="", "", 基本情報入力シート!L334)</f>
        <v/>
      </c>
      <c r="H306" s="460" t="str">
        <f>IF(基本情報入力シート!Q334="", "", 基本情報入力シート!Q334)</f>
        <v/>
      </c>
      <c r="I306" s="460" t="str">
        <f>IF(基本情報入力シート!V334="", "", 基本情報入力シート!V334)</f>
        <v/>
      </c>
      <c r="J306" s="460" t="str">
        <f>IF(基本情報入力シート!W334="", "", 基本情報入力シート!W334)</f>
        <v/>
      </c>
      <c r="K306" s="460" t="str">
        <f>IF(基本情報入力シート!Z334="", "", 基本情報入力シート!Z334)</f>
        <v/>
      </c>
      <c r="L306" s="162" t="str">
        <f>IF(基本情報入力シート!AF334=0, "",基本情報入力シート!AF334)</f>
        <v/>
      </c>
      <c r="M306" s="163" t="str">
        <f>IF(AND(基本情報入力シート!AG334="",基本情報入力シート!AG334=""), "", 基本情報入力シート!AG334)</f>
        <v/>
      </c>
      <c r="N306" s="136"/>
      <c r="O306" s="155" t="str">
        <f>IFERROR(VLOOKUP(K306,【参考】数式用!$A$2:$M$57,MATCH(N306,【参考】数式用!$G$3:$M$3,0)+6,0),"")</f>
        <v/>
      </c>
      <c r="P306" s="461" t="s">
        <v>180</v>
      </c>
      <c r="Q306" s="141"/>
      <c r="R306" s="462" t="s">
        <v>271</v>
      </c>
      <c r="S306" s="141"/>
      <c r="T306" s="462" t="s">
        <v>272</v>
      </c>
      <c r="U306" s="141"/>
      <c r="V306" s="462" t="s">
        <v>271</v>
      </c>
      <c r="W306" s="141"/>
      <c r="X306" s="462" t="s">
        <v>182</v>
      </c>
      <c r="Y306" s="462" t="s">
        <v>274</v>
      </c>
      <c r="Z306" s="456" t="str">
        <f t="shared" si="129"/>
        <v/>
      </c>
      <c r="AA306" s="463" t="s">
        <v>275</v>
      </c>
      <c r="AB306" s="458" t="str">
        <f t="shared" si="130"/>
        <v/>
      </c>
      <c r="AC306" s="459" t="str">
        <f>IFERROR(ROUNDDOWN(ROUNDDOWN(ROUND(L306*VLOOKUP(K306,【参考】数式用!$A$2:$M$57,MATCH("処遇改善加算Ⅳ",【参考】数式用!$G$3:$M$3,0)+6,0),0)*M306,0)*Z306*0.5,0), "")</f>
        <v/>
      </c>
      <c r="AD306" s="156"/>
      <c r="AE306" s="157"/>
      <c r="AF306" s="157"/>
      <c r="AG306" s="158"/>
      <c r="AH306" s="234"/>
      <c r="AI306" s="584"/>
      <c r="AJ306" s="167"/>
      <c r="AK306" s="541" t="str">
        <f t="shared" si="131"/>
        <v/>
      </c>
      <c r="AL306" s="542" t="str">
        <f t="shared" si="132"/>
        <v/>
      </c>
      <c r="AM306" s="543"/>
      <c r="AN306" s="547" t="str">
        <f>IFERROR(VLOOKUP(K306,【参考】数式用!$A$2:$N$57,14,FALSE),"")</f>
        <v/>
      </c>
      <c r="AO306" s="547" t="str">
        <f t="shared" si="133"/>
        <v/>
      </c>
      <c r="AP306" s="545" t="str">
        <f t="shared" si="134"/>
        <v/>
      </c>
      <c r="AQ306" s="545" t="str">
        <f t="shared" si="135"/>
        <v>キャリアパス要件Ⅰ・Ⅱ_</v>
      </c>
      <c r="AR306" s="546" t="str">
        <f t="shared" si="136"/>
        <v>入力済</v>
      </c>
      <c r="AS306" s="547" t="str">
        <f t="shared" si="137"/>
        <v/>
      </c>
      <c r="AT306" s="546" t="str">
        <f t="shared" si="138"/>
        <v>入力済</v>
      </c>
      <c r="AU306" s="546" t="str">
        <f t="shared" si="139"/>
        <v/>
      </c>
      <c r="AV306" s="546" t="str">
        <f t="shared" si="140"/>
        <v/>
      </c>
      <c r="AW306" s="547" t="str">
        <f t="shared" si="141"/>
        <v/>
      </c>
      <c r="AX306" s="547" t="str">
        <f t="shared" si="127"/>
        <v>入力済</v>
      </c>
      <c r="AY306" s="546" t="str">
        <f>IFERROR(VLOOKUP(K306,【参考】数式用!$AR$3:$AS$49, 2, FALSE), "")</f>
        <v/>
      </c>
      <c r="AZ306" s="547" t="str">
        <f t="shared" si="142"/>
        <v/>
      </c>
      <c r="BA306" s="547" t="str">
        <f t="shared" si="143"/>
        <v>入力済</v>
      </c>
      <c r="BB306" s="546" t="str">
        <f>IFERROR(VLOOKUP(K306,【参考】数式用!$AX$3:$AY$56, 2, FALSE), "")</f>
        <v/>
      </c>
      <c r="BC306" s="547" t="str">
        <f t="shared" si="144"/>
        <v/>
      </c>
      <c r="BD306" s="547" t="str">
        <f t="shared" si="145"/>
        <v>入力済</v>
      </c>
      <c r="BE306" s="547" t="str">
        <f t="shared" si="128"/>
        <v/>
      </c>
      <c r="BF306" s="547" t="str">
        <f t="shared" si="146"/>
        <v/>
      </c>
      <c r="BG306" s="547" t="str">
        <f t="shared" si="147"/>
        <v/>
      </c>
      <c r="BH306" s="547" t="str">
        <f t="shared" si="148"/>
        <v/>
      </c>
      <c r="BI306" s="547" t="str">
        <f t="shared" si="149"/>
        <v/>
      </c>
      <c r="BM306" s="633" t="e">
        <f>VLOOKUP(K306,【参考】数式用!$A$2:$O$57,15,FALSE)</f>
        <v>#N/A</v>
      </c>
    </row>
    <row r="307" spans="1:65" ht="109.95" customHeight="1" thickBot="1">
      <c r="A307" s="649">
        <v>296</v>
      </c>
      <c r="B307" s="983" t="str">
        <f>IF(基本情報入力シート!B335="","",基本情報入力シート!B335)</f>
        <v/>
      </c>
      <c r="C307" s="984"/>
      <c r="D307" s="984"/>
      <c r="E307" s="984"/>
      <c r="F307" s="985"/>
      <c r="G307" s="460" t="str">
        <f>IF(基本情報入力シート!L335="", "", 基本情報入力シート!L335)</f>
        <v/>
      </c>
      <c r="H307" s="460" t="str">
        <f>IF(基本情報入力シート!Q335="", "", 基本情報入力シート!Q335)</f>
        <v/>
      </c>
      <c r="I307" s="460" t="str">
        <f>IF(基本情報入力シート!V335="", "", 基本情報入力シート!V335)</f>
        <v/>
      </c>
      <c r="J307" s="460" t="str">
        <f>IF(基本情報入力シート!W335="", "", 基本情報入力シート!W335)</f>
        <v/>
      </c>
      <c r="K307" s="460" t="str">
        <f>IF(基本情報入力シート!Z335="", "", 基本情報入力シート!Z335)</f>
        <v/>
      </c>
      <c r="L307" s="162" t="str">
        <f>IF(基本情報入力シート!AF335=0, "",基本情報入力シート!AF335)</f>
        <v/>
      </c>
      <c r="M307" s="163" t="str">
        <f>IF(AND(基本情報入力シート!AG335="",基本情報入力シート!AG335=""), "", 基本情報入力シート!AG335)</f>
        <v/>
      </c>
      <c r="N307" s="136"/>
      <c r="O307" s="155" t="str">
        <f>IFERROR(VLOOKUP(K307,【参考】数式用!$A$2:$M$57,MATCH(N307,【参考】数式用!$G$3:$M$3,0)+6,0),"")</f>
        <v/>
      </c>
      <c r="P307" s="461" t="s">
        <v>180</v>
      </c>
      <c r="Q307" s="141"/>
      <c r="R307" s="462" t="s">
        <v>271</v>
      </c>
      <c r="S307" s="141"/>
      <c r="T307" s="462" t="s">
        <v>272</v>
      </c>
      <c r="U307" s="141"/>
      <c r="V307" s="462" t="s">
        <v>271</v>
      </c>
      <c r="W307" s="141"/>
      <c r="X307" s="462" t="s">
        <v>182</v>
      </c>
      <c r="Y307" s="462" t="s">
        <v>274</v>
      </c>
      <c r="Z307" s="456" t="str">
        <f t="shared" si="129"/>
        <v/>
      </c>
      <c r="AA307" s="463" t="s">
        <v>275</v>
      </c>
      <c r="AB307" s="458" t="str">
        <f t="shared" si="130"/>
        <v/>
      </c>
      <c r="AC307" s="459" t="str">
        <f>IFERROR(ROUNDDOWN(ROUNDDOWN(ROUND(L307*VLOOKUP(K307,【参考】数式用!$A$2:$M$57,MATCH("処遇改善加算Ⅳ",【参考】数式用!$G$3:$M$3,0)+6,0),0)*M307,0)*Z307*0.5,0), "")</f>
        <v/>
      </c>
      <c r="AD307" s="156"/>
      <c r="AE307" s="157"/>
      <c r="AF307" s="157"/>
      <c r="AG307" s="158"/>
      <c r="AH307" s="234"/>
      <c r="AI307" s="584"/>
      <c r="AJ307" s="167"/>
      <c r="AK307" s="541" t="str">
        <f t="shared" si="131"/>
        <v/>
      </c>
      <c r="AL307" s="542" t="str">
        <f t="shared" si="132"/>
        <v/>
      </c>
      <c r="AM307" s="543"/>
      <c r="AN307" s="547" t="str">
        <f>IFERROR(VLOOKUP(K307,【参考】数式用!$A$2:$N$57,14,FALSE),"")</f>
        <v/>
      </c>
      <c r="AO307" s="547" t="str">
        <f t="shared" si="133"/>
        <v/>
      </c>
      <c r="AP307" s="545" t="str">
        <f t="shared" si="134"/>
        <v/>
      </c>
      <c r="AQ307" s="545" t="str">
        <f t="shared" si="135"/>
        <v>キャリアパス要件Ⅰ・Ⅱ_</v>
      </c>
      <c r="AR307" s="546" t="str">
        <f t="shared" si="136"/>
        <v>入力済</v>
      </c>
      <c r="AS307" s="547" t="str">
        <f t="shared" si="137"/>
        <v/>
      </c>
      <c r="AT307" s="546" t="str">
        <f t="shared" si="138"/>
        <v>入力済</v>
      </c>
      <c r="AU307" s="546" t="str">
        <f t="shared" si="139"/>
        <v/>
      </c>
      <c r="AV307" s="546" t="str">
        <f t="shared" si="140"/>
        <v/>
      </c>
      <c r="AW307" s="547" t="str">
        <f t="shared" si="141"/>
        <v/>
      </c>
      <c r="AX307" s="547" t="str">
        <f t="shared" si="127"/>
        <v>入力済</v>
      </c>
      <c r="AY307" s="546" t="str">
        <f>IFERROR(VLOOKUP(K307,【参考】数式用!$AR$3:$AS$49, 2, FALSE), "")</f>
        <v/>
      </c>
      <c r="AZ307" s="547" t="str">
        <f t="shared" si="142"/>
        <v/>
      </c>
      <c r="BA307" s="547" t="str">
        <f t="shared" si="143"/>
        <v>入力済</v>
      </c>
      <c r="BB307" s="546" t="str">
        <f>IFERROR(VLOOKUP(K307,【参考】数式用!$AX$3:$AY$56, 2, FALSE), "")</f>
        <v/>
      </c>
      <c r="BC307" s="547" t="str">
        <f t="shared" si="144"/>
        <v/>
      </c>
      <c r="BD307" s="547" t="str">
        <f t="shared" si="145"/>
        <v>入力済</v>
      </c>
      <c r="BE307" s="547" t="str">
        <f t="shared" si="128"/>
        <v/>
      </c>
      <c r="BF307" s="547" t="str">
        <f t="shared" si="146"/>
        <v/>
      </c>
      <c r="BG307" s="547" t="str">
        <f t="shared" si="147"/>
        <v/>
      </c>
      <c r="BH307" s="547" t="str">
        <f t="shared" si="148"/>
        <v/>
      </c>
      <c r="BI307" s="547" t="str">
        <f t="shared" si="149"/>
        <v/>
      </c>
      <c r="BM307" s="633" t="e">
        <f>VLOOKUP(K307,【参考】数式用!$A$2:$O$57,15,FALSE)</f>
        <v>#N/A</v>
      </c>
    </row>
    <row r="308" spans="1:65" ht="109.95" customHeight="1" thickBot="1">
      <c r="A308" s="649">
        <v>297</v>
      </c>
      <c r="B308" s="983" t="str">
        <f>IF(基本情報入力シート!B336="","",基本情報入力シート!B336)</f>
        <v/>
      </c>
      <c r="C308" s="984"/>
      <c r="D308" s="984"/>
      <c r="E308" s="984"/>
      <c r="F308" s="985"/>
      <c r="G308" s="460" t="str">
        <f>IF(基本情報入力シート!L336="", "", 基本情報入力シート!L336)</f>
        <v/>
      </c>
      <c r="H308" s="460" t="str">
        <f>IF(基本情報入力シート!Q336="", "", 基本情報入力シート!Q336)</f>
        <v/>
      </c>
      <c r="I308" s="460" t="str">
        <f>IF(基本情報入力シート!V336="", "", 基本情報入力シート!V336)</f>
        <v/>
      </c>
      <c r="J308" s="460" t="str">
        <f>IF(基本情報入力シート!W336="", "", 基本情報入力シート!W336)</f>
        <v/>
      </c>
      <c r="K308" s="460" t="str">
        <f>IF(基本情報入力シート!Z336="", "", 基本情報入力シート!Z336)</f>
        <v/>
      </c>
      <c r="L308" s="162" t="str">
        <f>IF(基本情報入力シート!AF336=0, "",基本情報入力シート!AF336)</f>
        <v/>
      </c>
      <c r="M308" s="163" t="str">
        <f>IF(AND(基本情報入力シート!AG336="",基本情報入力シート!AG336=""), "", 基本情報入力シート!AG336)</f>
        <v/>
      </c>
      <c r="N308" s="136"/>
      <c r="O308" s="155" t="str">
        <f>IFERROR(VLOOKUP(K308,【参考】数式用!$A$2:$M$57,MATCH(N308,【参考】数式用!$G$3:$M$3,0)+6,0),"")</f>
        <v/>
      </c>
      <c r="P308" s="461" t="s">
        <v>180</v>
      </c>
      <c r="Q308" s="141"/>
      <c r="R308" s="462" t="s">
        <v>271</v>
      </c>
      <c r="S308" s="141"/>
      <c r="T308" s="462" t="s">
        <v>272</v>
      </c>
      <c r="U308" s="141"/>
      <c r="V308" s="462" t="s">
        <v>271</v>
      </c>
      <c r="W308" s="141"/>
      <c r="X308" s="462" t="s">
        <v>182</v>
      </c>
      <c r="Y308" s="462" t="s">
        <v>274</v>
      </c>
      <c r="Z308" s="456" t="str">
        <f t="shared" si="129"/>
        <v/>
      </c>
      <c r="AA308" s="463" t="s">
        <v>275</v>
      </c>
      <c r="AB308" s="458" t="str">
        <f t="shared" si="130"/>
        <v/>
      </c>
      <c r="AC308" s="459" t="str">
        <f>IFERROR(ROUNDDOWN(ROUNDDOWN(ROUND(L308*VLOOKUP(K308,【参考】数式用!$A$2:$M$57,MATCH("処遇改善加算Ⅳ",【参考】数式用!$G$3:$M$3,0)+6,0),0)*M308,0)*Z308*0.5,0), "")</f>
        <v/>
      </c>
      <c r="AD308" s="156"/>
      <c r="AE308" s="157"/>
      <c r="AF308" s="157"/>
      <c r="AG308" s="158"/>
      <c r="AH308" s="234"/>
      <c r="AI308" s="584"/>
      <c r="AJ308" s="167"/>
      <c r="AK308" s="541" t="str">
        <f t="shared" si="131"/>
        <v/>
      </c>
      <c r="AL308" s="542" t="str">
        <f t="shared" si="132"/>
        <v/>
      </c>
      <c r="AM308" s="543"/>
      <c r="AN308" s="547" t="str">
        <f>IFERROR(VLOOKUP(K308,【参考】数式用!$A$2:$N$57,14,FALSE),"")</f>
        <v/>
      </c>
      <c r="AO308" s="547" t="str">
        <f t="shared" si="133"/>
        <v/>
      </c>
      <c r="AP308" s="545" t="str">
        <f t="shared" si="134"/>
        <v/>
      </c>
      <c r="AQ308" s="545" t="str">
        <f t="shared" si="135"/>
        <v>キャリアパス要件Ⅰ・Ⅱ_</v>
      </c>
      <c r="AR308" s="546" t="str">
        <f t="shared" si="136"/>
        <v>入力済</v>
      </c>
      <c r="AS308" s="547" t="str">
        <f t="shared" si="137"/>
        <v/>
      </c>
      <c r="AT308" s="546" t="str">
        <f t="shared" si="138"/>
        <v>入力済</v>
      </c>
      <c r="AU308" s="546" t="str">
        <f t="shared" si="139"/>
        <v/>
      </c>
      <c r="AV308" s="546" t="str">
        <f t="shared" si="140"/>
        <v/>
      </c>
      <c r="AW308" s="547" t="str">
        <f t="shared" si="141"/>
        <v/>
      </c>
      <c r="AX308" s="547" t="str">
        <f t="shared" si="127"/>
        <v>入力済</v>
      </c>
      <c r="AY308" s="546" t="str">
        <f>IFERROR(VLOOKUP(K308,【参考】数式用!$AR$3:$AS$49, 2, FALSE), "")</f>
        <v/>
      </c>
      <c r="AZ308" s="547" t="str">
        <f t="shared" si="142"/>
        <v/>
      </c>
      <c r="BA308" s="547" t="str">
        <f t="shared" si="143"/>
        <v>入力済</v>
      </c>
      <c r="BB308" s="546" t="str">
        <f>IFERROR(VLOOKUP(K308,【参考】数式用!$AX$3:$AY$56, 2, FALSE), "")</f>
        <v/>
      </c>
      <c r="BC308" s="547" t="str">
        <f t="shared" si="144"/>
        <v/>
      </c>
      <c r="BD308" s="547" t="str">
        <f t="shared" si="145"/>
        <v>入力済</v>
      </c>
      <c r="BE308" s="547" t="str">
        <f t="shared" si="128"/>
        <v/>
      </c>
      <c r="BF308" s="547" t="str">
        <f t="shared" si="146"/>
        <v/>
      </c>
      <c r="BG308" s="547" t="str">
        <f t="shared" si="147"/>
        <v/>
      </c>
      <c r="BH308" s="547" t="str">
        <f t="shared" si="148"/>
        <v/>
      </c>
      <c r="BI308" s="547" t="str">
        <f t="shared" si="149"/>
        <v/>
      </c>
      <c r="BM308" s="633" t="e">
        <f>VLOOKUP(K308,【参考】数式用!$A$2:$O$57,15,FALSE)</f>
        <v>#N/A</v>
      </c>
    </row>
    <row r="309" spans="1:65" ht="109.95" customHeight="1" thickBot="1">
      <c r="A309" s="649">
        <v>298</v>
      </c>
      <c r="B309" s="983" t="str">
        <f>IF(基本情報入力シート!B337="","",基本情報入力シート!B337)</f>
        <v/>
      </c>
      <c r="C309" s="984"/>
      <c r="D309" s="984"/>
      <c r="E309" s="984"/>
      <c r="F309" s="985"/>
      <c r="G309" s="460" t="str">
        <f>IF(基本情報入力シート!L337="", "", 基本情報入力シート!L337)</f>
        <v/>
      </c>
      <c r="H309" s="460" t="str">
        <f>IF(基本情報入力シート!Q337="", "", 基本情報入力シート!Q337)</f>
        <v/>
      </c>
      <c r="I309" s="460" t="str">
        <f>IF(基本情報入力シート!V337="", "", 基本情報入力シート!V337)</f>
        <v/>
      </c>
      <c r="J309" s="460" t="str">
        <f>IF(基本情報入力シート!W337="", "", 基本情報入力シート!W337)</f>
        <v/>
      </c>
      <c r="K309" s="460" t="str">
        <f>IF(基本情報入力シート!Z337="", "", 基本情報入力シート!Z337)</f>
        <v/>
      </c>
      <c r="L309" s="162" t="str">
        <f>IF(基本情報入力シート!AF337=0, "",基本情報入力シート!AF337)</f>
        <v/>
      </c>
      <c r="M309" s="163" t="str">
        <f>IF(AND(基本情報入力シート!AG337="",基本情報入力シート!AG337=""), "", 基本情報入力シート!AG337)</f>
        <v/>
      </c>
      <c r="N309" s="136"/>
      <c r="O309" s="155" t="str">
        <f>IFERROR(VLOOKUP(K309,【参考】数式用!$A$2:$M$57,MATCH(N309,【参考】数式用!$G$3:$M$3,0)+6,0),"")</f>
        <v/>
      </c>
      <c r="P309" s="461" t="s">
        <v>180</v>
      </c>
      <c r="Q309" s="141"/>
      <c r="R309" s="462" t="s">
        <v>271</v>
      </c>
      <c r="S309" s="141"/>
      <c r="T309" s="462" t="s">
        <v>272</v>
      </c>
      <c r="U309" s="141"/>
      <c r="V309" s="462" t="s">
        <v>271</v>
      </c>
      <c r="W309" s="141"/>
      <c r="X309" s="462" t="s">
        <v>182</v>
      </c>
      <c r="Y309" s="462" t="s">
        <v>274</v>
      </c>
      <c r="Z309" s="456" t="str">
        <f t="shared" si="129"/>
        <v/>
      </c>
      <c r="AA309" s="463" t="s">
        <v>275</v>
      </c>
      <c r="AB309" s="458" t="str">
        <f t="shared" si="130"/>
        <v/>
      </c>
      <c r="AC309" s="459" t="str">
        <f>IFERROR(ROUNDDOWN(ROUNDDOWN(ROUND(L309*VLOOKUP(K309,【参考】数式用!$A$2:$M$57,MATCH("処遇改善加算Ⅳ",【参考】数式用!$G$3:$M$3,0)+6,0),0)*M309,0)*Z309*0.5,0), "")</f>
        <v/>
      </c>
      <c r="AD309" s="156"/>
      <c r="AE309" s="157"/>
      <c r="AF309" s="157"/>
      <c r="AG309" s="158"/>
      <c r="AH309" s="234"/>
      <c r="AI309" s="584"/>
      <c r="AJ309" s="167"/>
      <c r="AK309" s="541" t="str">
        <f t="shared" si="131"/>
        <v/>
      </c>
      <c r="AL309" s="542" t="str">
        <f t="shared" si="132"/>
        <v/>
      </c>
      <c r="AM309" s="543"/>
      <c r="AN309" s="547" t="str">
        <f>IFERROR(VLOOKUP(K309,【参考】数式用!$A$2:$N$57,14,FALSE),"")</f>
        <v/>
      </c>
      <c r="AO309" s="547" t="str">
        <f t="shared" si="133"/>
        <v/>
      </c>
      <c r="AP309" s="545" t="str">
        <f t="shared" si="134"/>
        <v/>
      </c>
      <c r="AQ309" s="545" t="str">
        <f t="shared" si="135"/>
        <v>キャリアパス要件Ⅰ・Ⅱ_</v>
      </c>
      <c r="AR309" s="546" t="str">
        <f t="shared" si="136"/>
        <v>入力済</v>
      </c>
      <c r="AS309" s="547" t="str">
        <f t="shared" si="137"/>
        <v/>
      </c>
      <c r="AT309" s="546" t="str">
        <f t="shared" si="138"/>
        <v>入力済</v>
      </c>
      <c r="AU309" s="546" t="str">
        <f t="shared" si="139"/>
        <v/>
      </c>
      <c r="AV309" s="546" t="str">
        <f t="shared" si="140"/>
        <v/>
      </c>
      <c r="AW309" s="547" t="str">
        <f t="shared" si="141"/>
        <v/>
      </c>
      <c r="AX309" s="547" t="str">
        <f t="shared" si="127"/>
        <v>入力済</v>
      </c>
      <c r="AY309" s="546" t="str">
        <f>IFERROR(VLOOKUP(K309,【参考】数式用!$AR$3:$AS$49, 2, FALSE), "")</f>
        <v/>
      </c>
      <c r="AZ309" s="547" t="str">
        <f t="shared" si="142"/>
        <v/>
      </c>
      <c r="BA309" s="547" t="str">
        <f t="shared" si="143"/>
        <v>入力済</v>
      </c>
      <c r="BB309" s="546" t="str">
        <f>IFERROR(VLOOKUP(K309,【参考】数式用!$AX$3:$AY$56, 2, FALSE), "")</f>
        <v/>
      </c>
      <c r="BC309" s="547" t="str">
        <f t="shared" si="144"/>
        <v/>
      </c>
      <c r="BD309" s="547" t="str">
        <f t="shared" si="145"/>
        <v>入力済</v>
      </c>
      <c r="BE309" s="547" t="str">
        <f t="shared" si="128"/>
        <v/>
      </c>
      <c r="BF309" s="547" t="str">
        <f t="shared" si="146"/>
        <v/>
      </c>
      <c r="BG309" s="547" t="str">
        <f t="shared" si="147"/>
        <v/>
      </c>
      <c r="BH309" s="547" t="str">
        <f t="shared" si="148"/>
        <v/>
      </c>
      <c r="BI309" s="547" t="str">
        <f t="shared" si="149"/>
        <v/>
      </c>
      <c r="BM309" s="633" t="e">
        <f>VLOOKUP(K309,【参考】数式用!$A$2:$O$57,15,FALSE)</f>
        <v>#N/A</v>
      </c>
    </row>
    <row r="310" spans="1:65" ht="109.95" customHeight="1" thickBot="1">
      <c r="A310" s="649">
        <v>299</v>
      </c>
      <c r="B310" s="983" t="str">
        <f>IF(基本情報入力シート!B338="","",基本情報入力シート!B338)</f>
        <v/>
      </c>
      <c r="C310" s="984"/>
      <c r="D310" s="984"/>
      <c r="E310" s="984"/>
      <c r="F310" s="985"/>
      <c r="G310" s="460" t="str">
        <f>IF(基本情報入力シート!L338="", "", 基本情報入力シート!L338)</f>
        <v/>
      </c>
      <c r="H310" s="460" t="str">
        <f>IF(基本情報入力シート!Q338="", "", 基本情報入力シート!Q338)</f>
        <v/>
      </c>
      <c r="I310" s="460" t="str">
        <f>IF(基本情報入力シート!V338="", "", 基本情報入力シート!V338)</f>
        <v/>
      </c>
      <c r="J310" s="460" t="str">
        <f>IF(基本情報入力シート!W338="", "", 基本情報入力シート!W338)</f>
        <v/>
      </c>
      <c r="K310" s="460" t="str">
        <f>IF(基本情報入力シート!Z338="", "", 基本情報入力シート!Z338)</f>
        <v/>
      </c>
      <c r="L310" s="162" t="str">
        <f>IF(基本情報入力シート!AF338=0, "",基本情報入力シート!AF338)</f>
        <v/>
      </c>
      <c r="M310" s="163" t="str">
        <f>IF(AND(基本情報入力シート!AG338="",基本情報入力シート!AG338=""), "", 基本情報入力シート!AG338)</f>
        <v/>
      </c>
      <c r="N310" s="136"/>
      <c r="O310" s="155" t="str">
        <f>IFERROR(VLOOKUP(K310,【参考】数式用!$A$2:$M$57,MATCH(N310,【参考】数式用!$G$3:$M$3,0)+6,0),"")</f>
        <v/>
      </c>
      <c r="P310" s="461" t="s">
        <v>180</v>
      </c>
      <c r="Q310" s="141"/>
      <c r="R310" s="462" t="s">
        <v>271</v>
      </c>
      <c r="S310" s="141"/>
      <c r="T310" s="462" t="s">
        <v>272</v>
      </c>
      <c r="U310" s="141"/>
      <c r="V310" s="462" t="s">
        <v>271</v>
      </c>
      <c r="W310" s="141"/>
      <c r="X310" s="462" t="s">
        <v>182</v>
      </c>
      <c r="Y310" s="462" t="s">
        <v>274</v>
      </c>
      <c r="Z310" s="456" t="str">
        <f t="shared" si="129"/>
        <v/>
      </c>
      <c r="AA310" s="463" t="s">
        <v>275</v>
      </c>
      <c r="AB310" s="458" t="str">
        <f t="shared" si="130"/>
        <v/>
      </c>
      <c r="AC310" s="459" t="str">
        <f>IFERROR(ROUNDDOWN(ROUNDDOWN(ROUND(L310*VLOOKUP(K310,【参考】数式用!$A$2:$M$57,MATCH("処遇改善加算Ⅳ",【参考】数式用!$G$3:$M$3,0)+6,0),0)*M310,0)*Z310*0.5,0), "")</f>
        <v/>
      </c>
      <c r="AD310" s="156"/>
      <c r="AE310" s="157"/>
      <c r="AF310" s="157"/>
      <c r="AG310" s="158"/>
      <c r="AH310" s="234"/>
      <c r="AI310" s="584"/>
      <c r="AJ310" s="167"/>
      <c r="AK310" s="541" t="str">
        <f t="shared" si="131"/>
        <v/>
      </c>
      <c r="AL310" s="542" t="str">
        <f t="shared" si="132"/>
        <v/>
      </c>
      <c r="AM310" s="543"/>
      <c r="AN310" s="547" t="str">
        <f>IFERROR(VLOOKUP(K310,【参考】数式用!$A$2:$N$57,14,FALSE),"")</f>
        <v/>
      </c>
      <c r="AO310" s="547" t="str">
        <f t="shared" si="133"/>
        <v/>
      </c>
      <c r="AP310" s="545" t="str">
        <f t="shared" si="134"/>
        <v/>
      </c>
      <c r="AQ310" s="545" t="str">
        <f t="shared" si="135"/>
        <v>キャリアパス要件Ⅰ・Ⅱ_</v>
      </c>
      <c r="AR310" s="546" t="str">
        <f t="shared" si="136"/>
        <v>入力済</v>
      </c>
      <c r="AS310" s="547" t="str">
        <f t="shared" si="137"/>
        <v/>
      </c>
      <c r="AT310" s="546" t="str">
        <f t="shared" si="138"/>
        <v>入力済</v>
      </c>
      <c r="AU310" s="546" t="str">
        <f t="shared" si="139"/>
        <v/>
      </c>
      <c r="AV310" s="546" t="str">
        <f t="shared" si="140"/>
        <v/>
      </c>
      <c r="AW310" s="547" t="str">
        <f t="shared" si="141"/>
        <v/>
      </c>
      <c r="AX310" s="547" t="str">
        <f t="shared" si="127"/>
        <v>入力済</v>
      </c>
      <c r="AY310" s="546" t="str">
        <f>IFERROR(VLOOKUP(K310,【参考】数式用!$AR$3:$AS$49, 2, FALSE), "")</f>
        <v/>
      </c>
      <c r="AZ310" s="547" t="str">
        <f t="shared" si="142"/>
        <v/>
      </c>
      <c r="BA310" s="547" t="str">
        <f t="shared" si="143"/>
        <v>入力済</v>
      </c>
      <c r="BB310" s="546" t="str">
        <f>IFERROR(VLOOKUP(K310,【参考】数式用!$AX$3:$AY$56, 2, FALSE), "")</f>
        <v/>
      </c>
      <c r="BC310" s="547" t="str">
        <f t="shared" si="144"/>
        <v/>
      </c>
      <c r="BD310" s="547" t="str">
        <f t="shared" si="145"/>
        <v>入力済</v>
      </c>
      <c r="BE310" s="547" t="str">
        <f t="shared" si="128"/>
        <v/>
      </c>
      <c r="BF310" s="547" t="str">
        <f t="shared" si="146"/>
        <v/>
      </c>
      <c r="BG310" s="547" t="str">
        <f t="shared" si="147"/>
        <v/>
      </c>
      <c r="BH310" s="547" t="str">
        <f t="shared" si="148"/>
        <v/>
      </c>
      <c r="BI310" s="547" t="str">
        <f t="shared" si="149"/>
        <v/>
      </c>
      <c r="BM310" s="633" t="e">
        <f>VLOOKUP(K310,【参考】数式用!$A$2:$O$57,15,FALSE)</f>
        <v>#N/A</v>
      </c>
    </row>
    <row r="311" spans="1:65" ht="109.95" customHeight="1" thickBot="1">
      <c r="A311" s="649">
        <v>300</v>
      </c>
      <c r="B311" s="983" t="str">
        <f>IF(基本情報入力シート!B339="","",基本情報入力シート!B339)</f>
        <v/>
      </c>
      <c r="C311" s="984"/>
      <c r="D311" s="984"/>
      <c r="E311" s="984"/>
      <c r="F311" s="985"/>
      <c r="G311" s="460" t="str">
        <f>IF(基本情報入力シート!L339="", "", 基本情報入力シート!L339)</f>
        <v/>
      </c>
      <c r="H311" s="460" t="str">
        <f>IF(基本情報入力シート!Q339="", "", 基本情報入力シート!Q339)</f>
        <v/>
      </c>
      <c r="I311" s="460" t="str">
        <f>IF(基本情報入力シート!V339="", "", 基本情報入力シート!V339)</f>
        <v/>
      </c>
      <c r="J311" s="460" t="str">
        <f>IF(基本情報入力シート!W339="", "", 基本情報入力シート!W339)</f>
        <v/>
      </c>
      <c r="K311" s="460" t="str">
        <f>IF(基本情報入力シート!Z339="", "", 基本情報入力シート!Z339)</f>
        <v/>
      </c>
      <c r="L311" s="162" t="str">
        <f>IF(基本情報入力シート!AF339=0, "",基本情報入力シート!AF339)</f>
        <v/>
      </c>
      <c r="M311" s="163" t="str">
        <f>IF(AND(基本情報入力シート!AG339="",基本情報入力シート!AG339=""), "", 基本情報入力シート!AG339)</f>
        <v/>
      </c>
      <c r="N311" s="136"/>
      <c r="O311" s="155" t="str">
        <f>IFERROR(VLOOKUP(K311,【参考】数式用!$A$2:$M$57,MATCH(N311,【参考】数式用!$G$3:$M$3,0)+6,0),"")</f>
        <v/>
      </c>
      <c r="P311" s="461" t="s">
        <v>180</v>
      </c>
      <c r="Q311" s="141"/>
      <c r="R311" s="462" t="s">
        <v>271</v>
      </c>
      <c r="S311" s="141"/>
      <c r="T311" s="462" t="s">
        <v>272</v>
      </c>
      <c r="U311" s="141"/>
      <c r="V311" s="462" t="s">
        <v>271</v>
      </c>
      <c r="W311" s="141"/>
      <c r="X311" s="462" t="s">
        <v>182</v>
      </c>
      <c r="Y311" s="462" t="s">
        <v>274</v>
      </c>
      <c r="Z311" s="456" t="str">
        <f t="shared" si="129"/>
        <v/>
      </c>
      <c r="AA311" s="463" t="s">
        <v>275</v>
      </c>
      <c r="AB311" s="458" t="str">
        <f t="shared" si="130"/>
        <v/>
      </c>
      <c r="AC311" s="459" t="str">
        <f>IFERROR(ROUNDDOWN(ROUNDDOWN(ROUND(L311*VLOOKUP(K311,【参考】数式用!$A$2:$M$57,MATCH("処遇改善加算Ⅳ",【参考】数式用!$G$3:$M$3,0)+6,0),0)*M311,0)*Z311*0.5,0), "")</f>
        <v/>
      </c>
      <c r="AD311" s="156"/>
      <c r="AE311" s="157"/>
      <c r="AF311" s="157"/>
      <c r="AG311" s="158"/>
      <c r="AH311" s="234"/>
      <c r="AI311" s="584"/>
      <c r="AJ311" s="167"/>
      <c r="AK311" s="541" t="str">
        <f t="shared" si="131"/>
        <v/>
      </c>
      <c r="AL311" s="542" t="str">
        <f t="shared" si="132"/>
        <v/>
      </c>
      <c r="AM311" s="543"/>
      <c r="AN311" s="547" t="str">
        <f>IFERROR(VLOOKUP(K311,【参考】数式用!$A$2:$N$57,14,FALSE),"")</f>
        <v/>
      </c>
      <c r="AO311" s="547" t="str">
        <f t="shared" si="133"/>
        <v/>
      </c>
      <c r="AP311" s="545" t="str">
        <f t="shared" si="134"/>
        <v/>
      </c>
      <c r="AQ311" s="545" t="str">
        <f t="shared" si="135"/>
        <v>キャリアパス要件Ⅰ・Ⅱ_</v>
      </c>
      <c r="AR311" s="546" t="str">
        <f t="shared" si="136"/>
        <v>入力済</v>
      </c>
      <c r="AS311" s="547" t="str">
        <f t="shared" si="137"/>
        <v/>
      </c>
      <c r="AT311" s="546" t="str">
        <f t="shared" si="138"/>
        <v>入力済</v>
      </c>
      <c r="AU311" s="546" t="str">
        <f t="shared" si="139"/>
        <v/>
      </c>
      <c r="AV311" s="546" t="str">
        <f t="shared" si="140"/>
        <v/>
      </c>
      <c r="AW311" s="547" t="str">
        <f t="shared" si="141"/>
        <v/>
      </c>
      <c r="AX311" s="547" t="str">
        <f t="shared" si="127"/>
        <v>入力済</v>
      </c>
      <c r="AY311" s="546" t="str">
        <f>IFERROR(VLOOKUP(K311,【参考】数式用!$AR$3:$AS$49, 2, FALSE), "")</f>
        <v/>
      </c>
      <c r="AZ311" s="547" t="str">
        <f t="shared" si="142"/>
        <v/>
      </c>
      <c r="BA311" s="547" t="str">
        <f t="shared" si="143"/>
        <v>入力済</v>
      </c>
      <c r="BB311" s="546" t="str">
        <f>IFERROR(VLOOKUP(K311,【参考】数式用!$AX$3:$AY$56, 2, FALSE), "")</f>
        <v/>
      </c>
      <c r="BC311" s="547" t="str">
        <f t="shared" si="144"/>
        <v/>
      </c>
      <c r="BD311" s="547" t="str">
        <f t="shared" si="145"/>
        <v>入力済</v>
      </c>
      <c r="BE311" s="547" t="str">
        <f t="shared" si="128"/>
        <v/>
      </c>
      <c r="BF311" s="547" t="str">
        <f t="shared" si="146"/>
        <v/>
      </c>
      <c r="BG311" s="547" t="str">
        <f t="shared" si="147"/>
        <v/>
      </c>
      <c r="BH311" s="547" t="str">
        <f t="shared" si="148"/>
        <v/>
      </c>
      <c r="BI311" s="547" t="str">
        <f t="shared" si="149"/>
        <v/>
      </c>
      <c r="BM311" s="633" t="e">
        <f>VLOOKUP(K311,【参考】数式用!$A$2:$O$57,15,FALSE)</f>
        <v>#N/A</v>
      </c>
    </row>
    <row r="312" spans="1:65" ht="109.95" customHeight="1" thickBot="1">
      <c r="A312" s="649">
        <v>301</v>
      </c>
      <c r="B312" s="983" t="str">
        <f>IF(基本情報入力シート!B340="","",基本情報入力シート!B340)</f>
        <v/>
      </c>
      <c r="C312" s="984"/>
      <c r="D312" s="984"/>
      <c r="E312" s="984"/>
      <c r="F312" s="985"/>
      <c r="G312" s="460" t="str">
        <f>IF(基本情報入力シート!L340="", "", 基本情報入力シート!L340)</f>
        <v/>
      </c>
      <c r="H312" s="460" t="str">
        <f>IF(基本情報入力シート!Q340="", "", 基本情報入力シート!Q340)</f>
        <v/>
      </c>
      <c r="I312" s="460" t="str">
        <f>IF(基本情報入力シート!V340="", "", 基本情報入力シート!V340)</f>
        <v/>
      </c>
      <c r="J312" s="460" t="str">
        <f>IF(基本情報入力シート!W340="", "", 基本情報入力シート!W340)</f>
        <v/>
      </c>
      <c r="K312" s="460" t="str">
        <f>IF(基本情報入力シート!Z340="", "", 基本情報入力シート!Z340)</f>
        <v/>
      </c>
      <c r="L312" s="162" t="str">
        <f>IF(基本情報入力シート!AF340=0, "",基本情報入力シート!AF340)</f>
        <v/>
      </c>
      <c r="M312" s="163" t="str">
        <f>IF(AND(基本情報入力シート!AG340="",基本情報入力シート!AG340=""), "", 基本情報入力シート!AG340)</f>
        <v/>
      </c>
      <c r="N312" s="136"/>
      <c r="O312" s="155" t="str">
        <f>IFERROR(VLOOKUP(K312,【参考】数式用!$A$2:$M$57,MATCH(N312,【参考】数式用!$G$3:$M$3,0)+6,0),"")</f>
        <v/>
      </c>
      <c r="P312" s="461" t="s">
        <v>180</v>
      </c>
      <c r="Q312" s="141"/>
      <c r="R312" s="462" t="s">
        <v>271</v>
      </c>
      <c r="S312" s="141"/>
      <c r="T312" s="462" t="s">
        <v>272</v>
      </c>
      <c r="U312" s="141"/>
      <c r="V312" s="462" t="s">
        <v>271</v>
      </c>
      <c r="W312" s="141"/>
      <c r="X312" s="462" t="s">
        <v>182</v>
      </c>
      <c r="Y312" s="462" t="s">
        <v>274</v>
      </c>
      <c r="Z312" s="456" t="str">
        <f t="shared" si="129"/>
        <v/>
      </c>
      <c r="AA312" s="463" t="s">
        <v>275</v>
      </c>
      <c r="AB312" s="458" t="str">
        <f t="shared" si="130"/>
        <v/>
      </c>
      <c r="AC312" s="459" t="str">
        <f>IFERROR(ROUNDDOWN(ROUNDDOWN(ROUND(L312*VLOOKUP(K312,【参考】数式用!$A$2:$M$57,MATCH("処遇改善加算Ⅳ",【参考】数式用!$G$3:$M$3,0)+6,0),0)*M312,0)*Z312*0.5,0), "")</f>
        <v/>
      </c>
      <c r="AD312" s="156"/>
      <c r="AE312" s="157"/>
      <c r="AF312" s="157"/>
      <c r="AG312" s="158"/>
      <c r="AH312" s="234"/>
      <c r="AI312" s="584"/>
      <c r="AJ312" s="167"/>
      <c r="AK312" s="541" t="str">
        <f t="shared" si="131"/>
        <v/>
      </c>
      <c r="AL312" s="542" t="str">
        <f t="shared" si="132"/>
        <v/>
      </c>
      <c r="AM312" s="543"/>
      <c r="AN312" s="547" t="str">
        <f>IFERROR(VLOOKUP(K312,【参考】数式用!$A$2:$N$57,14,FALSE),"")</f>
        <v/>
      </c>
      <c r="AO312" s="547" t="str">
        <f t="shared" si="133"/>
        <v/>
      </c>
      <c r="AP312" s="545" t="str">
        <f t="shared" si="134"/>
        <v/>
      </c>
      <c r="AQ312" s="545" t="str">
        <f t="shared" si="135"/>
        <v>キャリアパス要件Ⅰ・Ⅱ_</v>
      </c>
      <c r="AR312" s="546" t="str">
        <f t="shared" si="136"/>
        <v>入力済</v>
      </c>
      <c r="AS312" s="547" t="str">
        <f t="shared" si="137"/>
        <v/>
      </c>
      <c r="AT312" s="546" t="str">
        <f t="shared" si="138"/>
        <v>入力済</v>
      </c>
      <c r="AU312" s="546" t="str">
        <f t="shared" si="139"/>
        <v/>
      </c>
      <c r="AV312" s="546" t="str">
        <f t="shared" si="140"/>
        <v/>
      </c>
      <c r="AW312" s="547" t="str">
        <f t="shared" si="141"/>
        <v/>
      </c>
      <c r="AX312" s="547" t="str">
        <f t="shared" si="127"/>
        <v>入力済</v>
      </c>
      <c r="AY312" s="546" t="str">
        <f>IFERROR(VLOOKUP(K312,【参考】数式用!$AR$3:$AS$49, 2, FALSE), "")</f>
        <v/>
      </c>
      <c r="AZ312" s="547" t="str">
        <f t="shared" si="142"/>
        <v/>
      </c>
      <c r="BA312" s="547" t="str">
        <f t="shared" si="143"/>
        <v>入力済</v>
      </c>
      <c r="BB312" s="546" t="str">
        <f>IFERROR(VLOOKUP(K312,【参考】数式用!$AX$3:$AY$56, 2, FALSE), "")</f>
        <v/>
      </c>
      <c r="BC312" s="547" t="str">
        <f t="shared" si="144"/>
        <v/>
      </c>
      <c r="BD312" s="547" t="str">
        <f t="shared" si="145"/>
        <v>入力済</v>
      </c>
      <c r="BE312" s="547" t="str">
        <f t="shared" si="128"/>
        <v/>
      </c>
      <c r="BF312" s="547" t="str">
        <f t="shared" si="146"/>
        <v/>
      </c>
      <c r="BG312" s="547" t="str">
        <f t="shared" si="147"/>
        <v/>
      </c>
      <c r="BH312" s="547" t="str">
        <f t="shared" si="148"/>
        <v/>
      </c>
      <c r="BI312" s="547" t="str">
        <f t="shared" si="149"/>
        <v/>
      </c>
      <c r="BM312" s="633" t="e">
        <f>VLOOKUP(K312,【参考】数式用!$A$2:$O$57,15,FALSE)</f>
        <v>#N/A</v>
      </c>
    </row>
    <row r="313" spans="1:65" ht="109.95" customHeight="1" thickBot="1">
      <c r="A313" s="649">
        <v>302</v>
      </c>
      <c r="B313" s="983" t="str">
        <f>IF(基本情報入力シート!B341="","",基本情報入力シート!B341)</f>
        <v/>
      </c>
      <c r="C313" s="984"/>
      <c r="D313" s="984"/>
      <c r="E313" s="984"/>
      <c r="F313" s="985"/>
      <c r="G313" s="460" t="str">
        <f>IF(基本情報入力シート!L341="", "", 基本情報入力シート!L341)</f>
        <v/>
      </c>
      <c r="H313" s="460" t="str">
        <f>IF(基本情報入力シート!Q341="", "", 基本情報入力シート!Q341)</f>
        <v/>
      </c>
      <c r="I313" s="460" t="str">
        <f>IF(基本情報入力シート!V341="", "", 基本情報入力シート!V341)</f>
        <v/>
      </c>
      <c r="J313" s="460" t="str">
        <f>IF(基本情報入力シート!W341="", "", 基本情報入力シート!W341)</f>
        <v/>
      </c>
      <c r="K313" s="460" t="str">
        <f>IF(基本情報入力シート!Z341="", "", 基本情報入力シート!Z341)</f>
        <v/>
      </c>
      <c r="L313" s="162" t="str">
        <f>IF(基本情報入力シート!AF341=0, "",基本情報入力シート!AF341)</f>
        <v/>
      </c>
      <c r="M313" s="163" t="str">
        <f>IF(AND(基本情報入力シート!AG341="",基本情報入力シート!AG341=""), "", 基本情報入力シート!AG341)</f>
        <v/>
      </c>
      <c r="N313" s="136"/>
      <c r="O313" s="155" t="str">
        <f>IFERROR(VLOOKUP(K313,【参考】数式用!$A$2:$M$57,MATCH(N313,【参考】数式用!$G$3:$M$3,0)+6,0),"")</f>
        <v/>
      </c>
      <c r="P313" s="461" t="s">
        <v>180</v>
      </c>
      <c r="Q313" s="141"/>
      <c r="R313" s="462" t="s">
        <v>271</v>
      </c>
      <c r="S313" s="141"/>
      <c r="T313" s="462" t="s">
        <v>272</v>
      </c>
      <c r="U313" s="141"/>
      <c r="V313" s="462" t="s">
        <v>271</v>
      </c>
      <c r="W313" s="141"/>
      <c r="X313" s="462" t="s">
        <v>182</v>
      </c>
      <c r="Y313" s="462" t="s">
        <v>274</v>
      </c>
      <c r="Z313" s="456" t="str">
        <f t="shared" si="129"/>
        <v/>
      </c>
      <c r="AA313" s="463" t="s">
        <v>275</v>
      </c>
      <c r="AB313" s="458" t="str">
        <f t="shared" si="130"/>
        <v/>
      </c>
      <c r="AC313" s="459" t="str">
        <f>IFERROR(ROUNDDOWN(ROUNDDOWN(ROUND(L313*VLOOKUP(K313,【参考】数式用!$A$2:$M$57,MATCH("処遇改善加算Ⅳ",【参考】数式用!$G$3:$M$3,0)+6,0),0)*M313,0)*Z313*0.5,0), "")</f>
        <v/>
      </c>
      <c r="AD313" s="156"/>
      <c r="AE313" s="157"/>
      <c r="AF313" s="157"/>
      <c r="AG313" s="158"/>
      <c r="AH313" s="234"/>
      <c r="AI313" s="584"/>
      <c r="AJ313" s="167"/>
      <c r="AK313" s="541" t="str">
        <f t="shared" si="131"/>
        <v/>
      </c>
      <c r="AL313" s="542" t="str">
        <f t="shared" si="132"/>
        <v/>
      </c>
      <c r="AM313" s="543"/>
      <c r="AN313" s="547" t="str">
        <f>IFERROR(VLOOKUP(K313,【参考】数式用!$A$2:$N$57,14,FALSE),"")</f>
        <v/>
      </c>
      <c r="AO313" s="547" t="str">
        <f t="shared" si="133"/>
        <v/>
      </c>
      <c r="AP313" s="545" t="str">
        <f t="shared" si="134"/>
        <v/>
      </c>
      <c r="AQ313" s="545" t="str">
        <f t="shared" si="135"/>
        <v>キャリアパス要件Ⅰ・Ⅱ_</v>
      </c>
      <c r="AR313" s="546" t="str">
        <f t="shared" si="136"/>
        <v>入力済</v>
      </c>
      <c r="AS313" s="547" t="str">
        <f t="shared" si="137"/>
        <v/>
      </c>
      <c r="AT313" s="546" t="str">
        <f t="shared" si="138"/>
        <v>入力済</v>
      </c>
      <c r="AU313" s="546" t="str">
        <f t="shared" si="139"/>
        <v/>
      </c>
      <c r="AV313" s="546" t="str">
        <f t="shared" si="140"/>
        <v/>
      </c>
      <c r="AW313" s="547" t="str">
        <f t="shared" si="141"/>
        <v/>
      </c>
      <c r="AX313" s="547" t="str">
        <f t="shared" si="127"/>
        <v>入力済</v>
      </c>
      <c r="AY313" s="546" t="str">
        <f>IFERROR(VLOOKUP(K313,【参考】数式用!$AR$3:$AS$49, 2, FALSE), "")</f>
        <v/>
      </c>
      <c r="AZ313" s="547" t="str">
        <f t="shared" si="142"/>
        <v/>
      </c>
      <c r="BA313" s="547" t="str">
        <f t="shared" si="143"/>
        <v>入力済</v>
      </c>
      <c r="BB313" s="546" t="str">
        <f>IFERROR(VLOOKUP(K313,【参考】数式用!$AX$3:$AY$56, 2, FALSE), "")</f>
        <v/>
      </c>
      <c r="BC313" s="547" t="str">
        <f t="shared" si="144"/>
        <v/>
      </c>
      <c r="BD313" s="547" t="str">
        <f t="shared" si="145"/>
        <v>入力済</v>
      </c>
      <c r="BE313" s="547" t="str">
        <f t="shared" si="128"/>
        <v/>
      </c>
      <c r="BF313" s="547" t="str">
        <f t="shared" si="146"/>
        <v/>
      </c>
      <c r="BG313" s="547" t="str">
        <f t="shared" si="147"/>
        <v/>
      </c>
      <c r="BH313" s="547" t="str">
        <f t="shared" si="148"/>
        <v/>
      </c>
      <c r="BI313" s="547" t="str">
        <f t="shared" si="149"/>
        <v/>
      </c>
      <c r="BM313" s="633" t="e">
        <f>VLOOKUP(K313,【参考】数式用!$A$2:$O$57,15,FALSE)</f>
        <v>#N/A</v>
      </c>
    </row>
    <row r="314" spans="1:65" ht="109.95" customHeight="1" thickBot="1">
      <c r="A314" s="649">
        <v>303</v>
      </c>
      <c r="B314" s="983" t="str">
        <f>IF(基本情報入力シート!B342="","",基本情報入力シート!B342)</f>
        <v/>
      </c>
      <c r="C314" s="984"/>
      <c r="D314" s="984"/>
      <c r="E314" s="984"/>
      <c r="F314" s="985"/>
      <c r="G314" s="460" t="str">
        <f>IF(基本情報入力シート!L342="", "", 基本情報入力シート!L342)</f>
        <v/>
      </c>
      <c r="H314" s="460" t="str">
        <f>IF(基本情報入力シート!Q342="", "", 基本情報入力シート!Q342)</f>
        <v/>
      </c>
      <c r="I314" s="460" t="str">
        <f>IF(基本情報入力シート!V342="", "", 基本情報入力シート!V342)</f>
        <v/>
      </c>
      <c r="J314" s="460" t="str">
        <f>IF(基本情報入力シート!W342="", "", 基本情報入力シート!W342)</f>
        <v/>
      </c>
      <c r="K314" s="460" t="str">
        <f>IF(基本情報入力シート!Z342="", "", 基本情報入力シート!Z342)</f>
        <v/>
      </c>
      <c r="L314" s="162" t="str">
        <f>IF(基本情報入力シート!AF342=0, "",基本情報入力シート!AF342)</f>
        <v/>
      </c>
      <c r="M314" s="163" t="str">
        <f>IF(AND(基本情報入力シート!AG342="",基本情報入力シート!AG342=""), "", 基本情報入力シート!AG342)</f>
        <v/>
      </c>
      <c r="N314" s="136"/>
      <c r="O314" s="155" t="str">
        <f>IFERROR(VLOOKUP(K314,【参考】数式用!$A$2:$M$57,MATCH(N314,【参考】数式用!$G$3:$M$3,0)+6,0),"")</f>
        <v/>
      </c>
      <c r="P314" s="461" t="s">
        <v>180</v>
      </c>
      <c r="Q314" s="141"/>
      <c r="R314" s="462" t="s">
        <v>271</v>
      </c>
      <c r="S314" s="141"/>
      <c r="T314" s="462" t="s">
        <v>272</v>
      </c>
      <c r="U314" s="141"/>
      <c r="V314" s="462" t="s">
        <v>271</v>
      </c>
      <c r="W314" s="141"/>
      <c r="X314" s="462" t="s">
        <v>182</v>
      </c>
      <c r="Y314" s="462" t="s">
        <v>274</v>
      </c>
      <c r="Z314" s="456" t="str">
        <f t="shared" si="129"/>
        <v/>
      </c>
      <c r="AA314" s="463" t="s">
        <v>275</v>
      </c>
      <c r="AB314" s="458" t="str">
        <f t="shared" si="130"/>
        <v/>
      </c>
      <c r="AC314" s="459" t="str">
        <f>IFERROR(ROUNDDOWN(ROUNDDOWN(ROUND(L314*VLOOKUP(K314,【参考】数式用!$A$2:$M$57,MATCH("処遇改善加算Ⅳ",【参考】数式用!$G$3:$M$3,0)+6,0),0)*M314,0)*Z314*0.5,0), "")</f>
        <v/>
      </c>
      <c r="AD314" s="156"/>
      <c r="AE314" s="157"/>
      <c r="AF314" s="157"/>
      <c r="AG314" s="158"/>
      <c r="AH314" s="234"/>
      <c r="AI314" s="584"/>
      <c r="AJ314" s="167"/>
      <c r="AK314" s="541" t="str">
        <f t="shared" si="131"/>
        <v/>
      </c>
      <c r="AL314" s="542" t="str">
        <f t="shared" si="132"/>
        <v/>
      </c>
      <c r="AM314" s="543"/>
      <c r="AN314" s="547" t="str">
        <f>IFERROR(VLOOKUP(K314,【参考】数式用!$A$2:$N$57,14,FALSE),"")</f>
        <v/>
      </c>
      <c r="AO314" s="547" t="str">
        <f t="shared" si="133"/>
        <v/>
      </c>
      <c r="AP314" s="545" t="str">
        <f t="shared" si="134"/>
        <v/>
      </c>
      <c r="AQ314" s="545" t="str">
        <f t="shared" si="135"/>
        <v>キャリアパス要件Ⅰ・Ⅱ_</v>
      </c>
      <c r="AR314" s="546" t="str">
        <f t="shared" si="136"/>
        <v>入力済</v>
      </c>
      <c r="AS314" s="547" t="str">
        <f t="shared" si="137"/>
        <v/>
      </c>
      <c r="AT314" s="546" t="str">
        <f t="shared" si="138"/>
        <v>入力済</v>
      </c>
      <c r="AU314" s="546" t="str">
        <f t="shared" si="139"/>
        <v/>
      </c>
      <c r="AV314" s="546" t="str">
        <f t="shared" si="140"/>
        <v/>
      </c>
      <c r="AW314" s="547" t="str">
        <f t="shared" si="141"/>
        <v/>
      </c>
      <c r="AX314" s="547" t="str">
        <f t="shared" si="127"/>
        <v>入力済</v>
      </c>
      <c r="AY314" s="546" t="str">
        <f>IFERROR(VLOOKUP(K314,【参考】数式用!$AR$3:$AS$49, 2, FALSE), "")</f>
        <v/>
      </c>
      <c r="AZ314" s="547" t="str">
        <f t="shared" si="142"/>
        <v/>
      </c>
      <c r="BA314" s="547" t="str">
        <f t="shared" si="143"/>
        <v>入力済</v>
      </c>
      <c r="BB314" s="546" t="str">
        <f>IFERROR(VLOOKUP(K314,【参考】数式用!$AX$3:$AY$56, 2, FALSE), "")</f>
        <v/>
      </c>
      <c r="BC314" s="547" t="str">
        <f t="shared" si="144"/>
        <v/>
      </c>
      <c r="BD314" s="547" t="str">
        <f t="shared" si="145"/>
        <v>入力済</v>
      </c>
      <c r="BE314" s="547" t="str">
        <f t="shared" si="128"/>
        <v/>
      </c>
      <c r="BF314" s="547" t="str">
        <f t="shared" si="146"/>
        <v/>
      </c>
      <c r="BG314" s="547" t="str">
        <f t="shared" si="147"/>
        <v/>
      </c>
      <c r="BH314" s="547" t="str">
        <f t="shared" si="148"/>
        <v/>
      </c>
      <c r="BI314" s="547" t="str">
        <f t="shared" si="149"/>
        <v/>
      </c>
      <c r="BM314" s="633" t="e">
        <f>VLOOKUP(K314,【参考】数式用!$A$2:$O$57,15,FALSE)</f>
        <v>#N/A</v>
      </c>
    </row>
    <row r="315" spans="1:65" ht="109.95" customHeight="1" thickBot="1">
      <c r="A315" s="649">
        <v>304</v>
      </c>
      <c r="B315" s="983" t="str">
        <f>IF(基本情報入力シート!B343="","",基本情報入力シート!B343)</f>
        <v/>
      </c>
      <c r="C315" s="984"/>
      <c r="D315" s="984"/>
      <c r="E315" s="984"/>
      <c r="F315" s="985"/>
      <c r="G315" s="460" t="str">
        <f>IF(基本情報入力シート!L343="", "", 基本情報入力シート!L343)</f>
        <v/>
      </c>
      <c r="H315" s="460" t="str">
        <f>IF(基本情報入力シート!Q343="", "", 基本情報入力シート!Q343)</f>
        <v/>
      </c>
      <c r="I315" s="460" t="str">
        <f>IF(基本情報入力シート!V343="", "", 基本情報入力シート!V343)</f>
        <v/>
      </c>
      <c r="J315" s="460" t="str">
        <f>IF(基本情報入力シート!W343="", "", 基本情報入力シート!W343)</f>
        <v/>
      </c>
      <c r="K315" s="460" t="str">
        <f>IF(基本情報入力シート!Z343="", "", 基本情報入力シート!Z343)</f>
        <v/>
      </c>
      <c r="L315" s="162" t="str">
        <f>IF(基本情報入力シート!AF343=0, "",基本情報入力シート!AF343)</f>
        <v/>
      </c>
      <c r="M315" s="163" t="str">
        <f>IF(AND(基本情報入力シート!AG343="",基本情報入力シート!AG343=""), "", 基本情報入力シート!AG343)</f>
        <v/>
      </c>
      <c r="N315" s="136"/>
      <c r="O315" s="155" t="str">
        <f>IFERROR(VLOOKUP(K315,【参考】数式用!$A$2:$M$57,MATCH(N315,【参考】数式用!$G$3:$M$3,0)+6,0),"")</f>
        <v/>
      </c>
      <c r="P315" s="461" t="s">
        <v>180</v>
      </c>
      <c r="Q315" s="141"/>
      <c r="R315" s="462" t="s">
        <v>271</v>
      </c>
      <c r="S315" s="141"/>
      <c r="T315" s="462" t="s">
        <v>272</v>
      </c>
      <c r="U315" s="141"/>
      <c r="V315" s="462" t="s">
        <v>271</v>
      </c>
      <c r="W315" s="141"/>
      <c r="X315" s="462" t="s">
        <v>182</v>
      </c>
      <c r="Y315" s="462" t="s">
        <v>274</v>
      </c>
      <c r="Z315" s="456" t="str">
        <f t="shared" si="129"/>
        <v/>
      </c>
      <c r="AA315" s="463" t="s">
        <v>275</v>
      </c>
      <c r="AB315" s="458" t="str">
        <f t="shared" si="130"/>
        <v/>
      </c>
      <c r="AC315" s="459" t="str">
        <f>IFERROR(ROUNDDOWN(ROUNDDOWN(ROUND(L315*VLOOKUP(K315,【参考】数式用!$A$2:$M$57,MATCH("処遇改善加算Ⅳ",【参考】数式用!$G$3:$M$3,0)+6,0),0)*M315,0)*Z315*0.5,0), "")</f>
        <v/>
      </c>
      <c r="AD315" s="156"/>
      <c r="AE315" s="157"/>
      <c r="AF315" s="157"/>
      <c r="AG315" s="158"/>
      <c r="AH315" s="234"/>
      <c r="AI315" s="584"/>
      <c r="AJ315" s="167"/>
      <c r="AK315" s="541" t="str">
        <f t="shared" si="131"/>
        <v/>
      </c>
      <c r="AL315" s="542" t="str">
        <f t="shared" si="132"/>
        <v/>
      </c>
      <c r="AM315" s="543"/>
      <c r="AN315" s="547" t="str">
        <f>IFERROR(VLOOKUP(K315,【参考】数式用!$A$2:$N$57,14,FALSE),"")</f>
        <v/>
      </c>
      <c r="AO315" s="547" t="str">
        <f t="shared" si="133"/>
        <v/>
      </c>
      <c r="AP315" s="545" t="str">
        <f t="shared" si="134"/>
        <v/>
      </c>
      <c r="AQ315" s="545" t="str">
        <f t="shared" si="135"/>
        <v>キャリアパス要件Ⅰ・Ⅱ_</v>
      </c>
      <c r="AR315" s="546" t="str">
        <f t="shared" si="136"/>
        <v>入力済</v>
      </c>
      <c r="AS315" s="547" t="str">
        <f t="shared" si="137"/>
        <v/>
      </c>
      <c r="AT315" s="546" t="str">
        <f t="shared" si="138"/>
        <v>入力済</v>
      </c>
      <c r="AU315" s="546" t="str">
        <f t="shared" si="139"/>
        <v/>
      </c>
      <c r="AV315" s="546" t="str">
        <f t="shared" si="140"/>
        <v/>
      </c>
      <c r="AW315" s="547" t="str">
        <f t="shared" si="141"/>
        <v/>
      </c>
      <c r="AX315" s="547" t="str">
        <f t="shared" si="127"/>
        <v>入力済</v>
      </c>
      <c r="AY315" s="546" t="str">
        <f>IFERROR(VLOOKUP(K315,【参考】数式用!$AR$3:$AS$49, 2, FALSE), "")</f>
        <v/>
      </c>
      <c r="AZ315" s="547" t="str">
        <f t="shared" si="142"/>
        <v/>
      </c>
      <c r="BA315" s="547" t="str">
        <f t="shared" si="143"/>
        <v>入力済</v>
      </c>
      <c r="BB315" s="546" t="str">
        <f>IFERROR(VLOOKUP(K315,【参考】数式用!$AX$3:$AY$56, 2, FALSE), "")</f>
        <v/>
      </c>
      <c r="BC315" s="547" t="str">
        <f t="shared" si="144"/>
        <v/>
      </c>
      <c r="BD315" s="547" t="str">
        <f t="shared" si="145"/>
        <v>入力済</v>
      </c>
      <c r="BE315" s="547" t="str">
        <f t="shared" si="128"/>
        <v/>
      </c>
      <c r="BF315" s="547" t="str">
        <f t="shared" si="146"/>
        <v/>
      </c>
      <c r="BG315" s="547" t="str">
        <f t="shared" si="147"/>
        <v/>
      </c>
      <c r="BH315" s="547" t="str">
        <f t="shared" si="148"/>
        <v/>
      </c>
      <c r="BI315" s="547" t="str">
        <f t="shared" si="149"/>
        <v/>
      </c>
      <c r="BM315" s="633" t="e">
        <f>VLOOKUP(K315,【参考】数式用!$A$2:$O$57,15,FALSE)</f>
        <v>#N/A</v>
      </c>
    </row>
    <row r="316" spans="1:65" ht="109.95" customHeight="1" thickBot="1">
      <c r="A316" s="649">
        <v>305</v>
      </c>
      <c r="B316" s="983" t="str">
        <f>IF(基本情報入力シート!B344="","",基本情報入力シート!B344)</f>
        <v/>
      </c>
      <c r="C316" s="984"/>
      <c r="D316" s="984"/>
      <c r="E316" s="984"/>
      <c r="F316" s="985"/>
      <c r="G316" s="460" t="str">
        <f>IF(基本情報入力シート!L344="", "", 基本情報入力シート!L344)</f>
        <v/>
      </c>
      <c r="H316" s="460" t="str">
        <f>IF(基本情報入力シート!Q344="", "", 基本情報入力シート!Q344)</f>
        <v/>
      </c>
      <c r="I316" s="460" t="str">
        <f>IF(基本情報入力シート!V344="", "", 基本情報入力シート!V344)</f>
        <v/>
      </c>
      <c r="J316" s="460" t="str">
        <f>IF(基本情報入力シート!W344="", "", 基本情報入力シート!W344)</f>
        <v/>
      </c>
      <c r="K316" s="460" t="str">
        <f>IF(基本情報入力シート!Z344="", "", 基本情報入力シート!Z344)</f>
        <v/>
      </c>
      <c r="L316" s="162" t="str">
        <f>IF(基本情報入力シート!AF344=0, "",基本情報入力シート!AF344)</f>
        <v/>
      </c>
      <c r="M316" s="163" t="str">
        <f>IF(AND(基本情報入力シート!AG344="",基本情報入力シート!AG344=""), "", 基本情報入力シート!AG344)</f>
        <v/>
      </c>
      <c r="N316" s="136"/>
      <c r="O316" s="155" t="str">
        <f>IFERROR(VLOOKUP(K316,【参考】数式用!$A$2:$M$57,MATCH(N316,【参考】数式用!$G$3:$M$3,0)+6,0),"")</f>
        <v/>
      </c>
      <c r="P316" s="461" t="s">
        <v>180</v>
      </c>
      <c r="Q316" s="141"/>
      <c r="R316" s="462" t="s">
        <v>271</v>
      </c>
      <c r="S316" s="141"/>
      <c r="T316" s="462" t="s">
        <v>272</v>
      </c>
      <c r="U316" s="141"/>
      <c r="V316" s="462" t="s">
        <v>271</v>
      </c>
      <c r="W316" s="141"/>
      <c r="X316" s="462" t="s">
        <v>182</v>
      </c>
      <c r="Y316" s="462" t="s">
        <v>274</v>
      </c>
      <c r="Z316" s="456" t="str">
        <f t="shared" si="129"/>
        <v/>
      </c>
      <c r="AA316" s="463" t="s">
        <v>275</v>
      </c>
      <c r="AB316" s="458" t="str">
        <f t="shared" si="130"/>
        <v/>
      </c>
      <c r="AC316" s="459" t="str">
        <f>IFERROR(ROUNDDOWN(ROUNDDOWN(ROUND(L316*VLOOKUP(K316,【参考】数式用!$A$2:$M$57,MATCH("処遇改善加算Ⅳ",【参考】数式用!$G$3:$M$3,0)+6,0),0)*M316,0)*Z316*0.5,0), "")</f>
        <v/>
      </c>
      <c r="AD316" s="156"/>
      <c r="AE316" s="157"/>
      <c r="AF316" s="157"/>
      <c r="AG316" s="158"/>
      <c r="AH316" s="234"/>
      <c r="AI316" s="584"/>
      <c r="AJ316" s="167"/>
      <c r="AK316" s="541" t="str">
        <f t="shared" si="131"/>
        <v/>
      </c>
      <c r="AL316" s="542" t="str">
        <f t="shared" si="132"/>
        <v/>
      </c>
      <c r="AM316" s="543"/>
      <c r="AN316" s="547" t="str">
        <f>IFERROR(VLOOKUP(K316,【参考】数式用!$A$2:$N$57,14,FALSE),"")</f>
        <v/>
      </c>
      <c r="AO316" s="547" t="str">
        <f t="shared" si="133"/>
        <v/>
      </c>
      <c r="AP316" s="545" t="str">
        <f t="shared" si="134"/>
        <v/>
      </c>
      <c r="AQ316" s="545" t="str">
        <f t="shared" si="135"/>
        <v>キャリアパス要件Ⅰ・Ⅱ_</v>
      </c>
      <c r="AR316" s="546" t="str">
        <f t="shared" si="136"/>
        <v>入力済</v>
      </c>
      <c r="AS316" s="547" t="str">
        <f t="shared" si="137"/>
        <v/>
      </c>
      <c r="AT316" s="546" t="str">
        <f t="shared" si="138"/>
        <v>入力済</v>
      </c>
      <c r="AU316" s="546" t="str">
        <f t="shared" si="139"/>
        <v/>
      </c>
      <c r="AV316" s="546" t="str">
        <f t="shared" si="140"/>
        <v/>
      </c>
      <c r="AW316" s="547" t="str">
        <f t="shared" si="141"/>
        <v/>
      </c>
      <c r="AX316" s="547" t="str">
        <f t="shared" si="127"/>
        <v>入力済</v>
      </c>
      <c r="AY316" s="546" t="str">
        <f>IFERROR(VLOOKUP(K316,【参考】数式用!$AR$3:$AS$49, 2, FALSE), "")</f>
        <v/>
      </c>
      <c r="AZ316" s="547" t="str">
        <f t="shared" si="142"/>
        <v/>
      </c>
      <c r="BA316" s="547" t="str">
        <f t="shared" si="143"/>
        <v>入力済</v>
      </c>
      <c r="BB316" s="546" t="str">
        <f>IFERROR(VLOOKUP(K316,【参考】数式用!$AX$3:$AY$56, 2, FALSE), "")</f>
        <v/>
      </c>
      <c r="BC316" s="547" t="str">
        <f t="shared" si="144"/>
        <v/>
      </c>
      <c r="BD316" s="547" t="str">
        <f t="shared" si="145"/>
        <v>入力済</v>
      </c>
      <c r="BE316" s="547" t="str">
        <f t="shared" si="128"/>
        <v/>
      </c>
      <c r="BF316" s="547" t="str">
        <f t="shared" si="146"/>
        <v/>
      </c>
      <c r="BG316" s="547" t="str">
        <f t="shared" si="147"/>
        <v/>
      </c>
      <c r="BH316" s="547" t="str">
        <f t="shared" si="148"/>
        <v/>
      </c>
      <c r="BI316" s="547" t="str">
        <f t="shared" si="149"/>
        <v/>
      </c>
      <c r="BM316" s="633" t="e">
        <f>VLOOKUP(K316,【参考】数式用!$A$2:$O$57,15,FALSE)</f>
        <v>#N/A</v>
      </c>
    </row>
    <row r="317" spans="1:65" ht="109.95" customHeight="1" thickBot="1">
      <c r="A317" s="649">
        <v>306</v>
      </c>
      <c r="B317" s="983" t="str">
        <f>IF(基本情報入力シート!B345="","",基本情報入力シート!B345)</f>
        <v/>
      </c>
      <c r="C317" s="984"/>
      <c r="D317" s="984"/>
      <c r="E317" s="984"/>
      <c r="F317" s="985"/>
      <c r="G317" s="460" t="str">
        <f>IF(基本情報入力シート!L345="", "", 基本情報入力シート!L345)</f>
        <v/>
      </c>
      <c r="H317" s="460" t="str">
        <f>IF(基本情報入力シート!Q345="", "", 基本情報入力シート!Q345)</f>
        <v/>
      </c>
      <c r="I317" s="460" t="str">
        <f>IF(基本情報入力シート!V345="", "", 基本情報入力シート!V345)</f>
        <v/>
      </c>
      <c r="J317" s="460" t="str">
        <f>IF(基本情報入力シート!W345="", "", 基本情報入力シート!W345)</f>
        <v/>
      </c>
      <c r="K317" s="460" t="str">
        <f>IF(基本情報入力シート!Z345="", "", 基本情報入力シート!Z345)</f>
        <v/>
      </c>
      <c r="L317" s="162" t="str">
        <f>IF(基本情報入力シート!AF345=0, "",基本情報入力シート!AF345)</f>
        <v/>
      </c>
      <c r="M317" s="163" t="str">
        <f>IF(AND(基本情報入力シート!AG345="",基本情報入力シート!AG345=""), "", 基本情報入力シート!AG345)</f>
        <v/>
      </c>
      <c r="N317" s="136"/>
      <c r="O317" s="155" t="str">
        <f>IFERROR(VLOOKUP(K317,【参考】数式用!$A$2:$M$57,MATCH(N317,【参考】数式用!$G$3:$M$3,0)+6,0),"")</f>
        <v/>
      </c>
      <c r="P317" s="461" t="s">
        <v>180</v>
      </c>
      <c r="Q317" s="141"/>
      <c r="R317" s="462" t="s">
        <v>271</v>
      </c>
      <c r="S317" s="141"/>
      <c r="T317" s="462" t="s">
        <v>272</v>
      </c>
      <c r="U317" s="141"/>
      <c r="V317" s="462" t="s">
        <v>271</v>
      </c>
      <c r="W317" s="141"/>
      <c r="X317" s="462" t="s">
        <v>182</v>
      </c>
      <c r="Y317" s="462" t="s">
        <v>274</v>
      </c>
      <c r="Z317" s="456" t="str">
        <f t="shared" si="129"/>
        <v/>
      </c>
      <c r="AA317" s="463" t="s">
        <v>275</v>
      </c>
      <c r="AB317" s="458" t="str">
        <f t="shared" si="130"/>
        <v/>
      </c>
      <c r="AC317" s="459" t="str">
        <f>IFERROR(ROUNDDOWN(ROUNDDOWN(ROUND(L317*VLOOKUP(K317,【参考】数式用!$A$2:$M$57,MATCH("処遇改善加算Ⅳ",【参考】数式用!$G$3:$M$3,0)+6,0),0)*M317,0)*Z317*0.5,0), "")</f>
        <v/>
      </c>
      <c r="AD317" s="156"/>
      <c r="AE317" s="157"/>
      <c r="AF317" s="157"/>
      <c r="AG317" s="158"/>
      <c r="AH317" s="234"/>
      <c r="AI317" s="584"/>
      <c r="AJ317" s="167"/>
      <c r="AK317" s="541" t="str">
        <f t="shared" si="131"/>
        <v/>
      </c>
      <c r="AL317" s="542" t="str">
        <f t="shared" si="132"/>
        <v/>
      </c>
      <c r="AM317" s="543"/>
      <c r="AN317" s="547" t="str">
        <f>IFERROR(VLOOKUP(K317,【参考】数式用!$A$2:$N$57,14,FALSE),"")</f>
        <v/>
      </c>
      <c r="AO317" s="547" t="str">
        <f t="shared" si="133"/>
        <v/>
      </c>
      <c r="AP317" s="545" t="str">
        <f t="shared" si="134"/>
        <v/>
      </c>
      <c r="AQ317" s="545" t="str">
        <f t="shared" si="135"/>
        <v>キャリアパス要件Ⅰ・Ⅱ_</v>
      </c>
      <c r="AR317" s="546" t="str">
        <f t="shared" si="136"/>
        <v>入力済</v>
      </c>
      <c r="AS317" s="547" t="str">
        <f t="shared" si="137"/>
        <v/>
      </c>
      <c r="AT317" s="546" t="str">
        <f t="shared" si="138"/>
        <v>入力済</v>
      </c>
      <c r="AU317" s="546" t="str">
        <f t="shared" si="139"/>
        <v/>
      </c>
      <c r="AV317" s="546" t="str">
        <f t="shared" si="140"/>
        <v/>
      </c>
      <c r="AW317" s="547" t="str">
        <f t="shared" si="141"/>
        <v/>
      </c>
      <c r="AX317" s="547" t="str">
        <f t="shared" si="127"/>
        <v>入力済</v>
      </c>
      <c r="AY317" s="546" t="str">
        <f>IFERROR(VLOOKUP(K317,【参考】数式用!$AR$3:$AS$49, 2, FALSE), "")</f>
        <v/>
      </c>
      <c r="AZ317" s="547" t="str">
        <f t="shared" si="142"/>
        <v/>
      </c>
      <c r="BA317" s="547" t="str">
        <f t="shared" si="143"/>
        <v>入力済</v>
      </c>
      <c r="BB317" s="546" t="str">
        <f>IFERROR(VLOOKUP(K317,【参考】数式用!$AX$3:$AY$56, 2, FALSE), "")</f>
        <v/>
      </c>
      <c r="BC317" s="547" t="str">
        <f t="shared" si="144"/>
        <v/>
      </c>
      <c r="BD317" s="547" t="str">
        <f t="shared" si="145"/>
        <v>入力済</v>
      </c>
      <c r="BE317" s="547" t="str">
        <f t="shared" si="128"/>
        <v/>
      </c>
      <c r="BF317" s="547" t="str">
        <f t="shared" si="146"/>
        <v/>
      </c>
      <c r="BG317" s="547" t="str">
        <f t="shared" si="147"/>
        <v/>
      </c>
      <c r="BH317" s="547" t="str">
        <f t="shared" si="148"/>
        <v/>
      </c>
      <c r="BI317" s="547" t="str">
        <f t="shared" si="149"/>
        <v/>
      </c>
      <c r="BM317" s="633" t="e">
        <f>VLOOKUP(K317,【参考】数式用!$A$2:$O$57,15,FALSE)</f>
        <v>#N/A</v>
      </c>
    </row>
    <row r="318" spans="1:65" ht="109.95" customHeight="1" thickBot="1">
      <c r="A318" s="649">
        <v>307</v>
      </c>
      <c r="B318" s="983" t="str">
        <f>IF(基本情報入力シート!B346="","",基本情報入力シート!B346)</f>
        <v/>
      </c>
      <c r="C318" s="984"/>
      <c r="D318" s="984"/>
      <c r="E318" s="984"/>
      <c r="F318" s="985"/>
      <c r="G318" s="460" t="str">
        <f>IF(基本情報入力シート!L346="", "", 基本情報入力シート!L346)</f>
        <v/>
      </c>
      <c r="H318" s="460" t="str">
        <f>IF(基本情報入力シート!Q346="", "", 基本情報入力シート!Q346)</f>
        <v/>
      </c>
      <c r="I318" s="460" t="str">
        <f>IF(基本情報入力シート!V346="", "", 基本情報入力シート!V346)</f>
        <v/>
      </c>
      <c r="J318" s="460" t="str">
        <f>IF(基本情報入力シート!W346="", "", 基本情報入力シート!W346)</f>
        <v/>
      </c>
      <c r="K318" s="460" t="str">
        <f>IF(基本情報入力シート!Z346="", "", 基本情報入力シート!Z346)</f>
        <v/>
      </c>
      <c r="L318" s="162" t="str">
        <f>IF(基本情報入力シート!AF346=0, "",基本情報入力シート!AF346)</f>
        <v/>
      </c>
      <c r="M318" s="163" t="str">
        <f>IF(AND(基本情報入力シート!AG346="",基本情報入力シート!AG346=""), "", 基本情報入力シート!AG346)</f>
        <v/>
      </c>
      <c r="N318" s="136"/>
      <c r="O318" s="155" t="str">
        <f>IFERROR(VLOOKUP(K318,【参考】数式用!$A$2:$M$57,MATCH(N318,【参考】数式用!$G$3:$M$3,0)+6,0),"")</f>
        <v/>
      </c>
      <c r="P318" s="461" t="s">
        <v>180</v>
      </c>
      <c r="Q318" s="141"/>
      <c r="R318" s="462" t="s">
        <v>271</v>
      </c>
      <c r="S318" s="141"/>
      <c r="T318" s="462" t="s">
        <v>272</v>
      </c>
      <c r="U318" s="141"/>
      <c r="V318" s="462" t="s">
        <v>271</v>
      </c>
      <c r="W318" s="141"/>
      <c r="X318" s="462" t="s">
        <v>182</v>
      </c>
      <c r="Y318" s="462" t="s">
        <v>274</v>
      </c>
      <c r="Z318" s="456" t="str">
        <f t="shared" si="129"/>
        <v/>
      </c>
      <c r="AA318" s="463" t="s">
        <v>275</v>
      </c>
      <c r="AB318" s="458" t="str">
        <f t="shared" si="130"/>
        <v/>
      </c>
      <c r="AC318" s="459" t="str">
        <f>IFERROR(ROUNDDOWN(ROUNDDOWN(ROUND(L318*VLOOKUP(K318,【参考】数式用!$A$2:$M$57,MATCH("処遇改善加算Ⅳ",【参考】数式用!$G$3:$M$3,0)+6,0),0)*M318,0)*Z318*0.5,0), "")</f>
        <v/>
      </c>
      <c r="AD318" s="156"/>
      <c r="AE318" s="157"/>
      <c r="AF318" s="157"/>
      <c r="AG318" s="158"/>
      <c r="AH318" s="234"/>
      <c r="AI318" s="584"/>
      <c r="AJ318" s="167"/>
      <c r="AK318" s="541" t="str">
        <f t="shared" si="131"/>
        <v/>
      </c>
      <c r="AL318" s="542" t="str">
        <f t="shared" si="132"/>
        <v/>
      </c>
      <c r="AM318" s="543"/>
      <c r="AN318" s="547" t="str">
        <f>IFERROR(VLOOKUP(K318,【参考】数式用!$A$2:$N$57,14,FALSE),"")</f>
        <v/>
      </c>
      <c r="AO318" s="547" t="str">
        <f t="shared" si="133"/>
        <v/>
      </c>
      <c r="AP318" s="545" t="str">
        <f t="shared" si="134"/>
        <v/>
      </c>
      <c r="AQ318" s="545" t="str">
        <f t="shared" si="135"/>
        <v>キャリアパス要件Ⅰ・Ⅱ_</v>
      </c>
      <c r="AR318" s="546" t="str">
        <f t="shared" si="136"/>
        <v>入力済</v>
      </c>
      <c r="AS318" s="547" t="str">
        <f t="shared" si="137"/>
        <v/>
      </c>
      <c r="AT318" s="546" t="str">
        <f t="shared" si="138"/>
        <v>入力済</v>
      </c>
      <c r="AU318" s="546" t="str">
        <f t="shared" si="139"/>
        <v/>
      </c>
      <c r="AV318" s="546" t="str">
        <f t="shared" si="140"/>
        <v/>
      </c>
      <c r="AW318" s="547" t="str">
        <f t="shared" si="141"/>
        <v/>
      </c>
      <c r="AX318" s="547" t="str">
        <f t="shared" si="127"/>
        <v>入力済</v>
      </c>
      <c r="AY318" s="546" t="str">
        <f>IFERROR(VLOOKUP(K318,【参考】数式用!$AR$3:$AS$49, 2, FALSE), "")</f>
        <v/>
      </c>
      <c r="AZ318" s="547" t="str">
        <f t="shared" si="142"/>
        <v/>
      </c>
      <c r="BA318" s="547" t="str">
        <f t="shared" si="143"/>
        <v>入力済</v>
      </c>
      <c r="BB318" s="546" t="str">
        <f>IFERROR(VLOOKUP(K318,【参考】数式用!$AX$3:$AY$56, 2, FALSE), "")</f>
        <v/>
      </c>
      <c r="BC318" s="547" t="str">
        <f t="shared" si="144"/>
        <v/>
      </c>
      <c r="BD318" s="547" t="str">
        <f t="shared" si="145"/>
        <v>入力済</v>
      </c>
      <c r="BE318" s="547" t="str">
        <f t="shared" si="128"/>
        <v/>
      </c>
      <c r="BF318" s="547" t="str">
        <f t="shared" si="146"/>
        <v/>
      </c>
      <c r="BG318" s="547" t="str">
        <f t="shared" si="147"/>
        <v/>
      </c>
      <c r="BH318" s="547" t="str">
        <f t="shared" si="148"/>
        <v/>
      </c>
      <c r="BI318" s="547" t="str">
        <f t="shared" si="149"/>
        <v/>
      </c>
      <c r="BM318" s="633" t="e">
        <f>VLOOKUP(K318,【参考】数式用!$A$2:$O$57,15,FALSE)</f>
        <v>#N/A</v>
      </c>
    </row>
    <row r="319" spans="1:65" ht="109.95" customHeight="1" thickBot="1">
      <c r="A319" s="649">
        <v>308</v>
      </c>
      <c r="B319" s="983" t="str">
        <f>IF(基本情報入力シート!B347="","",基本情報入力シート!B347)</f>
        <v/>
      </c>
      <c r="C319" s="984"/>
      <c r="D319" s="984"/>
      <c r="E319" s="984"/>
      <c r="F319" s="985"/>
      <c r="G319" s="460" t="str">
        <f>IF(基本情報入力シート!L347="", "", 基本情報入力シート!L347)</f>
        <v/>
      </c>
      <c r="H319" s="460" t="str">
        <f>IF(基本情報入力シート!Q347="", "", 基本情報入力シート!Q347)</f>
        <v/>
      </c>
      <c r="I319" s="460" t="str">
        <f>IF(基本情報入力シート!V347="", "", 基本情報入力シート!V347)</f>
        <v/>
      </c>
      <c r="J319" s="460" t="str">
        <f>IF(基本情報入力シート!W347="", "", 基本情報入力シート!W347)</f>
        <v/>
      </c>
      <c r="K319" s="460" t="str">
        <f>IF(基本情報入力シート!Z347="", "", 基本情報入力シート!Z347)</f>
        <v/>
      </c>
      <c r="L319" s="162" t="str">
        <f>IF(基本情報入力シート!AF347=0, "",基本情報入力シート!AF347)</f>
        <v/>
      </c>
      <c r="M319" s="163" t="str">
        <f>IF(AND(基本情報入力シート!AG347="",基本情報入力シート!AG347=""), "", 基本情報入力シート!AG347)</f>
        <v/>
      </c>
      <c r="N319" s="136"/>
      <c r="O319" s="155" t="str">
        <f>IFERROR(VLOOKUP(K319,【参考】数式用!$A$2:$M$57,MATCH(N319,【参考】数式用!$G$3:$M$3,0)+6,0),"")</f>
        <v/>
      </c>
      <c r="P319" s="461" t="s">
        <v>180</v>
      </c>
      <c r="Q319" s="141"/>
      <c r="R319" s="462" t="s">
        <v>271</v>
      </c>
      <c r="S319" s="141"/>
      <c r="T319" s="462" t="s">
        <v>272</v>
      </c>
      <c r="U319" s="141"/>
      <c r="V319" s="462" t="s">
        <v>271</v>
      </c>
      <c r="W319" s="141"/>
      <c r="X319" s="462" t="s">
        <v>182</v>
      </c>
      <c r="Y319" s="462" t="s">
        <v>274</v>
      </c>
      <c r="Z319" s="456" t="str">
        <f t="shared" si="129"/>
        <v/>
      </c>
      <c r="AA319" s="463" t="s">
        <v>275</v>
      </c>
      <c r="AB319" s="458" t="str">
        <f t="shared" si="130"/>
        <v/>
      </c>
      <c r="AC319" s="459" t="str">
        <f>IFERROR(ROUNDDOWN(ROUNDDOWN(ROUND(L319*VLOOKUP(K319,【参考】数式用!$A$2:$M$57,MATCH("処遇改善加算Ⅳ",【参考】数式用!$G$3:$M$3,0)+6,0),0)*M319,0)*Z319*0.5,0), "")</f>
        <v/>
      </c>
      <c r="AD319" s="156"/>
      <c r="AE319" s="157"/>
      <c r="AF319" s="157"/>
      <c r="AG319" s="158"/>
      <c r="AH319" s="234"/>
      <c r="AI319" s="584"/>
      <c r="AJ319" s="167"/>
      <c r="AK319" s="541" t="str">
        <f t="shared" si="131"/>
        <v/>
      </c>
      <c r="AL319" s="542" t="str">
        <f t="shared" si="132"/>
        <v/>
      </c>
      <c r="AM319" s="543"/>
      <c r="AN319" s="547" t="str">
        <f>IFERROR(VLOOKUP(K319,【参考】数式用!$A$2:$N$57,14,FALSE),"")</f>
        <v/>
      </c>
      <c r="AO319" s="547" t="str">
        <f t="shared" si="133"/>
        <v/>
      </c>
      <c r="AP319" s="545" t="str">
        <f t="shared" si="134"/>
        <v/>
      </c>
      <c r="AQ319" s="545" t="str">
        <f t="shared" si="135"/>
        <v>キャリアパス要件Ⅰ・Ⅱ_</v>
      </c>
      <c r="AR319" s="546" t="str">
        <f t="shared" si="136"/>
        <v>入力済</v>
      </c>
      <c r="AS319" s="547" t="str">
        <f t="shared" si="137"/>
        <v/>
      </c>
      <c r="AT319" s="546" t="str">
        <f t="shared" si="138"/>
        <v>入力済</v>
      </c>
      <c r="AU319" s="546" t="str">
        <f t="shared" si="139"/>
        <v/>
      </c>
      <c r="AV319" s="546" t="str">
        <f t="shared" si="140"/>
        <v/>
      </c>
      <c r="AW319" s="547" t="str">
        <f t="shared" si="141"/>
        <v/>
      </c>
      <c r="AX319" s="547" t="str">
        <f t="shared" si="127"/>
        <v>入力済</v>
      </c>
      <c r="AY319" s="546" t="str">
        <f>IFERROR(VLOOKUP(K319,【参考】数式用!$AR$3:$AS$49, 2, FALSE), "")</f>
        <v/>
      </c>
      <c r="AZ319" s="547" t="str">
        <f t="shared" si="142"/>
        <v/>
      </c>
      <c r="BA319" s="547" t="str">
        <f t="shared" si="143"/>
        <v>入力済</v>
      </c>
      <c r="BB319" s="546" t="str">
        <f>IFERROR(VLOOKUP(K319,【参考】数式用!$AX$3:$AY$56, 2, FALSE), "")</f>
        <v/>
      </c>
      <c r="BC319" s="547" t="str">
        <f t="shared" si="144"/>
        <v/>
      </c>
      <c r="BD319" s="547" t="str">
        <f t="shared" si="145"/>
        <v>入力済</v>
      </c>
      <c r="BE319" s="547" t="str">
        <f t="shared" si="128"/>
        <v/>
      </c>
      <c r="BF319" s="547" t="str">
        <f t="shared" si="146"/>
        <v/>
      </c>
      <c r="BG319" s="547" t="str">
        <f t="shared" si="147"/>
        <v/>
      </c>
      <c r="BH319" s="547" t="str">
        <f t="shared" si="148"/>
        <v/>
      </c>
      <c r="BI319" s="547" t="str">
        <f t="shared" si="149"/>
        <v/>
      </c>
      <c r="BM319" s="633" t="e">
        <f>VLOOKUP(K319,【参考】数式用!$A$2:$O$57,15,FALSE)</f>
        <v>#N/A</v>
      </c>
    </row>
    <row r="320" spans="1:65" ht="109.95" customHeight="1" thickBot="1">
      <c r="A320" s="649">
        <v>309</v>
      </c>
      <c r="B320" s="983" t="str">
        <f>IF(基本情報入力シート!B348="","",基本情報入力シート!B348)</f>
        <v/>
      </c>
      <c r="C320" s="984"/>
      <c r="D320" s="984"/>
      <c r="E320" s="984"/>
      <c r="F320" s="985"/>
      <c r="G320" s="460" t="str">
        <f>IF(基本情報入力シート!L348="", "", 基本情報入力シート!L348)</f>
        <v/>
      </c>
      <c r="H320" s="460" t="str">
        <f>IF(基本情報入力シート!Q348="", "", 基本情報入力シート!Q348)</f>
        <v/>
      </c>
      <c r="I320" s="460" t="str">
        <f>IF(基本情報入力シート!V348="", "", 基本情報入力シート!V348)</f>
        <v/>
      </c>
      <c r="J320" s="460" t="str">
        <f>IF(基本情報入力シート!W348="", "", 基本情報入力シート!W348)</f>
        <v/>
      </c>
      <c r="K320" s="460" t="str">
        <f>IF(基本情報入力シート!Z348="", "", 基本情報入力シート!Z348)</f>
        <v/>
      </c>
      <c r="L320" s="162" t="str">
        <f>IF(基本情報入力シート!AF348=0, "",基本情報入力シート!AF348)</f>
        <v/>
      </c>
      <c r="M320" s="163" t="str">
        <f>IF(AND(基本情報入力シート!AG348="",基本情報入力シート!AG348=""), "", 基本情報入力シート!AG348)</f>
        <v/>
      </c>
      <c r="N320" s="136"/>
      <c r="O320" s="155" t="str">
        <f>IFERROR(VLOOKUP(K320,【参考】数式用!$A$2:$M$57,MATCH(N320,【参考】数式用!$G$3:$M$3,0)+6,0),"")</f>
        <v/>
      </c>
      <c r="P320" s="461" t="s">
        <v>180</v>
      </c>
      <c r="Q320" s="141"/>
      <c r="R320" s="462" t="s">
        <v>271</v>
      </c>
      <c r="S320" s="141"/>
      <c r="T320" s="462" t="s">
        <v>272</v>
      </c>
      <c r="U320" s="141"/>
      <c r="V320" s="462" t="s">
        <v>271</v>
      </c>
      <c r="W320" s="141"/>
      <c r="X320" s="462" t="s">
        <v>182</v>
      </c>
      <c r="Y320" s="462" t="s">
        <v>274</v>
      </c>
      <c r="Z320" s="456" t="str">
        <f t="shared" si="129"/>
        <v/>
      </c>
      <c r="AA320" s="463" t="s">
        <v>275</v>
      </c>
      <c r="AB320" s="458" t="str">
        <f t="shared" si="130"/>
        <v/>
      </c>
      <c r="AC320" s="459" t="str">
        <f>IFERROR(ROUNDDOWN(ROUNDDOWN(ROUND(L320*VLOOKUP(K320,【参考】数式用!$A$2:$M$57,MATCH("処遇改善加算Ⅳ",【参考】数式用!$G$3:$M$3,0)+6,0),0)*M320,0)*Z320*0.5,0), "")</f>
        <v/>
      </c>
      <c r="AD320" s="156"/>
      <c r="AE320" s="157"/>
      <c r="AF320" s="157"/>
      <c r="AG320" s="158"/>
      <c r="AH320" s="234"/>
      <c r="AI320" s="584"/>
      <c r="AJ320" s="167"/>
      <c r="AK320" s="541" t="str">
        <f t="shared" si="131"/>
        <v/>
      </c>
      <c r="AL320" s="542" t="str">
        <f t="shared" si="132"/>
        <v/>
      </c>
      <c r="AM320" s="543"/>
      <c r="AN320" s="547" t="str">
        <f>IFERROR(VLOOKUP(K320,【参考】数式用!$A$2:$N$57,14,FALSE),"")</f>
        <v/>
      </c>
      <c r="AO320" s="547" t="str">
        <f t="shared" si="133"/>
        <v/>
      </c>
      <c r="AP320" s="545" t="str">
        <f t="shared" si="134"/>
        <v/>
      </c>
      <c r="AQ320" s="545" t="str">
        <f t="shared" si="135"/>
        <v>キャリアパス要件Ⅰ・Ⅱ_</v>
      </c>
      <c r="AR320" s="546" t="str">
        <f t="shared" si="136"/>
        <v>入力済</v>
      </c>
      <c r="AS320" s="547" t="str">
        <f t="shared" si="137"/>
        <v/>
      </c>
      <c r="AT320" s="546" t="str">
        <f t="shared" si="138"/>
        <v>入力済</v>
      </c>
      <c r="AU320" s="546" t="str">
        <f t="shared" si="139"/>
        <v/>
      </c>
      <c r="AV320" s="546" t="str">
        <f t="shared" si="140"/>
        <v/>
      </c>
      <c r="AW320" s="547" t="str">
        <f t="shared" si="141"/>
        <v/>
      </c>
      <c r="AX320" s="547" t="str">
        <f t="shared" si="127"/>
        <v>入力済</v>
      </c>
      <c r="AY320" s="546" t="str">
        <f>IFERROR(VLOOKUP(K320,【参考】数式用!$AR$3:$AS$49, 2, FALSE), "")</f>
        <v/>
      </c>
      <c r="AZ320" s="547" t="str">
        <f t="shared" si="142"/>
        <v/>
      </c>
      <c r="BA320" s="547" t="str">
        <f t="shared" si="143"/>
        <v>入力済</v>
      </c>
      <c r="BB320" s="546" t="str">
        <f>IFERROR(VLOOKUP(K320,【参考】数式用!$AX$3:$AY$56, 2, FALSE), "")</f>
        <v/>
      </c>
      <c r="BC320" s="547" t="str">
        <f t="shared" si="144"/>
        <v/>
      </c>
      <c r="BD320" s="547" t="str">
        <f t="shared" si="145"/>
        <v>入力済</v>
      </c>
      <c r="BE320" s="547" t="str">
        <f t="shared" si="128"/>
        <v/>
      </c>
      <c r="BF320" s="547" t="str">
        <f t="shared" si="146"/>
        <v/>
      </c>
      <c r="BG320" s="547" t="str">
        <f t="shared" si="147"/>
        <v/>
      </c>
      <c r="BH320" s="547" t="str">
        <f t="shared" si="148"/>
        <v/>
      </c>
      <c r="BI320" s="547" t="str">
        <f t="shared" si="149"/>
        <v/>
      </c>
      <c r="BM320" s="633" t="e">
        <f>VLOOKUP(K320,【参考】数式用!$A$2:$O$57,15,FALSE)</f>
        <v>#N/A</v>
      </c>
    </row>
    <row r="321" spans="1:65" ht="109.95" customHeight="1" thickBot="1">
      <c r="A321" s="649">
        <v>310</v>
      </c>
      <c r="B321" s="983" t="str">
        <f>IF(基本情報入力シート!B349="","",基本情報入力シート!B349)</f>
        <v/>
      </c>
      <c r="C321" s="984"/>
      <c r="D321" s="984"/>
      <c r="E321" s="984"/>
      <c r="F321" s="985"/>
      <c r="G321" s="460" t="str">
        <f>IF(基本情報入力シート!L349="", "", 基本情報入力シート!L349)</f>
        <v/>
      </c>
      <c r="H321" s="460" t="str">
        <f>IF(基本情報入力シート!Q349="", "", 基本情報入力シート!Q349)</f>
        <v/>
      </c>
      <c r="I321" s="460" t="str">
        <f>IF(基本情報入力シート!V349="", "", 基本情報入力シート!V349)</f>
        <v/>
      </c>
      <c r="J321" s="460" t="str">
        <f>IF(基本情報入力シート!W349="", "", 基本情報入力シート!W349)</f>
        <v/>
      </c>
      <c r="K321" s="460" t="str">
        <f>IF(基本情報入力シート!Z349="", "", 基本情報入力シート!Z349)</f>
        <v/>
      </c>
      <c r="L321" s="162" t="str">
        <f>IF(基本情報入力シート!AF349=0, "",基本情報入力シート!AF349)</f>
        <v/>
      </c>
      <c r="M321" s="163" t="str">
        <f>IF(AND(基本情報入力シート!AG349="",基本情報入力シート!AG349=""), "", 基本情報入力シート!AG349)</f>
        <v/>
      </c>
      <c r="N321" s="136"/>
      <c r="O321" s="155" t="str">
        <f>IFERROR(VLOOKUP(K321,【参考】数式用!$A$2:$M$57,MATCH(N321,【参考】数式用!$G$3:$M$3,0)+6,0),"")</f>
        <v/>
      </c>
      <c r="P321" s="461" t="s">
        <v>180</v>
      </c>
      <c r="Q321" s="141"/>
      <c r="R321" s="462" t="s">
        <v>271</v>
      </c>
      <c r="S321" s="141"/>
      <c r="T321" s="462" t="s">
        <v>272</v>
      </c>
      <c r="U321" s="141"/>
      <c r="V321" s="462" t="s">
        <v>271</v>
      </c>
      <c r="W321" s="141"/>
      <c r="X321" s="462" t="s">
        <v>182</v>
      </c>
      <c r="Y321" s="462" t="s">
        <v>274</v>
      </c>
      <c r="Z321" s="456" t="str">
        <f t="shared" si="129"/>
        <v/>
      </c>
      <c r="AA321" s="463" t="s">
        <v>275</v>
      </c>
      <c r="AB321" s="458" t="str">
        <f t="shared" si="130"/>
        <v/>
      </c>
      <c r="AC321" s="459" t="str">
        <f>IFERROR(ROUNDDOWN(ROUNDDOWN(ROUND(L321*VLOOKUP(K321,【参考】数式用!$A$2:$M$57,MATCH("処遇改善加算Ⅳ",【参考】数式用!$G$3:$M$3,0)+6,0),0)*M321,0)*Z321*0.5,0), "")</f>
        <v/>
      </c>
      <c r="AD321" s="156"/>
      <c r="AE321" s="157"/>
      <c r="AF321" s="157"/>
      <c r="AG321" s="158"/>
      <c r="AH321" s="234"/>
      <c r="AI321" s="584"/>
      <c r="AJ321" s="167"/>
      <c r="AK321" s="541" t="str">
        <f t="shared" si="131"/>
        <v/>
      </c>
      <c r="AL321" s="542" t="str">
        <f t="shared" si="132"/>
        <v/>
      </c>
      <c r="AM321" s="543"/>
      <c r="AN321" s="547" t="str">
        <f>IFERROR(VLOOKUP(K321,【参考】数式用!$A$2:$N$57,14,FALSE),"")</f>
        <v/>
      </c>
      <c r="AO321" s="547" t="str">
        <f t="shared" si="133"/>
        <v/>
      </c>
      <c r="AP321" s="545" t="str">
        <f t="shared" si="134"/>
        <v/>
      </c>
      <c r="AQ321" s="545" t="str">
        <f t="shared" si="135"/>
        <v>キャリアパス要件Ⅰ・Ⅱ_</v>
      </c>
      <c r="AR321" s="546" t="str">
        <f t="shared" si="136"/>
        <v>入力済</v>
      </c>
      <c r="AS321" s="547" t="str">
        <f t="shared" si="137"/>
        <v/>
      </c>
      <c r="AT321" s="546" t="str">
        <f t="shared" si="138"/>
        <v>入力済</v>
      </c>
      <c r="AU321" s="546" t="str">
        <f t="shared" si="139"/>
        <v/>
      </c>
      <c r="AV321" s="546" t="str">
        <f t="shared" si="140"/>
        <v/>
      </c>
      <c r="AW321" s="547" t="str">
        <f t="shared" si="141"/>
        <v/>
      </c>
      <c r="AX321" s="547" t="str">
        <f t="shared" si="127"/>
        <v>入力済</v>
      </c>
      <c r="AY321" s="546" t="str">
        <f>IFERROR(VLOOKUP(K321,【参考】数式用!$AR$3:$AS$49, 2, FALSE), "")</f>
        <v/>
      </c>
      <c r="AZ321" s="547" t="str">
        <f t="shared" si="142"/>
        <v/>
      </c>
      <c r="BA321" s="547" t="str">
        <f t="shared" si="143"/>
        <v>入力済</v>
      </c>
      <c r="BB321" s="546" t="str">
        <f>IFERROR(VLOOKUP(K321,【参考】数式用!$AX$3:$AY$56, 2, FALSE), "")</f>
        <v/>
      </c>
      <c r="BC321" s="547" t="str">
        <f t="shared" si="144"/>
        <v/>
      </c>
      <c r="BD321" s="547" t="str">
        <f t="shared" si="145"/>
        <v>入力済</v>
      </c>
      <c r="BE321" s="547" t="str">
        <f t="shared" si="128"/>
        <v/>
      </c>
      <c r="BF321" s="547" t="str">
        <f t="shared" si="146"/>
        <v/>
      </c>
      <c r="BG321" s="547" t="str">
        <f t="shared" si="147"/>
        <v/>
      </c>
      <c r="BH321" s="547" t="str">
        <f t="shared" si="148"/>
        <v/>
      </c>
      <c r="BI321" s="547" t="str">
        <f t="shared" si="149"/>
        <v/>
      </c>
      <c r="BM321" s="633" t="e">
        <f>VLOOKUP(K321,【参考】数式用!$A$2:$O$57,15,FALSE)</f>
        <v>#N/A</v>
      </c>
    </row>
    <row r="322" spans="1:65" ht="109.95" customHeight="1" thickBot="1">
      <c r="A322" s="649">
        <v>311</v>
      </c>
      <c r="B322" s="983" t="str">
        <f>IF(基本情報入力シート!B350="","",基本情報入力シート!B350)</f>
        <v/>
      </c>
      <c r="C322" s="984"/>
      <c r="D322" s="984"/>
      <c r="E322" s="984"/>
      <c r="F322" s="985"/>
      <c r="G322" s="460" t="str">
        <f>IF(基本情報入力シート!L350="", "", 基本情報入力シート!L350)</f>
        <v/>
      </c>
      <c r="H322" s="460" t="str">
        <f>IF(基本情報入力シート!Q350="", "", 基本情報入力シート!Q350)</f>
        <v/>
      </c>
      <c r="I322" s="460" t="str">
        <f>IF(基本情報入力シート!V350="", "", 基本情報入力シート!V350)</f>
        <v/>
      </c>
      <c r="J322" s="460" t="str">
        <f>IF(基本情報入力シート!W350="", "", 基本情報入力シート!W350)</f>
        <v/>
      </c>
      <c r="K322" s="460" t="str">
        <f>IF(基本情報入力シート!Z350="", "", 基本情報入力シート!Z350)</f>
        <v/>
      </c>
      <c r="L322" s="162" t="str">
        <f>IF(基本情報入力シート!AF350=0, "",基本情報入力シート!AF350)</f>
        <v/>
      </c>
      <c r="M322" s="163" t="str">
        <f>IF(AND(基本情報入力シート!AG350="",基本情報入力シート!AG350=""), "", 基本情報入力シート!AG350)</f>
        <v/>
      </c>
      <c r="N322" s="136"/>
      <c r="O322" s="155" t="str">
        <f>IFERROR(VLOOKUP(K322,【参考】数式用!$A$2:$M$57,MATCH(N322,【参考】数式用!$G$3:$M$3,0)+6,0),"")</f>
        <v/>
      </c>
      <c r="P322" s="461" t="s">
        <v>180</v>
      </c>
      <c r="Q322" s="141"/>
      <c r="R322" s="462" t="s">
        <v>271</v>
      </c>
      <c r="S322" s="141"/>
      <c r="T322" s="462" t="s">
        <v>272</v>
      </c>
      <c r="U322" s="141"/>
      <c r="V322" s="462" t="s">
        <v>271</v>
      </c>
      <c r="W322" s="141"/>
      <c r="X322" s="462" t="s">
        <v>182</v>
      </c>
      <c r="Y322" s="462" t="s">
        <v>274</v>
      </c>
      <c r="Z322" s="456" t="str">
        <f t="shared" si="129"/>
        <v/>
      </c>
      <c r="AA322" s="463" t="s">
        <v>275</v>
      </c>
      <c r="AB322" s="458" t="str">
        <f t="shared" si="130"/>
        <v/>
      </c>
      <c r="AC322" s="459" t="str">
        <f>IFERROR(ROUNDDOWN(ROUNDDOWN(ROUND(L322*VLOOKUP(K322,【参考】数式用!$A$2:$M$57,MATCH("処遇改善加算Ⅳ",【参考】数式用!$G$3:$M$3,0)+6,0),0)*M322,0)*Z322*0.5,0), "")</f>
        <v/>
      </c>
      <c r="AD322" s="156"/>
      <c r="AE322" s="157"/>
      <c r="AF322" s="157"/>
      <c r="AG322" s="158"/>
      <c r="AH322" s="234"/>
      <c r="AI322" s="584"/>
      <c r="AJ322" s="167"/>
      <c r="AK322" s="541" t="str">
        <f t="shared" si="131"/>
        <v/>
      </c>
      <c r="AL322" s="542" t="str">
        <f t="shared" si="132"/>
        <v/>
      </c>
      <c r="AM322" s="543"/>
      <c r="AN322" s="547" t="str">
        <f>IFERROR(VLOOKUP(K322,【参考】数式用!$A$2:$N$57,14,FALSE),"")</f>
        <v/>
      </c>
      <c r="AO322" s="547" t="str">
        <f t="shared" si="133"/>
        <v/>
      </c>
      <c r="AP322" s="545" t="str">
        <f t="shared" si="134"/>
        <v/>
      </c>
      <c r="AQ322" s="545" t="str">
        <f t="shared" si="135"/>
        <v>キャリアパス要件Ⅰ・Ⅱ_</v>
      </c>
      <c r="AR322" s="546" t="str">
        <f t="shared" si="136"/>
        <v>入力済</v>
      </c>
      <c r="AS322" s="547" t="str">
        <f t="shared" si="137"/>
        <v/>
      </c>
      <c r="AT322" s="546" t="str">
        <f t="shared" si="138"/>
        <v>入力済</v>
      </c>
      <c r="AU322" s="546" t="str">
        <f t="shared" si="139"/>
        <v/>
      </c>
      <c r="AV322" s="546" t="str">
        <f t="shared" si="140"/>
        <v/>
      </c>
      <c r="AW322" s="547" t="str">
        <f t="shared" si="141"/>
        <v/>
      </c>
      <c r="AX322" s="547" t="str">
        <f t="shared" si="127"/>
        <v>入力済</v>
      </c>
      <c r="AY322" s="546" t="str">
        <f>IFERROR(VLOOKUP(K322,【参考】数式用!$AR$3:$AS$49, 2, FALSE), "")</f>
        <v/>
      </c>
      <c r="AZ322" s="547" t="str">
        <f t="shared" si="142"/>
        <v/>
      </c>
      <c r="BA322" s="547" t="str">
        <f t="shared" si="143"/>
        <v>入力済</v>
      </c>
      <c r="BB322" s="546" t="str">
        <f>IFERROR(VLOOKUP(K322,【参考】数式用!$AX$3:$AY$56, 2, FALSE), "")</f>
        <v/>
      </c>
      <c r="BC322" s="547" t="str">
        <f t="shared" si="144"/>
        <v/>
      </c>
      <c r="BD322" s="547" t="str">
        <f t="shared" si="145"/>
        <v>入力済</v>
      </c>
      <c r="BE322" s="547" t="str">
        <f t="shared" si="128"/>
        <v/>
      </c>
      <c r="BF322" s="547" t="str">
        <f t="shared" si="146"/>
        <v/>
      </c>
      <c r="BG322" s="547" t="str">
        <f t="shared" si="147"/>
        <v/>
      </c>
      <c r="BH322" s="547" t="str">
        <f t="shared" si="148"/>
        <v/>
      </c>
      <c r="BI322" s="547" t="str">
        <f t="shared" si="149"/>
        <v/>
      </c>
      <c r="BM322" s="633" t="e">
        <f>VLOOKUP(K322,【参考】数式用!$A$2:$O$57,15,FALSE)</f>
        <v>#N/A</v>
      </c>
    </row>
    <row r="323" spans="1:65" ht="109.95" customHeight="1" thickBot="1">
      <c r="A323" s="649">
        <v>312</v>
      </c>
      <c r="B323" s="983" t="str">
        <f>IF(基本情報入力シート!B351="","",基本情報入力シート!B351)</f>
        <v/>
      </c>
      <c r="C323" s="984"/>
      <c r="D323" s="984"/>
      <c r="E323" s="984"/>
      <c r="F323" s="985"/>
      <c r="G323" s="460" t="str">
        <f>IF(基本情報入力シート!L351="", "", 基本情報入力シート!L351)</f>
        <v/>
      </c>
      <c r="H323" s="460" t="str">
        <f>IF(基本情報入力シート!Q351="", "", 基本情報入力シート!Q351)</f>
        <v/>
      </c>
      <c r="I323" s="460" t="str">
        <f>IF(基本情報入力シート!V351="", "", 基本情報入力シート!V351)</f>
        <v/>
      </c>
      <c r="J323" s="460" t="str">
        <f>IF(基本情報入力シート!W351="", "", 基本情報入力シート!W351)</f>
        <v/>
      </c>
      <c r="K323" s="460" t="str">
        <f>IF(基本情報入力シート!Z351="", "", 基本情報入力シート!Z351)</f>
        <v/>
      </c>
      <c r="L323" s="162" t="str">
        <f>IF(基本情報入力シート!AF351=0, "",基本情報入力シート!AF351)</f>
        <v/>
      </c>
      <c r="M323" s="163" t="str">
        <f>IF(AND(基本情報入力シート!AG351="",基本情報入力シート!AG351=""), "", 基本情報入力シート!AG351)</f>
        <v/>
      </c>
      <c r="N323" s="136"/>
      <c r="O323" s="155" t="str">
        <f>IFERROR(VLOOKUP(K323,【参考】数式用!$A$2:$M$57,MATCH(N323,【参考】数式用!$G$3:$M$3,0)+6,0),"")</f>
        <v/>
      </c>
      <c r="P323" s="461" t="s">
        <v>180</v>
      </c>
      <c r="Q323" s="141"/>
      <c r="R323" s="462" t="s">
        <v>271</v>
      </c>
      <c r="S323" s="141"/>
      <c r="T323" s="462" t="s">
        <v>272</v>
      </c>
      <c r="U323" s="141"/>
      <c r="V323" s="462" t="s">
        <v>271</v>
      </c>
      <c r="W323" s="141"/>
      <c r="X323" s="462" t="s">
        <v>182</v>
      </c>
      <c r="Y323" s="462" t="s">
        <v>274</v>
      </c>
      <c r="Z323" s="456" t="str">
        <f t="shared" si="129"/>
        <v/>
      </c>
      <c r="AA323" s="463" t="s">
        <v>275</v>
      </c>
      <c r="AB323" s="458" t="str">
        <f t="shared" si="130"/>
        <v/>
      </c>
      <c r="AC323" s="459" t="str">
        <f>IFERROR(ROUNDDOWN(ROUNDDOWN(ROUND(L323*VLOOKUP(K323,【参考】数式用!$A$2:$M$57,MATCH("処遇改善加算Ⅳ",【参考】数式用!$G$3:$M$3,0)+6,0),0)*M323,0)*Z323*0.5,0), "")</f>
        <v/>
      </c>
      <c r="AD323" s="156"/>
      <c r="AE323" s="157"/>
      <c r="AF323" s="157"/>
      <c r="AG323" s="158"/>
      <c r="AH323" s="234"/>
      <c r="AI323" s="584"/>
      <c r="AJ323" s="167"/>
      <c r="AK323" s="541" t="str">
        <f t="shared" si="131"/>
        <v/>
      </c>
      <c r="AL323" s="542" t="str">
        <f t="shared" si="132"/>
        <v/>
      </c>
      <c r="AM323" s="543"/>
      <c r="AN323" s="547" t="str">
        <f>IFERROR(VLOOKUP(K323,【参考】数式用!$A$2:$N$57,14,FALSE),"")</f>
        <v/>
      </c>
      <c r="AO323" s="547" t="str">
        <f t="shared" si="133"/>
        <v/>
      </c>
      <c r="AP323" s="545" t="str">
        <f t="shared" si="134"/>
        <v/>
      </c>
      <c r="AQ323" s="545" t="str">
        <f t="shared" si="135"/>
        <v>キャリアパス要件Ⅰ・Ⅱ_</v>
      </c>
      <c r="AR323" s="546" t="str">
        <f t="shared" si="136"/>
        <v>入力済</v>
      </c>
      <c r="AS323" s="547" t="str">
        <f t="shared" si="137"/>
        <v/>
      </c>
      <c r="AT323" s="546" t="str">
        <f t="shared" si="138"/>
        <v>入力済</v>
      </c>
      <c r="AU323" s="546" t="str">
        <f t="shared" si="139"/>
        <v/>
      </c>
      <c r="AV323" s="546" t="str">
        <f t="shared" si="140"/>
        <v/>
      </c>
      <c r="AW323" s="547" t="str">
        <f t="shared" si="141"/>
        <v/>
      </c>
      <c r="AX323" s="547" t="str">
        <f t="shared" si="127"/>
        <v>入力済</v>
      </c>
      <c r="AY323" s="546" t="str">
        <f>IFERROR(VLOOKUP(K323,【参考】数式用!$AR$3:$AS$49, 2, FALSE), "")</f>
        <v/>
      </c>
      <c r="AZ323" s="547" t="str">
        <f t="shared" si="142"/>
        <v/>
      </c>
      <c r="BA323" s="547" t="str">
        <f t="shared" si="143"/>
        <v>入力済</v>
      </c>
      <c r="BB323" s="546" t="str">
        <f>IFERROR(VLOOKUP(K323,【参考】数式用!$AX$3:$AY$56, 2, FALSE), "")</f>
        <v/>
      </c>
      <c r="BC323" s="547" t="str">
        <f t="shared" si="144"/>
        <v/>
      </c>
      <c r="BD323" s="547" t="str">
        <f t="shared" si="145"/>
        <v>入力済</v>
      </c>
      <c r="BE323" s="547" t="str">
        <f t="shared" si="128"/>
        <v/>
      </c>
      <c r="BF323" s="547" t="str">
        <f t="shared" si="146"/>
        <v/>
      </c>
      <c r="BG323" s="547" t="str">
        <f t="shared" si="147"/>
        <v/>
      </c>
      <c r="BH323" s="547" t="str">
        <f t="shared" si="148"/>
        <v/>
      </c>
      <c r="BI323" s="547" t="str">
        <f t="shared" si="149"/>
        <v/>
      </c>
      <c r="BM323" s="633" t="e">
        <f>VLOOKUP(K323,【参考】数式用!$A$2:$O$57,15,FALSE)</f>
        <v>#N/A</v>
      </c>
    </row>
    <row r="324" spans="1:65" ht="109.95" customHeight="1" thickBot="1">
      <c r="A324" s="649">
        <v>313</v>
      </c>
      <c r="B324" s="983" t="str">
        <f>IF(基本情報入力シート!B352="","",基本情報入力シート!B352)</f>
        <v/>
      </c>
      <c r="C324" s="984"/>
      <c r="D324" s="984"/>
      <c r="E324" s="984"/>
      <c r="F324" s="985"/>
      <c r="G324" s="460" t="str">
        <f>IF(基本情報入力シート!L352="", "", 基本情報入力シート!L352)</f>
        <v/>
      </c>
      <c r="H324" s="460" t="str">
        <f>IF(基本情報入力シート!Q352="", "", 基本情報入力シート!Q352)</f>
        <v/>
      </c>
      <c r="I324" s="460" t="str">
        <f>IF(基本情報入力シート!V352="", "", 基本情報入力シート!V352)</f>
        <v/>
      </c>
      <c r="J324" s="460" t="str">
        <f>IF(基本情報入力シート!W352="", "", 基本情報入力シート!W352)</f>
        <v/>
      </c>
      <c r="K324" s="460" t="str">
        <f>IF(基本情報入力シート!Z352="", "", 基本情報入力シート!Z352)</f>
        <v/>
      </c>
      <c r="L324" s="162" t="str">
        <f>IF(基本情報入力シート!AF352=0, "",基本情報入力シート!AF352)</f>
        <v/>
      </c>
      <c r="M324" s="163" t="str">
        <f>IF(AND(基本情報入力シート!AG352="",基本情報入力シート!AG352=""), "", 基本情報入力シート!AG352)</f>
        <v/>
      </c>
      <c r="N324" s="136"/>
      <c r="O324" s="155" t="str">
        <f>IFERROR(VLOOKUP(K324,【参考】数式用!$A$2:$M$57,MATCH(N324,【参考】数式用!$G$3:$M$3,0)+6,0),"")</f>
        <v/>
      </c>
      <c r="P324" s="461" t="s">
        <v>180</v>
      </c>
      <c r="Q324" s="141"/>
      <c r="R324" s="462" t="s">
        <v>271</v>
      </c>
      <c r="S324" s="141"/>
      <c r="T324" s="462" t="s">
        <v>272</v>
      </c>
      <c r="U324" s="141"/>
      <c r="V324" s="462" t="s">
        <v>271</v>
      </c>
      <c r="W324" s="141"/>
      <c r="X324" s="462" t="s">
        <v>182</v>
      </c>
      <c r="Y324" s="462" t="s">
        <v>274</v>
      </c>
      <c r="Z324" s="456" t="str">
        <f t="shared" si="129"/>
        <v/>
      </c>
      <c r="AA324" s="463" t="s">
        <v>275</v>
      </c>
      <c r="AB324" s="458" t="str">
        <f t="shared" si="130"/>
        <v/>
      </c>
      <c r="AC324" s="459" t="str">
        <f>IFERROR(ROUNDDOWN(ROUNDDOWN(ROUND(L324*VLOOKUP(K324,【参考】数式用!$A$2:$M$57,MATCH("処遇改善加算Ⅳ",【参考】数式用!$G$3:$M$3,0)+6,0),0)*M324,0)*Z324*0.5,0), "")</f>
        <v/>
      </c>
      <c r="AD324" s="156"/>
      <c r="AE324" s="157"/>
      <c r="AF324" s="157"/>
      <c r="AG324" s="158"/>
      <c r="AH324" s="234"/>
      <c r="AI324" s="584"/>
      <c r="AJ324" s="167"/>
      <c r="AK324" s="541" t="str">
        <f t="shared" si="131"/>
        <v/>
      </c>
      <c r="AL324" s="542" t="str">
        <f t="shared" si="132"/>
        <v/>
      </c>
      <c r="AM324" s="543"/>
      <c r="AN324" s="547" t="str">
        <f>IFERROR(VLOOKUP(K324,【参考】数式用!$A$2:$N$57,14,FALSE),"")</f>
        <v/>
      </c>
      <c r="AO324" s="547" t="str">
        <f t="shared" si="133"/>
        <v/>
      </c>
      <c r="AP324" s="545" t="str">
        <f t="shared" si="134"/>
        <v/>
      </c>
      <c r="AQ324" s="545" t="str">
        <f t="shared" si="135"/>
        <v>キャリアパス要件Ⅰ・Ⅱ_</v>
      </c>
      <c r="AR324" s="546" t="str">
        <f t="shared" si="136"/>
        <v>入力済</v>
      </c>
      <c r="AS324" s="547" t="str">
        <f t="shared" si="137"/>
        <v/>
      </c>
      <c r="AT324" s="546" t="str">
        <f t="shared" si="138"/>
        <v>入力済</v>
      </c>
      <c r="AU324" s="546" t="str">
        <f t="shared" si="139"/>
        <v/>
      </c>
      <c r="AV324" s="546" t="str">
        <f t="shared" si="140"/>
        <v/>
      </c>
      <c r="AW324" s="547" t="str">
        <f t="shared" si="141"/>
        <v/>
      </c>
      <c r="AX324" s="547" t="str">
        <f t="shared" si="127"/>
        <v>入力済</v>
      </c>
      <c r="AY324" s="546" t="str">
        <f>IFERROR(VLOOKUP(K324,【参考】数式用!$AR$3:$AS$49, 2, FALSE), "")</f>
        <v/>
      </c>
      <c r="AZ324" s="547" t="str">
        <f t="shared" si="142"/>
        <v/>
      </c>
      <c r="BA324" s="547" t="str">
        <f t="shared" si="143"/>
        <v>入力済</v>
      </c>
      <c r="BB324" s="546" t="str">
        <f>IFERROR(VLOOKUP(K324,【参考】数式用!$AX$3:$AY$56, 2, FALSE), "")</f>
        <v/>
      </c>
      <c r="BC324" s="547" t="str">
        <f t="shared" si="144"/>
        <v/>
      </c>
      <c r="BD324" s="547" t="str">
        <f t="shared" si="145"/>
        <v>入力済</v>
      </c>
      <c r="BE324" s="547" t="str">
        <f t="shared" si="128"/>
        <v/>
      </c>
      <c r="BF324" s="547" t="str">
        <f t="shared" si="146"/>
        <v/>
      </c>
      <c r="BG324" s="547" t="str">
        <f t="shared" si="147"/>
        <v/>
      </c>
      <c r="BH324" s="547" t="str">
        <f t="shared" si="148"/>
        <v/>
      </c>
      <c r="BI324" s="547" t="str">
        <f t="shared" si="149"/>
        <v/>
      </c>
      <c r="BM324" s="633" t="e">
        <f>VLOOKUP(K324,【参考】数式用!$A$2:$O$57,15,FALSE)</f>
        <v>#N/A</v>
      </c>
    </row>
    <row r="325" spans="1:65" ht="109.95" customHeight="1" thickBot="1">
      <c r="A325" s="649">
        <v>314</v>
      </c>
      <c r="B325" s="983" t="str">
        <f>IF(基本情報入力シート!B353="","",基本情報入力シート!B353)</f>
        <v/>
      </c>
      <c r="C325" s="984"/>
      <c r="D325" s="984"/>
      <c r="E325" s="984"/>
      <c r="F325" s="985"/>
      <c r="G325" s="460" t="str">
        <f>IF(基本情報入力シート!L353="", "", 基本情報入力シート!L353)</f>
        <v/>
      </c>
      <c r="H325" s="460" t="str">
        <f>IF(基本情報入力シート!Q353="", "", 基本情報入力シート!Q353)</f>
        <v/>
      </c>
      <c r="I325" s="460" t="str">
        <f>IF(基本情報入力シート!V353="", "", 基本情報入力シート!V353)</f>
        <v/>
      </c>
      <c r="J325" s="460" t="str">
        <f>IF(基本情報入力シート!W353="", "", 基本情報入力シート!W353)</f>
        <v/>
      </c>
      <c r="K325" s="460" t="str">
        <f>IF(基本情報入力シート!Z353="", "", 基本情報入力シート!Z353)</f>
        <v/>
      </c>
      <c r="L325" s="162" t="str">
        <f>IF(基本情報入力シート!AF353=0, "",基本情報入力シート!AF353)</f>
        <v/>
      </c>
      <c r="M325" s="163" t="str">
        <f>IF(AND(基本情報入力シート!AG353="",基本情報入力シート!AG353=""), "", 基本情報入力シート!AG353)</f>
        <v/>
      </c>
      <c r="N325" s="136"/>
      <c r="O325" s="155" t="str">
        <f>IFERROR(VLOOKUP(K325,【参考】数式用!$A$2:$M$57,MATCH(N325,【参考】数式用!$G$3:$M$3,0)+6,0),"")</f>
        <v/>
      </c>
      <c r="P325" s="461" t="s">
        <v>180</v>
      </c>
      <c r="Q325" s="141"/>
      <c r="R325" s="462" t="s">
        <v>271</v>
      </c>
      <c r="S325" s="141"/>
      <c r="T325" s="462" t="s">
        <v>272</v>
      </c>
      <c r="U325" s="141"/>
      <c r="V325" s="462" t="s">
        <v>271</v>
      </c>
      <c r="W325" s="141"/>
      <c r="X325" s="462" t="s">
        <v>182</v>
      </c>
      <c r="Y325" s="462" t="s">
        <v>274</v>
      </c>
      <c r="Z325" s="456" t="str">
        <f t="shared" si="129"/>
        <v/>
      </c>
      <c r="AA325" s="463" t="s">
        <v>275</v>
      </c>
      <c r="AB325" s="458" t="str">
        <f t="shared" si="130"/>
        <v/>
      </c>
      <c r="AC325" s="459" t="str">
        <f>IFERROR(ROUNDDOWN(ROUNDDOWN(ROUND(L325*VLOOKUP(K325,【参考】数式用!$A$2:$M$57,MATCH("処遇改善加算Ⅳ",【参考】数式用!$G$3:$M$3,0)+6,0),0)*M325,0)*Z325*0.5,0), "")</f>
        <v/>
      </c>
      <c r="AD325" s="156"/>
      <c r="AE325" s="157"/>
      <c r="AF325" s="157"/>
      <c r="AG325" s="158"/>
      <c r="AH325" s="234"/>
      <c r="AI325" s="584"/>
      <c r="AJ325" s="167"/>
      <c r="AK325" s="541" t="str">
        <f t="shared" si="131"/>
        <v/>
      </c>
      <c r="AL325" s="542" t="str">
        <f t="shared" si="132"/>
        <v/>
      </c>
      <c r="AM325" s="543"/>
      <c r="AN325" s="547" t="str">
        <f>IFERROR(VLOOKUP(K325,【参考】数式用!$A$2:$N$57,14,FALSE),"")</f>
        <v/>
      </c>
      <c r="AO325" s="547" t="str">
        <f t="shared" si="133"/>
        <v/>
      </c>
      <c r="AP325" s="545" t="str">
        <f t="shared" si="134"/>
        <v/>
      </c>
      <c r="AQ325" s="545" t="str">
        <f t="shared" si="135"/>
        <v>キャリアパス要件Ⅰ・Ⅱ_</v>
      </c>
      <c r="AR325" s="546" t="str">
        <f t="shared" si="136"/>
        <v>入力済</v>
      </c>
      <c r="AS325" s="547" t="str">
        <f t="shared" si="137"/>
        <v/>
      </c>
      <c r="AT325" s="546" t="str">
        <f t="shared" si="138"/>
        <v>入力済</v>
      </c>
      <c r="AU325" s="546" t="str">
        <f t="shared" si="139"/>
        <v/>
      </c>
      <c r="AV325" s="546" t="str">
        <f t="shared" si="140"/>
        <v/>
      </c>
      <c r="AW325" s="547" t="str">
        <f t="shared" si="141"/>
        <v/>
      </c>
      <c r="AX325" s="547" t="str">
        <f t="shared" si="127"/>
        <v>入力済</v>
      </c>
      <c r="AY325" s="546" t="str">
        <f>IFERROR(VLOOKUP(K325,【参考】数式用!$AR$3:$AS$49, 2, FALSE), "")</f>
        <v/>
      </c>
      <c r="AZ325" s="547" t="str">
        <f t="shared" si="142"/>
        <v/>
      </c>
      <c r="BA325" s="547" t="str">
        <f t="shared" si="143"/>
        <v>入力済</v>
      </c>
      <c r="BB325" s="546" t="str">
        <f>IFERROR(VLOOKUP(K325,【参考】数式用!$AX$3:$AY$56, 2, FALSE), "")</f>
        <v/>
      </c>
      <c r="BC325" s="547" t="str">
        <f t="shared" si="144"/>
        <v/>
      </c>
      <c r="BD325" s="547" t="str">
        <f t="shared" si="145"/>
        <v>入力済</v>
      </c>
      <c r="BE325" s="547" t="str">
        <f t="shared" si="128"/>
        <v/>
      </c>
      <c r="BF325" s="547" t="str">
        <f t="shared" si="146"/>
        <v/>
      </c>
      <c r="BG325" s="547" t="str">
        <f t="shared" si="147"/>
        <v/>
      </c>
      <c r="BH325" s="547" t="str">
        <f t="shared" si="148"/>
        <v/>
      </c>
      <c r="BI325" s="547" t="str">
        <f t="shared" si="149"/>
        <v/>
      </c>
      <c r="BM325" s="633" t="e">
        <f>VLOOKUP(K325,【参考】数式用!$A$2:$O$57,15,FALSE)</f>
        <v>#N/A</v>
      </c>
    </row>
    <row r="326" spans="1:65" ht="109.95" customHeight="1" thickBot="1">
      <c r="A326" s="649">
        <v>315</v>
      </c>
      <c r="B326" s="983" t="str">
        <f>IF(基本情報入力シート!B354="","",基本情報入力シート!B354)</f>
        <v/>
      </c>
      <c r="C326" s="984"/>
      <c r="D326" s="984"/>
      <c r="E326" s="984"/>
      <c r="F326" s="985"/>
      <c r="G326" s="460" t="str">
        <f>IF(基本情報入力シート!L354="", "", 基本情報入力シート!L354)</f>
        <v/>
      </c>
      <c r="H326" s="460" t="str">
        <f>IF(基本情報入力シート!Q354="", "", 基本情報入力シート!Q354)</f>
        <v/>
      </c>
      <c r="I326" s="460" t="str">
        <f>IF(基本情報入力シート!V354="", "", 基本情報入力シート!V354)</f>
        <v/>
      </c>
      <c r="J326" s="460" t="str">
        <f>IF(基本情報入力シート!W354="", "", 基本情報入力シート!W354)</f>
        <v/>
      </c>
      <c r="K326" s="460" t="str">
        <f>IF(基本情報入力シート!Z354="", "", 基本情報入力シート!Z354)</f>
        <v/>
      </c>
      <c r="L326" s="162" t="str">
        <f>IF(基本情報入力シート!AF354=0, "",基本情報入力シート!AF354)</f>
        <v/>
      </c>
      <c r="M326" s="163" t="str">
        <f>IF(AND(基本情報入力シート!AG354="",基本情報入力シート!AG354=""), "", 基本情報入力シート!AG354)</f>
        <v/>
      </c>
      <c r="N326" s="136"/>
      <c r="O326" s="155" t="str">
        <f>IFERROR(VLOOKUP(K326,【参考】数式用!$A$2:$M$57,MATCH(N326,【参考】数式用!$G$3:$M$3,0)+6,0),"")</f>
        <v/>
      </c>
      <c r="P326" s="461" t="s">
        <v>180</v>
      </c>
      <c r="Q326" s="141"/>
      <c r="R326" s="462" t="s">
        <v>271</v>
      </c>
      <c r="S326" s="141"/>
      <c r="T326" s="462" t="s">
        <v>272</v>
      </c>
      <c r="U326" s="141"/>
      <c r="V326" s="462" t="s">
        <v>271</v>
      </c>
      <c r="W326" s="141"/>
      <c r="X326" s="462" t="s">
        <v>182</v>
      </c>
      <c r="Y326" s="462" t="s">
        <v>274</v>
      </c>
      <c r="Z326" s="456" t="str">
        <f t="shared" si="129"/>
        <v/>
      </c>
      <c r="AA326" s="463" t="s">
        <v>275</v>
      </c>
      <c r="AB326" s="458" t="str">
        <f t="shared" si="130"/>
        <v/>
      </c>
      <c r="AC326" s="459" t="str">
        <f>IFERROR(ROUNDDOWN(ROUNDDOWN(ROUND(L326*VLOOKUP(K326,【参考】数式用!$A$2:$M$57,MATCH("処遇改善加算Ⅳ",【参考】数式用!$G$3:$M$3,0)+6,0),0)*M326,0)*Z326*0.5,0), "")</f>
        <v/>
      </c>
      <c r="AD326" s="156"/>
      <c r="AE326" s="157"/>
      <c r="AF326" s="157"/>
      <c r="AG326" s="158"/>
      <c r="AH326" s="234"/>
      <c r="AI326" s="584"/>
      <c r="AJ326" s="167"/>
      <c r="AK326" s="541" t="str">
        <f t="shared" si="131"/>
        <v/>
      </c>
      <c r="AL326" s="542" t="str">
        <f t="shared" si="132"/>
        <v/>
      </c>
      <c r="AM326" s="543"/>
      <c r="AN326" s="547" t="str">
        <f>IFERROR(VLOOKUP(K326,【参考】数式用!$A$2:$N$57,14,FALSE),"")</f>
        <v/>
      </c>
      <c r="AO326" s="547" t="str">
        <f t="shared" si="133"/>
        <v/>
      </c>
      <c r="AP326" s="545" t="str">
        <f t="shared" si="134"/>
        <v/>
      </c>
      <c r="AQ326" s="545" t="str">
        <f t="shared" si="135"/>
        <v>キャリアパス要件Ⅰ・Ⅱ_</v>
      </c>
      <c r="AR326" s="546" t="str">
        <f t="shared" si="136"/>
        <v>入力済</v>
      </c>
      <c r="AS326" s="547" t="str">
        <f t="shared" si="137"/>
        <v/>
      </c>
      <c r="AT326" s="546" t="str">
        <f t="shared" si="138"/>
        <v>入力済</v>
      </c>
      <c r="AU326" s="546" t="str">
        <f t="shared" si="139"/>
        <v/>
      </c>
      <c r="AV326" s="546" t="str">
        <f t="shared" si="140"/>
        <v/>
      </c>
      <c r="AW326" s="547" t="str">
        <f t="shared" si="141"/>
        <v/>
      </c>
      <c r="AX326" s="547" t="str">
        <f t="shared" si="127"/>
        <v>入力済</v>
      </c>
      <c r="AY326" s="546" t="str">
        <f>IFERROR(VLOOKUP(K326,【参考】数式用!$AR$3:$AS$49, 2, FALSE), "")</f>
        <v/>
      </c>
      <c r="AZ326" s="547" t="str">
        <f t="shared" si="142"/>
        <v/>
      </c>
      <c r="BA326" s="547" t="str">
        <f t="shared" si="143"/>
        <v>入力済</v>
      </c>
      <c r="BB326" s="546" t="str">
        <f>IFERROR(VLOOKUP(K326,【参考】数式用!$AX$3:$AY$56, 2, FALSE), "")</f>
        <v/>
      </c>
      <c r="BC326" s="547" t="str">
        <f t="shared" si="144"/>
        <v/>
      </c>
      <c r="BD326" s="547" t="str">
        <f t="shared" si="145"/>
        <v>入力済</v>
      </c>
      <c r="BE326" s="547" t="str">
        <f t="shared" si="128"/>
        <v/>
      </c>
      <c r="BF326" s="547" t="str">
        <f t="shared" si="146"/>
        <v/>
      </c>
      <c r="BG326" s="547" t="str">
        <f t="shared" si="147"/>
        <v/>
      </c>
      <c r="BH326" s="547" t="str">
        <f t="shared" si="148"/>
        <v/>
      </c>
      <c r="BI326" s="547" t="str">
        <f t="shared" si="149"/>
        <v/>
      </c>
      <c r="BM326" s="633" t="e">
        <f>VLOOKUP(K326,【参考】数式用!$A$2:$O$57,15,FALSE)</f>
        <v>#N/A</v>
      </c>
    </row>
    <row r="327" spans="1:65" ht="109.95" customHeight="1" thickBot="1">
      <c r="A327" s="649">
        <v>316</v>
      </c>
      <c r="B327" s="983" t="str">
        <f>IF(基本情報入力シート!B355="","",基本情報入力シート!B355)</f>
        <v/>
      </c>
      <c r="C327" s="984"/>
      <c r="D327" s="984"/>
      <c r="E327" s="984"/>
      <c r="F327" s="985"/>
      <c r="G327" s="460" t="str">
        <f>IF(基本情報入力シート!L355="", "", 基本情報入力シート!L355)</f>
        <v/>
      </c>
      <c r="H327" s="460" t="str">
        <f>IF(基本情報入力シート!Q355="", "", 基本情報入力シート!Q355)</f>
        <v/>
      </c>
      <c r="I327" s="460" t="str">
        <f>IF(基本情報入力シート!V355="", "", 基本情報入力シート!V355)</f>
        <v/>
      </c>
      <c r="J327" s="460" t="str">
        <f>IF(基本情報入力シート!W355="", "", 基本情報入力シート!W355)</f>
        <v/>
      </c>
      <c r="K327" s="460" t="str">
        <f>IF(基本情報入力シート!Z355="", "", 基本情報入力シート!Z355)</f>
        <v/>
      </c>
      <c r="L327" s="162" t="str">
        <f>IF(基本情報入力シート!AF355=0, "",基本情報入力シート!AF355)</f>
        <v/>
      </c>
      <c r="M327" s="163" t="str">
        <f>IF(AND(基本情報入力シート!AG355="",基本情報入力シート!AG355=""), "", 基本情報入力シート!AG355)</f>
        <v/>
      </c>
      <c r="N327" s="136"/>
      <c r="O327" s="155" t="str">
        <f>IFERROR(VLOOKUP(K327,【参考】数式用!$A$2:$M$57,MATCH(N327,【参考】数式用!$G$3:$M$3,0)+6,0),"")</f>
        <v/>
      </c>
      <c r="P327" s="461" t="s">
        <v>180</v>
      </c>
      <c r="Q327" s="141"/>
      <c r="R327" s="462" t="s">
        <v>271</v>
      </c>
      <c r="S327" s="141"/>
      <c r="T327" s="462" t="s">
        <v>272</v>
      </c>
      <c r="U327" s="141"/>
      <c r="V327" s="462" t="s">
        <v>271</v>
      </c>
      <c r="W327" s="141"/>
      <c r="X327" s="462" t="s">
        <v>182</v>
      </c>
      <c r="Y327" s="462" t="s">
        <v>274</v>
      </c>
      <c r="Z327" s="456" t="str">
        <f t="shared" si="129"/>
        <v/>
      </c>
      <c r="AA327" s="463" t="s">
        <v>275</v>
      </c>
      <c r="AB327" s="458" t="str">
        <f t="shared" si="130"/>
        <v/>
      </c>
      <c r="AC327" s="459" t="str">
        <f>IFERROR(ROUNDDOWN(ROUNDDOWN(ROUND(L327*VLOOKUP(K327,【参考】数式用!$A$2:$M$57,MATCH("処遇改善加算Ⅳ",【参考】数式用!$G$3:$M$3,0)+6,0),0)*M327,0)*Z327*0.5,0), "")</f>
        <v/>
      </c>
      <c r="AD327" s="156"/>
      <c r="AE327" s="157"/>
      <c r="AF327" s="157"/>
      <c r="AG327" s="158"/>
      <c r="AH327" s="234"/>
      <c r="AI327" s="584"/>
      <c r="AJ327" s="167"/>
      <c r="AK327" s="541" t="str">
        <f t="shared" si="131"/>
        <v/>
      </c>
      <c r="AL327" s="542" t="str">
        <f t="shared" si="132"/>
        <v/>
      </c>
      <c r="AM327" s="543"/>
      <c r="AN327" s="547" t="str">
        <f>IFERROR(VLOOKUP(K327,【参考】数式用!$A$2:$N$57,14,FALSE),"")</f>
        <v/>
      </c>
      <c r="AO327" s="547" t="str">
        <f t="shared" si="133"/>
        <v/>
      </c>
      <c r="AP327" s="545" t="str">
        <f t="shared" si="134"/>
        <v/>
      </c>
      <c r="AQ327" s="545" t="str">
        <f t="shared" si="135"/>
        <v>キャリアパス要件Ⅰ・Ⅱ_</v>
      </c>
      <c r="AR327" s="546" t="str">
        <f t="shared" si="136"/>
        <v>入力済</v>
      </c>
      <c r="AS327" s="547" t="str">
        <f t="shared" si="137"/>
        <v/>
      </c>
      <c r="AT327" s="546" t="str">
        <f t="shared" si="138"/>
        <v>入力済</v>
      </c>
      <c r="AU327" s="546" t="str">
        <f t="shared" si="139"/>
        <v/>
      </c>
      <c r="AV327" s="546" t="str">
        <f t="shared" si="140"/>
        <v/>
      </c>
      <c r="AW327" s="547" t="str">
        <f t="shared" si="141"/>
        <v/>
      </c>
      <c r="AX327" s="547" t="str">
        <f t="shared" si="127"/>
        <v>入力済</v>
      </c>
      <c r="AY327" s="546" t="str">
        <f>IFERROR(VLOOKUP(K327,【参考】数式用!$AR$3:$AS$49, 2, FALSE), "")</f>
        <v/>
      </c>
      <c r="AZ327" s="547" t="str">
        <f t="shared" si="142"/>
        <v/>
      </c>
      <c r="BA327" s="547" t="str">
        <f t="shared" si="143"/>
        <v>入力済</v>
      </c>
      <c r="BB327" s="546" t="str">
        <f>IFERROR(VLOOKUP(K327,【参考】数式用!$AX$3:$AY$56, 2, FALSE), "")</f>
        <v/>
      </c>
      <c r="BC327" s="547" t="str">
        <f t="shared" si="144"/>
        <v/>
      </c>
      <c r="BD327" s="547" t="str">
        <f t="shared" si="145"/>
        <v>入力済</v>
      </c>
      <c r="BE327" s="547" t="str">
        <f t="shared" si="128"/>
        <v/>
      </c>
      <c r="BF327" s="547" t="str">
        <f t="shared" si="146"/>
        <v/>
      </c>
      <c r="BG327" s="547" t="str">
        <f t="shared" si="147"/>
        <v/>
      </c>
      <c r="BH327" s="547" t="str">
        <f t="shared" si="148"/>
        <v/>
      </c>
      <c r="BI327" s="547" t="str">
        <f t="shared" si="149"/>
        <v/>
      </c>
      <c r="BM327" s="633" t="e">
        <f>VLOOKUP(K327,【参考】数式用!$A$2:$O$57,15,FALSE)</f>
        <v>#N/A</v>
      </c>
    </row>
    <row r="328" spans="1:65" ht="109.95" customHeight="1" thickBot="1">
      <c r="A328" s="649">
        <v>317</v>
      </c>
      <c r="B328" s="983" t="str">
        <f>IF(基本情報入力シート!B356="","",基本情報入力シート!B356)</f>
        <v/>
      </c>
      <c r="C328" s="984"/>
      <c r="D328" s="984"/>
      <c r="E328" s="984"/>
      <c r="F328" s="985"/>
      <c r="G328" s="460" t="str">
        <f>IF(基本情報入力シート!L356="", "", 基本情報入力シート!L356)</f>
        <v/>
      </c>
      <c r="H328" s="460" t="str">
        <f>IF(基本情報入力シート!Q356="", "", 基本情報入力シート!Q356)</f>
        <v/>
      </c>
      <c r="I328" s="460" t="str">
        <f>IF(基本情報入力シート!V356="", "", 基本情報入力シート!V356)</f>
        <v/>
      </c>
      <c r="J328" s="460" t="str">
        <f>IF(基本情報入力シート!W356="", "", 基本情報入力シート!W356)</f>
        <v/>
      </c>
      <c r="K328" s="460" t="str">
        <f>IF(基本情報入力シート!Z356="", "", 基本情報入力シート!Z356)</f>
        <v/>
      </c>
      <c r="L328" s="162" t="str">
        <f>IF(基本情報入力シート!AF356=0, "",基本情報入力シート!AF356)</f>
        <v/>
      </c>
      <c r="M328" s="163" t="str">
        <f>IF(AND(基本情報入力シート!AG356="",基本情報入力シート!AG356=""), "", 基本情報入力シート!AG356)</f>
        <v/>
      </c>
      <c r="N328" s="136"/>
      <c r="O328" s="155" t="str">
        <f>IFERROR(VLOOKUP(K328,【参考】数式用!$A$2:$M$57,MATCH(N328,【参考】数式用!$G$3:$M$3,0)+6,0),"")</f>
        <v/>
      </c>
      <c r="P328" s="461" t="s">
        <v>180</v>
      </c>
      <c r="Q328" s="141"/>
      <c r="R328" s="462" t="s">
        <v>271</v>
      </c>
      <c r="S328" s="141"/>
      <c r="T328" s="462" t="s">
        <v>272</v>
      </c>
      <c r="U328" s="141"/>
      <c r="V328" s="462" t="s">
        <v>271</v>
      </c>
      <c r="W328" s="141"/>
      <c r="X328" s="462" t="s">
        <v>182</v>
      </c>
      <c r="Y328" s="462" t="s">
        <v>274</v>
      </c>
      <c r="Z328" s="456" t="str">
        <f t="shared" si="129"/>
        <v/>
      </c>
      <c r="AA328" s="463" t="s">
        <v>275</v>
      </c>
      <c r="AB328" s="458" t="str">
        <f t="shared" si="130"/>
        <v/>
      </c>
      <c r="AC328" s="459" t="str">
        <f>IFERROR(ROUNDDOWN(ROUNDDOWN(ROUND(L328*VLOOKUP(K328,【参考】数式用!$A$2:$M$57,MATCH("処遇改善加算Ⅳ",【参考】数式用!$G$3:$M$3,0)+6,0),0)*M328,0)*Z328*0.5,0), "")</f>
        <v/>
      </c>
      <c r="AD328" s="156"/>
      <c r="AE328" s="157"/>
      <c r="AF328" s="157"/>
      <c r="AG328" s="158"/>
      <c r="AH328" s="234"/>
      <c r="AI328" s="584"/>
      <c r="AJ328" s="167"/>
      <c r="AK328" s="541" t="str">
        <f t="shared" si="131"/>
        <v/>
      </c>
      <c r="AL328" s="542" t="str">
        <f t="shared" si="132"/>
        <v/>
      </c>
      <c r="AM328" s="543"/>
      <c r="AN328" s="547" t="str">
        <f>IFERROR(VLOOKUP(K328,【参考】数式用!$A$2:$N$57,14,FALSE),"")</f>
        <v/>
      </c>
      <c r="AO328" s="547" t="str">
        <f t="shared" si="133"/>
        <v/>
      </c>
      <c r="AP328" s="545" t="str">
        <f t="shared" si="134"/>
        <v/>
      </c>
      <c r="AQ328" s="545" t="str">
        <f t="shared" si="135"/>
        <v>キャリアパス要件Ⅰ・Ⅱ_</v>
      </c>
      <c r="AR328" s="546" t="str">
        <f t="shared" si="136"/>
        <v>入力済</v>
      </c>
      <c r="AS328" s="547" t="str">
        <f t="shared" si="137"/>
        <v/>
      </c>
      <c r="AT328" s="546" t="str">
        <f t="shared" si="138"/>
        <v>入力済</v>
      </c>
      <c r="AU328" s="546" t="str">
        <f t="shared" si="139"/>
        <v/>
      </c>
      <c r="AV328" s="546" t="str">
        <f t="shared" si="140"/>
        <v/>
      </c>
      <c r="AW328" s="547" t="str">
        <f t="shared" si="141"/>
        <v/>
      </c>
      <c r="AX328" s="547" t="str">
        <f t="shared" si="127"/>
        <v>入力済</v>
      </c>
      <c r="AY328" s="546" t="str">
        <f>IFERROR(VLOOKUP(K328,【参考】数式用!$AR$3:$AS$49, 2, FALSE), "")</f>
        <v/>
      </c>
      <c r="AZ328" s="547" t="str">
        <f t="shared" si="142"/>
        <v/>
      </c>
      <c r="BA328" s="547" t="str">
        <f t="shared" si="143"/>
        <v>入力済</v>
      </c>
      <c r="BB328" s="546" t="str">
        <f>IFERROR(VLOOKUP(K328,【参考】数式用!$AX$3:$AY$56, 2, FALSE), "")</f>
        <v/>
      </c>
      <c r="BC328" s="547" t="str">
        <f t="shared" si="144"/>
        <v/>
      </c>
      <c r="BD328" s="547" t="str">
        <f t="shared" si="145"/>
        <v>入力済</v>
      </c>
      <c r="BE328" s="547" t="str">
        <f t="shared" si="128"/>
        <v/>
      </c>
      <c r="BF328" s="547" t="str">
        <f t="shared" si="146"/>
        <v/>
      </c>
      <c r="BG328" s="547" t="str">
        <f t="shared" si="147"/>
        <v/>
      </c>
      <c r="BH328" s="547" t="str">
        <f t="shared" si="148"/>
        <v/>
      </c>
      <c r="BI328" s="547" t="str">
        <f t="shared" si="149"/>
        <v/>
      </c>
      <c r="BM328" s="633" t="e">
        <f>VLOOKUP(K328,【参考】数式用!$A$2:$O$57,15,FALSE)</f>
        <v>#N/A</v>
      </c>
    </row>
    <row r="329" spans="1:65" ht="109.95" customHeight="1" thickBot="1">
      <c r="A329" s="649">
        <v>318</v>
      </c>
      <c r="B329" s="983" t="str">
        <f>IF(基本情報入力シート!B357="","",基本情報入力シート!B357)</f>
        <v/>
      </c>
      <c r="C329" s="984"/>
      <c r="D329" s="984"/>
      <c r="E329" s="984"/>
      <c r="F329" s="985"/>
      <c r="G329" s="460" t="str">
        <f>IF(基本情報入力シート!L357="", "", 基本情報入力シート!L357)</f>
        <v/>
      </c>
      <c r="H329" s="460" t="str">
        <f>IF(基本情報入力シート!Q357="", "", 基本情報入力シート!Q357)</f>
        <v/>
      </c>
      <c r="I329" s="460" t="str">
        <f>IF(基本情報入力シート!V357="", "", 基本情報入力シート!V357)</f>
        <v/>
      </c>
      <c r="J329" s="460" t="str">
        <f>IF(基本情報入力シート!W357="", "", 基本情報入力シート!W357)</f>
        <v/>
      </c>
      <c r="K329" s="460" t="str">
        <f>IF(基本情報入力シート!Z357="", "", 基本情報入力シート!Z357)</f>
        <v/>
      </c>
      <c r="L329" s="162" t="str">
        <f>IF(基本情報入力シート!AF357=0, "",基本情報入力シート!AF357)</f>
        <v/>
      </c>
      <c r="M329" s="163" t="str">
        <f>IF(AND(基本情報入力シート!AG357="",基本情報入力シート!AG357=""), "", 基本情報入力シート!AG357)</f>
        <v/>
      </c>
      <c r="N329" s="136"/>
      <c r="O329" s="155" t="str">
        <f>IFERROR(VLOOKUP(K329,【参考】数式用!$A$2:$M$57,MATCH(N329,【参考】数式用!$G$3:$M$3,0)+6,0),"")</f>
        <v/>
      </c>
      <c r="P329" s="461" t="s">
        <v>180</v>
      </c>
      <c r="Q329" s="141"/>
      <c r="R329" s="462" t="s">
        <v>271</v>
      </c>
      <c r="S329" s="141"/>
      <c r="T329" s="462" t="s">
        <v>272</v>
      </c>
      <c r="U329" s="141"/>
      <c r="V329" s="462" t="s">
        <v>271</v>
      </c>
      <c r="W329" s="141"/>
      <c r="X329" s="462" t="s">
        <v>182</v>
      </c>
      <c r="Y329" s="462" t="s">
        <v>274</v>
      </c>
      <c r="Z329" s="456" t="str">
        <f t="shared" si="129"/>
        <v/>
      </c>
      <c r="AA329" s="463" t="s">
        <v>275</v>
      </c>
      <c r="AB329" s="458" t="str">
        <f t="shared" si="130"/>
        <v/>
      </c>
      <c r="AC329" s="459" t="str">
        <f>IFERROR(ROUNDDOWN(ROUNDDOWN(ROUND(L329*VLOOKUP(K329,【参考】数式用!$A$2:$M$57,MATCH("処遇改善加算Ⅳ",【参考】数式用!$G$3:$M$3,0)+6,0),0)*M329,0)*Z329*0.5,0), "")</f>
        <v/>
      </c>
      <c r="AD329" s="156"/>
      <c r="AE329" s="157"/>
      <c r="AF329" s="157"/>
      <c r="AG329" s="158"/>
      <c r="AH329" s="234"/>
      <c r="AI329" s="584"/>
      <c r="AJ329" s="167"/>
      <c r="AK329" s="541" t="str">
        <f t="shared" si="131"/>
        <v/>
      </c>
      <c r="AL329" s="542" t="str">
        <f t="shared" si="132"/>
        <v/>
      </c>
      <c r="AM329" s="543"/>
      <c r="AN329" s="547" t="str">
        <f>IFERROR(VLOOKUP(K329,【参考】数式用!$A$2:$N$57,14,FALSE),"")</f>
        <v/>
      </c>
      <c r="AO329" s="547" t="str">
        <f t="shared" si="133"/>
        <v/>
      </c>
      <c r="AP329" s="545" t="str">
        <f t="shared" si="134"/>
        <v/>
      </c>
      <c r="AQ329" s="545" t="str">
        <f t="shared" si="135"/>
        <v>キャリアパス要件Ⅰ・Ⅱ_</v>
      </c>
      <c r="AR329" s="546" t="str">
        <f t="shared" si="136"/>
        <v>入力済</v>
      </c>
      <c r="AS329" s="547" t="str">
        <f t="shared" si="137"/>
        <v/>
      </c>
      <c r="AT329" s="546" t="str">
        <f t="shared" si="138"/>
        <v>入力済</v>
      </c>
      <c r="AU329" s="546" t="str">
        <f t="shared" si="139"/>
        <v/>
      </c>
      <c r="AV329" s="546" t="str">
        <f t="shared" si="140"/>
        <v/>
      </c>
      <c r="AW329" s="547" t="str">
        <f t="shared" si="141"/>
        <v/>
      </c>
      <c r="AX329" s="547" t="str">
        <f t="shared" si="127"/>
        <v>入力済</v>
      </c>
      <c r="AY329" s="546" t="str">
        <f>IFERROR(VLOOKUP(K329,【参考】数式用!$AR$3:$AS$49, 2, FALSE), "")</f>
        <v/>
      </c>
      <c r="AZ329" s="547" t="str">
        <f t="shared" si="142"/>
        <v/>
      </c>
      <c r="BA329" s="547" t="str">
        <f t="shared" si="143"/>
        <v>入力済</v>
      </c>
      <c r="BB329" s="546" t="str">
        <f>IFERROR(VLOOKUP(K329,【参考】数式用!$AX$3:$AY$56, 2, FALSE), "")</f>
        <v/>
      </c>
      <c r="BC329" s="547" t="str">
        <f t="shared" si="144"/>
        <v/>
      </c>
      <c r="BD329" s="547" t="str">
        <f t="shared" si="145"/>
        <v>入力済</v>
      </c>
      <c r="BE329" s="547" t="str">
        <f t="shared" si="128"/>
        <v/>
      </c>
      <c r="BF329" s="547" t="str">
        <f t="shared" si="146"/>
        <v/>
      </c>
      <c r="BG329" s="547" t="str">
        <f t="shared" si="147"/>
        <v/>
      </c>
      <c r="BH329" s="547" t="str">
        <f t="shared" si="148"/>
        <v/>
      </c>
      <c r="BI329" s="547" t="str">
        <f t="shared" si="149"/>
        <v/>
      </c>
      <c r="BM329" s="633" t="e">
        <f>VLOOKUP(K329,【参考】数式用!$A$2:$O$57,15,FALSE)</f>
        <v>#N/A</v>
      </c>
    </row>
    <row r="330" spans="1:65" ht="109.95" customHeight="1" thickBot="1">
      <c r="A330" s="649">
        <v>319</v>
      </c>
      <c r="B330" s="983" t="str">
        <f>IF(基本情報入力シート!B358="","",基本情報入力シート!B358)</f>
        <v/>
      </c>
      <c r="C330" s="984"/>
      <c r="D330" s="984"/>
      <c r="E330" s="984"/>
      <c r="F330" s="985"/>
      <c r="G330" s="460" t="str">
        <f>IF(基本情報入力シート!L358="", "", 基本情報入力シート!L358)</f>
        <v/>
      </c>
      <c r="H330" s="460" t="str">
        <f>IF(基本情報入力シート!Q358="", "", 基本情報入力シート!Q358)</f>
        <v/>
      </c>
      <c r="I330" s="460" t="str">
        <f>IF(基本情報入力シート!V358="", "", 基本情報入力シート!V358)</f>
        <v/>
      </c>
      <c r="J330" s="460" t="str">
        <f>IF(基本情報入力シート!W358="", "", 基本情報入力シート!W358)</f>
        <v/>
      </c>
      <c r="K330" s="460" t="str">
        <f>IF(基本情報入力シート!Z358="", "", 基本情報入力シート!Z358)</f>
        <v/>
      </c>
      <c r="L330" s="162" t="str">
        <f>IF(基本情報入力シート!AF358=0, "",基本情報入力シート!AF358)</f>
        <v/>
      </c>
      <c r="M330" s="163" t="str">
        <f>IF(AND(基本情報入力シート!AG358="",基本情報入力シート!AG358=""), "", 基本情報入力シート!AG358)</f>
        <v/>
      </c>
      <c r="N330" s="136"/>
      <c r="O330" s="155" t="str">
        <f>IFERROR(VLOOKUP(K330,【参考】数式用!$A$2:$M$57,MATCH(N330,【参考】数式用!$G$3:$M$3,0)+6,0),"")</f>
        <v/>
      </c>
      <c r="P330" s="461" t="s">
        <v>180</v>
      </c>
      <c r="Q330" s="141"/>
      <c r="R330" s="462" t="s">
        <v>271</v>
      </c>
      <c r="S330" s="141"/>
      <c r="T330" s="462" t="s">
        <v>272</v>
      </c>
      <c r="U330" s="141"/>
      <c r="V330" s="462" t="s">
        <v>271</v>
      </c>
      <c r="W330" s="141"/>
      <c r="X330" s="462" t="s">
        <v>182</v>
      </c>
      <c r="Y330" s="462" t="s">
        <v>274</v>
      </c>
      <c r="Z330" s="456" t="str">
        <f t="shared" si="129"/>
        <v/>
      </c>
      <c r="AA330" s="463" t="s">
        <v>275</v>
      </c>
      <c r="AB330" s="458" t="str">
        <f t="shared" si="130"/>
        <v/>
      </c>
      <c r="AC330" s="459" t="str">
        <f>IFERROR(ROUNDDOWN(ROUNDDOWN(ROUND(L330*VLOOKUP(K330,【参考】数式用!$A$2:$M$57,MATCH("処遇改善加算Ⅳ",【参考】数式用!$G$3:$M$3,0)+6,0),0)*M330,0)*Z330*0.5,0), "")</f>
        <v/>
      </c>
      <c r="AD330" s="156"/>
      <c r="AE330" s="157"/>
      <c r="AF330" s="157"/>
      <c r="AG330" s="158"/>
      <c r="AH330" s="234"/>
      <c r="AI330" s="584"/>
      <c r="AJ330" s="167"/>
      <c r="AK330" s="541" t="str">
        <f t="shared" si="131"/>
        <v/>
      </c>
      <c r="AL330" s="542" t="str">
        <f t="shared" si="132"/>
        <v/>
      </c>
      <c r="AM330" s="543"/>
      <c r="AN330" s="547" t="str">
        <f>IFERROR(VLOOKUP(K330,【参考】数式用!$A$2:$N$57,14,FALSE),"")</f>
        <v/>
      </c>
      <c r="AO330" s="547" t="str">
        <f t="shared" si="133"/>
        <v/>
      </c>
      <c r="AP330" s="545" t="str">
        <f t="shared" si="134"/>
        <v/>
      </c>
      <c r="AQ330" s="545" t="str">
        <f t="shared" si="135"/>
        <v>キャリアパス要件Ⅰ・Ⅱ_</v>
      </c>
      <c r="AR330" s="546" t="str">
        <f t="shared" si="136"/>
        <v>入力済</v>
      </c>
      <c r="AS330" s="547" t="str">
        <f t="shared" si="137"/>
        <v/>
      </c>
      <c r="AT330" s="546" t="str">
        <f t="shared" si="138"/>
        <v>入力済</v>
      </c>
      <c r="AU330" s="546" t="str">
        <f t="shared" si="139"/>
        <v/>
      </c>
      <c r="AV330" s="546" t="str">
        <f t="shared" si="140"/>
        <v/>
      </c>
      <c r="AW330" s="547" t="str">
        <f t="shared" si="141"/>
        <v/>
      </c>
      <c r="AX330" s="547" t="str">
        <f t="shared" si="127"/>
        <v>入力済</v>
      </c>
      <c r="AY330" s="546" t="str">
        <f>IFERROR(VLOOKUP(K330,【参考】数式用!$AR$3:$AS$49, 2, FALSE), "")</f>
        <v/>
      </c>
      <c r="AZ330" s="547" t="str">
        <f t="shared" si="142"/>
        <v/>
      </c>
      <c r="BA330" s="547" t="str">
        <f t="shared" si="143"/>
        <v>入力済</v>
      </c>
      <c r="BB330" s="546" t="str">
        <f>IFERROR(VLOOKUP(K330,【参考】数式用!$AX$3:$AY$56, 2, FALSE), "")</f>
        <v/>
      </c>
      <c r="BC330" s="547" t="str">
        <f t="shared" si="144"/>
        <v/>
      </c>
      <c r="BD330" s="547" t="str">
        <f t="shared" si="145"/>
        <v>入力済</v>
      </c>
      <c r="BE330" s="547" t="str">
        <f t="shared" si="128"/>
        <v/>
      </c>
      <c r="BF330" s="547" t="str">
        <f t="shared" si="146"/>
        <v/>
      </c>
      <c r="BG330" s="547" t="str">
        <f t="shared" si="147"/>
        <v/>
      </c>
      <c r="BH330" s="547" t="str">
        <f t="shared" si="148"/>
        <v/>
      </c>
      <c r="BI330" s="547" t="str">
        <f t="shared" si="149"/>
        <v/>
      </c>
      <c r="BM330" s="633" t="e">
        <f>VLOOKUP(K330,【参考】数式用!$A$2:$O$57,15,FALSE)</f>
        <v>#N/A</v>
      </c>
    </row>
    <row r="331" spans="1:65" ht="109.95" customHeight="1" thickBot="1">
      <c r="A331" s="649">
        <v>320</v>
      </c>
      <c r="B331" s="983" t="str">
        <f>IF(基本情報入力シート!B359="","",基本情報入力シート!B359)</f>
        <v/>
      </c>
      <c r="C331" s="984"/>
      <c r="D331" s="984"/>
      <c r="E331" s="984"/>
      <c r="F331" s="985"/>
      <c r="G331" s="460" t="str">
        <f>IF(基本情報入力シート!L359="", "", 基本情報入力シート!L359)</f>
        <v/>
      </c>
      <c r="H331" s="460" t="str">
        <f>IF(基本情報入力シート!Q359="", "", 基本情報入力シート!Q359)</f>
        <v/>
      </c>
      <c r="I331" s="460" t="str">
        <f>IF(基本情報入力シート!V359="", "", 基本情報入力シート!V359)</f>
        <v/>
      </c>
      <c r="J331" s="460" t="str">
        <f>IF(基本情報入力シート!W359="", "", 基本情報入力シート!W359)</f>
        <v/>
      </c>
      <c r="K331" s="460" t="str">
        <f>IF(基本情報入力シート!Z359="", "", 基本情報入力シート!Z359)</f>
        <v/>
      </c>
      <c r="L331" s="162" t="str">
        <f>IF(基本情報入力シート!AF359=0, "",基本情報入力シート!AF359)</f>
        <v/>
      </c>
      <c r="M331" s="163" t="str">
        <f>IF(AND(基本情報入力シート!AG359="",基本情報入力シート!AG359=""), "", 基本情報入力シート!AG359)</f>
        <v/>
      </c>
      <c r="N331" s="136"/>
      <c r="O331" s="155" t="str">
        <f>IFERROR(VLOOKUP(K331,【参考】数式用!$A$2:$M$57,MATCH(N331,【参考】数式用!$G$3:$M$3,0)+6,0),"")</f>
        <v/>
      </c>
      <c r="P331" s="461" t="s">
        <v>180</v>
      </c>
      <c r="Q331" s="141"/>
      <c r="R331" s="462" t="s">
        <v>271</v>
      </c>
      <c r="S331" s="141"/>
      <c r="T331" s="462" t="s">
        <v>272</v>
      </c>
      <c r="U331" s="141"/>
      <c r="V331" s="462" t="s">
        <v>271</v>
      </c>
      <c r="W331" s="141"/>
      <c r="X331" s="462" t="s">
        <v>182</v>
      </c>
      <c r="Y331" s="462" t="s">
        <v>274</v>
      </c>
      <c r="Z331" s="456" t="str">
        <f t="shared" si="129"/>
        <v/>
      </c>
      <c r="AA331" s="463" t="s">
        <v>275</v>
      </c>
      <c r="AB331" s="458" t="str">
        <f t="shared" si="130"/>
        <v/>
      </c>
      <c r="AC331" s="459" t="str">
        <f>IFERROR(ROUNDDOWN(ROUNDDOWN(ROUND(L331*VLOOKUP(K331,【参考】数式用!$A$2:$M$57,MATCH("処遇改善加算Ⅳ",【参考】数式用!$G$3:$M$3,0)+6,0),0)*M331,0)*Z331*0.5,0), "")</f>
        <v/>
      </c>
      <c r="AD331" s="156"/>
      <c r="AE331" s="157"/>
      <c r="AF331" s="157"/>
      <c r="AG331" s="158"/>
      <c r="AH331" s="234"/>
      <c r="AI331" s="584"/>
      <c r="AJ331" s="167"/>
      <c r="AK331" s="541" t="str">
        <f t="shared" si="131"/>
        <v/>
      </c>
      <c r="AL331" s="542" t="str">
        <f t="shared" si="132"/>
        <v/>
      </c>
      <c r="AM331" s="543"/>
      <c r="AN331" s="547" t="str">
        <f>IFERROR(VLOOKUP(K331,【参考】数式用!$A$2:$N$57,14,FALSE),"")</f>
        <v/>
      </c>
      <c r="AO331" s="547" t="str">
        <f t="shared" si="133"/>
        <v/>
      </c>
      <c r="AP331" s="545" t="str">
        <f t="shared" si="134"/>
        <v/>
      </c>
      <c r="AQ331" s="545" t="str">
        <f t="shared" si="135"/>
        <v>キャリアパス要件Ⅰ・Ⅱ_</v>
      </c>
      <c r="AR331" s="546" t="str">
        <f t="shared" si="136"/>
        <v>入力済</v>
      </c>
      <c r="AS331" s="547" t="str">
        <f t="shared" si="137"/>
        <v/>
      </c>
      <c r="AT331" s="546" t="str">
        <f t="shared" si="138"/>
        <v>入力済</v>
      </c>
      <c r="AU331" s="546" t="str">
        <f t="shared" si="139"/>
        <v/>
      </c>
      <c r="AV331" s="546" t="str">
        <f t="shared" si="140"/>
        <v/>
      </c>
      <c r="AW331" s="547" t="str">
        <f t="shared" si="141"/>
        <v/>
      </c>
      <c r="AX331" s="547" t="str">
        <f t="shared" si="127"/>
        <v>入力済</v>
      </c>
      <c r="AY331" s="546" t="str">
        <f>IFERROR(VLOOKUP(K331,【参考】数式用!$AR$3:$AS$49, 2, FALSE), "")</f>
        <v/>
      </c>
      <c r="AZ331" s="547" t="str">
        <f t="shared" si="142"/>
        <v/>
      </c>
      <c r="BA331" s="547" t="str">
        <f t="shared" si="143"/>
        <v>入力済</v>
      </c>
      <c r="BB331" s="546" t="str">
        <f>IFERROR(VLOOKUP(K331,【参考】数式用!$AX$3:$AY$56, 2, FALSE), "")</f>
        <v/>
      </c>
      <c r="BC331" s="547" t="str">
        <f t="shared" si="144"/>
        <v/>
      </c>
      <c r="BD331" s="547" t="str">
        <f t="shared" si="145"/>
        <v>入力済</v>
      </c>
      <c r="BE331" s="547" t="str">
        <f t="shared" si="128"/>
        <v/>
      </c>
      <c r="BF331" s="547" t="str">
        <f t="shared" si="146"/>
        <v/>
      </c>
      <c r="BG331" s="547" t="str">
        <f t="shared" si="147"/>
        <v/>
      </c>
      <c r="BH331" s="547" t="str">
        <f t="shared" si="148"/>
        <v/>
      </c>
      <c r="BI331" s="547" t="str">
        <f t="shared" si="149"/>
        <v/>
      </c>
      <c r="BM331" s="633" t="e">
        <f>VLOOKUP(K331,【参考】数式用!$A$2:$O$57,15,FALSE)</f>
        <v>#N/A</v>
      </c>
    </row>
    <row r="332" spans="1:65" ht="109.95" customHeight="1" thickBot="1">
      <c r="A332" s="649">
        <v>321</v>
      </c>
      <c r="B332" s="983" t="str">
        <f>IF(基本情報入力シート!B360="","",基本情報入力シート!B360)</f>
        <v/>
      </c>
      <c r="C332" s="984"/>
      <c r="D332" s="984"/>
      <c r="E332" s="984"/>
      <c r="F332" s="985"/>
      <c r="G332" s="460" t="str">
        <f>IF(基本情報入力シート!L360="", "", 基本情報入力シート!L360)</f>
        <v/>
      </c>
      <c r="H332" s="460" t="str">
        <f>IF(基本情報入力シート!Q360="", "", 基本情報入力シート!Q360)</f>
        <v/>
      </c>
      <c r="I332" s="460" t="str">
        <f>IF(基本情報入力シート!V360="", "", 基本情報入力シート!V360)</f>
        <v/>
      </c>
      <c r="J332" s="460" t="str">
        <f>IF(基本情報入力シート!W360="", "", 基本情報入力シート!W360)</f>
        <v/>
      </c>
      <c r="K332" s="460" t="str">
        <f>IF(基本情報入力シート!Z360="", "", 基本情報入力シート!Z360)</f>
        <v/>
      </c>
      <c r="L332" s="162" t="str">
        <f>IF(基本情報入力シート!AF360=0, "",基本情報入力シート!AF360)</f>
        <v/>
      </c>
      <c r="M332" s="163" t="str">
        <f>IF(AND(基本情報入力シート!AG360="",基本情報入力シート!AG360=""), "", 基本情報入力シート!AG360)</f>
        <v/>
      </c>
      <c r="N332" s="136"/>
      <c r="O332" s="155" t="str">
        <f>IFERROR(VLOOKUP(K332,【参考】数式用!$A$2:$M$57,MATCH(N332,【参考】数式用!$G$3:$M$3,0)+6,0),"")</f>
        <v/>
      </c>
      <c r="P332" s="461" t="s">
        <v>180</v>
      </c>
      <c r="Q332" s="141"/>
      <c r="R332" s="462" t="s">
        <v>271</v>
      </c>
      <c r="S332" s="141"/>
      <c r="T332" s="462" t="s">
        <v>272</v>
      </c>
      <c r="U332" s="141"/>
      <c r="V332" s="462" t="s">
        <v>271</v>
      </c>
      <c r="W332" s="141"/>
      <c r="X332" s="462" t="s">
        <v>182</v>
      </c>
      <c r="Y332" s="462" t="s">
        <v>274</v>
      </c>
      <c r="Z332" s="456" t="str">
        <f t="shared" si="129"/>
        <v/>
      </c>
      <c r="AA332" s="463" t="s">
        <v>275</v>
      </c>
      <c r="AB332" s="458" t="str">
        <f t="shared" si="130"/>
        <v/>
      </c>
      <c r="AC332" s="459" t="str">
        <f>IFERROR(ROUNDDOWN(ROUNDDOWN(ROUND(L332*VLOOKUP(K332,【参考】数式用!$A$2:$M$57,MATCH("処遇改善加算Ⅳ",【参考】数式用!$G$3:$M$3,0)+6,0),0)*M332,0)*Z332*0.5,0), "")</f>
        <v/>
      </c>
      <c r="AD332" s="156"/>
      <c r="AE332" s="157"/>
      <c r="AF332" s="157"/>
      <c r="AG332" s="158"/>
      <c r="AH332" s="234"/>
      <c r="AI332" s="584"/>
      <c r="AJ332" s="167"/>
      <c r="AK332" s="541" t="str">
        <f t="shared" si="131"/>
        <v/>
      </c>
      <c r="AL332" s="542" t="str">
        <f t="shared" si="132"/>
        <v/>
      </c>
      <c r="AM332" s="543"/>
      <c r="AN332" s="547" t="str">
        <f>IFERROR(VLOOKUP(K332,【参考】数式用!$A$2:$N$57,14,FALSE),"")</f>
        <v/>
      </c>
      <c r="AO332" s="547" t="str">
        <f t="shared" si="133"/>
        <v/>
      </c>
      <c r="AP332" s="545" t="str">
        <f t="shared" si="134"/>
        <v/>
      </c>
      <c r="AQ332" s="545" t="str">
        <f t="shared" si="135"/>
        <v>キャリアパス要件Ⅰ・Ⅱ_</v>
      </c>
      <c r="AR332" s="546" t="str">
        <f t="shared" si="136"/>
        <v>入力済</v>
      </c>
      <c r="AS332" s="547" t="str">
        <f t="shared" si="137"/>
        <v/>
      </c>
      <c r="AT332" s="546" t="str">
        <f t="shared" si="138"/>
        <v>入力済</v>
      </c>
      <c r="AU332" s="546" t="str">
        <f t="shared" si="139"/>
        <v/>
      </c>
      <c r="AV332" s="546" t="str">
        <f t="shared" si="140"/>
        <v/>
      </c>
      <c r="AW332" s="547" t="str">
        <f t="shared" si="141"/>
        <v/>
      </c>
      <c r="AX332" s="547" t="str">
        <f t="shared" si="127"/>
        <v>入力済</v>
      </c>
      <c r="AY332" s="546" t="str">
        <f>IFERROR(VLOOKUP(K332,【参考】数式用!$AR$3:$AS$49, 2, FALSE), "")</f>
        <v/>
      </c>
      <c r="AZ332" s="547" t="str">
        <f t="shared" si="142"/>
        <v/>
      </c>
      <c r="BA332" s="547" t="str">
        <f t="shared" si="143"/>
        <v>入力済</v>
      </c>
      <c r="BB332" s="546" t="str">
        <f>IFERROR(VLOOKUP(K332,【参考】数式用!$AX$3:$AY$56, 2, FALSE), "")</f>
        <v/>
      </c>
      <c r="BC332" s="547" t="str">
        <f t="shared" si="144"/>
        <v/>
      </c>
      <c r="BD332" s="547" t="str">
        <f t="shared" si="145"/>
        <v>入力済</v>
      </c>
      <c r="BE332" s="547" t="str">
        <f t="shared" si="128"/>
        <v/>
      </c>
      <c r="BF332" s="547" t="str">
        <f t="shared" si="146"/>
        <v/>
      </c>
      <c r="BG332" s="547" t="str">
        <f t="shared" si="147"/>
        <v/>
      </c>
      <c r="BH332" s="547" t="str">
        <f t="shared" si="148"/>
        <v/>
      </c>
      <c r="BI332" s="547" t="str">
        <f t="shared" si="149"/>
        <v/>
      </c>
      <c r="BM332" s="633" t="e">
        <f>VLOOKUP(K332,【参考】数式用!$A$2:$O$57,15,FALSE)</f>
        <v>#N/A</v>
      </c>
    </row>
    <row r="333" spans="1:65" ht="109.95" customHeight="1" thickBot="1">
      <c r="A333" s="649">
        <v>322</v>
      </c>
      <c r="B333" s="983" t="str">
        <f>IF(基本情報入力シート!B361="","",基本情報入力シート!B361)</f>
        <v/>
      </c>
      <c r="C333" s="984"/>
      <c r="D333" s="984"/>
      <c r="E333" s="984"/>
      <c r="F333" s="985"/>
      <c r="G333" s="460" t="str">
        <f>IF(基本情報入力シート!L361="", "", 基本情報入力シート!L361)</f>
        <v/>
      </c>
      <c r="H333" s="460" t="str">
        <f>IF(基本情報入力シート!Q361="", "", 基本情報入力シート!Q361)</f>
        <v/>
      </c>
      <c r="I333" s="460" t="str">
        <f>IF(基本情報入力シート!V361="", "", 基本情報入力シート!V361)</f>
        <v/>
      </c>
      <c r="J333" s="460" t="str">
        <f>IF(基本情報入力シート!W361="", "", 基本情報入力シート!W361)</f>
        <v/>
      </c>
      <c r="K333" s="460" t="str">
        <f>IF(基本情報入力シート!Z361="", "", 基本情報入力シート!Z361)</f>
        <v/>
      </c>
      <c r="L333" s="162" t="str">
        <f>IF(基本情報入力シート!AF361=0, "",基本情報入力シート!AF361)</f>
        <v/>
      </c>
      <c r="M333" s="163" t="str">
        <f>IF(AND(基本情報入力シート!AG361="",基本情報入力シート!AG361=""), "", 基本情報入力シート!AG361)</f>
        <v/>
      </c>
      <c r="N333" s="136"/>
      <c r="O333" s="155" t="str">
        <f>IFERROR(VLOOKUP(K333,【参考】数式用!$A$2:$M$57,MATCH(N333,【参考】数式用!$G$3:$M$3,0)+6,0),"")</f>
        <v/>
      </c>
      <c r="P333" s="461" t="s">
        <v>180</v>
      </c>
      <c r="Q333" s="141"/>
      <c r="R333" s="462" t="s">
        <v>271</v>
      </c>
      <c r="S333" s="141"/>
      <c r="T333" s="462" t="s">
        <v>272</v>
      </c>
      <c r="U333" s="141"/>
      <c r="V333" s="462" t="s">
        <v>271</v>
      </c>
      <c r="W333" s="141"/>
      <c r="X333" s="462" t="s">
        <v>182</v>
      </c>
      <c r="Y333" s="462" t="s">
        <v>274</v>
      </c>
      <c r="Z333" s="456" t="str">
        <f t="shared" si="129"/>
        <v/>
      </c>
      <c r="AA333" s="463" t="s">
        <v>275</v>
      </c>
      <c r="AB333" s="458" t="str">
        <f t="shared" si="130"/>
        <v/>
      </c>
      <c r="AC333" s="459" t="str">
        <f>IFERROR(ROUNDDOWN(ROUNDDOWN(ROUND(L333*VLOOKUP(K333,【参考】数式用!$A$2:$M$57,MATCH("処遇改善加算Ⅳ",【参考】数式用!$G$3:$M$3,0)+6,0),0)*M333,0)*Z333*0.5,0), "")</f>
        <v/>
      </c>
      <c r="AD333" s="156"/>
      <c r="AE333" s="157"/>
      <c r="AF333" s="157"/>
      <c r="AG333" s="158"/>
      <c r="AH333" s="234"/>
      <c r="AI333" s="584"/>
      <c r="AJ333" s="167"/>
      <c r="AK333" s="541" t="str">
        <f t="shared" si="131"/>
        <v/>
      </c>
      <c r="AL333" s="542" t="str">
        <f t="shared" si="132"/>
        <v/>
      </c>
      <c r="AM333" s="543"/>
      <c r="AN333" s="547" t="str">
        <f>IFERROR(VLOOKUP(K333,【参考】数式用!$A$2:$N$57,14,FALSE),"")</f>
        <v/>
      </c>
      <c r="AO333" s="547" t="str">
        <f t="shared" si="133"/>
        <v/>
      </c>
      <c r="AP333" s="545" t="str">
        <f t="shared" si="134"/>
        <v/>
      </c>
      <c r="AQ333" s="545" t="str">
        <f t="shared" si="135"/>
        <v>キャリアパス要件Ⅰ・Ⅱ_</v>
      </c>
      <c r="AR333" s="546" t="str">
        <f t="shared" si="136"/>
        <v>入力済</v>
      </c>
      <c r="AS333" s="547" t="str">
        <f t="shared" si="137"/>
        <v/>
      </c>
      <c r="AT333" s="546" t="str">
        <f t="shared" si="138"/>
        <v>入力済</v>
      </c>
      <c r="AU333" s="546" t="str">
        <f t="shared" si="139"/>
        <v/>
      </c>
      <c r="AV333" s="546" t="str">
        <f t="shared" si="140"/>
        <v/>
      </c>
      <c r="AW333" s="547" t="str">
        <f t="shared" si="141"/>
        <v/>
      </c>
      <c r="AX333" s="547" t="str">
        <f t="shared" ref="AX333:AX396" si="150">IF(AND($AV333=1,$AW333="AH列に色付け",OR($AG333="",$AH333="")),"未入力",IF(AND($AV333=1,$AW333="",$AG333=""),"未入力","入力済"))</f>
        <v>入力済</v>
      </c>
      <c r="AY333" s="546" t="str">
        <f>IFERROR(VLOOKUP(K333,【参考】数式用!$AR$3:$AS$49, 2, FALSE), "")</f>
        <v/>
      </c>
      <c r="AZ333" s="547" t="str">
        <f t="shared" si="142"/>
        <v/>
      </c>
      <c r="BA333" s="547" t="str">
        <f t="shared" si="143"/>
        <v>入力済</v>
      </c>
      <c r="BB333" s="546" t="str">
        <f>IFERROR(VLOOKUP(K333,【参考】数式用!$AX$3:$AY$56, 2, FALSE), "")</f>
        <v/>
      </c>
      <c r="BC333" s="547" t="str">
        <f t="shared" si="144"/>
        <v/>
      </c>
      <c r="BD333" s="547" t="str">
        <f t="shared" si="145"/>
        <v>入力済</v>
      </c>
      <c r="BE333" s="547" t="str">
        <f t="shared" ref="BE333:BE396" si="151">IF(AH333="*その他*","AJ列色消し",IF(OR(ISNUMBER(SEARCH("処遇改善加算Ⅰロ",N333)),ISNUMBER(SEARCH("処遇改善加算Ⅱロ",N333))),"",IF(AND(BC333="AJ列に色付け",AE333="○",AF333="○",AG333&gt;=1),"AJ列色消し","")))</f>
        <v/>
      </c>
      <c r="BF333" s="547" t="str">
        <f t="shared" si="146"/>
        <v/>
      </c>
      <c r="BG333" s="547" t="str">
        <f t="shared" si="147"/>
        <v/>
      </c>
      <c r="BH333" s="547" t="str">
        <f t="shared" si="148"/>
        <v/>
      </c>
      <c r="BI333" s="547" t="str">
        <f t="shared" si="149"/>
        <v/>
      </c>
      <c r="BM333" s="633" t="e">
        <f>VLOOKUP(K333,【参考】数式用!$A$2:$O$57,15,FALSE)</f>
        <v>#N/A</v>
      </c>
    </row>
    <row r="334" spans="1:65" ht="109.95" customHeight="1" thickBot="1">
      <c r="A334" s="649">
        <v>323</v>
      </c>
      <c r="B334" s="983" t="str">
        <f>IF(基本情報入力シート!B362="","",基本情報入力シート!B362)</f>
        <v/>
      </c>
      <c r="C334" s="984"/>
      <c r="D334" s="984"/>
      <c r="E334" s="984"/>
      <c r="F334" s="985"/>
      <c r="G334" s="460" t="str">
        <f>IF(基本情報入力シート!L362="", "", 基本情報入力シート!L362)</f>
        <v/>
      </c>
      <c r="H334" s="460" t="str">
        <f>IF(基本情報入力シート!Q362="", "", 基本情報入力シート!Q362)</f>
        <v/>
      </c>
      <c r="I334" s="460" t="str">
        <f>IF(基本情報入力シート!V362="", "", 基本情報入力シート!V362)</f>
        <v/>
      </c>
      <c r="J334" s="460" t="str">
        <f>IF(基本情報入力シート!W362="", "", 基本情報入力シート!W362)</f>
        <v/>
      </c>
      <c r="K334" s="460" t="str">
        <f>IF(基本情報入力シート!Z362="", "", 基本情報入力シート!Z362)</f>
        <v/>
      </c>
      <c r="L334" s="162" t="str">
        <f>IF(基本情報入力シート!AF362=0, "",基本情報入力シート!AF362)</f>
        <v/>
      </c>
      <c r="M334" s="163" t="str">
        <f>IF(AND(基本情報入力シート!AG362="",基本情報入力シート!AG362=""), "", 基本情報入力シート!AG362)</f>
        <v/>
      </c>
      <c r="N334" s="136"/>
      <c r="O334" s="155" t="str">
        <f>IFERROR(VLOOKUP(K334,【参考】数式用!$A$2:$M$57,MATCH(N334,【参考】数式用!$G$3:$M$3,0)+6,0),"")</f>
        <v/>
      </c>
      <c r="P334" s="461" t="s">
        <v>180</v>
      </c>
      <c r="Q334" s="141"/>
      <c r="R334" s="462" t="s">
        <v>271</v>
      </c>
      <c r="S334" s="141"/>
      <c r="T334" s="462" t="s">
        <v>272</v>
      </c>
      <c r="U334" s="141"/>
      <c r="V334" s="462" t="s">
        <v>271</v>
      </c>
      <c r="W334" s="141"/>
      <c r="X334" s="462" t="s">
        <v>182</v>
      </c>
      <c r="Y334" s="462" t="s">
        <v>274</v>
      </c>
      <c r="Z334" s="456" t="str">
        <f t="shared" si="129"/>
        <v/>
      </c>
      <c r="AA334" s="463" t="s">
        <v>275</v>
      </c>
      <c r="AB334" s="458" t="str">
        <f t="shared" si="130"/>
        <v/>
      </c>
      <c r="AC334" s="459" t="str">
        <f>IFERROR(ROUNDDOWN(ROUNDDOWN(ROUND(L334*VLOOKUP(K334,【参考】数式用!$A$2:$M$57,MATCH("処遇改善加算Ⅳ",【参考】数式用!$G$3:$M$3,0)+6,0),0)*M334,0)*Z334*0.5,0), "")</f>
        <v/>
      </c>
      <c r="AD334" s="156"/>
      <c r="AE334" s="157"/>
      <c r="AF334" s="157"/>
      <c r="AG334" s="158"/>
      <c r="AH334" s="234"/>
      <c r="AI334" s="584"/>
      <c r="AJ334" s="167"/>
      <c r="AK334" s="541" t="str">
        <f t="shared" si="131"/>
        <v/>
      </c>
      <c r="AL334" s="542" t="str">
        <f t="shared" si="132"/>
        <v/>
      </c>
      <c r="AM334" s="543"/>
      <c r="AN334" s="547" t="str">
        <f>IFERROR(VLOOKUP(K334,【参考】数式用!$A$2:$N$57,14,FALSE),"")</f>
        <v/>
      </c>
      <c r="AO334" s="547" t="str">
        <f t="shared" si="133"/>
        <v/>
      </c>
      <c r="AP334" s="545" t="str">
        <f t="shared" si="134"/>
        <v/>
      </c>
      <c r="AQ334" s="545" t="str">
        <f t="shared" si="135"/>
        <v>キャリアパス要件Ⅰ・Ⅱ_</v>
      </c>
      <c r="AR334" s="546" t="str">
        <f t="shared" si="136"/>
        <v>入力済</v>
      </c>
      <c r="AS334" s="547" t="str">
        <f t="shared" si="137"/>
        <v/>
      </c>
      <c r="AT334" s="546" t="str">
        <f t="shared" si="138"/>
        <v>入力済</v>
      </c>
      <c r="AU334" s="546" t="str">
        <f t="shared" si="139"/>
        <v/>
      </c>
      <c r="AV334" s="546" t="str">
        <f t="shared" si="140"/>
        <v/>
      </c>
      <c r="AW334" s="547" t="str">
        <f t="shared" si="141"/>
        <v/>
      </c>
      <c r="AX334" s="547" t="str">
        <f t="shared" si="150"/>
        <v>入力済</v>
      </c>
      <c r="AY334" s="546" t="str">
        <f>IFERROR(VLOOKUP(K334,【参考】数式用!$AR$3:$AS$49, 2, FALSE), "")</f>
        <v/>
      </c>
      <c r="AZ334" s="547" t="str">
        <f t="shared" si="142"/>
        <v/>
      </c>
      <c r="BA334" s="547" t="str">
        <f t="shared" si="143"/>
        <v>入力済</v>
      </c>
      <c r="BB334" s="546" t="str">
        <f>IFERROR(VLOOKUP(K334,【参考】数式用!$AX$3:$AY$56, 2, FALSE), "")</f>
        <v/>
      </c>
      <c r="BC334" s="547" t="str">
        <f t="shared" si="144"/>
        <v/>
      </c>
      <c r="BD334" s="547" t="str">
        <f t="shared" si="145"/>
        <v>入力済</v>
      </c>
      <c r="BE334" s="547" t="str">
        <f t="shared" si="151"/>
        <v/>
      </c>
      <c r="BF334" s="547" t="str">
        <f t="shared" si="146"/>
        <v/>
      </c>
      <c r="BG334" s="547" t="str">
        <f t="shared" si="147"/>
        <v/>
      </c>
      <c r="BH334" s="547" t="str">
        <f t="shared" si="148"/>
        <v/>
      </c>
      <c r="BI334" s="547" t="str">
        <f t="shared" si="149"/>
        <v/>
      </c>
      <c r="BM334" s="633" t="e">
        <f>VLOOKUP(K334,【参考】数式用!$A$2:$O$57,15,FALSE)</f>
        <v>#N/A</v>
      </c>
    </row>
    <row r="335" spans="1:65" ht="109.95" customHeight="1" thickBot="1">
      <c r="A335" s="649">
        <v>324</v>
      </c>
      <c r="B335" s="983" t="str">
        <f>IF(基本情報入力シート!B363="","",基本情報入力シート!B363)</f>
        <v/>
      </c>
      <c r="C335" s="984"/>
      <c r="D335" s="984"/>
      <c r="E335" s="984"/>
      <c r="F335" s="985"/>
      <c r="G335" s="460" t="str">
        <f>IF(基本情報入力シート!L363="", "", 基本情報入力シート!L363)</f>
        <v/>
      </c>
      <c r="H335" s="460" t="str">
        <f>IF(基本情報入力シート!Q363="", "", 基本情報入力シート!Q363)</f>
        <v/>
      </c>
      <c r="I335" s="460" t="str">
        <f>IF(基本情報入力シート!V363="", "", 基本情報入力シート!V363)</f>
        <v/>
      </c>
      <c r="J335" s="460" t="str">
        <f>IF(基本情報入力シート!W363="", "", 基本情報入力シート!W363)</f>
        <v/>
      </c>
      <c r="K335" s="460" t="str">
        <f>IF(基本情報入力シート!Z363="", "", 基本情報入力シート!Z363)</f>
        <v/>
      </c>
      <c r="L335" s="162" t="str">
        <f>IF(基本情報入力シート!AF363=0, "",基本情報入力シート!AF363)</f>
        <v/>
      </c>
      <c r="M335" s="163" t="str">
        <f>IF(AND(基本情報入力シート!AG363="",基本情報入力シート!AG363=""), "", 基本情報入力シート!AG363)</f>
        <v/>
      </c>
      <c r="N335" s="136"/>
      <c r="O335" s="155" t="str">
        <f>IFERROR(VLOOKUP(K335,【参考】数式用!$A$2:$M$57,MATCH(N335,【参考】数式用!$G$3:$M$3,0)+6,0),"")</f>
        <v/>
      </c>
      <c r="P335" s="461" t="s">
        <v>180</v>
      </c>
      <c r="Q335" s="141"/>
      <c r="R335" s="462" t="s">
        <v>271</v>
      </c>
      <c r="S335" s="141"/>
      <c r="T335" s="462" t="s">
        <v>272</v>
      </c>
      <c r="U335" s="141"/>
      <c r="V335" s="462" t="s">
        <v>271</v>
      </c>
      <c r="W335" s="141"/>
      <c r="X335" s="462" t="s">
        <v>182</v>
      </c>
      <c r="Y335" s="462" t="s">
        <v>274</v>
      </c>
      <c r="Z335" s="456" t="str">
        <f t="shared" si="129"/>
        <v/>
      </c>
      <c r="AA335" s="463" t="s">
        <v>275</v>
      </c>
      <c r="AB335" s="458" t="str">
        <f t="shared" si="130"/>
        <v/>
      </c>
      <c r="AC335" s="459" t="str">
        <f>IFERROR(ROUNDDOWN(ROUNDDOWN(ROUND(L335*VLOOKUP(K335,【参考】数式用!$A$2:$M$57,MATCH("処遇改善加算Ⅳ",【参考】数式用!$G$3:$M$3,0)+6,0),0)*M335,0)*Z335*0.5,0), "")</f>
        <v/>
      </c>
      <c r="AD335" s="156"/>
      <c r="AE335" s="157"/>
      <c r="AF335" s="157"/>
      <c r="AG335" s="158"/>
      <c r="AH335" s="234"/>
      <c r="AI335" s="584"/>
      <c r="AJ335" s="167"/>
      <c r="AK335" s="541" t="str">
        <f t="shared" si="131"/>
        <v/>
      </c>
      <c r="AL335" s="542" t="str">
        <f t="shared" si="132"/>
        <v/>
      </c>
      <c r="AM335" s="543"/>
      <c r="AN335" s="547" t="str">
        <f>IFERROR(VLOOKUP(K335,【参考】数式用!$A$2:$N$57,14,FALSE),"")</f>
        <v/>
      </c>
      <c r="AO335" s="547" t="str">
        <f t="shared" si="133"/>
        <v/>
      </c>
      <c r="AP335" s="545" t="str">
        <f t="shared" si="134"/>
        <v/>
      </c>
      <c r="AQ335" s="545" t="str">
        <f t="shared" si="135"/>
        <v>キャリアパス要件Ⅰ・Ⅱ_</v>
      </c>
      <c r="AR335" s="546" t="str">
        <f t="shared" si="136"/>
        <v>入力済</v>
      </c>
      <c r="AS335" s="547" t="str">
        <f t="shared" si="137"/>
        <v/>
      </c>
      <c r="AT335" s="546" t="str">
        <f t="shared" si="138"/>
        <v>入力済</v>
      </c>
      <c r="AU335" s="546" t="str">
        <f t="shared" si="139"/>
        <v/>
      </c>
      <c r="AV335" s="546" t="str">
        <f t="shared" si="140"/>
        <v/>
      </c>
      <c r="AW335" s="547" t="str">
        <f t="shared" si="141"/>
        <v/>
      </c>
      <c r="AX335" s="547" t="str">
        <f t="shared" si="150"/>
        <v>入力済</v>
      </c>
      <c r="AY335" s="546" t="str">
        <f>IFERROR(VLOOKUP(K335,【参考】数式用!$AR$3:$AS$49, 2, FALSE), "")</f>
        <v/>
      </c>
      <c r="AZ335" s="547" t="str">
        <f t="shared" si="142"/>
        <v/>
      </c>
      <c r="BA335" s="547" t="str">
        <f t="shared" si="143"/>
        <v>入力済</v>
      </c>
      <c r="BB335" s="546" t="str">
        <f>IFERROR(VLOOKUP(K335,【参考】数式用!$AX$3:$AY$56, 2, FALSE), "")</f>
        <v/>
      </c>
      <c r="BC335" s="547" t="str">
        <f t="shared" si="144"/>
        <v/>
      </c>
      <c r="BD335" s="547" t="str">
        <f t="shared" si="145"/>
        <v>入力済</v>
      </c>
      <c r="BE335" s="547" t="str">
        <f t="shared" si="151"/>
        <v/>
      </c>
      <c r="BF335" s="547" t="str">
        <f t="shared" si="146"/>
        <v/>
      </c>
      <c r="BG335" s="547" t="str">
        <f t="shared" si="147"/>
        <v/>
      </c>
      <c r="BH335" s="547" t="str">
        <f t="shared" si="148"/>
        <v/>
      </c>
      <c r="BI335" s="547" t="str">
        <f t="shared" si="149"/>
        <v/>
      </c>
      <c r="BM335" s="633" t="e">
        <f>VLOOKUP(K335,【参考】数式用!$A$2:$O$57,15,FALSE)</f>
        <v>#N/A</v>
      </c>
    </row>
    <row r="336" spans="1:65" ht="109.95" customHeight="1" thickBot="1">
      <c r="A336" s="649">
        <v>325</v>
      </c>
      <c r="B336" s="983" t="str">
        <f>IF(基本情報入力シート!B364="","",基本情報入力シート!B364)</f>
        <v/>
      </c>
      <c r="C336" s="984"/>
      <c r="D336" s="984"/>
      <c r="E336" s="984"/>
      <c r="F336" s="985"/>
      <c r="G336" s="460" t="str">
        <f>IF(基本情報入力シート!L364="", "", 基本情報入力シート!L364)</f>
        <v/>
      </c>
      <c r="H336" s="460" t="str">
        <f>IF(基本情報入力シート!Q364="", "", 基本情報入力シート!Q364)</f>
        <v/>
      </c>
      <c r="I336" s="460" t="str">
        <f>IF(基本情報入力シート!V364="", "", 基本情報入力シート!V364)</f>
        <v/>
      </c>
      <c r="J336" s="460" t="str">
        <f>IF(基本情報入力シート!W364="", "", 基本情報入力シート!W364)</f>
        <v/>
      </c>
      <c r="K336" s="460" t="str">
        <f>IF(基本情報入力シート!Z364="", "", 基本情報入力シート!Z364)</f>
        <v/>
      </c>
      <c r="L336" s="162" t="str">
        <f>IF(基本情報入力シート!AF364=0, "",基本情報入力シート!AF364)</f>
        <v/>
      </c>
      <c r="M336" s="163" t="str">
        <f>IF(AND(基本情報入力シート!AG364="",基本情報入力シート!AG364=""), "", 基本情報入力シート!AG364)</f>
        <v/>
      </c>
      <c r="N336" s="136"/>
      <c r="O336" s="155" t="str">
        <f>IFERROR(VLOOKUP(K336,【参考】数式用!$A$2:$M$57,MATCH(N336,【参考】数式用!$G$3:$M$3,0)+6,0),"")</f>
        <v/>
      </c>
      <c r="P336" s="461" t="s">
        <v>180</v>
      </c>
      <c r="Q336" s="141"/>
      <c r="R336" s="462" t="s">
        <v>271</v>
      </c>
      <c r="S336" s="141"/>
      <c r="T336" s="462" t="s">
        <v>272</v>
      </c>
      <c r="U336" s="141"/>
      <c r="V336" s="462" t="s">
        <v>271</v>
      </c>
      <c r="W336" s="141"/>
      <c r="X336" s="462" t="s">
        <v>182</v>
      </c>
      <c r="Y336" s="462" t="s">
        <v>274</v>
      </c>
      <c r="Z336" s="456" t="str">
        <f t="shared" si="129"/>
        <v/>
      </c>
      <c r="AA336" s="463" t="s">
        <v>275</v>
      </c>
      <c r="AB336" s="458" t="str">
        <f t="shared" si="130"/>
        <v/>
      </c>
      <c r="AC336" s="459" t="str">
        <f>IFERROR(ROUNDDOWN(ROUNDDOWN(ROUND(L336*VLOOKUP(K336,【参考】数式用!$A$2:$M$57,MATCH("処遇改善加算Ⅳ",【参考】数式用!$G$3:$M$3,0)+6,0),0)*M336,0)*Z336*0.5,0), "")</f>
        <v/>
      </c>
      <c r="AD336" s="156"/>
      <c r="AE336" s="157"/>
      <c r="AF336" s="157"/>
      <c r="AG336" s="158"/>
      <c r="AH336" s="234"/>
      <c r="AI336" s="584"/>
      <c r="AJ336" s="167"/>
      <c r="AK336" s="541" t="str">
        <f t="shared" si="131"/>
        <v/>
      </c>
      <c r="AL336" s="542" t="str">
        <f t="shared" si="132"/>
        <v/>
      </c>
      <c r="AM336" s="543"/>
      <c r="AN336" s="547" t="str">
        <f>IFERROR(VLOOKUP(K336,【参考】数式用!$A$2:$N$57,14,FALSE),"")</f>
        <v/>
      </c>
      <c r="AO336" s="547" t="str">
        <f t="shared" si="133"/>
        <v/>
      </c>
      <c r="AP336" s="545" t="str">
        <f t="shared" si="134"/>
        <v/>
      </c>
      <c r="AQ336" s="545" t="str">
        <f t="shared" si="135"/>
        <v>キャリアパス要件Ⅰ・Ⅱ_</v>
      </c>
      <c r="AR336" s="546" t="str">
        <f t="shared" si="136"/>
        <v>入力済</v>
      </c>
      <c r="AS336" s="547" t="str">
        <f t="shared" si="137"/>
        <v/>
      </c>
      <c r="AT336" s="546" t="str">
        <f t="shared" si="138"/>
        <v>入力済</v>
      </c>
      <c r="AU336" s="546" t="str">
        <f t="shared" si="139"/>
        <v/>
      </c>
      <c r="AV336" s="546" t="str">
        <f t="shared" si="140"/>
        <v/>
      </c>
      <c r="AW336" s="547" t="str">
        <f t="shared" si="141"/>
        <v/>
      </c>
      <c r="AX336" s="547" t="str">
        <f t="shared" si="150"/>
        <v>入力済</v>
      </c>
      <c r="AY336" s="546" t="str">
        <f>IFERROR(VLOOKUP(K336,【参考】数式用!$AR$3:$AS$49, 2, FALSE), "")</f>
        <v/>
      </c>
      <c r="AZ336" s="547" t="str">
        <f t="shared" si="142"/>
        <v/>
      </c>
      <c r="BA336" s="547" t="str">
        <f t="shared" si="143"/>
        <v>入力済</v>
      </c>
      <c r="BB336" s="546" t="str">
        <f>IFERROR(VLOOKUP(K336,【参考】数式用!$AX$3:$AY$56, 2, FALSE), "")</f>
        <v/>
      </c>
      <c r="BC336" s="547" t="str">
        <f t="shared" si="144"/>
        <v/>
      </c>
      <c r="BD336" s="547" t="str">
        <f t="shared" si="145"/>
        <v>入力済</v>
      </c>
      <c r="BE336" s="547" t="str">
        <f t="shared" si="151"/>
        <v/>
      </c>
      <c r="BF336" s="547" t="str">
        <f t="shared" si="146"/>
        <v/>
      </c>
      <c r="BG336" s="547" t="str">
        <f t="shared" si="147"/>
        <v/>
      </c>
      <c r="BH336" s="547" t="str">
        <f t="shared" si="148"/>
        <v/>
      </c>
      <c r="BI336" s="547" t="str">
        <f t="shared" si="149"/>
        <v/>
      </c>
      <c r="BM336" s="633" t="e">
        <f>VLOOKUP(K336,【参考】数式用!$A$2:$O$57,15,FALSE)</f>
        <v>#N/A</v>
      </c>
    </row>
    <row r="337" spans="1:65" ht="109.95" customHeight="1" thickBot="1">
      <c r="A337" s="649">
        <v>326</v>
      </c>
      <c r="B337" s="983" t="str">
        <f>IF(基本情報入力シート!B365="","",基本情報入力シート!B365)</f>
        <v/>
      </c>
      <c r="C337" s="984"/>
      <c r="D337" s="984"/>
      <c r="E337" s="984"/>
      <c r="F337" s="985"/>
      <c r="G337" s="460" t="str">
        <f>IF(基本情報入力シート!L365="", "", 基本情報入力シート!L365)</f>
        <v/>
      </c>
      <c r="H337" s="460" t="str">
        <f>IF(基本情報入力シート!Q365="", "", 基本情報入力シート!Q365)</f>
        <v/>
      </c>
      <c r="I337" s="460" t="str">
        <f>IF(基本情報入力シート!V365="", "", 基本情報入力シート!V365)</f>
        <v/>
      </c>
      <c r="J337" s="460" t="str">
        <f>IF(基本情報入力シート!W365="", "", 基本情報入力シート!W365)</f>
        <v/>
      </c>
      <c r="K337" s="460" t="str">
        <f>IF(基本情報入力シート!Z365="", "", 基本情報入力シート!Z365)</f>
        <v/>
      </c>
      <c r="L337" s="162" t="str">
        <f>IF(基本情報入力シート!AF365=0, "",基本情報入力シート!AF365)</f>
        <v/>
      </c>
      <c r="M337" s="163" t="str">
        <f>IF(AND(基本情報入力シート!AG365="",基本情報入力シート!AG365=""), "", 基本情報入力シート!AG365)</f>
        <v/>
      </c>
      <c r="N337" s="136"/>
      <c r="O337" s="155" t="str">
        <f>IFERROR(VLOOKUP(K337,【参考】数式用!$A$2:$M$57,MATCH(N337,【参考】数式用!$G$3:$M$3,0)+6,0),"")</f>
        <v/>
      </c>
      <c r="P337" s="461" t="s">
        <v>180</v>
      </c>
      <c r="Q337" s="141"/>
      <c r="R337" s="462" t="s">
        <v>271</v>
      </c>
      <c r="S337" s="141"/>
      <c r="T337" s="462" t="s">
        <v>272</v>
      </c>
      <c r="U337" s="141"/>
      <c r="V337" s="462" t="s">
        <v>271</v>
      </c>
      <c r="W337" s="141"/>
      <c r="X337" s="462" t="s">
        <v>182</v>
      </c>
      <c r="Y337" s="462" t="s">
        <v>274</v>
      </c>
      <c r="Z337" s="456" t="str">
        <f t="shared" si="129"/>
        <v/>
      </c>
      <c r="AA337" s="463" t="s">
        <v>275</v>
      </c>
      <c r="AB337" s="458" t="str">
        <f t="shared" si="130"/>
        <v/>
      </c>
      <c r="AC337" s="459" t="str">
        <f>IFERROR(ROUNDDOWN(ROUNDDOWN(ROUND(L337*VLOOKUP(K337,【参考】数式用!$A$2:$M$57,MATCH("処遇改善加算Ⅳ",【参考】数式用!$G$3:$M$3,0)+6,0),0)*M337,0)*Z337*0.5,0), "")</f>
        <v/>
      </c>
      <c r="AD337" s="156"/>
      <c r="AE337" s="157"/>
      <c r="AF337" s="157"/>
      <c r="AG337" s="158"/>
      <c r="AH337" s="234"/>
      <c r="AI337" s="584"/>
      <c r="AJ337" s="167"/>
      <c r="AK337" s="541" t="str">
        <f t="shared" si="131"/>
        <v/>
      </c>
      <c r="AL337" s="542" t="str">
        <f t="shared" si="132"/>
        <v/>
      </c>
      <c r="AM337" s="543"/>
      <c r="AN337" s="547" t="str">
        <f>IFERROR(VLOOKUP(K337,【参考】数式用!$A$2:$N$57,14,FALSE),"")</f>
        <v/>
      </c>
      <c r="AO337" s="547" t="str">
        <f t="shared" si="133"/>
        <v/>
      </c>
      <c r="AP337" s="545" t="str">
        <f t="shared" si="134"/>
        <v/>
      </c>
      <c r="AQ337" s="545" t="str">
        <f t="shared" si="135"/>
        <v>キャリアパス要件Ⅰ・Ⅱ_</v>
      </c>
      <c r="AR337" s="546" t="str">
        <f t="shared" si="136"/>
        <v>入力済</v>
      </c>
      <c r="AS337" s="547" t="str">
        <f t="shared" si="137"/>
        <v/>
      </c>
      <c r="AT337" s="546" t="str">
        <f t="shared" si="138"/>
        <v>入力済</v>
      </c>
      <c r="AU337" s="546" t="str">
        <f t="shared" si="139"/>
        <v/>
      </c>
      <c r="AV337" s="546" t="str">
        <f t="shared" si="140"/>
        <v/>
      </c>
      <c r="AW337" s="547" t="str">
        <f t="shared" si="141"/>
        <v/>
      </c>
      <c r="AX337" s="547" t="str">
        <f t="shared" si="150"/>
        <v>入力済</v>
      </c>
      <c r="AY337" s="546" t="str">
        <f>IFERROR(VLOOKUP(K337,【参考】数式用!$AR$3:$AS$49, 2, FALSE), "")</f>
        <v/>
      </c>
      <c r="AZ337" s="547" t="str">
        <f t="shared" si="142"/>
        <v/>
      </c>
      <c r="BA337" s="547" t="str">
        <f t="shared" si="143"/>
        <v>入力済</v>
      </c>
      <c r="BB337" s="546" t="str">
        <f>IFERROR(VLOOKUP(K337,【参考】数式用!$AX$3:$AY$56, 2, FALSE), "")</f>
        <v/>
      </c>
      <c r="BC337" s="547" t="str">
        <f t="shared" si="144"/>
        <v/>
      </c>
      <c r="BD337" s="547" t="str">
        <f t="shared" si="145"/>
        <v>入力済</v>
      </c>
      <c r="BE337" s="547" t="str">
        <f t="shared" si="151"/>
        <v/>
      </c>
      <c r="BF337" s="547" t="str">
        <f t="shared" si="146"/>
        <v/>
      </c>
      <c r="BG337" s="547" t="str">
        <f t="shared" si="147"/>
        <v/>
      </c>
      <c r="BH337" s="547" t="str">
        <f t="shared" si="148"/>
        <v/>
      </c>
      <c r="BI337" s="547" t="str">
        <f t="shared" si="149"/>
        <v/>
      </c>
      <c r="BM337" s="633" t="e">
        <f>VLOOKUP(K337,【参考】数式用!$A$2:$O$57,15,FALSE)</f>
        <v>#N/A</v>
      </c>
    </row>
    <row r="338" spans="1:65" ht="109.95" customHeight="1" thickBot="1">
      <c r="A338" s="649">
        <v>327</v>
      </c>
      <c r="B338" s="983" t="str">
        <f>IF(基本情報入力シート!B366="","",基本情報入力シート!B366)</f>
        <v/>
      </c>
      <c r="C338" s="984"/>
      <c r="D338" s="984"/>
      <c r="E338" s="984"/>
      <c r="F338" s="985"/>
      <c r="G338" s="460" t="str">
        <f>IF(基本情報入力シート!L366="", "", 基本情報入力シート!L366)</f>
        <v/>
      </c>
      <c r="H338" s="460" t="str">
        <f>IF(基本情報入力シート!Q366="", "", 基本情報入力シート!Q366)</f>
        <v/>
      </c>
      <c r="I338" s="460" t="str">
        <f>IF(基本情報入力シート!V366="", "", 基本情報入力シート!V366)</f>
        <v/>
      </c>
      <c r="J338" s="460" t="str">
        <f>IF(基本情報入力シート!W366="", "", 基本情報入力シート!W366)</f>
        <v/>
      </c>
      <c r="K338" s="460" t="str">
        <f>IF(基本情報入力シート!Z366="", "", 基本情報入力シート!Z366)</f>
        <v/>
      </c>
      <c r="L338" s="162" t="str">
        <f>IF(基本情報入力シート!AF366=0, "",基本情報入力シート!AF366)</f>
        <v/>
      </c>
      <c r="M338" s="163" t="str">
        <f>IF(AND(基本情報入力シート!AG366="",基本情報入力シート!AG366=""), "", 基本情報入力シート!AG366)</f>
        <v/>
      </c>
      <c r="N338" s="136"/>
      <c r="O338" s="155" t="str">
        <f>IFERROR(VLOOKUP(K338,【参考】数式用!$A$2:$M$57,MATCH(N338,【参考】数式用!$G$3:$M$3,0)+6,0),"")</f>
        <v/>
      </c>
      <c r="P338" s="461" t="s">
        <v>180</v>
      </c>
      <c r="Q338" s="141"/>
      <c r="R338" s="462" t="s">
        <v>271</v>
      </c>
      <c r="S338" s="141"/>
      <c r="T338" s="462" t="s">
        <v>272</v>
      </c>
      <c r="U338" s="141"/>
      <c r="V338" s="462" t="s">
        <v>271</v>
      </c>
      <c r="W338" s="141"/>
      <c r="X338" s="462" t="s">
        <v>182</v>
      </c>
      <c r="Y338" s="462" t="s">
        <v>274</v>
      </c>
      <c r="Z338" s="456" t="str">
        <f t="shared" si="129"/>
        <v/>
      </c>
      <c r="AA338" s="463" t="s">
        <v>275</v>
      </c>
      <c r="AB338" s="458" t="str">
        <f t="shared" si="130"/>
        <v/>
      </c>
      <c r="AC338" s="459" t="str">
        <f>IFERROR(ROUNDDOWN(ROUNDDOWN(ROUND(L338*VLOOKUP(K338,【参考】数式用!$A$2:$M$57,MATCH("処遇改善加算Ⅳ",【参考】数式用!$G$3:$M$3,0)+6,0),0)*M338,0)*Z338*0.5,0), "")</f>
        <v/>
      </c>
      <c r="AD338" s="156"/>
      <c r="AE338" s="157"/>
      <c r="AF338" s="157"/>
      <c r="AG338" s="158"/>
      <c r="AH338" s="234"/>
      <c r="AI338" s="584"/>
      <c r="AJ338" s="167"/>
      <c r="AK338" s="541" t="str">
        <f t="shared" si="131"/>
        <v/>
      </c>
      <c r="AL338" s="542" t="str">
        <f t="shared" si="132"/>
        <v/>
      </c>
      <c r="AM338" s="543"/>
      <c r="AN338" s="547" t="str">
        <f>IFERROR(VLOOKUP(K338,【参考】数式用!$A$2:$N$57,14,FALSE),"")</f>
        <v/>
      </c>
      <c r="AO338" s="547" t="str">
        <f t="shared" si="133"/>
        <v/>
      </c>
      <c r="AP338" s="545" t="str">
        <f t="shared" si="134"/>
        <v/>
      </c>
      <c r="AQ338" s="545" t="str">
        <f t="shared" si="135"/>
        <v>キャリアパス要件Ⅰ・Ⅱ_</v>
      </c>
      <c r="AR338" s="546" t="str">
        <f t="shared" si="136"/>
        <v>入力済</v>
      </c>
      <c r="AS338" s="547" t="str">
        <f t="shared" si="137"/>
        <v/>
      </c>
      <c r="AT338" s="546" t="str">
        <f t="shared" si="138"/>
        <v>入力済</v>
      </c>
      <c r="AU338" s="546" t="str">
        <f t="shared" si="139"/>
        <v/>
      </c>
      <c r="AV338" s="546" t="str">
        <f t="shared" si="140"/>
        <v/>
      </c>
      <c r="AW338" s="547" t="str">
        <f t="shared" si="141"/>
        <v/>
      </c>
      <c r="AX338" s="547" t="str">
        <f t="shared" si="150"/>
        <v>入力済</v>
      </c>
      <c r="AY338" s="546" t="str">
        <f>IFERROR(VLOOKUP(K338,【参考】数式用!$AR$3:$AS$49, 2, FALSE), "")</f>
        <v/>
      </c>
      <c r="AZ338" s="547" t="str">
        <f t="shared" si="142"/>
        <v/>
      </c>
      <c r="BA338" s="547" t="str">
        <f t="shared" si="143"/>
        <v>入力済</v>
      </c>
      <c r="BB338" s="546" t="str">
        <f>IFERROR(VLOOKUP(K338,【参考】数式用!$AX$3:$AY$56, 2, FALSE), "")</f>
        <v/>
      </c>
      <c r="BC338" s="547" t="str">
        <f t="shared" si="144"/>
        <v/>
      </c>
      <c r="BD338" s="547" t="str">
        <f t="shared" si="145"/>
        <v>入力済</v>
      </c>
      <c r="BE338" s="547" t="str">
        <f t="shared" si="151"/>
        <v/>
      </c>
      <c r="BF338" s="547" t="str">
        <f t="shared" si="146"/>
        <v/>
      </c>
      <c r="BG338" s="547" t="str">
        <f t="shared" si="147"/>
        <v/>
      </c>
      <c r="BH338" s="547" t="str">
        <f t="shared" si="148"/>
        <v/>
      </c>
      <c r="BI338" s="547" t="str">
        <f t="shared" si="149"/>
        <v/>
      </c>
      <c r="BM338" s="633" t="e">
        <f>VLOOKUP(K338,【参考】数式用!$A$2:$O$57,15,FALSE)</f>
        <v>#N/A</v>
      </c>
    </row>
    <row r="339" spans="1:65" ht="109.95" customHeight="1" thickBot="1">
      <c r="A339" s="649">
        <v>328</v>
      </c>
      <c r="B339" s="983" t="str">
        <f>IF(基本情報入力シート!B367="","",基本情報入力シート!B367)</f>
        <v/>
      </c>
      <c r="C339" s="984"/>
      <c r="D339" s="984"/>
      <c r="E339" s="984"/>
      <c r="F339" s="985"/>
      <c r="G339" s="460" t="str">
        <f>IF(基本情報入力シート!L367="", "", 基本情報入力シート!L367)</f>
        <v/>
      </c>
      <c r="H339" s="460" t="str">
        <f>IF(基本情報入力シート!Q367="", "", 基本情報入力シート!Q367)</f>
        <v/>
      </c>
      <c r="I339" s="460" t="str">
        <f>IF(基本情報入力シート!V367="", "", 基本情報入力シート!V367)</f>
        <v/>
      </c>
      <c r="J339" s="460" t="str">
        <f>IF(基本情報入力シート!W367="", "", 基本情報入力シート!W367)</f>
        <v/>
      </c>
      <c r="K339" s="460" t="str">
        <f>IF(基本情報入力シート!Z367="", "", 基本情報入力シート!Z367)</f>
        <v/>
      </c>
      <c r="L339" s="162" t="str">
        <f>IF(基本情報入力シート!AF367=0, "",基本情報入力シート!AF367)</f>
        <v/>
      </c>
      <c r="M339" s="163" t="str">
        <f>IF(AND(基本情報入力シート!AG367="",基本情報入力シート!AG367=""), "", 基本情報入力シート!AG367)</f>
        <v/>
      </c>
      <c r="N339" s="136"/>
      <c r="O339" s="155" t="str">
        <f>IFERROR(VLOOKUP(K339,【参考】数式用!$A$2:$M$57,MATCH(N339,【参考】数式用!$G$3:$M$3,0)+6,0),"")</f>
        <v/>
      </c>
      <c r="P339" s="461" t="s">
        <v>180</v>
      </c>
      <c r="Q339" s="141"/>
      <c r="R339" s="462" t="s">
        <v>271</v>
      </c>
      <c r="S339" s="141"/>
      <c r="T339" s="462" t="s">
        <v>272</v>
      </c>
      <c r="U339" s="141"/>
      <c r="V339" s="462" t="s">
        <v>271</v>
      </c>
      <c r="W339" s="141"/>
      <c r="X339" s="462" t="s">
        <v>182</v>
      </c>
      <c r="Y339" s="462" t="s">
        <v>274</v>
      </c>
      <c r="Z339" s="456" t="str">
        <f t="shared" si="129"/>
        <v/>
      </c>
      <c r="AA339" s="463" t="s">
        <v>275</v>
      </c>
      <c r="AB339" s="458" t="str">
        <f t="shared" si="130"/>
        <v/>
      </c>
      <c r="AC339" s="459" t="str">
        <f>IFERROR(ROUNDDOWN(ROUNDDOWN(ROUND(L339*VLOOKUP(K339,【参考】数式用!$A$2:$M$57,MATCH("処遇改善加算Ⅳ",【参考】数式用!$G$3:$M$3,0)+6,0),0)*M339,0)*Z339*0.5,0), "")</f>
        <v/>
      </c>
      <c r="AD339" s="156"/>
      <c r="AE339" s="157"/>
      <c r="AF339" s="157"/>
      <c r="AG339" s="158"/>
      <c r="AH339" s="234"/>
      <c r="AI339" s="584"/>
      <c r="AJ339" s="167"/>
      <c r="AK339" s="541" t="str">
        <f t="shared" si="131"/>
        <v/>
      </c>
      <c r="AL339" s="542" t="str">
        <f t="shared" si="132"/>
        <v/>
      </c>
      <c r="AM339" s="543"/>
      <c r="AN339" s="547" t="str">
        <f>IFERROR(VLOOKUP(K339,【参考】数式用!$A$2:$N$57,14,FALSE),"")</f>
        <v/>
      </c>
      <c r="AO339" s="547" t="str">
        <f t="shared" si="133"/>
        <v/>
      </c>
      <c r="AP339" s="545" t="str">
        <f t="shared" si="134"/>
        <v/>
      </c>
      <c r="AQ339" s="545" t="str">
        <f t="shared" si="135"/>
        <v>キャリアパス要件Ⅰ・Ⅱ_</v>
      </c>
      <c r="AR339" s="546" t="str">
        <f t="shared" si="136"/>
        <v>入力済</v>
      </c>
      <c r="AS339" s="547" t="str">
        <f t="shared" si="137"/>
        <v/>
      </c>
      <c r="AT339" s="546" t="str">
        <f t="shared" si="138"/>
        <v>入力済</v>
      </c>
      <c r="AU339" s="546" t="str">
        <f t="shared" si="139"/>
        <v/>
      </c>
      <c r="AV339" s="546" t="str">
        <f t="shared" si="140"/>
        <v/>
      </c>
      <c r="AW339" s="547" t="str">
        <f t="shared" si="141"/>
        <v/>
      </c>
      <c r="AX339" s="547" t="str">
        <f t="shared" si="150"/>
        <v>入力済</v>
      </c>
      <c r="AY339" s="546" t="str">
        <f>IFERROR(VLOOKUP(K339,【参考】数式用!$AR$3:$AS$49, 2, FALSE), "")</f>
        <v/>
      </c>
      <c r="AZ339" s="547" t="str">
        <f t="shared" si="142"/>
        <v/>
      </c>
      <c r="BA339" s="547" t="str">
        <f t="shared" si="143"/>
        <v>入力済</v>
      </c>
      <c r="BB339" s="546" t="str">
        <f>IFERROR(VLOOKUP(K339,【参考】数式用!$AX$3:$AY$56, 2, FALSE), "")</f>
        <v/>
      </c>
      <c r="BC339" s="547" t="str">
        <f t="shared" si="144"/>
        <v/>
      </c>
      <c r="BD339" s="547" t="str">
        <f t="shared" si="145"/>
        <v>入力済</v>
      </c>
      <c r="BE339" s="547" t="str">
        <f t="shared" si="151"/>
        <v/>
      </c>
      <c r="BF339" s="547" t="str">
        <f t="shared" si="146"/>
        <v/>
      </c>
      <c r="BG339" s="547" t="str">
        <f t="shared" si="147"/>
        <v/>
      </c>
      <c r="BH339" s="547" t="str">
        <f t="shared" si="148"/>
        <v/>
      </c>
      <c r="BI339" s="547" t="str">
        <f t="shared" si="149"/>
        <v/>
      </c>
      <c r="BM339" s="633" t="e">
        <f>VLOOKUP(K339,【参考】数式用!$A$2:$O$57,15,FALSE)</f>
        <v>#N/A</v>
      </c>
    </row>
    <row r="340" spans="1:65" ht="109.95" customHeight="1" thickBot="1">
      <c r="A340" s="649">
        <v>329</v>
      </c>
      <c r="B340" s="983" t="str">
        <f>IF(基本情報入力シート!B368="","",基本情報入力シート!B368)</f>
        <v/>
      </c>
      <c r="C340" s="984"/>
      <c r="D340" s="984"/>
      <c r="E340" s="984"/>
      <c r="F340" s="985"/>
      <c r="G340" s="460" t="str">
        <f>IF(基本情報入力シート!L368="", "", 基本情報入力シート!L368)</f>
        <v/>
      </c>
      <c r="H340" s="460" t="str">
        <f>IF(基本情報入力シート!Q368="", "", 基本情報入力シート!Q368)</f>
        <v/>
      </c>
      <c r="I340" s="460" t="str">
        <f>IF(基本情報入力シート!V368="", "", 基本情報入力シート!V368)</f>
        <v/>
      </c>
      <c r="J340" s="460" t="str">
        <f>IF(基本情報入力シート!W368="", "", 基本情報入力シート!W368)</f>
        <v/>
      </c>
      <c r="K340" s="460" t="str">
        <f>IF(基本情報入力シート!Z368="", "", 基本情報入力シート!Z368)</f>
        <v/>
      </c>
      <c r="L340" s="162" t="str">
        <f>IF(基本情報入力シート!AF368=0, "",基本情報入力シート!AF368)</f>
        <v/>
      </c>
      <c r="M340" s="163" t="str">
        <f>IF(AND(基本情報入力シート!AG368="",基本情報入力シート!AG368=""), "", 基本情報入力シート!AG368)</f>
        <v/>
      </c>
      <c r="N340" s="136"/>
      <c r="O340" s="155" t="str">
        <f>IFERROR(VLOOKUP(K340,【参考】数式用!$A$2:$M$57,MATCH(N340,【参考】数式用!$G$3:$M$3,0)+6,0),"")</f>
        <v/>
      </c>
      <c r="P340" s="461" t="s">
        <v>180</v>
      </c>
      <c r="Q340" s="141"/>
      <c r="R340" s="462" t="s">
        <v>271</v>
      </c>
      <c r="S340" s="141"/>
      <c r="T340" s="462" t="s">
        <v>272</v>
      </c>
      <c r="U340" s="141"/>
      <c r="V340" s="462" t="s">
        <v>271</v>
      </c>
      <c r="W340" s="141"/>
      <c r="X340" s="462" t="s">
        <v>182</v>
      </c>
      <c r="Y340" s="462" t="s">
        <v>274</v>
      </c>
      <c r="Z340" s="456" t="str">
        <f t="shared" si="129"/>
        <v/>
      </c>
      <c r="AA340" s="463" t="s">
        <v>275</v>
      </c>
      <c r="AB340" s="458" t="str">
        <f t="shared" si="130"/>
        <v/>
      </c>
      <c r="AC340" s="459" t="str">
        <f>IFERROR(ROUNDDOWN(ROUNDDOWN(ROUND(L340*VLOOKUP(K340,【参考】数式用!$A$2:$M$57,MATCH("処遇改善加算Ⅳ",【参考】数式用!$G$3:$M$3,0)+6,0),0)*M340,0)*Z340*0.5,0), "")</f>
        <v/>
      </c>
      <c r="AD340" s="156"/>
      <c r="AE340" s="157"/>
      <c r="AF340" s="157"/>
      <c r="AG340" s="158"/>
      <c r="AH340" s="234"/>
      <c r="AI340" s="584"/>
      <c r="AJ340" s="167"/>
      <c r="AK340" s="541" t="str">
        <f t="shared" si="131"/>
        <v/>
      </c>
      <c r="AL340" s="542" t="str">
        <f t="shared" si="132"/>
        <v/>
      </c>
      <c r="AM340" s="543"/>
      <c r="AN340" s="547" t="str">
        <f>IFERROR(VLOOKUP(K340,【参考】数式用!$A$2:$N$57,14,FALSE),"")</f>
        <v/>
      </c>
      <c r="AO340" s="547" t="str">
        <f t="shared" si="133"/>
        <v/>
      </c>
      <c r="AP340" s="545" t="str">
        <f t="shared" si="134"/>
        <v/>
      </c>
      <c r="AQ340" s="545" t="str">
        <f t="shared" si="135"/>
        <v>キャリアパス要件Ⅰ・Ⅱ_</v>
      </c>
      <c r="AR340" s="546" t="str">
        <f t="shared" si="136"/>
        <v>入力済</v>
      </c>
      <c r="AS340" s="547" t="str">
        <f t="shared" si="137"/>
        <v/>
      </c>
      <c r="AT340" s="546" t="str">
        <f t="shared" si="138"/>
        <v>入力済</v>
      </c>
      <c r="AU340" s="546" t="str">
        <f t="shared" si="139"/>
        <v/>
      </c>
      <c r="AV340" s="546" t="str">
        <f t="shared" si="140"/>
        <v/>
      </c>
      <c r="AW340" s="547" t="str">
        <f t="shared" si="141"/>
        <v/>
      </c>
      <c r="AX340" s="547" t="str">
        <f t="shared" si="150"/>
        <v>入力済</v>
      </c>
      <c r="AY340" s="546" t="str">
        <f>IFERROR(VLOOKUP(K340,【参考】数式用!$AR$3:$AS$49, 2, FALSE), "")</f>
        <v/>
      </c>
      <c r="AZ340" s="547" t="str">
        <f t="shared" si="142"/>
        <v/>
      </c>
      <c r="BA340" s="547" t="str">
        <f t="shared" si="143"/>
        <v>入力済</v>
      </c>
      <c r="BB340" s="546" t="str">
        <f>IFERROR(VLOOKUP(K340,【参考】数式用!$AX$3:$AY$56, 2, FALSE), "")</f>
        <v/>
      </c>
      <c r="BC340" s="547" t="str">
        <f t="shared" si="144"/>
        <v/>
      </c>
      <c r="BD340" s="547" t="str">
        <f t="shared" si="145"/>
        <v>入力済</v>
      </c>
      <c r="BE340" s="547" t="str">
        <f t="shared" si="151"/>
        <v/>
      </c>
      <c r="BF340" s="547" t="str">
        <f t="shared" si="146"/>
        <v/>
      </c>
      <c r="BG340" s="547" t="str">
        <f t="shared" si="147"/>
        <v/>
      </c>
      <c r="BH340" s="547" t="str">
        <f t="shared" si="148"/>
        <v/>
      </c>
      <c r="BI340" s="547" t="str">
        <f t="shared" si="149"/>
        <v/>
      </c>
      <c r="BM340" s="633" t="e">
        <f>VLOOKUP(K340,【参考】数式用!$A$2:$O$57,15,FALSE)</f>
        <v>#N/A</v>
      </c>
    </row>
    <row r="341" spans="1:65" ht="109.95" customHeight="1" thickBot="1">
      <c r="A341" s="649">
        <v>330</v>
      </c>
      <c r="B341" s="983" t="str">
        <f>IF(基本情報入力シート!B369="","",基本情報入力シート!B369)</f>
        <v/>
      </c>
      <c r="C341" s="984"/>
      <c r="D341" s="984"/>
      <c r="E341" s="984"/>
      <c r="F341" s="985"/>
      <c r="G341" s="460" t="str">
        <f>IF(基本情報入力シート!L369="", "", 基本情報入力シート!L369)</f>
        <v/>
      </c>
      <c r="H341" s="460" t="str">
        <f>IF(基本情報入力シート!Q369="", "", 基本情報入力シート!Q369)</f>
        <v/>
      </c>
      <c r="I341" s="460" t="str">
        <f>IF(基本情報入力シート!V369="", "", 基本情報入力シート!V369)</f>
        <v/>
      </c>
      <c r="J341" s="460" t="str">
        <f>IF(基本情報入力シート!W369="", "", 基本情報入力シート!W369)</f>
        <v/>
      </c>
      <c r="K341" s="460" t="str">
        <f>IF(基本情報入力シート!Z369="", "", 基本情報入力シート!Z369)</f>
        <v/>
      </c>
      <c r="L341" s="162" t="str">
        <f>IF(基本情報入力シート!AF369=0, "",基本情報入力シート!AF369)</f>
        <v/>
      </c>
      <c r="M341" s="163" t="str">
        <f>IF(AND(基本情報入力シート!AG369="",基本情報入力シート!AG369=""), "", 基本情報入力シート!AG369)</f>
        <v/>
      </c>
      <c r="N341" s="136"/>
      <c r="O341" s="155" t="str">
        <f>IFERROR(VLOOKUP(K341,【参考】数式用!$A$2:$M$57,MATCH(N341,【参考】数式用!$G$3:$M$3,0)+6,0),"")</f>
        <v/>
      </c>
      <c r="P341" s="461" t="s">
        <v>180</v>
      </c>
      <c r="Q341" s="141"/>
      <c r="R341" s="462" t="s">
        <v>271</v>
      </c>
      <c r="S341" s="141"/>
      <c r="T341" s="462" t="s">
        <v>272</v>
      </c>
      <c r="U341" s="141"/>
      <c r="V341" s="462" t="s">
        <v>271</v>
      </c>
      <c r="W341" s="141"/>
      <c r="X341" s="462" t="s">
        <v>182</v>
      </c>
      <c r="Y341" s="462" t="s">
        <v>274</v>
      </c>
      <c r="Z341" s="456" t="str">
        <f t="shared" si="129"/>
        <v/>
      </c>
      <c r="AA341" s="463" t="s">
        <v>275</v>
      </c>
      <c r="AB341" s="458" t="str">
        <f t="shared" si="130"/>
        <v/>
      </c>
      <c r="AC341" s="459" t="str">
        <f>IFERROR(ROUNDDOWN(ROUNDDOWN(ROUND(L341*VLOOKUP(K341,【参考】数式用!$A$2:$M$57,MATCH("処遇改善加算Ⅳ",【参考】数式用!$G$3:$M$3,0)+6,0),0)*M341,0)*Z341*0.5,0), "")</f>
        <v/>
      </c>
      <c r="AD341" s="156"/>
      <c r="AE341" s="157"/>
      <c r="AF341" s="157"/>
      <c r="AG341" s="158"/>
      <c r="AH341" s="234"/>
      <c r="AI341" s="584"/>
      <c r="AJ341" s="167"/>
      <c r="AK341" s="541" t="str">
        <f t="shared" si="131"/>
        <v/>
      </c>
      <c r="AL341" s="542" t="str">
        <f t="shared" si="132"/>
        <v/>
      </c>
      <c r="AM341" s="543"/>
      <c r="AN341" s="547" t="str">
        <f>IFERROR(VLOOKUP(K341,【参考】数式用!$A$2:$N$57,14,FALSE),"")</f>
        <v/>
      </c>
      <c r="AO341" s="547" t="str">
        <f t="shared" si="133"/>
        <v/>
      </c>
      <c r="AP341" s="545" t="str">
        <f t="shared" si="134"/>
        <v/>
      </c>
      <c r="AQ341" s="545" t="str">
        <f t="shared" si="135"/>
        <v>キャリアパス要件Ⅰ・Ⅱ_</v>
      </c>
      <c r="AR341" s="546" t="str">
        <f t="shared" si="136"/>
        <v>入力済</v>
      </c>
      <c r="AS341" s="547" t="str">
        <f t="shared" si="137"/>
        <v/>
      </c>
      <c r="AT341" s="546" t="str">
        <f t="shared" si="138"/>
        <v>入力済</v>
      </c>
      <c r="AU341" s="546" t="str">
        <f t="shared" si="139"/>
        <v/>
      </c>
      <c r="AV341" s="546" t="str">
        <f t="shared" si="140"/>
        <v/>
      </c>
      <c r="AW341" s="547" t="str">
        <f t="shared" si="141"/>
        <v/>
      </c>
      <c r="AX341" s="547" t="str">
        <f t="shared" si="150"/>
        <v>入力済</v>
      </c>
      <c r="AY341" s="546" t="str">
        <f>IFERROR(VLOOKUP(K341,【参考】数式用!$AR$3:$AS$49, 2, FALSE), "")</f>
        <v/>
      </c>
      <c r="AZ341" s="547" t="str">
        <f t="shared" si="142"/>
        <v/>
      </c>
      <c r="BA341" s="547" t="str">
        <f t="shared" si="143"/>
        <v>入力済</v>
      </c>
      <c r="BB341" s="546" t="str">
        <f>IFERROR(VLOOKUP(K341,【参考】数式用!$AX$3:$AY$56, 2, FALSE), "")</f>
        <v/>
      </c>
      <c r="BC341" s="547" t="str">
        <f t="shared" si="144"/>
        <v/>
      </c>
      <c r="BD341" s="547" t="str">
        <f t="shared" si="145"/>
        <v>入力済</v>
      </c>
      <c r="BE341" s="547" t="str">
        <f t="shared" si="151"/>
        <v/>
      </c>
      <c r="BF341" s="547" t="str">
        <f t="shared" si="146"/>
        <v/>
      </c>
      <c r="BG341" s="547" t="str">
        <f t="shared" si="147"/>
        <v/>
      </c>
      <c r="BH341" s="547" t="str">
        <f t="shared" si="148"/>
        <v/>
      </c>
      <c r="BI341" s="547" t="str">
        <f t="shared" si="149"/>
        <v/>
      </c>
      <c r="BM341" s="633" t="e">
        <f>VLOOKUP(K341,【参考】数式用!$A$2:$O$57,15,FALSE)</f>
        <v>#N/A</v>
      </c>
    </row>
    <row r="342" spans="1:65" ht="109.95" customHeight="1" thickBot="1">
      <c r="A342" s="649">
        <v>331</v>
      </c>
      <c r="B342" s="983" t="str">
        <f>IF(基本情報入力シート!B370="","",基本情報入力シート!B370)</f>
        <v/>
      </c>
      <c r="C342" s="984"/>
      <c r="D342" s="984"/>
      <c r="E342" s="984"/>
      <c r="F342" s="985"/>
      <c r="G342" s="460" t="str">
        <f>IF(基本情報入力シート!L370="", "", 基本情報入力シート!L370)</f>
        <v/>
      </c>
      <c r="H342" s="460" t="str">
        <f>IF(基本情報入力シート!Q370="", "", 基本情報入力シート!Q370)</f>
        <v/>
      </c>
      <c r="I342" s="460" t="str">
        <f>IF(基本情報入力シート!V370="", "", 基本情報入力シート!V370)</f>
        <v/>
      </c>
      <c r="J342" s="460" t="str">
        <f>IF(基本情報入力シート!W370="", "", 基本情報入力シート!W370)</f>
        <v/>
      </c>
      <c r="K342" s="460" t="str">
        <f>IF(基本情報入力シート!Z370="", "", 基本情報入力シート!Z370)</f>
        <v/>
      </c>
      <c r="L342" s="162" t="str">
        <f>IF(基本情報入力シート!AF370=0, "",基本情報入力シート!AF370)</f>
        <v/>
      </c>
      <c r="M342" s="163" t="str">
        <f>IF(AND(基本情報入力シート!AG370="",基本情報入力シート!AG370=""), "", 基本情報入力シート!AG370)</f>
        <v/>
      </c>
      <c r="N342" s="136"/>
      <c r="O342" s="155" t="str">
        <f>IFERROR(VLOOKUP(K342,【参考】数式用!$A$2:$M$57,MATCH(N342,【参考】数式用!$G$3:$M$3,0)+6,0),"")</f>
        <v/>
      </c>
      <c r="P342" s="461" t="s">
        <v>180</v>
      </c>
      <c r="Q342" s="141"/>
      <c r="R342" s="462" t="s">
        <v>271</v>
      </c>
      <c r="S342" s="141"/>
      <c r="T342" s="462" t="s">
        <v>272</v>
      </c>
      <c r="U342" s="141"/>
      <c r="V342" s="462" t="s">
        <v>271</v>
      </c>
      <c r="W342" s="141"/>
      <c r="X342" s="462" t="s">
        <v>182</v>
      </c>
      <c r="Y342" s="462" t="s">
        <v>274</v>
      </c>
      <c r="Z342" s="456" t="str">
        <f t="shared" si="129"/>
        <v/>
      </c>
      <c r="AA342" s="463" t="s">
        <v>275</v>
      </c>
      <c r="AB342" s="458" t="str">
        <f t="shared" si="130"/>
        <v/>
      </c>
      <c r="AC342" s="459" t="str">
        <f>IFERROR(ROUNDDOWN(ROUNDDOWN(ROUND(L342*VLOOKUP(K342,【参考】数式用!$A$2:$M$57,MATCH("処遇改善加算Ⅳ",【参考】数式用!$G$3:$M$3,0)+6,0),0)*M342,0)*Z342*0.5,0), "")</f>
        <v/>
      </c>
      <c r="AD342" s="156"/>
      <c r="AE342" s="157"/>
      <c r="AF342" s="157"/>
      <c r="AG342" s="158"/>
      <c r="AH342" s="234"/>
      <c r="AI342" s="584"/>
      <c r="AJ342" s="167"/>
      <c r="AK342" s="541" t="str">
        <f t="shared" si="131"/>
        <v/>
      </c>
      <c r="AL342" s="542" t="str">
        <f t="shared" si="132"/>
        <v/>
      </c>
      <c r="AM342" s="543"/>
      <c r="AN342" s="547" t="str">
        <f>IFERROR(VLOOKUP(K342,【参考】数式用!$A$2:$N$57,14,FALSE),"")</f>
        <v/>
      </c>
      <c r="AO342" s="547" t="str">
        <f t="shared" si="133"/>
        <v/>
      </c>
      <c r="AP342" s="545" t="str">
        <f t="shared" si="134"/>
        <v/>
      </c>
      <c r="AQ342" s="545" t="str">
        <f t="shared" si="135"/>
        <v>キャリアパス要件Ⅰ・Ⅱ_</v>
      </c>
      <c r="AR342" s="546" t="str">
        <f t="shared" si="136"/>
        <v>入力済</v>
      </c>
      <c r="AS342" s="547" t="str">
        <f t="shared" si="137"/>
        <v/>
      </c>
      <c r="AT342" s="546" t="str">
        <f t="shared" si="138"/>
        <v>入力済</v>
      </c>
      <c r="AU342" s="546" t="str">
        <f t="shared" si="139"/>
        <v/>
      </c>
      <c r="AV342" s="546" t="str">
        <f t="shared" si="140"/>
        <v/>
      </c>
      <c r="AW342" s="547" t="str">
        <f t="shared" si="141"/>
        <v/>
      </c>
      <c r="AX342" s="547" t="str">
        <f t="shared" si="150"/>
        <v>入力済</v>
      </c>
      <c r="AY342" s="546" t="str">
        <f>IFERROR(VLOOKUP(K342,【参考】数式用!$AR$3:$AS$49, 2, FALSE), "")</f>
        <v/>
      </c>
      <c r="AZ342" s="547" t="str">
        <f t="shared" si="142"/>
        <v/>
      </c>
      <c r="BA342" s="547" t="str">
        <f t="shared" si="143"/>
        <v>入力済</v>
      </c>
      <c r="BB342" s="546" t="str">
        <f>IFERROR(VLOOKUP(K342,【参考】数式用!$AX$3:$AY$56, 2, FALSE), "")</f>
        <v/>
      </c>
      <c r="BC342" s="547" t="str">
        <f t="shared" si="144"/>
        <v/>
      </c>
      <c r="BD342" s="547" t="str">
        <f t="shared" si="145"/>
        <v>入力済</v>
      </c>
      <c r="BE342" s="547" t="str">
        <f t="shared" si="151"/>
        <v/>
      </c>
      <c r="BF342" s="547" t="str">
        <f t="shared" si="146"/>
        <v/>
      </c>
      <c r="BG342" s="547" t="str">
        <f t="shared" si="147"/>
        <v/>
      </c>
      <c r="BH342" s="547" t="str">
        <f t="shared" si="148"/>
        <v/>
      </c>
      <c r="BI342" s="547" t="str">
        <f t="shared" si="149"/>
        <v/>
      </c>
      <c r="BM342" s="633" t="e">
        <f>VLOOKUP(K342,【参考】数式用!$A$2:$O$57,15,FALSE)</f>
        <v>#N/A</v>
      </c>
    </row>
    <row r="343" spans="1:65" ht="109.95" customHeight="1" thickBot="1">
      <c r="A343" s="649">
        <v>332</v>
      </c>
      <c r="B343" s="983" t="str">
        <f>IF(基本情報入力シート!B371="","",基本情報入力シート!B371)</f>
        <v/>
      </c>
      <c r="C343" s="984"/>
      <c r="D343" s="984"/>
      <c r="E343" s="984"/>
      <c r="F343" s="985"/>
      <c r="G343" s="460" t="str">
        <f>IF(基本情報入力シート!L371="", "", 基本情報入力シート!L371)</f>
        <v/>
      </c>
      <c r="H343" s="460" t="str">
        <f>IF(基本情報入力シート!Q371="", "", 基本情報入力シート!Q371)</f>
        <v/>
      </c>
      <c r="I343" s="460" t="str">
        <f>IF(基本情報入力シート!V371="", "", 基本情報入力シート!V371)</f>
        <v/>
      </c>
      <c r="J343" s="460" t="str">
        <f>IF(基本情報入力シート!W371="", "", 基本情報入力シート!W371)</f>
        <v/>
      </c>
      <c r="K343" s="460" t="str">
        <f>IF(基本情報入力シート!Z371="", "", 基本情報入力シート!Z371)</f>
        <v/>
      </c>
      <c r="L343" s="162" t="str">
        <f>IF(基本情報入力シート!AF371=0, "",基本情報入力シート!AF371)</f>
        <v/>
      </c>
      <c r="M343" s="163" t="str">
        <f>IF(AND(基本情報入力シート!AG371="",基本情報入力シート!AG371=""), "", 基本情報入力シート!AG371)</f>
        <v/>
      </c>
      <c r="N343" s="136"/>
      <c r="O343" s="155" t="str">
        <f>IFERROR(VLOOKUP(K343,【参考】数式用!$A$2:$M$57,MATCH(N343,【参考】数式用!$G$3:$M$3,0)+6,0),"")</f>
        <v/>
      </c>
      <c r="P343" s="461" t="s">
        <v>180</v>
      </c>
      <c r="Q343" s="141"/>
      <c r="R343" s="462" t="s">
        <v>271</v>
      </c>
      <c r="S343" s="141"/>
      <c r="T343" s="462" t="s">
        <v>272</v>
      </c>
      <c r="U343" s="141"/>
      <c r="V343" s="462" t="s">
        <v>271</v>
      </c>
      <c r="W343" s="141"/>
      <c r="X343" s="462" t="s">
        <v>182</v>
      </c>
      <c r="Y343" s="462" t="s">
        <v>274</v>
      </c>
      <c r="Z343" s="456" t="str">
        <f t="shared" si="129"/>
        <v/>
      </c>
      <c r="AA343" s="463" t="s">
        <v>275</v>
      </c>
      <c r="AB343" s="458" t="str">
        <f t="shared" si="130"/>
        <v/>
      </c>
      <c r="AC343" s="459" t="str">
        <f>IFERROR(ROUNDDOWN(ROUNDDOWN(ROUND(L343*VLOOKUP(K343,【参考】数式用!$A$2:$M$57,MATCH("処遇改善加算Ⅳ",【参考】数式用!$G$3:$M$3,0)+6,0),0)*M343,0)*Z343*0.5,0), "")</f>
        <v/>
      </c>
      <c r="AD343" s="156"/>
      <c r="AE343" s="157"/>
      <c r="AF343" s="157"/>
      <c r="AG343" s="158"/>
      <c r="AH343" s="234"/>
      <c r="AI343" s="584"/>
      <c r="AJ343" s="167"/>
      <c r="AK343" s="541" t="str">
        <f t="shared" si="131"/>
        <v/>
      </c>
      <c r="AL343" s="542" t="str">
        <f t="shared" si="132"/>
        <v/>
      </c>
      <c r="AM343" s="543"/>
      <c r="AN343" s="547" t="str">
        <f>IFERROR(VLOOKUP(K343,【参考】数式用!$A$2:$N$57,14,FALSE),"")</f>
        <v/>
      </c>
      <c r="AO343" s="547" t="str">
        <f t="shared" si="133"/>
        <v/>
      </c>
      <c r="AP343" s="545" t="str">
        <f t="shared" si="134"/>
        <v/>
      </c>
      <c r="AQ343" s="545" t="str">
        <f t="shared" si="135"/>
        <v>キャリアパス要件Ⅰ・Ⅱ_</v>
      </c>
      <c r="AR343" s="546" t="str">
        <f t="shared" si="136"/>
        <v>入力済</v>
      </c>
      <c r="AS343" s="547" t="str">
        <f t="shared" si="137"/>
        <v/>
      </c>
      <c r="AT343" s="546" t="str">
        <f t="shared" si="138"/>
        <v>入力済</v>
      </c>
      <c r="AU343" s="546" t="str">
        <f t="shared" si="139"/>
        <v/>
      </c>
      <c r="AV343" s="546" t="str">
        <f t="shared" si="140"/>
        <v/>
      </c>
      <c r="AW343" s="547" t="str">
        <f t="shared" si="141"/>
        <v/>
      </c>
      <c r="AX343" s="547" t="str">
        <f t="shared" si="150"/>
        <v>入力済</v>
      </c>
      <c r="AY343" s="546" t="str">
        <f>IFERROR(VLOOKUP(K343,【参考】数式用!$AR$3:$AS$49, 2, FALSE), "")</f>
        <v/>
      </c>
      <c r="AZ343" s="547" t="str">
        <f t="shared" si="142"/>
        <v/>
      </c>
      <c r="BA343" s="547" t="str">
        <f t="shared" si="143"/>
        <v>入力済</v>
      </c>
      <c r="BB343" s="546" t="str">
        <f>IFERROR(VLOOKUP(K343,【参考】数式用!$AX$3:$AY$56, 2, FALSE), "")</f>
        <v/>
      </c>
      <c r="BC343" s="547" t="str">
        <f t="shared" si="144"/>
        <v/>
      </c>
      <c r="BD343" s="547" t="str">
        <f t="shared" si="145"/>
        <v>入力済</v>
      </c>
      <c r="BE343" s="547" t="str">
        <f t="shared" si="151"/>
        <v/>
      </c>
      <c r="BF343" s="547" t="str">
        <f t="shared" si="146"/>
        <v/>
      </c>
      <c r="BG343" s="547" t="str">
        <f t="shared" si="147"/>
        <v/>
      </c>
      <c r="BH343" s="547" t="str">
        <f t="shared" si="148"/>
        <v/>
      </c>
      <c r="BI343" s="547" t="str">
        <f t="shared" si="149"/>
        <v/>
      </c>
      <c r="BM343" s="633" t="e">
        <f>VLOOKUP(K343,【参考】数式用!$A$2:$O$57,15,FALSE)</f>
        <v>#N/A</v>
      </c>
    </row>
    <row r="344" spans="1:65" ht="109.95" customHeight="1" thickBot="1">
      <c r="A344" s="649">
        <v>333</v>
      </c>
      <c r="B344" s="983" t="str">
        <f>IF(基本情報入力シート!B372="","",基本情報入力シート!B372)</f>
        <v/>
      </c>
      <c r="C344" s="984"/>
      <c r="D344" s="984"/>
      <c r="E344" s="984"/>
      <c r="F344" s="985"/>
      <c r="G344" s="460" t="str">
        <f>IF(基本情報入力シート!L372="", "", 基本情報入力シート!L372)</f>
        <v/>
      </c>
      <c r="H344" s="460" t="str">
        <f>IF(基本情報入力シート!Q372="", "", 基本情報入力シート!Q372)</f>
        <v/>
      </c>
      <c r="I344" s="460" t="str">
        <f>IF(基本情報入力シート!V372="", "", 基本情報入力シート!V372)</f>
        <v/>
      </c>
      <c r="J344" s="460" t="str">
        <f>IF(基本情報入力シート!W372="", "", 基本情報入力シート!W372)</f>
        <v/>
      </c>
      <c r="K344" s="460" t="str">
        <f>IF(基本情報入力シート!Z372="", "", 基本情報入力シート!Z372)</f>
        <v/>
      </c>
      <c r="L344" s="162" t="str">
        <f>IF(基本情報入力シート!AF372=0, "",基本情報入力シート!AF372)</f>
        <v/>
      </c>
      <c r="M344" s="163" t="str">
        <f>IF(AND(基本情報入力シート!AG372="",基本情報入力シート!AG372=""), "", 基本情報入力シート!AG372)</f>
        <v/>
      </c>
      <c r="N344" s="136"/>
      <c r="O344" s="155" t="str">
        <f>IFERROR(VLOOKUP(K344,【参考】数式用!$A$2:$M$57,MATCH(N344,【参考】数式用!$G$3:$M$3,0)+6,0),"")</f>
        <v/>
      </c>
      <c r="P344" s="461" t="s">
        <v>180</v>
      </c>
      <c r="Q344" s="141"/>
      <c r="R344" s="462" t="s">
        <v>271</v>
      </c>
      <c r="S344" s="141"/>
      <c r="T344" s="462" t="s">
        <v>272</v>
      </c>
      <c r="U344" s="141"/>
      <c r="V344" s="462" t="s">
        <v>271</v>
      </c>
      <c r="W344" s="141"/>
      <c r="X344" s="462" t="s">
        <v>182</v>
      </c>
      <c r="Y344" s="462" t="s">
        <v>274</v>
      </c>
      <c r="Z344" s="456" t="str">
        <f t="shared" si="129"/>
        <v/>
      </c>
      <c r="AA344" s="463" t="s">
        <v>275</v>
      </c>
      <c r="AB344" s="458" t="str">
        <f t="shared" si="130"/>
        <v/>
      </c>
      <c r="AC344" s="459" t="str">
        <f>IFERROR(ROUNDDOWN(ROUNDDOWN(ROUND(L344*VLOOKUP(K344,【参考】数式用!$A$2:$M$57,MATCH("処遇改善加算Ⅳ",【参考】数式用!$G$3:$M$3,0)+6,0),0)*M344,0)*Z344*0.5,0), "")</f>
        <v/>
      </c>
      <c r="AD344" s="156"/>
      <c r="AE344" s="157"/>
      <c r="AF344" s="157"/>
      <c r="AG344" s="158"/>
      <c r="AH344" s="234"/>
      <c r="AI344" s="584"/>
      <c r="AJ344" s="167"/>
      <c r="AK344" s="541" t="str">
        <f t="shared" si="131"/>
        <v/>
      </c>
      <c r="AL344" s="542" t="str">
        <f t="shared" si="132"/>
        <v/>
      </c>
      <c r="AM344" s="543"/>
      <c r="AN344" s="547" t="str">
        <f>IFERROR(VLOOKUP(K344,【参考】数式用!$A$2:$N$57,14,FALSE),"")</f>
        <v/>
      </c>
      <c r="AO344" s="547" t="str">
        <f t="shared" si="133"/>
        <v/>
      </c>
      <c r="AP344" s="545" t="str">
        <f t="shared" si="134"/>
        <v/>
      </c>
      <c r="AQ344" s="545" t="str">
        <f t="shared" si="135"/>
        <v>キャリアパス要件Ⅰ・Ⅱ_</v>
      </c>
      <c r="AR344" s="546" t="str">
        <f t="shared" si="136"/>
        <v>入力済</v>
      </c>
      <c r="AS344" s="547" t="str">
        <f t="shared" si="137"/>
        <v/>
      </c>
      <c r="AT344" s="546" t="str">
        <f t="shared" si="138"/>
        <v>入力済</v>
      </c>
      <c r="AU344" s="546" t="str">
        <f t="shared" si="139"/>
        <v/>
      </c>
      <c r="AV344" s="546" t="str">
        <f t="shared" si="140"/>
        <v/>
      </c>
      <c r="AW344" s="547" t="str">
        <f t="shared" si="141"/>
        <v/>
      </c>
      <c r="AX344" s="547" t="str">
        <f t="shared" si="150"/>
        <v>入力済</v>
      </c>
      <c r="AY344" s="546" t="str">
        <f>IFERROR(VLOOKUP(K344,【参考】数式用!$AR$3:$AS$49, 2, FALSE), "")</f>
        <v/>
      </c>
      <c r="AZ344" s="547" t="str">
        <f t="shared" si="142"/>
        <v/>
      </c>
      <c r="BA344" s="547" t="str">
        <f t="shared" si="143"/>
        <v>入力済</v>
      </c>
      <c r="BB344" s="546" t="str">
        <f>IFERROR(VLOOKUP(K344,【参考】数式用!$AX$3:$AY$56, 2, FALSE), "")</f>
        <v/>
      </c>
      <c r="BC344" s="547" t="str">
        <f t="shared" si="144"/>
        <v/>
      </c>
      <c r="BD344" s="547" t="str">
        <f t="shared" si="145"/>
        <v>入力済</v>
      </c>
      <c r="BE344" s="547" t="str">
        <f t="shared" si="151"/>
        <v/>
      </c>
      <c r="BF344" s="547" t="str">
        <f t="shared" si="146"/>
        <v/>
      </c>
      <c r="BG344" s="547" t="str">
        <f t="shared" si="147"/>
        <v/>
      </c>
      <c r="BH344" s="547" t="str">
        <f t="shared" si="148"/>
        <v/>
      </c>
      <c r="BI344" s="547" t="str">
        <f t="shared" si="149"/>
        <v/>
      </c>
      <c r="BM344" s="633" t="e">
        <f>VLOOKUP(K344,【参考】数式用!$A$2:$O$57,15,FALSE)</f>
        <v>#N/A</v>
      </c>
    </row>
    <row r="345" spans="1:65" ht="109.95" customHeight="1" thickBot="1">
      <c r="A345" s="649">
        <v>334</v>
      </c>
      <c r="B345" s="983" t="str">
        <f>IF(基本情報入力シート!B373="","",基本情報入力シート!B373)</f>
        <v/>
      </c>
      <c r="C345" s="984"/>
      <c r="D345" s="984"/>
      <c r="E345" s="984"/>
      <c r="F345" s="985"/>
      <c r="G345" s="460" t="str">
        <f>IF(基本情報入力シート!L373="", "", 基本情報入力シート!L373)</f>
        <v/>
      </c>
      <c r="H345" s="460" t="str">
        <f>IF(基本情報入力シート!Q373="", "", 基本情報入力シート!Q373)</f>
        <v/>
      </c>
      <c r="I345" s="460" t="str">
        <f>IF(基本情報入力シート!V373="", "", 基本情報入力シート!V373)</f>
        <v/>
      </c>
      <c r="J345" s="460" t="str">
        <f>IF(基本情報入力シート!W373="", "", 基本情報入力シート!W373)</f>
        <v/>
      </c>
      <c r="K345" s="460" t="str">
        <f>IF(基本情報入力シート!Z373="", "", 基本情報入力シート!Z373)</f>
        <v/>
      </c>
      <c r="L345" s="162" t="str">
        <f>IF(基本情報入力シート!AF373=0, "",基本情報入力シート!AF373)</f>
        <v/>
      </c>
      <c r="M345" s="163" t="str">
        <f>IF(AND(基本情報入力シート!AG373="",基本情報入力シート!AG373=""), "", 基本情報入力シート!AG373)</f>
        <v/>
      </c>
      <c r="N345" s="136"/>
      <c r="O345" s="155" t="str">
        <f>IFERROR(VLOOKUP(K345,【参考】数式用!$A$2:$M$57,MATCH(N345,【参考】数式用!$G$3:$M$3,0)+6,0),"")</f>
        <v/>
      </c>
      <c r="P345" s="461" t="s">
        <v>180</v>
      </c>
      <c r="Q345" s="141"/>
      <c r="R345" s="462" t="s">
        <v>271</v>
      </c>
      <c r="S345" s="141"/>
      <c r="T345" s="462" t="s">
        <v>272</v>
      </c>
      <c r="U345" s="141"/>
      <c r="V345" s="462" t="s">
        <v>271</v>
      </c>
      <c r="W345" s="141"/>
      <c r="X345" s="462" t="s">
        <v>182</v>
      </c>
      <c r="Y345" s="462" t="s">
        <v>274</v>
      </c>
      <c r="Z345" s="456" t="str">
        <f t="shared" si="129"/>
        <v/>
      </c>
      <c r="AA345" s="463" t="s">
        <v>275</v>
      </c>
      <c r="AB345" s="458" t="str">
        <f t="shared" si="130"/>
        <v/>
      </c>
      <c r="AC345" s="459" t="str">
        <f>IFERROR(ROUNDDOWN(ROUNDDOWN(ROUND(L345*VLOOKUP(K345,【参考】数式用!$A$2:$M$57,MATCH("処遇改善加算Ⅳ",【参考】数式用!$G$3:$M$3,0)+6,0),0)*M345,0)*Z345*0.5,0), "")</f>
        <v/>
      </c>
      <c r="AD345" s="156"/>
      <c r="AE345" s="157"/>
      <c r="AF345" s="157"/>
      <c r="AG345" s="158"/>
      <c r="AH345" s="234"/>
      <c r="AI345" s="584"/>
      <c r="AJ345" s="167"/>
      <c r="AK345" s="541" t="str">
        <f t="shared" si="131"/>
        <v/>
      </c>
      <c r="AL345" s="542" t="str">
        <f t="shared" si="132"/>
        <v/>
      </c>
      <c r="AM345" s="543"/>
      <c r="AN345" s="547" t="str">
        <f>IFERROR(VLOOKUP(K345,【参考】数式用!$A$2:$N$57,14,FALSE),"")</f>
        <v/>
      </c>
      <c r="AO345" s="547" t="str">
        <f t="shared" si="133"/>
        <v/>
      </c>
      <c r="AP345" s="545" t="str">
        <f t="shared" si="134"/>
        <v/>
      </c>
      <c r="AQ345" s="545" t="str">
        <f t="shared" si="135"/>
        <v>キャリアパス要件Ⅰ・Ⅱ_</v>
      </c>
      <c r="AR345" s="546" t="str">
        <f t="shared" si="136"/>
        <v>入力済</v>
      </c>
      <c r="AS345" s="547" t="str">
        <f t="shared" si="137"/>
        <v/>
      </c>
      <c r="AT345" s="546" t="str">
        <f t="shared" si="138"/>
        <v>入力済</v>
      </c>
      <c r="AU345" s="546" t="str">
        <f t="shared" si="139"/>
        <v/>
      </c>
      <c r="AV345" s="546" t="str">
        <f t="shared" si="140"/>
        <v/>
      </c>
      <c r="AW345" s="547" t="str">
        <f t="shared" si="141"/>
        <v/>
      </c>
      <c r="AX345" s="547" t="str">
        <f t="shared" si="150"/>
        <v>入力済</v>
      </c>
      <c r="AY345" s="546" t="str">
        <f>IFERROR(VLOOKUP(K345,【参考】数式用!$AR$3:$AS$49, 2, FALSE), "")</f>
        <v/>
      </c>
      <c r="AZ345" s="547" t="str">
        <f t="shared" si="142"/>
        <v/>
      </c>
      <c r="BA345" s="547" t="str">
        <f t="shared" si="143"/>
        <v>入力済</v>
      </c>
      <c r="BB345" s="546" t="str">
        <f>IFERROR(VLOOKUP(K345,【参考】数式用!$AX$3:$AY$56, 2, FALSE), "")</f>
        <v/>
      </c>
      <c r="BC345" s="547" t="str">
        <f t="shared" si="144"/>
        <v/>
      </c>
      <c r="BD345" s="547" t="str">
        <f t="shared" si="145"/>
        <v>入力済</v>
      </c>
      <c r="BE345" s="547" t="str">
        <f t="shared" si="151"/>
        <v/>
      </c>
      <c r="BF345" s="547" t="str">
        <f t="shared" si="146"/>
        <v/>
      </c>
      <c r="BG345" s="547" t="str">
        <f t="shared" si="147"/>
        <v/>
      </c>
      <c r="BH345" s="547" t="str">
        <f t="shared" si="148"/>
        <v/>
      </c>
      <c r="BI345" s="547" t="str">
        <f t="shared" si="149"/>
        <v/>
      </c>
      <c r="BM345" s="633" t="e">
        <f>VLOOKUP(K345,【参考】数式用!$A$2:$O$57,15,FALSE)</f>
        <v>#N/A</v>
      </c>
    </row>
    <row r="346" spans="1:65" ht="109.95" customHeight="1" thickBot="1">
      <c r="A346" s="649">
        <v>335</v>
      </c>
      <c r="B346" s="983" t="str">
        <f>IF(基本情報入力シート!B374="","",基本情報入力シート!B374)</f>
        <v/>
      </c>
      <c r="C346" s="984"/>
      <c r="D346" s="984"/>
      <c r="E346" s="984"/>
      <c r="F346" s="985"/>
      <c r="G346" s="460" t="str">
        <f>IF(基本情報入力シート!L374="", "", 基本情報入力シート!L374)</f>
        <v/>
      </c>
      <c r="H346" s="460" t="str">
        <f>IF(基本情報入力シート!Q374="", "", 基本情報入力シート!Q374)</f>
        <v/>
      </c>
      <c r="I346" s="460" t="str">
        <f>IF(基本情報入力シート!V374="", "", 基本情報入力シート!V374)</f>
        <v/>
      </c>
      <c r="J346" s="460" t="str">
        <f>IF(基本情報入力シート!W374="", "", 基本情報入力シート!W374)</f>
        <v/>
      </c>
      <c r="K346" s="460" t="str">
        <f>IF(基本情報入力シート!Z374="", "", 基本情報入力シート!Z374)</f>
        <v/>
      </c>
      <c r="L346" s="162" t="str">
        <f>IF(基本情報入力シート!AF374=0, "",基本情報入力シート!AF374)</f>
        <v/>
      </c>
      <c r="M346" s="163" t="str">
        <f>IF(AND(基本情報入力シート!AG374="",基本情報入力シート!AG374=""), "", 基本情報入力シート!AG374)</f>
        <v/>
      </c>
      <c r="N346" s="136"/>
      <c r="O346" s="155" t="str">
        <f>IFERROR(VLOOKUP(K346,【参考】数式用!$A$2:$M$57,MATCH(N346,【参考】数式用!$G$3:$M$3,0)+6,0),"")</f>
        <v/>
      </c>
      <c r="P346" s="461" t="s">
        <v>180</v>
      </c>
      <c r="Q346" s="141"/>
      <c r="R346" s="462" t="s">
        <v>271</v>
      </c>
      <c r="S346" s="141"/>
      <c r="T346" s="462" t="s">
        <v>272</v>
      </c>
      <c r="U346" s="141"/>
      <c r="V346" s="462" t="s">
        <v>271</v>
      </c>
      <c r="W346" s="141"/>
      <c r="X346" s="462" t="s">
        <v>182</v>
      </c>
      <c r="Y346" s="462" t="s">
        <v>274</v>
      </c>
      <c r="Z346" s="456" t="str">
        <f t="shared" si="129"/>
        <v/>
      </c>
      <c r="AA346" s="463" t="s">
        <v>275</v>
      </c>
      <c r="AB346" s="458" t="str">
        <f t="shared" si="130"/>
        <v/>
      </c>
      <c r="AC346" s="459" t="str">
        <f>IFERROR(ROUNDDOWN(ROUNDDOWN(ROUND(L346*VLOOKUP(K346,【参考】数式用!$A$2:$M$57,MATCH("処遇改善加算Ⅳ",【参考】数式用!$G$3:$M$3,0)+6,0),0)*M346,0)*Z346*0.5,0), "")</f>
        <v/>
      </c>
      <c r="AD346" s="156"/>
      <c r="AE346" s="157"/>
      <c r="AF346" s="157"/>
      <c r="AG346" s="158"/>
      <c r="AH346" s="234"/>
      <c r="AI346" s="584"/>
      <c r="AJ346" s="167"/>
      <c r="AK346" s="541" t="str">
        <f t="shared" si="131"/>
        <v/>
      </c>
      <c r="AL346" s="542" t="str">
        <f t="shared" si="132"/>
        <v/>
      </c>
      <c r="AM346" s="543"/>
      <c r="AN346" s="547" t="str">
        <f>IFERROR(VLOOKUP(K346,【参考】数式用!$A$2:$N$57,14,FALSE),"")</f>
        <v/>
      </c>
      <c r="AO346" s="547" t="str">
        <f t="shared" si="133"/>
        <v/>
      </c>
      <c r="AP346" s="545" t="str">
        <f t="shared" si="134"/>
        <v/>
      </c>
      <c r="AQ346" s="545" t="str">
        <f t="shared" si="135"/>
        <v>キャリアパス要件Ⅰ・Ⅱ_</v>
      </c>
      <c r="AR346" s="546" t="str">
        <f t="shared" si="136"/>
        <v>入力済</v>
      </c>
      <c r="AS346" s="547" t="str">
        <f t="shared" si="137"/>
        <v/>
      </c>
      <c r="AT346" s="546" t="str">
        <f t="shared" si="138"/>
        <v>入力済</v>
      </c>
      <c r="AU346" s="546" t="str">
        <f t="shared" si="139"/>
        <v/>
      </c>
      <c r="AV346" s="546" t="str">
        <f t="shared" si="140"/>
        <v/>
      </c>
      <c r="AW346" s="547" t="str">
        <f t="shared" si="141"/>
        <v/>
      </c>
      <c r="AX346" s="547" t="str">
        <f t="shared" si="150"/>
        <v>入力済</v>
      </c>
      <c r="AY346" s="546" t="str">
        <f>IFERROR(VLOOKUP(K346,【参考】数式用!$AR$3:$AS$49, 2, FALSE), "")</f>
        <v/>
      </c>
      <c r="AZ346" s="547" t="str">
        <f t="shared" si="142"/>
        <v/>
      </c>
      <c r="BA346" s="547" t="str">
        <f t="shared" si="143"/>
        <v>入力済</v>
      </c>
      <c r="BB346" s="546" t="str">
        <f>IFERROR(VLOOKUP(K346,【参考】数式用!$AX$3:$AY$56, 2, FALSE), "")</f>
        <v/>
      </c>
      <c r="BC346" s="547" t="str">
        <f t="shared" si="144"/>
        <v/>
      </c>
      <c r="BD346" s="547" t="str">
        <f t="shared" si="145"/>
        <v>入力済</v>
      </c>
      <c r="BE346" s="547" t="str">
        <f t="shared" si="151"/>
        <v/>
      </c>
      <c r="BF346" s="547" t="str">
        <f t="shared" si="146"/>
        <v/>
      </c>
      <c r="BG346" s="547" t="str">
        <f t="shared" si="147"/>
        <v/>
      </c>
      <c r="BH346" s="547" t="str">
        <f t="shared" si="148"/>
        <v/>
      </c>
      <c r="BI346" s="547" t="str">
        <f t="shared" si="149"/>
        <v/>
      </c>
      <c r="BM346" s="633" t="e">
        <f>VLOOKUP(K346,【参考】数式用!$A$2:$O$57,15,FALSE)</f>
        <v>#N/A</v>
      </c>
    </row>
    <row r="347" spans="1:65" ht="109.95" customHeight="1" thickBot="1">
      <c r="A347" s="649">
        <v>336</v>
      </c>
      <c r="B347" s="983" t="str">
        <f>IF(基本情報入力シート!B375="","",基本情報入力シート!B375)</f>
        <v/>
      </c>
      <c r="C347" s="984"/>
      <c r="D347" s="984"/>
      <c r="E347" s="984"/>
      <c r="F347" s="985"/>
      <c r="G347" s="460" t="str">
        <f>IF(基本情報入力シート!L375="", "", 基本情報入力シート!L375)</f>
        <v/>
      </c>
      <c r="H347" s="460" t="str">
        <f>IF(基本情報入力シート!Q375="", "", 基本情報入力シート!Q375)</f>
        <v/>
      </c>
      <c r="I347" s="460" t="str">
        <f>IF(基本情報入力シート!V375="", "", 基本情報入力シート!V375)</f>
        <v/>
      </c>
      <c r="J347" s="460" t="str">
        <f>IF(基本情報入力シート!W375="", "", 基本情報入力シート!W375)</f>
        <v/>
      </c>
      <c r="K347" s="460" t="str">
        <f>IF(基本情報入力シート!Z375="", "", 基本情報入力シート!Z375)</f>
        <v/>
      </c>
      <c r="L347" s="162" t="str">
        <f>IF(基本情報入力シート!AF375=0, "",基本情報入力シート!AF375)</f>
        <v/>
      </c>
      <c r="M347" s="163" t="str">
        <f>IF(AND(基本情報入力シート!AG375="",基本情報入力シート!AG375=""), "", 基本情報入力シート!AG375)</f>
        <v/>
      </c>
      <c r="N347" s="136"/>
      <c r="O347" s="155" t="str">
        <f>IFERROR(VLOOKUP(K347,【参考】数式用!$A$2:$M$57,MATCH(N347,【参考】数式用!$G$3:$M$3,0)+6,0),"")</f>
        <v/>
      </c>
      <c r="P347" s="461" t="s">
        <v>180</v>
      </c>
      <c r="Q347" s="141"/>
      <c r="R347" s="462" t="s">
        <v>271</v>
      </c>
      <c r="S347" s="141"/>
      <c r="T347" s="462" t="s">
        <v>272</v>
      </c>
      <c r="U347" s="141"/>
      <c r="V347" s="462" t="s">
        <v>271</v>
      </c>
      <c r="W347" s="141"/>
      <c r="X347" s="462" t="s">
        <v>182</v>
      </c>
      <c r="Y347" s="462" t="s">
        <v>274</v>
      </c>
      <c r="Z347" s="456" t="str">
        <f t="shared" si="129"/>
        <v/>
      </c>
      <c r="AA347" s="463" t="s">
        <v>275</v>
      </c>
      <c r="AB347" s="458" t="str">
        <f t="shared" si="130"/>
        <v/>
      </c>
      <c r="AC347" s="459" t="str">
        <f>IFERROR(ROUNDDOWN(ROUNDDOWN(ROUND(L347*VLOOKUP(K347,【参考】数式用!$A$2:$M$57,MATCH("処遇改善加算Ⅳ",【参考】数式用!$G$3:$M$3,0)+6,0),0)*M347,0)*Z347*0.5,0), "")</f>
        <v/>
      </c>
      <c r="AD347" s="156"/>
      <c r="AE347" s="157"/>
      <c r="AF347" s="157"/>
      <c r="AG347" s="158"/>
      <c r="AH347" s="234"/>
      <c r="AI347" s="584"/>
      <c r="AJ347" s="167"/>
      <c r="AK347" s="541" t="str">
        <f t="shared" si="131"/>
        <v/>
      </c>
      <c r="AL347" s="542" t="str">
        <f t="shared" si="132"/>
        <v/>
      </c>
      <c r="AM347" s="543"/>
      <c r="AN347" s="547" t="str">
        <f>IFERROR(VLOOKUP(K347,【参考】数式用!$A$2:$N$57,14,FALSE),"")</f>
        <v/>
      </c>
      <c r="AO347" s="547" t="str">
        <f t="shared" si="133"/>
        <v/>
      </c>
      <c r="AP347" s="545" t="str">
        <f t="shared" si="134"/>
        <v/>
      </c>
      <c r="AQ347" s="545" t="str">
        <f t="shared" si="135"/>
        <v>キャリアパス要件Ⅰ・Ⅱ_</v>
      </c>
      <c r="AR347" s="546" t="str">
        <f t="shared" si="136"/>
        <v>入力済</v>
      </c>
      <c r="AS347" s="547" t="str">
        <f t="shared" si="137"/>
        <v/>
      </c>
      <c r="AT347" s="546" t="str">
        <f t="shared" si="138"/>
        <v>入力済</v>
      </c>
      <c r="AU347" s="546" t="str">
        <f t="shared" si="139"/>
        <v/>
      </c>
      <c r="AV347" s="546" t="str">
        <f t="shared" si="140"/>
        <v/>
      </c>
      <c r="AW347" s="547" t="str">
        <f t="shared" si="141"/>
        <v/>
      </c>
      <c r="AX347" s="547" t="str">
        <f t="shared" si="150"/>
        <v>入力済</v>
      </c>
      <c r="AY347" s="546" t="str">
        <f>IFERROR(VLOOKUP(K347,【参考】数式用!$AR$3:$AS$49, 2, FALSE), "")</f>
        <v/>
      </c>
      <c r="AZ347" s="547" t="str">
        <f t="shared" si="142"/>
        <v/>
      </c>
      <c r="BA347" s="547" t="str">
        <f t="shared" si="143"/>
        <v>入力済</v>
      </c>
      <c r="BB347" s="546" t="str">
        <f>IFERROR(VLOOKUP(K347,【参考】数式用!$AX$3:$AY$56, 2, FALSE), "")</f>
        <v/>
      </c>
      <c r="BC347" s="547" t="str">
        <f t="shared" si="144"/>
        <v/>
      </c>
      <c r="BD347" s="547" t="str">
        <f t="shared" si="145"/>
        <v>入力済</v>
      </c>
      <c r="BE347" s="547" t="str">
        <f t="shared" si="151"/>
        <v/>
      </c>
      <c r="BF347" s="547" t="str">
        <f t="shared" si="146"/>
        <v/>
      </c>
      <c r="BG347" s="547" t="str">
        <f t="shared" si="147"/>
        <v/>
      </c>
      <c r="BH347" s="547" t="str">
        <f t="shared" si="148"/>
        <v/>
      </c>
      <c r="BI347" s="547" t="str">
        <f t="shared" si="149"/>
        <v/>
      </c>
      <c r="BM347" s="633" t="e">
        <f>VLOOKUP(K347,【参考】数式用!$A$2:$O$57,15,FALSE)</f>
        <v>#N/A</v>
      </c>
    </row>
    <row r="348" spans="1:65" ht="109.95" customHeight="1" thickBot="1">
      <c r="A348" s="649">
        <v>337</v>
      </c>
      <c r="B348" s="983" t="str">
        <f>IF(基本情報入力シート!B376="","",基本情報入力シート!B376)</f>
        <v/>
      </c>
      <c r="C348" s="984"/>
      <c r="D348" s="984"/>
      <c r="E348" s="984"/>
      <c r="F348" s="985"/>
      <c r="G348" s="460" t="str">
        <f>IF(基本情報入力シート!L376="", "", 基本情報入力シート!L376)</f>
        <v/>
      </c>
      <c r="H348" s="460" t="str">
        <f>IF(基本情報入力シート!Q376="", "", 基本情報入力シート!Q376)</f>
        <v/>
      </c>
      <c r="I348" s="460" t="str">
        <f>IF(基本情報入力シート!V376="", "", 基本情報入力シート!V376)</f>
        <v/>
      </c>
      <c r="J348" s="460" t="str">
        <f>IF(基本情報入力シート!W376="", "", 基本情報入力シート!W376)</f>
        <v/>
      </c>
      <c r="K348" s="460" t="str">
        <f>IF(基本情報入力シート!Z376="", "", 基本情報入力シート!Z376)</f>
        <v/>
      </c>
      <c r="L348" s="162" t="str">
        <f>IF(基本情報入力シート!AF376=0, "",基本情報入力シート!AF376)</f>
        <v/>
      </c>
      <c r="M348" s="163" t="str">
        <f>IF(AND(基本情報入力シート!AG376="",基本情報入力シート!AG376=""), "", 基本情報入力シート!AG376)</f>
        <v/>
      </c>
      <c r="N348" s="136"/>
      <c r="O348" s="155" t="str">
        <f>IFERROR(VLOOKUP(K348,【参考】数式用!$A$2:$M$57,MATCH(N348,【参考】数式用!$G$3:$M$3,0)+6,0),"")</f>
        <v/>
      </c>
      <c r="P348" s="461" t="s">
        <v>180</v>
      </c>
      <c r="Q348" s="141"/>
      <c r="R348" s="462" t="s">
        <v>271</v>
      </c>
      <c r="S348" s="141"/>
      <c r="T348" s="462" t="s">
        <v>272</v>
      </c>
      <c r="U348" s="141"/>
      <c r="V348" s="462" t="s">
        <v>271</v>
      </c>
      <c r="W348" s="141"/>
      <c r="X348" s="462" t="s">
        <v>182</v>
      </c>
      <c r="Y348" s="462" t="s">
        <v>274</v>
      </c>
      <c r="Z348" s="456" t="str">
        <f t="shared" si="129"/>
        <v/>
      </c>
      <c r="AA348" s="463" t="s">
        <v>275</v>
      </c>
      <c r="AB348" s="458" t="str">
        <f t="shared" si="130"/>
        <v/>
      </c>
      <c r="AC348" s="459" t="str">
        <f>IFERROR(ROUNDDOWN(ROUNDDOWN(ROUND(L348*VLOOKUP(K348,【参考】数式用!$A$2:$M$57,MATCH("処遇改善加算Ⅳ",【参考】数式用!$G$3:$M$3,0)+6,0),0)*M348,0)*Z348*0.5,0), "")</f>
        <v/>
      </c>
      <c r="AD348" s="156"/>
      <c r="AE348" s="157"/>
      <c r="AF348" s="157"/>
      <c r="AG348" s="158"/>
      <c r="AH348" s="234"/>
      <c r="AI348" s="584"/>
      <c r="AJ348" s="167"/>
      <c r="AK348" s="541" t="str">
        <f t="shared" si="131"/>
        <v/>
      </c>
      <c r="AL348" s="542" t="str">
        <f t="shared" si="132"/>
        <v/>
      </c>
      <c r="AM348" s="543"/>
      <c r="AN348" s="547" t="str">
        <f>IFERROR(VLOOKUP(K348,【参考】数式用!$A$2:$N$57,14,FALSE),"")</f>
        <v/>
      </c>
      <c r="AO348" s="547" t="str">
        <f t="shared" si="133"/>
        <v/>
      </c>
      <c r="AP348" s="545" t="str">
        <f t="shared" si="134"/>
        <v/>
      </c>
      <c r="AQ348" s="545" t="str">
        <f t="shared" si="135"/>
        <v>キャリアパス要件Ⅰ・Ⅱ_</v>
      </c>
      <c r="AR348" s="546" t="str">
        <f t="shared" si="136"/>
        <v>入力済</v>
      </c>
      <c r="AS348" s="547" t="str">
        <f t="shared" si="137"/>
        <v/>
      </c>
      <c r="AT348" s="546" t="str">
        <f t="shared" si="138"/>
        <v>入力済</v>
      </c>
      <c r="AU348" s="546" t="str">
        <f t="shared" si="139"/>
        <v/>
      </c>
      <c r="AV348" s="546" t="str">
        <f t="shared" si="140"/>
        <v/>
      </c>
      <c r="AW348" s="547" t="str">
        <f t="shared" si="141"/>
        <v/>
      </c>
      <c r="AX348" s="547" t="str">
        <f t="shared" si="150"/>
        <v>入力済</v>
      </c>
      <c r="AY348" s="546" t="str">
        <f>IFERROR(VLOOKUP(K348,【参考】数式用!$AR$3:$AS$49, 2, FALSE), "")</f>
        <v/>
      </c>
      <c r="AZ348" s="547" t="str">
        <f t="shared" si="142"/>
        <v/>
      </c>
      <c r="BA348" s="547" t="str">
        <f t="shared" si="143"/>
        <v>入力済</v>
      </c>
      <c r="BB348" s="546" t="str">
        <f>IFERROR(VLOOKUP(K348,【参考】数式用!$AX$3:$AY$56, 2, FALSE), "")</f>
        <v/>
      </c>
      <c r="BC348" s="547" t="str">
        <f t="shared" si="144"/>
        <v/>
      </c>
      <c r="BD348" s="547" t="str">
        <f t="shared" si="145"/>
        <v>入力済</v>
      </c>
      <c r="BE348" s="547" t="str">
        <f t="shared" si="151"/>
        <v/>
      </c>
      <c r="BF348" s="547" t="str">
        <f t="shared" si="146"/>
        <v/>
      </c>
      <c r="BG348" s="547" t="str">
        <f t="shared" si="147"/>
        <v/>
      </c>
      <c r="BH348" s="547" t="str">
        <f t="shared" si="148"/>
        <v/>
      </c>
      <c r="BI348" s="547" t="str">
        <f t="shared" si="149"/>
        <v/>
      </c>
      <c r="BM348" s="633" t="e">
        <f>VLOOKUP(K348,【参考】数式用!$A$2:$O$57,15,FALSE)</f>
        <v>#N/A</v>
      </c>
    </row>
    <row r="349" spans="1:65" ht="109.95" customHeight="1" thickBot="1">
      <c r="A349" s="649">
        <v>338</v>
      </c>
      <c r="B349" s="983" t="str">
        <f>IF(基本情報入力シート!B377="","",基本情報入力シート!B377)</f>
        <v/>
      </c>
      <c r="C349" s="984"/>
      <c r="D349" s="984"/>
      <c r="E349" s="984"/>
      <c r="F349" s="985"/>
      <c r="G349" s="460" t="str">
        <f>IF(基本情報入力シート!L377="", "", 基本情報入力シート!L377)</f>
        <v/>
      </c>
      <c r="H349" s="460" t="str">
        <f>IF(基本情報入力シート!Q377="", "", 基本情報入力シート!Q377)</f>
        <v/>
      </c>
      <c r="I349" s="460" t="str">
        <f>IF(基本情報入力シート!V377="", "", 基本情報入力シート!V377)</f>
        <v/>
      </c>
      <c r="J349" s="460" t="str">
        <f>IF(基本情報入力シート!W377="", "", 基本情報入力シート!W377)</f>
        <v/>
      </c>
      <c r="K349" s="460" t="str">
        <f>IF(基本情報入力シート!Z377="", "", 基本情報入力シート!Z377)</f>
        <v/>
      </c>
      <c r="L349" s="162" t="str">
        <f>IF(基本情報入力シート!AF377=0, "",基本情報入力シート!AF377)</f>
        <v/>
      </c>
      <c r="M349" s="163" t="str">
        <f>IF(AND(基本情報入力シート!AG377="",基本情報入力シート!AG377=""), "", 基本情報入力シート!AG377)</f>
        <v/>
      </c>
      <c r="N349" s="136"/>
      <c r="O349" s="155" t="str">
        <f>IFERROR(VLOOKUP(K349,【参考】数式用!$A$2:$M$57,MATCH(N349,【参考】数式用!$G$3:$M$3,0)+6,0),"")</f>
        <v/>
      </c>
      <c r="P349" s="461" t="s">
        <v>180</v>
      </c>
      <c r="Q349" s="141"/>
      <c r="R349" s="462" t="s">
        <v>271</v>
      </c>
      <c r="S349" s="141"/>
      <c r="T349" s="462" t="s">
        <v>272</v>
      </c>
      <c r="U349" s="141"/>
      <c r="V349" s="462" t="s">
        <v>271</v>
      </c>
      <c r="W349" s="141"/>
      <c r="X349" s="462" t="s">
        <v>182</v>
      </c>
      <c r="Y349" s="462" t="s">
        <v>274</v>
      </c>
      <c r="Z349" s="456" t="str">
        <f t="shared" si="129"/>
        <v/>
      </c>
      <c r="AA349" s="463" t="s">
        <v>275</v>
      </c>
      <c r="AB349" s="458" t="str">
        <f t="shared" si="130"/>
        <v/>
      </c>
      <c r="AC349" s="459" t="str">
        <f>IFERROR(ROUNDDOWN(ROUNDDOWN(ROUND(L349*VLOOKUP(K349,【参考】数式用!$A$2:$M$57,MATCH("処遇改善加算Ⅳ",【参考】数式用!$G$3:$M$3,0)+6,0),0)*M349,0)*Z349*0.5,0), "")</f>
        <v/>
      </c>
      <c r="AD349" s="156"/>
      <c r="AE349" s="157"/>
      <c r="AF349" s="157"/>
      <c r="AG349" s="158"/>
      <c r="AH349" s="234"/>
      <c r="AI349" s="584"/>
      <c r="AJ349" s="167"/>
      <c r="AK349" s="541" t="str">
        <f t="shared" si="131"/>
        <v/>
      </c>
      <c r="AL349" s="542" t="str">
        <f t="shared" si="132"/>
        <v/>
      </c>
      <c r="AM349" s="543"/>
      <c r="AN349" s="547" t="str">
        <f>IFERROR(VLOOKUP(K349,【参考】数式用!$A$2:$N$57,14,FALSE),"")</f>
        <v/>
      </c>
      <c r="AO349" s="547" t="str">
        <f t="shared" si="133"/>
        <v/>
      </c>
      <c r="AP349" s="545" t="str">
        <f t="shared" si="134"/>
        <v/>
      </c>
      <c r="AQ349" s="545" t="str">
        <f t="shared" si="135"/>
        <v>キャリアパス要件Ⅰ・Ⅱ_</v>
      </c>
      <c r="AR349" s="546" t="str">
        <f t="shared" si="136"/>
        <v>入力済</v>
      </c>
      <c r="AS349" s="547" t="str">
        <f t="shared" si="137"/>
        <v/>
      </c>
      <c r="AT349" s="546" t="str">
        <f t="shared" si="138"/>
        <v>入力済</v>
      </c>
      <c r="AU349" s="546" t="str">
        <f t="shared" si="139"/>
        <v/>
      </c>
      <c r="AV349" s="546" t="str">
        <f t="shared" si="140"/>
        <v/>
      </c>
      <c r="AW349" s="547" t="str">
        <f t="shared" si="141"/>
        <v/>
      </c>
      <c r="AX349" s="547" t="str">
        <f t="shared" si="150"/>
        <v>入力済</v>
      </c>
      <c r="AY349" s="546" t="str">
        <f>IFERROR(VLOOKUP(K349,【参考】数式用!$AR$3:$AS$49, 2, FALSE), "")</f>
        <v/>
      </c>
      <c r="AZ349" s="547" t="str">
        <f t="shared" si="142"/>
        <v/>
      </c>
      <c r="BA349" s="547" t="str">
        <f t="shared" si="143"/>
        <v>入力済</v>
      </c>
      <c r="BB349" s="546" t="str">
        <f>IFERROR(VLOOKUP(K349,【参考】数式用!$AX$3:$AY$56, 2, FALSE), "")</f>
        <v/>
      </c>
      <c r="BC349" s="547" t="str">
        <f t="shared" si="144"/>
        <v/>
      </c>
      <c r="BD349" s="547" t="str">
        <f t="shared" si="145"/>
        <v>入力済</v>
      </c>
      <c r="BE349" s="547" t="str">
        <f t="shared" si="151"/>
        <v/>
      </c>
      <c r="BF349" s="547" t="str">
        <f t="shared" si="146"/>
        <v/>
      </c>
      <c r="BG349" s="547" t="str">
        <f t="shared" si="147"/>
        <v/>
      </c>
      <c r="BH349" s="547" t="str">
        <f t="shared" si="148"/>
        <v/>
      </c>
      <c r="BI349" s="547" t="str">
        <f t="shared" si="149"/>
        <v/>
      </c>
      <c r="BM349" s="633" t="e">
        <f>VLOOKUP(K349,【参考】数式用!$A$2:$O$57,15,FALSE)</f>
        <v>#N/A</v>
      </c>
    </row>
    <row r="350" spans="1:65" ht="109.95" customHeight="1" thickBot="1">
      <c r="A350" s="649">
        <v>339</v>
      </c>
      <c r="B350" s="983" t="str">
        <f>IF(基本情報入力シート!B378="","",基本情報入力シート!B378)</f>
        <v/>
      </c>
      <c r="C350" s="984"/>
      <c r="D350" s="984"/>
      <c r="E350" s="984"/>
      <c r="F350" s="985"/>
      <c r="G350" s="460" t="str">
        <f>IF(基本情報入力シート!L378="", "", 基本情報入力シート!L378)</f>
        <v/>
      </c>
      <c r="H350" s="460" t="str">
        <f>IF(基本情報入力シート!Q378="", "", 基本情報入力シート!Q378)</f>
        <v/>
      </c>
      <c r="I350" s="460" t="str">
        <f>IF(基本情報入力シート!V378="", "", 基本情報入力シート!V378)</f>
        <v/>
      </c>
      <c r="J350" s="460" t="str">
        <f>IF(基本情報入力シート!W378="", "", 基本情報入力シート!W378)</f>
        <v/>
      </c>
      <c r="K350" s="460" t="str">
        <f>IF(基本情報入力シート!Z378="", "", 基本情報入力シート!Z378)</f>
        <v/>
      </c>
      <c r="L350" s="162" t="str">
        <f>IF(基本情報入力シート!AF378=0, "",基本情報入力シート!AF378)</f>
        <v/>
      </c>
      <c r="M350" s="163" t="str">
        <f>IF(AND(基本情報入力シート!AG378="",基本情報入力シート!AG378=""), "", 基本情報入力シート!AG378)</f>
        <v/>
      </c>
      <c r="N350" s="136"/>
      <c r="O350" s="155" t="str">
        <f>IFERROR(VLOOKUP(K350,【参考】数式用!$A$2:$M$57,MATCH(N350,【参考】数式用!$G$3:$M$3,0)+6,0),"")</f>
        <v/>
      </c>
      <c r="P350" s="461" t="s">
        <v>180</v>
      </c>
      <c r="Q350" s="141"/>
      <c r="R350" s="462" t="s">
        <v>271</v>
      </c>
      <c r="S350" s="141"/>
      <c r="T350" s="462" t="s">
        <v>272</v>
      </c>
      <c r="U350" s="141"/>
      <c r="V350" s="462" t="s">
        <v>271</v>
      </c>
      <c r="W350" s="141"/>
      <c r="X350" s="462" t="s">
        <v>182</v>
      </c>
      <c r="Y350" s="462" t="s">
        <v>274</v>
      </c>
      <c r="Z350" s="456" t="str">
        <f t="shared" si="129"/>
        <v/>
      </c>
      <c r="AA350" s="463" t="s">
        <v>275</v>
      </c>
      <c r="AB350" s="458" t="str">
        <f t="shared" si="130"/>
        <v/>
      </c>
      <c r="AC350" s="459" t="str">
        <f>IFERROR(ROUNDDOWN(ROUNDDOWN(ROUND(L350*VLOOKUP(K350,【参考】数式用!$A$2:$M$57,MATCH("処遇改善加算Ⅳ",【参考】数式用!$G$3:$M$3,0)+6,0),0)*M350,0)*Z350*0.5,0), "")</f>
        <v/>
      </c>
      <c r="AD350" s="156"/>
      <c r="AE350" s="157"/>
      <c r="AF350" s="157"/>
      <c r="AG350" s="158"/>
      <c r="AH350" s="234"/>
      <c r="AI350" s="584"/>
      <c r="AJ350" s="167"/>
      <c r="AK350" s="541" t="str">
        <f t="shared" si="131"/>
        <v/>
      </c>
      <c r="AL350" s="542" t="str">
        <f t="shared" si="132"/>
        <v/>
      </c>
      <c r="AM350" s="543"/>
      <c r="AN350" s="547" t="str">
        <f>IFERROR(VLOOKUP(K350,【参考】数式用!$A$2:$N$57,14,FALSE),"")</f>
        <v/>
      </c>
      <c r="AO350" s="547" t="str">
        <f t="shared" si="133"/>
        <v/>
      </c>
      <c r="AP350" s="545" t="str">
        <f t="shared" si="134"/>
        <v/>
      </c>
      <c r="AQ350" s="545" t="str">
        <f t="shared" si="135"/>
        <v>キャリアパス要件Ⅰ・Ⅱ_</v>
      </c>
      <c r="AR350" s="546" t="str">
        <f t="shared" si="136"/>
        <v>入力済</v>
      </c>
      <c r="AS350" s="547" t="str">
        <f t="shared" si="137"/>
        <v/>
      </c>
      <c r="AT350" s="546" t="str">
        <f t="shared" si="138"/>
        <v>入力済</v>
      </c>
      <c r="AU350" s="546" t="str">
        <f t="shared" si="139"/>
        <v/>
      </c>
      <c r="AV350" s="546" t="str">
        <f t="shared" si="140"/>
        <v/>
      </c>
      <c r="AW350" s="547" t="str">
        <f t="shared" si="141"/>
        <v/>
      </c>
      <c r="AX350" s="547" t="str">
        <f t="shared" si="150"/>
        <v>入力済</v>
      </c>
      <c r="AY350" s="546" t="str">
        <f>IFERROR(VLOOKUP(K350,【参考】数式用!$AR$3:$AS$49, 2, FALSE), "")</f>
        <v/>
      </c>
      <c r="AZ350" s="547" t="str">
        <f t="shared" si="142"/>
        <v/>
      </c>
      <c r="BA350" s="547" t="str">
        <f t="shared" si="143"/>
        <v>入力済</v>
      </c>
      <c r="BB350" s="546" t="str">
        <f>IFERROR(VLOOKUP(K350,【参考】数式用!$AX$3:$AY$56, 2, FALSE), "")</f>
        <v/>
      </c>
      <c r="BC350" s="547" t="str">
        <f t="shared" si="144"/>
        <v/>
      </c>
      <c r="BD350" s="547" t="str">
        <f t="shared" si="145"/>
        <v>入力済</v>
      </c>
      <c r="BE350" s="547" t="str">
        <f t="shared" si="151"/>
        <v/>
      </c>
      <c r="BF350" s="547" t="str">
        <f t="shared" si="146"/>
        <v/>
      </c>
      <c r="BG350" s="547" t="str">
        <f t="shared" si="147"/>
        <v/>
      </c>
      <c r="BH350" s="547" t="str">
        <f t="shared" si="148"/>
        <v/>
      </c>
      <c r="BI350" s="547" t="str">
        <f t="shared" si="149"/>
        <v/>
      </c>
      <c r="BM350" s="633" t="e">
        <f>VLOOKUP(K350,【参考】数式用!$A$2:$O$57,15,FALSE)</f>
        <v>#N/A</v>
      </c>
    </row>
    <row r="351" spans="1:65" ht="109.95" customHeight="1" thickBot="1">
      <c r="A351" s="649">
        <v>340</v>
      </c>
      <c r="B351" s="983" t="str">
        <f>IF(基本情報入力シート!B379="","",基本情報入力シート!B379)</f>
        <v/>
      </c>
      <c r="C351" s="984"/>
      <c r="D351" s="984"/>
      <c r="E351" s="984"/>
      <c r="F351" s="985"/>
      <c r="G351" s="460" t="str">
        <f>IF(基本情報入力シート!L379="", "", 基本情報入力シート!L379)</f>
        <v/>
      </c>
      <c r="H351" s="460" t="str">
        <f>IF(基本情報入力シート!Q379="", "", 基本情報入力シート!Q379)</f>
        <v/>
      </c>
      <c r="I351" s="460" t="str">
        <f>IF(基本情報入力シート!V379="", "", 基本情報入力シート!V379)</f>
        <v/>
      </c>
      <c r="J351" s="460" t="str">
        <f>IF(基本情報入力シート!W379="", "", 基本情報入力シート!W379)</f>
        <v/>
      </c>
      <c r="K351" s="460" t="str">
        <f>IF(基本情報入力シート!Z379="", "", 基本情報入力シート!Z379)</f>
        <v/>
      </c>
      <c r="L351" s="162" t="str">
        <f>IF(基本情報入力シート!AF379=0, "",基本情報入力シート!AF379)</f>
        <v/>
      </c>
      <c r="M351" s="163" t="str">
        <f>IF(AND(基本情報入力シート!AG379="",基本情報入力シート!AG379=""), "", 基本情報入力シート!AG379)</f>
        <v/>
      </c>
      <c r="N351" s="136"/>
      <c r="O351" s="155" t="str">
        <f>IFERROR(VLOOKUP(K351,【参考】数式用!$A$2:$M$57,MATCH(N351,【参考】数式用!$G$3:$M$3,0)+6,0),"")</f>
        <v/>
      </c>
      <c r="P351" s="461" t="s">
        <v>180</v>
      </c>
      <c r="Q351" s="141"/>
      <c r="R351" s="462" t="s">
        <v>271</v>
      </c>
      <c r="S351" s="141"/>
      <c r="T351" s="462" t="s">
        <v>272</v>
      </c>
      <c r="U351" s="141"/>
      <c r="V351" s="462" t="s">
        <v>271</v>
      </c>
      <c r="W351" s="141"/>
      <c r="X351" s="462" t="s">
        <v>182</v>
      </c>
      <c r="Y351" s="462" t="s">
        <v>274</v>
      </c>
      <c r="Z351" s="456" t="str">
        <f t="shared" si="129"/>
        <v/>
      </c>
      <c r="AA351" s="463" t="s">
        <v>275</v>
      </c>
      <c r="AB351" s="458" t="str">
        <f t="shared" si="130"/>
        <v/>
      </c>
      <c r="AC351" s="459" t="str">
        <f>IFERROR(ROUNDDOWN(ROUNDDOWN(ROUND(L351*VLOOKUP(K351,【参考】数式用!$A$2:$M$57,MATCH("処遇改善加算Ⅳ",【参考】数式用!$G$3:$M$3,0)+6,0),0)*M351,0)*Z351*0.5,0), "")</f>
        <v/>
      </c>
      <c r="AD351" s="156"/>
      <c r="AE351" s="157"/>
      <c r="AF351" s="157"/>
      <c r="AG351" s="158"/>
      <c r="AH351" s="234"/>
      <c r="AI351" s="584"/>
      <c r="AJ351" s="167"/>
      <c r="AK351" s="541" t="str">
        <f t="shared" si="131"/>
        <v/>
      </c>
      <c r="AL351" s="542" t="str">
        <f t="shared" si="132"/>
        <v/>
      </c>
      <c r="AM351" s="543"/>
      <c r="AN351" s="547" t="str">
        <f>IFERROR(VLOOKUP(K351,【参考】数式用!$A$2:$N$57,14,FALSE),"")</f>
        <v/>
      </c>
      <c r="AO351" s="547" t="str">
        <f t="shared" si="133"/>
        <v/>
      </c>
      <c r="AP351" s="545" t="str">
        <f t="shared" si="134"/>
        <v/>
      </c>
      <c r="AQ351" s="545" t="str">
        <f t="shared" si="135"/>
        <v>キャリアパス要件Ⅰ・Ⅱ_</v>
      </c>
      <c r="AR351" s="546" t="str">
        <f t="shared" si="136"/>
        <v>入力済</v>
      </c>
      <c r="AS351" s="547" t="str">
        <f t="shared" si="137"/>
        <v/>
      </c>
      <c r="AT351" s="546" t="str">
        <f t="shared" si="138"/>
        <v>入力済</v>
      </c>
      <c r="AU351" s="546" t="str">
        <f t="shared" si="139"/>
        <v/>
      </c>
      <c r="AV351" s="546" t="str">
        <f t="shared" si="140"/>
        <v/>
      </c>
      <c r="AW351" s="547" t="str">
        <f t="shared" si="141"/>
        <v/>
      </c>
      <c r="AX351" s="547" t="str">
        <f t="shared" si="150"/>
        <v>入力済</v>
      </c>
      <c r="AY351" s="546" t="str">
        <f>IFERROR(VLOOKUP(K351,【参考】数式用!$AR$3:$AS$49, 2, FALSE), "")</f>
        <v/>
      </c>
      <c r="AZ351" s="547" t="str">
        <f t="shared" si="142"/>
        <v/>
      </c>
      <c r="BA351" s="547" t="str">
        <f t="shared" si="143"/>
        <v>入力済</v>
      </c>
      <c r="BB351" s="546" t="str">
        <f>IFERROR(VLOOKUP(K351,【参考】数式用!$AX$3:$AY$56, 2, FALSE), "")</f>
        <v/>
      </c>
      <c r="BC351" s="547" t="str">
        <f t="shared" si="144"/>
        <v/>
      </c>
      <c r="BD351" s="547" t="str">
        <f t="shared" si="145"/>
        <v>入力済</v>
      </c>
      <c r="BE351" s="547" t="str">
        <f t="shared" si="151"/>
        <v/>
      </c>
      <c r="BF351" s="547" t="str">
        <f t="shared" si="146"/>
        <v/>
      </c>
      <c r="BG351" s="547" t="str">
        <f t="shared" si="147"/>
        <v/>
      </c>
      <c r="BH351" s="547" t="str">
        <f t="shared" si="148"/>
        <v/>
      </c>
      <c r="BI351" s="547" t="str">
        <f t="shared" si="149"/>
        <v/>
      </c>
      <c r="BM351" s="633" t="e">
        <f>VLOOKUP(K351,【参考】数式用!$A$2:$O$57,15,FALSE)</f>
        <v>#N/A</v>
      </c>
    </row>
    <row r="352" spans="1:65" ht="109.95" customHeight="1" thickBot="1">
      <c r="A352" s="649">
        <v>341</v>
      </c>
      <c r="B352" s="983" t="str">
        <f>IF(基本情報入力シート!B380="","",基本情報入力シート!B380)</f>
        <v/>
      </c>
      <c r="C352" s="984"/>
      <c r="D352" s="984"/>
      <c r="E352" s="984"/>
      <c r="F352" s="985"/>
      <c r="G352" s="460" t="str">
        <f>IF(基本情報入力シート!L380="", "", 基本情報入力シート!L380)</f>
        <v/>
      </c>
      <c r="H352" s="460" t="str">
        <f>IF(基本情報入力シート!Q380="", "", 基本情報入力シート!Q380)</f>
        <v/>
      </c>
      <c r="I352" s="460" t="str">
        <f>IF(基本情報入力シート!V380="", "", 基本情報入力シート!V380)</f>
        <v/>
      </c>
      <c r="J352" s="460" t="str">
        <f>IF(基本情報入力シート!W380="", "", 基本情報入力シート!W380)</f>
        <v/>
      </c>
      <c r="K352" s="460" t="str">
        <f>IF(基本情報入力シート!Z380="", "", 基本情報入力シート!Z380)</f>
        <v/>
      </c>
      <c r="L352" s="162" t="str">
        <f>IF(基本情報入力シート!AF380=0, "",基本情報入力シート!AF380)</f>
        <v/>
      </c>
      <c r="M352" s="163" t="str">
        <f>IF(AND(基本情報入力シート!AG380="",基本情報入力シート!AG380=""), "", 基本情報入力シート!AG380)</f>
        <v/>
      </c>
      <c r="N352" s="136"/>
      <c r="O352" s="155" t="str">
        <f>IFERROR(VLOOKUP(K352,【参考】数式用!$A$2:$M$57,MATCH(N352,【参考】数式用!$G$3:$M$3,0)+6,0),"")</f>
        <v/>
      </c>
      <c r="P352" s="461" t="s">
        <v>180</v>
      </c>
      <c r="Q352" s="141"/>
      <c r="R352" s="462" t="s">
        <v>271</v>
      </c>
      <c r="S352" s="141"/>
      <c r="T352" s="462" t="s">
        <v>272</v>
      </c>
      <c r="U352" s="141"/>
      <c r="V352" s="462" t="s">
        <v>271</v>
      </c>
      <c r="W352" s="141"/>
      <c r="X352" s="462" t="s">
        <v>182</v>
      </c>
      <c r="Y352" s="462" t="s">
        <v>274</v>
      </c>
      <c r="Z352" s="456" t="str">
        <f t="shared" si="129"/>
        <v/>
      </c>
      <c r="AA352" s="463" t="s">
        <v>275</v>
      </c>
      <c r="AB352" s="458" t="str">
        <f t="shared" si="130"/>
        <v/>
      </c>
      <c r="AC352" s="459" t="str">
        <f>IFERROR(ROUNDDOWN(ROUNDDOWN(ROUND(L352*VLOOKUP(K352,【参考】数式用!$A$2:$M$57,MATCH("処遇改善加算Ⅳ",【参考】数式用!$G$3:$M$3,0)+6,0),0)*M352,0)*Z352*0.5,0), "")</f>
        <v/>
      </c>
      <c r="AD352" s="156"/>
      <c r="AE352" s="157"/>
      <c r="AF352" s="157"/>
      <c r="AG352" s="158"/>
      <c r="AH352" s="234"/>
      <c r="AI352" s="584"/>
      <c r="AJ352" s="167"/>
      <c r="AK352" s="541" t="str">
        <f t="shared" si="131"/>
        <v/>
      </c>
      <c r="AL352" s="542" t="str">
        <f t="shared" si="132"/>
        <v/>
      </c>
      <c r="AM352" s="543"/>
      <c r="AN352" s="547" t="str">
        <f>IFERROR(VLOOKUP(K352,【参考】数式用!$A$2:$N$57,14,FALSE),"")</f>
        <v/>
      </c>
      <c r="AO352" s="547" t="str">
        <f t="shared" si="133"/>
        <v/>
      </c>
      <c r="AP352" s="545" t="str">
        <f t="shared" si="134"/>
        <v/>
      </c>
      <c r="AQ352" s="545" t="str">
        <f t="shared" si="135"/>
        <v>キャリアパス要件Ⅰ・Ⅱ_</v>
      </c>
      <c r="AR352" s="546" t="str">
        <f t="shared" si="136"/>
        <v>入力済</v>
      </c>
      <c r="AS352" s="547" t="str">
        <f t="shared" si="137"/>
        <v/>
      </c>
      <c r="AT352" s="546" t="str">
        <f t="shared" si="138"/>
        <v>入力済</v>
      </c>
      <c r="AU352" s="546" t="str">
        <f t="shared" si="139"/>
        <v/>
      </c>
      <c r="AV352" s="546" t="str">
        <f t="shared" si="140"/>
        <v/>
      </c>
      <c r="AW352" s="547" t="str">
        <f t="shared" si="141"/>
        <v/>
      </c>
      <c r="AX352" s="547" t="str">
        <f t="shared" si="150"/>
        <v>入力済</v>
      </c>
      <c r="AY352" s="546" t="str">
        <f>IFERROR(VLOOKUP(K352,【参考】数式用!$AR$3:$AS$49, 2, FALSE), "")</f>
        <v/>
      </c>
      <c r="AZ352" s="547" t="str">
        <f t="shared" si="142"/>
        <v/>
      </c>
      <c r="BA352" s="547" t="str">
        <f t="shared" si="143"/>
        <v>入力済</v>
      </c>
      <c r="BB352" s="546" t="str">
        <f>IFERROR(VLOOKUP(K352,【参考】数式用!$AX$3:$AY$56, 2, FALSE), "")</f>
        <v/>
      </c>
      <c r="BC352" s="547" t="str">
        <f t="shared" si="144"/>
        <v/>
      </c>
      <c r="BD352" s="547" t="str">
        <f t="shared" si="145"/>
        <v>入力済</v>
      </c>
      <c r="BE352" s="547" t="str">
        <f t="shared" si="151"/>
        <v/>
      </c>
      <c r="BF352" s="547" t="str">
        <f t="shared" si="146"/>
        <v/>
      </c>
      <c r="BG352" s="547" t="str">
        <f t="shared" si="147"/>
        <v/>
      </c>
      <c r="BH352" s="547" t="str">
        <f t="shared" si="148"/>
        <v/>
      </c>
      <c r="BI352" s="547" t="str">
        <f t="shared" si="149"/>
        <v/>
      </c>
      <c r="BM352" s="633" t="e">
        <f>VLOOKUP(K352,【参考】数式用!$A$2:$O$57,15,FALSE)</f>
        <v>#N/A</v>
      </c>
    </row>
    <row r="353" spans="1:65" ht="109.95" customHeight="1" thickBot="1">
      <c r="A353" s="649">
        <v>342</v>
      </c>
      <c r="B353" s="983" t="str">
        <f>IF(基本情報入力シート!B381="","",基本情報入力シート!B381)</f>
        <v/>
      </c>
      <c r="C353" s="984"/>
      <c r="D353" s="984"/>
      <c r="E353" s="984"/>
      <c r="F353" s="985"/>
      <c r="G353" s="460" t="str">
        <f>IF(基本情報入力シート!L381="", "", 基本情報入力シート!L381)</f>
        <v/>
      </c>
      <c r="H353" s="460" t="str">
        <f>IF(基本情報入力シート!Q381="", "", 基本情報入力シート!Q381)</f>
        <v/>
      </c>
      <c r="I353" s="460" t="str">
        <f>IF(基本情報入力シート!V381="", "", 基本情報入力シート!V381)</f>
        <v/>
      </c>
      <c r="J353" s="460" t="str">
        <f>IF(基本情報入力シート!W381="", "", 基本情報入力シート!W381)</f>
        <v/>
      </c>
      <c r="K353" s="460" t="str">
        <f>IF(基本情報入力シート!Z381="", "", 基本情報入力シート!Z381)</f>
        <v/>
      </c>
      <c r="L353" s="162" t="str">
        <f>IF(基本情報入力シート!AF381=0, "",基本情報入力シート!AF381)</f>
        <v/>
      </c>
      <c r="M353" s="163" t="str">
        <f>IF(AND(基本情報入力シート!AG381="",基本情報入力シート!AG381=""), "", 基本情報入力シート!AG381)</f>
        <v/>
      </c>
      <c r="N353" s="136"/>
      <c r="O353" s="155" t="str">
        <f>IFERROR(VLOOKUP(K353,【参考】数式用!$A$2:$M$57,MATCH(N353,【参考】数式用!$G$3:$M$3,0)+6,0),"")</f>
        <v/>
      </c>
      <c r="P353" s="461" t="s">
        <v>180</v>
      </c>
      <c r="Q353" s="141"/>
      <c r="R353" s="462" t="s">
        <v>271</v>
      </c>
      <c r="S353" s="141"/>
      <c r="T353" s="462" t="s">
        <v>272</v>
      </c>
      <c r="U353" s="141"/>
      <c r="V353" s="462" t="s">
        <v>271</v>
      </c>
      <c r="W353" s="141"/>
      <c r="X353" s="462" t="s">
        <v>182</v>
      </c>
      <c r="Y353" s="462" t="s">
        <v>274</v>
      </c>
      <c r="Z353" s="456" t="str">
        <f t="shared" si="129"/>
        <v/>
      </c>
      <c r="AA353" s="463" t="s">
        <v>275</v>
      </c>
      <c r="AB353" s="458" t="str">
        <f t="shared" si="130"/>
        <v/>
      </c>
      <c r="AC353" s="459" t="str">
        <f>IFERROR(ROUNDDOWN(ROUNDDOWN(ROUND(L353*VLOOKUP(K353,【参考】数式用!$A$2:$M$57,MATCH("処遇改善加算Ⅳ",【参考】数式用!$G$3:$M$3,0)+6,0),0)*M353,0)*Z353*0.5,0), "")</f>
        <v/>
      </c>
      <c r="AD353" s="156"/>
      <c r="AE353" s="157"/>
      <c r="AF353" s="157"/>
      <c r="AG353" s="158"/>
      <c r="AH353" s="234"/>
      <c r="AI353" s="584"/>
      <c r="AJ353" s="167"/>
      <c r="AK353" s="541" t="str">
        <f t="shared" si="131"/>
        <v/>
      </c>
      <c r="AL353" s="542" t="str">
        <f t="shared" si="132"/>
        <v/>
      </c>
      <c r="AM353" s="543"/>
      <c r="AN353" s="547" t="str">
        <f>IFERROR(VLOOKUP(K353,【参考】数式用!$A$2:$N$57,14,FALSE),"")</f>
        <v/>
      </c>
      <c r="AO353" s="547" t="str">
        <f t="shared" si="133"/>
        <v/>
      </c>
      <c r="AP353" s="545" t="str">
        <f t="shared" si="134"/>
        <v/>
      </c>
      <c r="AQ353" s="545" t="str">
        <f t="shared" si="135"/>
        <v>キャリアパス要件Ⅰ・Ⅱ_</v>
      </c>
      <c r="AR353" s="546" t="str">
        <f t="shared" si="136"/>
        <v>入力済</v>
      </c>
      <c r="AS353" s="547" t="str">
        <f t="shared" si="137"/>
        <v/>
      </c>
      <c r="AT353" s="546" t="str">
        <f t="shared" si="138"/>
        <v>入力済</v>
      </c>
      <c r="AU353" s="546" t="str">
        <f t="shared" si="139"/>
        <v/>
      </c>
      <c r="AV353" s="546" t="str">
        <f t="shared" si="140"/>
        <v/>
      </c>
      <c r="AW353" s="547" t="str">
        <f t="shared" si="141"/>
        <v/>
      </c>
      <c r="AX353" s="547" t="str">
        <f t="shared" si="150"/>
        <v>入力済</v>
      </c>
      <c r="AY353" s="546" t="str">
        <f>IFERROR(VLOOKUP(K353,【参考】数式用!$AR$3:$AS$49, 2, FALSE), "")</f>
        <v/>
      </c>
      <c r="AZ353" s="547" t="str">
        <f t="shared" si="142"/>
        <v/>
      </c>
      <c r="BA353" s="547" t="str">
        <f t="shared" si="143"/>
        <v>入力済</v>
      </c>
      <c r="BB353" s="546" t="str">
        <f>IFERROR(VLOOKUP(K353,【参考】数式用!$AX$3:$AY$56, 2, FALSE), "")</f>
        <v/>
      </c>
      <c r="BC353" s="547" t="str">
        <f t="shared" si="144"/>
        <v/>
      </c>
      <c r="BD353" s="547" t="str">
        <f t="shared" si="145"/>
        <v>入力済</v>
      </c>
      <c r="BE353" s="547" t="str">
        <f t="shared" si="151"/>
        <v/>
      </c>
      <c r="BF353" s="547" t="str">
        <f t="shared" si="146"/>
        <v/>
      </c>
      <c r="BG353" s="547" t="str">
        <f t="shared" si="147"/>
        <v/>
      </c>
      <c r="BH353" s="547" t="str">
        <f t="shared" si="148"/>
        <v/>
      </c>
      <c r="BI353" s="547" t="str">
        <f t="shared" si="149"/>
        <v/>
      </c>
      <c r="BM353" s="633" t="e">
        <f>VLOOKUP(K353,【参考】数式用!$A$2:$O$57,15,FALSE)</f>
        <v>#N/A</v>
      </c>
    </row>
    <row r="354" spans="1:65" ht="109.95" customHeight="1" thickBot="1">
      <c r="A354" s="649">
        <v>343</v>
      </c>
      <c r="B354" s="983" t="str">
        <f>IF(基本情報入力シート!B382="","",基本情報入力シート!B382)</f>
        <v/>
      </c>
      <c r="C354" s="984"/>
      <c r="D354" s="984"/>
      <c r="E354" s="984"/>
      <c r="F354" s="985"/>
      <c r="G354" s="460" t="str">
        <f>IF(基本情報入力シート!L382="", "", 基本情報入力シート!L382)</f>
        <v/>
      </c>
      <c r="H354" s="460" t="str">
        <f>IF(基本情報入力シート!Q382="", "", 基本情報入力シート!Q382)</f>
        <v/>
      </c>
      <c r="I354" s="460" t="str">
        <f>IF(基本情報入力シート!V382="", "", 基本情報入力シート!V382)</f>
        <v/>
      </c>
      <c r="J354" s="460" t="str">
        <f>IF(基本情報入力シート!W382="", "", 基本情報入力シート!W382)</f>
        <v/>
      </c>
      <c r="K354" s="460" t="str">
        <f>IF(基本情報入力シート!Z382="", "", 基本情報入力シート!Z382)</f>
        <v/>
      </c>
      <c r="L354" s="162" t="str">
        <f>IF(基本情報入力シート!AF382=0, "",基本情報入力シート!AF382)</f>
        <v/>
      </c>
      <c r="M354" s="163" t="str">
        <f>IF(AND(基本情報入力シート!AG382="",基本情報入力シート!AG382=""), "", 基本情報入力シート!AG382)</f>
        <v/>
      </c>
      <c r="N354" s="136"/>
      <c r="O354" s="155" t="str">
        <f>IFERROR(VLOOKUP(K354,【参考】数式用!$A$2:$M$57,MATCH(N354,【参考】数式用!$G$3:$M$3,0)+6,0),"")</f>
        <v/>
      </c>
      <c r="P354" s="461" t="s">
        <v>180</v>
      </c>
      <c r="Q354" s="141"/>
      <c r="R354" s="462" t="s">
        <v>271</v>
      </c>
      <c r="S354" s="141"/>
      <c r="T354" s="462" t="s">
        <v>272</v>
      </c>
      <c r="U354" s="141"/>
      <c r="V354" s="462" t="s">
        <v>271</v>
      </c>
      <c r="W354" s="141"/>
      <c r="X354" s="462" t="s">
        <v>182</v>
      </c>
      <c r="Y354" s="462" t="s">
        <v>274</v>
      </c>
      <c r="Z354" s="456" t="str">
        <f t="shared" si="129"/>
        <v/>
      </c>
      <c r="AA354" s="463" t="s">
        <v>275</v>
      </c>
      <c r="AB354" s="458" t="str">
        <f t="shared" si="130"/>
        <v/>
      </c>
      <c r="AC354" s="459" t="str">
        <f>IFERROR(ROUNDDOWN(ROUNDDOWN(ROUND(L354*VLOOKUP(K354,【参考】数式用!$A$2:$M$57,MATCH("処遇改善加算Ⅳ",【参考】数式用!$G$3:$M$3,0)+6,0),0)*M354,0)*Z354*0.5,0), "")</f>
        <v/>
      </c>
      <c r="AD354" s="156"/>
      <c r="AE354" s="157"/>
      <c r="AF354" s="157"/>
      <c r="AG354" s="158"/>
      <c r="AH354" s="234"/>
      <c r="AI354" s="584"/>
      <c r="AJ354" s="167"/>
      <c r="AK354" s="541" t="str">
        <f t="shared" si="131"/>
        <v/>
      </c>
      <c r="AL354" s="542" t="str">
        <f t="shared" si="132"/>
        <v/>
      </c>
      <c r="AM354" s="543"/>
      <c r="AN354" s="547" t="str">
        <f>IFERROR(VLOOKUP(K354,【参考】数式用!$A$2:$N$57,14,FALSE),"")</f>
        <v/>
      </c>
      <c r="AO354" s="547" t="str">
        <f t="shared" si="133"/>
        <v/>
      </c>
      <c r="AP354" s="545" t="str">
        <f t="shared" si="134"/>
        <v/>
      </c>
      <c r="AQ354" s="545" t="str">
        <f t="shared" si="135"/>
        <v>キャリアパス要件Ⅰ・Ⅱ_</v>
      </c>
      <c r="AR354" s="546" t="str">
        <f t="shared" si="136"/>
        <v>入力済</v>
      </c>
      <c r="AS354" s="547" t="str">
        <f t="shared" si="137"/>
        <v/>
      </c>
      <c r="AT354" s="546" t="str">
        <f t="shared" si="138"/>
        <v>入力済</v>
      </c>
      <c r="AU354" s="546" t="str">
        <f t="shared" si="139"/>
        <v/>
      </c>
      <c r="AV354" s="546" t="str">
        <f t="shared" si="140"/>
        <v/>
      </c>
      <c r="AW354" s="547" t="str">
        <f t="shared" si="141"/>
        <v/>
      </c>
      <c r="AX354" s="547" t="str">
        <f t="shared" si="150"/>
        <v>入力済</v>
      </c>
      <c r="AY354" s="546" t="str">
        <f>IFERROR(VLOOKUP(K354,【参考】数式用!$AR$3:$AS$49, 2, FALSE), "")</f>
        <v/>
      </c>
      <c r="AZ354" s="547" t="str">
        <f t="shared" si="142"/>
        <v/>
      </c>
      <c r="BA354" s="547" t="str">
        <f t="shared" si="143"/>
        <v>入力済</v>
      </c>
      <c r="BB354" s="546" t="str">
        <f>IFERROR(VLOOKUP(K354,【参考】数式用!$AX$3:$AY$56, 2, FALSE), "")</f>
        <v/>
      </c>
      <c r="BC354" s="547" t="str">
        <f t="shared" si="144"/>
        <v/>
      </c>
      <c r="BD354" s="547" t="str">
        <f t="shared" si="145"/>
        <v>入力済</v>
      </c>
      <c r="BE354" s="547" t="str">
        <f t="shared" si="151"/>
        <v/>
      </c>
      <c r="BF354" s="547" t="str">
        <f t="shared" si="146"/>
        <v/>
      </c>
      <c r="BG354" s="547" t="str">
        <f t="shared" si="147"/>
        <v/>
      </c>
      <c r="BH354" s="547" t="str">
        <f t="shared" si="148"/>
        <v/>
      </c>
      <c r="BI354" s="547" t="str">
        <f t="shared" si="149"/>
        <v/>
      </c>
      <c r="BM354" s="633" t="e">
        <f>VLOOKUP(K354,【参考】数式用!$A$2:$O$57,15,FALSE)</f>
        <v>#N/A</v>
      </c>
    </row>
    <row r="355" spans="1:65" ht="109.95" customHeight="1" thickBot="1">
      <c r="A355" s="649">
        <v>344</v>
      </c>
      <c r="B355" s="983" t="str">
        <f>IF(基本情報入力シート!B383="","",基本情報入力シート!B383)</f>
        <v/>
      </c>
      <c r="C355" s="984"/>
      <c r="D355" s="984"/>
      <c r="E355" s="984"/>
      <c r="F355" s="985"/>
      <c r="G355" s="460" t="str">
        <f>IF(基本情報入力シート!L383="", "", 基本情報入力シート!L383)</f>
        <v/>
      </c>
      <c r="H355" s="460" t="str">
        <f>IF(基本情報入力シート!Q383="", "", 基本情報入力シート!Q383)</f>
        <v/>
      </c>
      <c r="I355" s="460" t="str">
        <f>IF(基本情報入力シート!V383="", "", 基本情報入力シート!V383)</f>
        <v/>
      </c>
      <c r="J355" s="460" t="str">
        <f>IF(基本情報入力シート!W383="", "", 基本情報入力シート!W383)</f>
        <v/>
      </c>
      <c r="K355" s="460" t="str">
        <f>IF(基本情報入力シート!Z383="", "", 基本情報入力シート!Z383)</f>
        <v/>
      </c>
      <c r="L355" s="162" t="str">
        <f>IF(基本情報入力シート!AF383=0, "",基本情報入力シート!AF383)</f>
        <v/>
      </c>
      <c r="M355" s="163" t="str">
        <f>IF(AND(基本情報入力シート!AG383="",基本情報入力シート!AG383=""), "", 基本情報入力シート!AG383)</f>
        <v/>
      </c>
      <c r="N355" s="136"/>
      <c r="O355" s="155" t="str">
        <f>IFERROR(VLOOKUP(K355,【参考】数式用!$A$2:$M$57,MATCH(N355,【参考】数式用!$G$3:$M$3,0)+6,0),"")</f>
        <v/>
      </c>
      <c r="P355" s="461" t="s">
        <v>180</v>
      </c>
      <c r="Q355" s="141"/>
      <c r="R355" s="462" t="s">
        <v>271</v>
      </c>
      <c r="S355" s="141"/>
      <c r="T355" s="462" t="s">
        <v>272</v>
      </c>
      <c r="U355" s="141"/>
      <c r="V355" s="462" t="s">
        <v>271</v>
      </c>
      <c r="W355" s="141"/>
      <c r="X355" s="462" t="s">
        <v>182</v>
      </c>
      <c r="Y355" s="462" t="s">
        <v>274</v>
      </c>
      <c r="Z355" s="456" t="str">
        <f t="shared" si="129"/>
        <v/>
      </c>
      <c r="AA355" s="463" t="s">
        <v>275</v>
      </c>
      <c r="AB355" s="458" t="str">
        <f t="shared" si="130"/>
        <v/>
      </c>
      <c r="AC355" s="459" t="str">
        <f>IFERROR(ROUNDDOWN(ROUNDDOWN(ROUND(L355*VLOOKUP(K355,【参考】数式用!$A$2:$M$57,MATCH("処遇改善加算Ⅳ",【参考】数式用!$G$3:$M$3,0)+6,0),0)*M355,0)*Z355*0.5,0), "")</f>
        <v/>
      </c>
      <c r="AD355" s="156"/>
      <c r="AE355" s="157"/>
      <c r="AF355" s="157"/>
      <c r="AG355" s="158"/>
      <c r="AH355" s="234"/>
      <c r="AI355" s="584"/>
      <c r="AJ355" s="167"/>
      <c r="AK355" s="541" t="str">
        <f t="shared" si="131"/>
        <v/>
      </c>
      <c r="AL355" s="542" t="str">
        <f t="shared" si="132"/>
        <v/>
      </c>
      <c r="AM355" s="543"/>
      <c r="AN355" s="547" t="str">
        <f>IFERROR(VLOOKUP(K355,【参考】数式用!$A$2:$N$57,14,FALSE),"")</f>
        <v/>
      </c>
      <c r="AO355" s="547" t="str">
        <f t="shared" si="133"/>
        <v/>
      </c>
      <c r="AP355" s="545" t="str">
        <f t="shared" si="134"/>
        <v/>
      </c>
      <c r="AQ355" s="545" t="str">
        <f t="shared" si="135"/>
        <v>キャリアパス要件Ⅰ・Ⅱ_</v>
      </c>
      <c r="AR355" s="546" t="str">
        <f t="shared" si="136"/>
        <v>入力済</v>
      </c>
      <c r="AS355" s="547" t="str">
        <f t="shared" si="137"/>
        <v/>
      </c>
      <c r="AT355" s="546" t="str">
        <f t="shared" si="138"/>
        <v>入力済</v>
      </c>
      <c r="AU355" s="546" t="str">
        <f t="shared" si="139"/>
        <v/>
      </c>
      <c r="AV355" s="546" t="str">
        <f t="shared" si="140"/>
        <v/>
      </c>
      <c r="AW355" s="547" t="str">
        <f t="shared" si="141"/>
        <v/>
      </c>
      <c r="AX355" s="547" t="str">
        <f t="shared" si="150"/>
        <v>入力済</v>
      </c>
      <c r="AY355" s="546" t="str">
        <f>IFERROR(VLOOKUP(K355,【参考】数式用!$AR$3:$AS$49, 2, FALSE), "")</f>
        <v/>
      </c>
      <c r="AZ355" s="547" t="str">
        <f t="shared" si="142"/>
        <v/>
      </c>
      <c r="BA355" s="547" t="str">
        <f t="shared" si="143"/>
        <v>入力済</v>
      </c>
      <c r="BB355" s="546" t="str">
        <f>IFERROR(VLOOKUP(K355,【参考】数式用!$AX$3:$AY$56, 2, FALSE), "")</f>
        <v/>
      </c>
      <c r="BC355" s="547" t="str">
        <f t="shared" si="144"/>
        <v/>
      </c>
      <c r="BD355" s="547" t="str">
        <f t="shared" si="145"/>
        <v>入力済</v>
      </c>
      <c r="BE355" s="547" t="str">
        <f t="shared" si="151"/>
        <v/>
      </c>
      <c r="BF355" s="547" t="str">
        <f t="shared" si="146"/>
        <v/>
      </c>
      <c r="BG355" s="547" t="str">
        <f t="shared" si="147"/>
        <v/>
      </c>
      <c r="BH355" s="547" t="str">
        <f t="shared" si="148"/>
        <v/>
      </c>
      <c r="BI355" s="547" t="str">
        <f t="shared" si="149"/>
        <v/>
      </c>
      <c r="BM355" s="633" t="e">
        <f>VLOOKUP(K355,【参考】数式用!$A$2:$O$57,15,FALSE)</f>
        <v>#N/A</v>
      </c>
    </row>
    <row r="356" spans="1:65" ht="109.95" customHeight="1" thickBot="1">
      <c r="A356" s="649">
        <v>345</v>
      </c>
      <c r="B356" s="983" t="str">
        <f>IF(基本情報入力シート!B384="","",基本情報入力シート!B384)</f>
        <v/>
      </c>
      <c r="C356" s="984"/>
      <c r="D356" s="984"/>
      <c r="E356" s="984"/>
      <c r="F356" s="985"/>
      <c r="G356" s="460" t="str">
        <f>IF(基本情報入力シート!L384="", "", 基本情報入力シート!L384)</f>
        <v/>
      </c>
      <c r="H356" s="460" t="str">
        <f>IF(基本情報入力シート!Q384="", "", 基本情報入力シート!Q384)</f>
        <v/>
      </c>
      <c r="I356" s="460" t="str">
        <f>IF(基本情報入力シート!V384="", "", 基本情報入力シート!V384)</f>
        <v/>
      </c>
      <c r="J356" s="460" t="str">
        <f>IF(基本情報入力シート!W384="", "", 基本情報入力シート!W384)</f>
        <v/>
      </c>
      <c r="K356" s="460" t="str">
        <f>IF(基本情報入力シート!Z384="", "", 基本情報入力シート!Z384)</f>
        <v/>
      </c>
      <c r="L356" s="162" t="str">
        <f>IF(基本情報入力シート!AF384=0, "",基本情報入力シート!AF384)</f>
        <v/>
      </c>
      <c r="M356" s="163" t="str">
        <f>IF(AND(基本情報入力シート!AG384="",基本情報入力シート!AG384=""), "", 基本情報入力シート!AG384)</f>
        <v/>
      </c>
      <c r="N356" s="136"/>
      <c r="O356" s="155" t="str">
        <f>IFERROR(VLOOKUP(K356,【参考】数式用!$A$2:$M$57,MATCH(N356,【参考】数式用!$G$3:$M$3,0)+6,0),"")</f>
        <v/>
      </c>
      <c r="P356" s="461" t="s">
        <v>180</v>
      </c>
      <c r="Q356" s="141"/>
      <c r="R356" s="462" t="s">
        <v>271</v>
      </c>
      <c r="S356" s="141"/>
      <c r="T356" s="462" t="s">
        <v>272</v>
      </c>
      <c r="U356" s="141"/>
      <c r="V356" s="462" t="s">
        <v>271</v>
      </c>
      <c r="W356" s="141"/>
      <c r="X356" s="462" t="s">
        <v>182</v>
      </c>
      <c r="Y356" s="462" t="s">
        <v>274</v>
      </c>
      <c r="Z356" s="456" t="str">
        <f t="shared" si="129"/>
        <v/>
      </c>
      <c r="AA356" s="463" t="s">
        <v>275</v>
      </c>
      <c r="AB356" s="458" t="str">
        <f t="shared" si="130"/>
        <v/>
      </c>
      <c r="AC356" s="459" t="str">
        <f>IFERROR(ROUNDDOWN(ROUNDDOWN(ROUND(L356*VLOOKUP(K356,【参考】数式用!$A$2:$M$57,MATCH("処遇改善加算Ⅳ",【参考】数式用!$G$3:$M$3,0)+6,0),0)*M356,0)*Z356*0.5,0), "")</f>
        <v/>
      </c>
      <c r="AD356" s="156"/>
      <c r="AE356" s="157"/>
      <c r="AF356" s="157"/>
      <c r="AG356" s="158"/>
      <c r="AH356" s="234"/>
      <c r="AI356" s="584"/>
      <c r="AJ356" s="167"/>
      <c r="AK356" s="541" t="str">
        <f t="shared" si="131"/>
        <v/>
      </c>
      <c r="AL356" s="542" t="str">
        <f t="shared" si="132"/>
        <v/>
      </c>
      <c r="AM356" s="543"/>
      <c r="AN356" s="547" t="str">
        <f>IFERROR(VLOOKUP(K356,【参考】数式用!$A$2:$N$57,14,FALSE),"")</f>
        <v/>
      </c>
      <c r="AO356" s="547" t="str">
        <f t="shared" si="133"/>
        <v/>
      </c>
      <c r="AP356" s="545" t="str">
        <f t="shared" si="134"/>
        <v/>
      </c>
      <c r="AQ356" s="545" t="str">
        <f t="shared" si="135"/>
        <v>キャリアパス要件Ⅰ・Ⅱ_</v>
      </c>
      <c r="AR356" s="546" t="str">
        <f t="shared" si="136"/>
        <v>入力済</v>
      </c>
      <c r="AS356" s="547" t="str">
        <f t="shared" si="137"/>
        <v/>
      </c>
      <c r="AT356" s="546" t="str">
        <f t="shared" si="138"/>
        <v>入力済</v>
      </c>
      <c r="AU356" s="546" t="str">
        <f t="shared" si="139"/>
        <v/>
      </c>
      <c r="AV356" s="546" t="str">
        <f t="shared" si="140"/>
        <v/>
      </c>
      <c r="AW356" s="547" t="str">
        <f t="shared" si="141"/>
        <v/>
      </c>
      <c r="AX356" s="547" t="str">
        <f t="shared" si="150"/>
        <v>入力済</v>
      </c>
      <c r="AY356" s="546" t="str">
        <f>IFERROR(VLOOKUP(K356,【参考】数式用!$AR$3:$AS$49, 2, FALSE), "")</f>
        <v/>
      </c>
      <c r="AZ356" s="547" t="str">
        <f t="shared" si="142"/>
        <v/>
      </c>
      <c r="BA356" s="547" t="str">
        <f t="shared" si="143"/>
        <v>入力済</v>
      </c>
      <c r="BB356" s="546" t="str">
        <f>IFERROR(VLOOKUP(K356,【参考】数式用!$AX$3:$AY$56, 2, FALSE), "")</f>
        <v/>
      </c>
      <c r="BC356" s="547" t="str">
        <f t="shared" si="144"/>
        <v/>
      </c>
      <c r="BD356" s="547" t="str">
        <f t="shared" si="145"/>
        <v>入力済</v>
      </c>
      <c r="BE356" s="547" t="str">
        <f t="shared" si="151"/>
        <v/>
      </c>
      <c r="BF356" s="547" t="str">
        <f t="shared" si="146"/>
        <v/>
      </c>
      <c r="BG356" s="547" t="str">
        <f t="shared" si="147"/>
        <v/>
      </c>
      <c r="BH356" s="547" t="str">
        <f t="shared" si="148"/>
        <v/>
      </c>
      <c r="BI356" s="547" t="str">
        <f t="shared" si="149"/>
        <v/>
      </c>
      <c r="BM356" s="633" t="e">
        <f>VLOOKUP(K356,【参考】数式用!$A$2:$O$57,15,FALSE)</f>
        <v>#N/A</v>
      </c>
    </row>
    <row r="357" spans="1:65" ht="109.95" customHeight="1" thickBot="1">
      <c r="A357" s="649">
        <v>346</v>
      </c>
      <c r="B357" s="983" t="str">
        <f>IF(基本情報入力シート!B385="","",基本情報入力シート!B385)</f>
        <v/>
      </c>
      <c r="C357" s="984"/>
      <c r="D357" s="984"/>
      <c r="E357" s="984"/>
      <c r="F357" s="985"/>
      <c r="G357" s="460" t="str">
        <f>IF(基本情報入力シート!L385="", "", 基本情報入力シート!L385)</f>
        <v/>
      </c>
      <c r="H357" s="460" t="str">
        <f>IF(基本情報入力シート!Q385="", "", 基本情報入力シート!Q385)</f>
        <v/>
      </c>
      <c r="I357" s="460" t="str">
        <f>IF(基本情報入力シート!V385="", "", 基本情報入力シート!V385)</f>
        <v/>
      </c>
      <c r="J357" s="460" t="str">
        <f>IF(基本情報入力シート!W385="", "", 基本情報入力シート!W385)</f>
        <v/>
      </c>
      <c r="K357" s="460" t="str">
        <f>IF(基本情報入力シート!Z385="", "", 基本情報入力シート!Z385)</f>
        <v/>
      </c>
      <c r="L357" s="162" t="str">
        <f>IF(基本情報入力シート!AF385=0, "",基本情報入力シート!AF385)</f>
        <v/>
      </c>
      <c r="M357" s="163" t="str">
        <f>IF(AND(基本情報入力シート!AG385="",基本情報入力シート!AG385=""), "", 基本情報入力シート!AG385)</f>
        <v/>
      </c>
      <c r="N357" s="136"/>
      <c r="O357" s="155" t="str">
        <f>IFERROR(VLOOKUP(K357,【参考】数式用!$A$2:$M$57,MATCH(N357,【参考】数式用!$G$3:$M$3,0)+6,0),"")</f>
        <v/>
      </c>
      <c r="P357" s="461" t="s">
        <v>180</v>
      </c>
      <c r="Q357" s="141"/>
      <c r="R357" s="462" t="s">
        <v>271</v>
      </c>
      <c r="S357" s="141"/>
      <c r="T357" s="462" t="s">
        <v>272</v>
      </c>
      <c r="U357" s="141"/>
      <c r="V357" s="462" t="s">
        <v>271</v>
      </c>
      <c r="W357" s="141"/>
      <c r="X357" s="462" t="s">
        <v>182</v>
      </c>
      <c r="Y357" s="462" t="s">
        <v>274</v>
      </c>
      <c r="Z357" s="456" t="str">
        <f t="shared" si="129"/>
        <v/>
      </c>
      <c r="AA357" s="463" t="s">
        <v>275</v>
      </c>
      <c r="AB357" s="458" t="str">
        <f t="shared" si="130"/>
        <v/>
      </c>
      <c r="AC357" s="459" t="str">
        <f>IFERROR(ROUNDDOWN(ROUNDDOWN(ROUND(L357*VLOOKUP(K357,【参考】数式用!$A$2:$M$57,MATCH("処遇改善加算Ⅳ",【参考】数式用!$G$3:$M$3,0)+6,0),0)*M357,0)*Z357*0.5,0), "")</f>
        <v/>
      </c>
      <c r="AD357" s="156"/>
      <c r="AE357" s="157"/>
      <c r="AF357" s="157"/>
      <c r="AG357" s="158"/>
      <c r="AH357" s="234"/>
      <c r="AI357" s="584"/>
      <c r="AJ357" s="167"/>
      <c r="AK357" s="541" t="str">
        <f t="shared" si="131"/>
        <v/>
      </c>
      <c r="AL357" s="542" t="str">
        <f t="shared" si="132"/>
        <v/>
      </c>
      <c r="AM357" s="543"/>
      <c r="AN357" s="547" t="str">
        <f>IFERROR(VLOOKUP(K357,【参考】数式用!$A$2:$N$57,14,FALSE),"")</f>
        <v/>
      </c>
      <c r="AO357" s="547" t="str">
        <f t="shared" si="133"/>
        <v/>
      </c>
      <c r="AP357" s="545" t="str">
        <f t="shared" si="134"/>
        <v/>
      </c>
      <c r="AQ357" s="545" t="str">
        <f t="shared" si="135"/>
        <v>キャリアパス要件Ⅰ・Ⅱ_</v>
      </c>
      <c r="AR357" s="546" t="str">
        <f t="shared" si="136"/>
        <v>入力済</v>
      </c>
      <c r="AS357" s="547" t="str">
        <f t="shared" si="137"/>
        <v/>
      </c>
      <c r="AT357" s="546" t="str">
        <f t="shared" si="138"/>
        <v>入力済</v>
      </c>
      <c r="AU357" s="546" t="str">
        <f t="shared" si="139"/>
        <v/>
      </c>
      <c r="AV357" s="546" t="str">
        <f t="shared" si="140"/>
        <v/>
      </c>
      <c r="AW357" s="547" t="str">
        <f t="shared" si="141"/>
        <v/>
      </c>
      <c r="AX357" s="547" t="str">
        <f t="shared" si="150"/>
        <v>入力済</v>
      </c>
      <c r="AY357" s="546" t="str">
        <f>IFERROR(VLOOKUP(K357,【参考】数式用!$AR$3:$AS$49, 2, FALSE), "")</f>
        <v/>
      </c>
      <c r="AZ357" s="547" t="str">
        <f t="shared" si="142"/>
        <v/>
      </c>
      <c r="BA357" s="547" t="str">
        <f t="shared" si="143"/>
        <v>入力済</v>
      </c>
      <c r="BB357" s="546" t="str">
        <f>IFERROR(VLOOKUP(K357,【参考】数式用!$AX$3:$AY$56, 2, FALSE), "")</f>
        <v/>
      </c>
      <c r="BC357" s="547" t="str">
        <f t="shared" si="144"/>
        <v/>
      </c>
      <c r="BD357" s="547" t="str">
        <f t="shared" si="145"/>
        <v>入力済</v>
      </c>
      <c r="BE357" s="547" t="str">
        <f t="shared" si="151"/>
        <v/>
      </c>
      <c r="BF357" s="547" t="str">
        <f t="shared" si="146"/>
        <v/>
      </c>
      <c r="BG357" s="547" t="str">
        <f t="shared" si="147"/>
        <v/>
      </c>
      <c r="BH357" s="547" t="str">
        <f t="shared" si="148"/>
        <v/>
      </c>
      <c r="BI357" s="547" t="str">
        <f t="shared" si="149"/>
        <v/>
      </c>
      <c r="BM357" s="633" t="e">
        <f>VLOOKUP(K357,【参考】数式用!$A$2:$O$57,15,FALSE)</f>
        <v>#N/A</v>
      </c>
    </row>
    <row r="358" spans="1:65" ht="109.95" customHeight="1" thickBot="1">
      <c r="A358" s="649">
        <v>347</v>
      </c>
      <c r="B358" s="983" t="str">
        <f>IF(基本情報入力シート!B386="","",基本情報入力シート!B386)</f>
        <v/>
      </c>
      <c r="C358" s="984"/>
      <c r="D358" s="984"/>
      <c r="E358" s="984"/>
      <c r="F358" s="985"/>
      <c r="G358" s="460" t="str">
        <f>IF(基本情報入力シート!L386="", "", 基本情報入力シート!L386)</f>
        <v/>
      </c>
      <c r="H358" s="460" t="str">
        <f>IF(基本情報入力シート!Q386="", "", 基本情報入力シート!Q386)</f>
        <v/>
      </c>
      <c r="I358" s="460" t="str">
        <f>IF(基本情報入力シート!V386="", "", 基本情報入力シート!V386)</f>
        <v/>
      </c>
      <c r="J358" s="460" t="str">
        <f>IF(基本情報入力シート!W386="", "", 基本情報入力シート!W386)</f>
        <v/>
      </c>
      <c r="K358" s="460" t="str">
        <f>IF(基本情報入力シート!Z386="", "", 基本情報入力シート!Z386)</f>
        <v/>
      </c>
      <c r="L358" s="162" t="str">
        <f>IF(基本情報入力シート!AF386=0, "",基本情報入力シート!AF386)</f>
        <v/>
      </c>
      <c r="M358" s="163" t="str">
        <f>IF(AND(基本情報入力シート!AG386="",基本情報入力シート!AG386=""), "", 基本情報入力シート!AG386)</f>
        <v/>
      </c>
      <c r="N358" s="136"/>
      <c r="O358" s="155" t="str">
        <f>IFERROR(VLOOKUP(K358,【参考】数式用!$A$2:$M$57,MATCH(N358,【参考】数式用!$G$3:$M$3,0)+6,0),"")</f>
        <v/>
      </c>
      <c r="P358" s="461" t="s">
        <v>180</v>
      </c>
      <c r="Q358" s="141"/>
      <c r="R358" s="462" t="s">
        <v>271</v>
      </c>
      <c r="S358" s="141"/>
      <c r="T358" s="462" t="s">
        <v>272</v>
      </c>
      <c r="U358" s="141"/>
      <c r="V358" s="462" t="s">
        <v>271</v>
      </c>
      <c r="W358" s="141"/>
      <c r="X358" s="462" t="s">
        <v>182</v>
      </c>
      <c r="Y358" s="462" t="s">
        <v>274</v>
      </c>
      <c r="Z358" s="456" t="str">
        <f t="shared" si="129"/>
        <v/>
      </c>
      <c r="AA358" s="463" t="s">
        <v>275</v>
      </c>
      <c r="AB358" s="458" t="str">
        <f t="shared" si="130"/>
        <v/>
      </c>
      <c r="AC358" s="459" t="str">
        <f>IFERROR(ROUNDDOWN(ROUNDDOWN(ROUND(L358*VLOOKUP(K358,【参考】数式用!$A$2:$M$57,MATCH("処遇改善加算Ⅳ",【参考】数式用!$G$3:$M$3,0)+6,0),0)*M358,0)*Z358*0.5,0), "")</f>
        <v/>
      </c>
      <c r="AD358" s="156"/>
      <c r="AE358" s="157"/>
      <c r="AF358" s="157"/>
      <c r="AG358" s="158"/>
      <c r="AH358" s="234"/>
      <c r="AI358" s="584"/>
      <c r="AJ358" s="167"/>
      <c r="AK358" s="541" t="str">
        <f t="shared" si="131"/>
        <v/>
      </c>
      <c r="AL358" s="542" t="str">
        <f t="shared" si="132"/>
        <v/>
      </c>
      <c r="AM358" s="543"/>
      <c r="AN358" s="547" t="str">
        <f>IFERROR(VLOOKUP(K358,【参考】数式用!$A$2:$N$57,14,FALSE),"")</f>
        <v/>
      </c>
      <c r="AO358" s="547" t="str">
        <f t="shared" si="133"/>
        <v/>
      </c>
      <c r="AP358" s="545" t="str">
        <f t="shared" si="134"/>
        <v/>
      </c>
      <c r="AQ358" s="545" t="str">
        <f t="shared" si="135"/>
        <v>キャリアパス要件Ⅰ・Ⅱ_</v>
      </c>
      <c r="AR358" s="546" t="str">
        <f t="shared" si="136"/>
        <v>入力済</v>
      </c>
      <c r="AS358" s="547" t="str">
        <f t="shared" si="137"/>
        <v/>
      </c>
      <c r="AT358" s="546" t="str">
        <f t="shared" si="138"/>
        <v>入力済</v>
      </c>
      <c r="AU358" s="546" t="str">
        <f t="shared" si="139"/>
        <v/>
      </c>
      <c r="AV358" s="546" t="str">
        <f t="shared" si="140"/>
        <v/>
      </c>
      <c r="AW358" s="547" t="str">
        <f t="shared" si="141"/>
        <v/>
      </c>
      <c r="AX358" s="547" t="str">
        <f t="shared" si="150"/>
        <v>入力済</v>
      </c>
      <c r="AY358" s="546" t="str">
        <f>IFERROR(VLOOKUP(K358,【参考】数式用!$AR$3:$AS$49, 2, FALSE), "")</f>
        <v/>
      </c>
      <c r="AZ358" s="547" t="str">
        <f t="shared" si="142"/>
        <v/>
      </c>
      <c r="BA358" s="547" t="str">
        <f t="shared" si="143"/>
        <v>入力済</v>
      </c>
      <c r="BB358" s="546" t="str">
        <f>IFERROR(VLOOKUP(K358,【参考】数式用!$AX$3:$AY$56, 2, FALSE), "")</f>
        <v/>
      </c>
      <c r="BC358" s="547" t="str">
        <f t="shared" si="144"/>
        <v/>
      </c>
      <c r="BD358" s="547" t="str">
        <f t="shared" si="145"/>
        <v>入力済</v>
      </c>
      <c r="BE358" s="547" t="str">
        <f t="shared" si="151"/>
        <v/>
      </c>
      <c r="BF358" s="547" t="str">
        <f t="shared" si="146"/>
        <v/>
      </c>
      <c r="BG358" s="547" t="str">
        <f t="shared" si="147"/>
        <v/>
      </c>
      <c r="BH358" s="547" t="str">
        <f t="shared" si="148"/>
        <v/>
      </c>
      <c r="BI358" s="547" t="str">
        <f t="shared" si="149"/>
        <v/>
      </c>
      <c r="BM358" s="633" t="e">
        <f>VLOOKUP(K358,【参考】数式用!$A$2:$O$57,15,FALSE)</f>
        <v>#N/A</v>
      </c>
    </row>
    <row r="359" spans="1:65" ht="109.95" customHeight="1" thickBot="1">
      <c r="A359" s="649">
        <v>348</v>
      </c>
      <c r="B359" s="983" t="str">
        <f>IF(基本情報入力シート!B387="","",基本情報入力シート!B387)</f>
        <v/>
      </c>
      <c r="C359" s="984"/>
      <c r="D359" s="984"/>
      <c r="E359" s="984"/>
      <c r="F359" s="985"/>
      <c r="G359" s="460" t="str">
        <f>IF(基本情報入力シート!L387="", "", 基本情報入力シート!L387)</f>
        <v/>
      </c>
      <c r="H359" s="460" t="str">
        <f>IF(基本情報入力シート!Q387="", "", 基本情報入力シート!Q387)</f>
        <v/>
      </c>
      <c r="I359" s="460" t="str">
        <f>IF(基本情報入力シート!V387="", "", 基本情報入力シート!V387)</f>
        <v/>
      </c>
      <c r="J359" s="460" t="str">
        <f>IF(基本情報入力シート!W387="", "", 基本情報入力シート!W387)</f>
        <v/>
      </c>
      <c r="K359" s="460" t="str">
        <f>IF(基本情報入力シート!Z387="", "", 基本情報入力シート!Z387)</f>
        <v/>
      </c>
      <c r="L359" s="162" t="str">
        <f>IF(基本情報入力シート!AF387=0, "",基本情報入力シート!AF387)</f>
        <v/>
      </c>
      <c r="M359" s="163" t="str">
        <f>IF(AND(基本情報入力シート!AG387="",基本情報入力シート!AG387=""), "", 基本情報入力シート!AG387)</f>
        <v/>
      </c>
      <c r="N359" s="136"/>
      <c r="O359" s="155" t="str">
        <f>IFERROR(VLOOKUP(K359,【参考】数式用!$A$2:$M$57,MATCH(N359,【参考】数式用!$G$3:$M$3,0)+6,0),"")</f>
        <v/>
      </c>
      <c r="P359" s="461" t="s">
        <v>180</v>
      </c>
      <c r="Q359" s="141"/>
      <c r="R359" s="462" t="s">
        <v>271</v>
      </c>
      <c r="S359" s="141"/>
      <c r="T359" s="462" t="s">
        <v>272</v>
      </c>
      <c r="U359" s="141"/>
      <c r="V359" s="462" t="s">
        <v>271</v>
      </c>
      <c r="W359" s="141"/>
      <c r="X359" s="462" t="s">
        <v>182</v>
      </c>
      <c r="Y359" s="462" t="s">
        <v>274</v>
      </c>
      <c r="Z359" s="456" t="str">
        <f t="shared" si="129"/>
        <v/>
      </c>
      <c r="AA359" s="463" t="s">
        <v>275</v>
      </c>
      <c r="AB359" s="458" t="str">
        <f t="shared" si="130"/>
        <v/>
      </c>
      <c r="AC359" s="459" t="str">
        <f>IFERROR(ROUNDDOWN(ROUNDDOWN(ROUND(L359*VLOOKUP(K359,【参考】数式用!$A$2:$M$57,MATCH("処遇改善加算Ⅳ",【参考】数式用!$G$3:$M$3,0)+6,0),0)*M359,0)*Z359*0.5,0), "")</f>
        <v/>
      </c>
      <c r="AD359" s="156"/>
      <c r="AE359" s="157"/>
      <c r="AF359" s="157"/>
      <c r="AG359" s="158"/>
      <c r="AH359" s="234"/>
      <c r="AI359" s="584"/>
      <c r="AJ359" s="167"/>
      <c r="AK359" s="541" t="str">
        <f t="shared" si="131"/>
        <v/>
      </c>
      <c r="AL359" s="542" t="str">
        <f t="shared" si="132"/>
        <v/>
      </c>
      <c r="AM359" s="543"/>
      <c r="AN359" s="547" t="str">
        <f>IFERROR(VLOOKUP(K359,【参考】数式用!$A$2:$N$57,14,FALSE),"")</f>
        <v/>
      </c>
      <c r="AO359" s="547" t="str">
        <f t="shared" si="133"/>
        <v/>
      </c>
      <c r="AP359" s="545" t="str">
        <f t="shared" si="134"/>
        <v/>
      </c>
      <c r="AQ359" s="545" t="str">
        <f t="shared" si="135"/>
        <v>キャリアパス要件Ⅰ・Ⅱ_</v>
      </c>
      <c r="AR359" s="546" t="str">
        <f t="shared" si="136"/>
        <v>入力済</v>
      </c>
      <c r="AS359" s="547" t="str">
        <f t="shared" si="137"/>
        <v/>
      </c>
      <c r="AT359" s="546" t="str">
        <f t="shared" si="138"/>
        <v>入力済</v>
      </c>
      <c r="AU359" s="546" t="str">
        <f t="shared" si="139"/>
        <v/>
      </c>
      <c r="AV359" s="546" t="str">
        <f t="shared" si="140"/>
        <v/>
      </c>
      <c r="AW359" s="547" t="str">
        <f t="shared" si="141"/>
        <v/>
      </c>
      <c r="AX359" s="547" t="str">
        <f t="shared" si="150"/>
        <v>入力済</v>
      </c>
      <c r="AY359" s="546" t="str">
        <f>IFERROR(VLOOKUP(K359,【参考】数式用!$AR$3:$AS$49, 2, FALSE), "")</f>
        <v/>
      </c>
      <c r="AZ359" s="547" t="str">
        <f t="shared" si="142"/>
        <v/>
      </c>
      <c r="BA359" s="547" t="str">
        <f t="shared" si="143"/>
        <v>入力済</v>
      </c>
      <c r="BB359" s="546" t="str">
        <f>IFERROR(VLOOKUP(K359,【参考】数式用!$AX$3:$AY$56, 2, FALSE), "")</f>
        <v/>
      </c>
      <c r="BC359" s="547" t="str">
        <f t="shared" si="144"/>
        <v/>
      </c>
      <c r="BD359" s="547" t="str">
        <f t="shared" si="145"/>
        <v>入力済</v>
      </c>
      <c r="BE359" s="547" t="str">
        <f t="shared" si="151"/>
        <v/>
      </c>
      <c r="BF359" s="547" t="str">
        <f t="shared" si="146"/>
        <v/>
      </c>
      <c r="BG359" s="547" t="str">
        <f t="shared" si="147"/>
        <v/>
      </c>
      <c r="BH359" s="547" t="str">
        <f t="shared" si="148"/>
        <v/>
      </c>
      <c r="BI359" s="547" t="str">
        <f t="shared" si="149"/>
        <v/>
      </c>
      <c r="BM359" s="633" t="e">
        <f>VLOOKUP(K359,【参考】数式用!$A$2:$O$57,15,FALSE)</f>
        <v>#N/A</v>
      </c>
    </row>
    <row r="360" spans="1:65" ht="109.95" customHeight="1" thickBot="1">
      <c r="A360" s="649">
        <v>349</v>
      </c>
      <c r="B360" s="983" t="str">
        <f>IF(基本情報入力シート!B388="","",基本情報入力シート!B388)</f>
        <v/>
      </c>
      <c r="C360" s="984"/>
      <c r="D360" s="984"/>
      <c r="E360" s="984"/>
      <c r="F360" s="985"/>
      <c r="G360" s="460" t="str">
        <f>IF(基本情報入力シート!L388="", "", 基本情報入力シート!L388)</f>
        <v/>
      </c>
      <c r="H360" s="460" t="str">
        <f>IF(基本情報入力シート!Q388="", "", 基本情報入力シート!Q388)</f>
        <v/>
      </c>
      <c r="I360" s="460" t="str">
        <f>IF(基本情報入力シート!V388="", "", 基本情報入力シート!V388)</f>
        <v/>
      </c>
      <c r="J360" s="460" t="str">
        <f>IF(基本情報入力シート!W388="", "", 基本情報入力シート!W388)</f>
        <v/>
      </c>
      <c r="K360" s="460" t="str">
        <f>IF(基本情報入力シート!Z388="", "", 基本情報入力シート!Z388)</f>
        <v/>
      </c>
      <c r="L360" s="162" t="str">
        <f>IF(基本情報入力シート!AF388=0, "",基本情報入力シート!AF388)</f>
        <v/>
      </c>
      <c r="M360" s="163" t="str">
        <f>IF(AND(基本情報入力シート!AG388="",基本情報入力シート!AG388=""), "", 基本情報入力シート!AG388)</f>
        <v/>
      </c>
      <c r="N360" s="136"/>
      <c r="O360" s="155" t="str">
        <f>IFERROR(VLOOKUP(K360,【参考】数式用!$A$2:$M$57,MATCH(N360,【参考】数式用!$G$3:$M$3,0)+6,0),"")</f>
        <v/>
      </c>
      <c r="P360" s="461" t="s">
        <v>180</v>
      </c>
      <c r="Q360" s="141"/>
      <c r="R360" s="462" t="s">
        <v>271</v>
      </c>
      <c r="S360" s="141"/>
      <c r="T360" s="462" t="s">
        <v>272</v>
      </c>
      <c r="U360" s="141"/>
      <c r="V360" s="462" t="s">
        <v>271</v>
      </c>
      <c r="W360" s="141"/>
      <c r="X360" s="462" t="s">
        <v>182</v>
      </c>
      <c r="Y360" s="462" t="s">
        <v>274</v>
      </c>
      <c r="Z360" s="456" t="str">
        <f t="shared" si="129"/>
        <v/>
      </c>
      <c r="AA360" s="463" t="s">
        <v>275</v>
      </c>
      <c r="AB360" s="458" t="str">
        <f t="shared" si="130"/>
        <v/>
      </c>
      <c r="AC360" s="459" t="str">
        <f>IFERROR(ROUNDDOWN(ROUNDDOWN(ROUND(L360*VLOOKUP(K360,【参考】数式用!$A$2:$M$57,MATCH("処遇改善加算Ⅳ",【参考】数式用!$G$3:$M$3,0)+6,0),0)*M360,0)*Z360*0.5,0), "")</f>
        <v/>
      </c>
      <c r="AD360" s="156"/>
      <c r="AE360" s="157"/>
      <c r="AF360" s="157"/>
      <c r="AG360" s="158"/>
      <c r="AH360" s="234"/>
      <c r="AI360" s="584"/>
      <c r="AJ360" s="167"/>
      <c r="AK360" s="541" t="str">
        <f t="shared" si="131"/>
        <v/>
      </c>
      <c r="AL360" s="542" t="str">
        <f t="shared" si="132"/>
        <v/>
      </c>
      <c r="AM360" s="543"/>
      <c r="AN360" s="547" t="str">
        <f>IFERROR(VLOOKUP(K360,【参考】数式用!$A$2:$N$57,14,FALSE),"")</f>
        <v/>
      </c>
      <c r="AO360" s="547" t="str">
        <f t="shared" si="133"/>
        <v/>
      </c>
      <c r="AP360" s="545" t="str">
        <f t="shared" si="134"/>
        <v/>
      </c>
      <c r="AQ360" s="545" t="str">
        <f t="shared" si="135"/>
        <v>キャリアパス要件Ⅰ・Ⅱ_</v>
      </c>
      <c r="AR360" s="546" t="str">
        <f t="shared" si="136"/>
        <v>入力済</v>
      </c>
      <c r="AS360" s="547" t="str">
        <f t="shared" si="137"/>
        <v/>
      </c>
      <c r="AT360" s="546" t="str">
        <f t="shared" si="138"/>
        <v>入力済</v>
      </c>
      <c r="AU360" s="546" t="str">
        <f t="shared" si="139"/>
        <v/>
      </c>
      <c r="AV360" s="546" t="str">
        <f t="shared" si="140"/>
        <v/>
      </c>
      <c r="AW360" s="547" t="str">
        <f t="shared" si="141"/>
        <v/>
      </c>
      <c r="AX360" s="547" t="str">
        <f t="shared" si="150"/>
        <v>入力済</v>
      </c>
      <c r="AY360" s="546" t="str">
        <f>IFERROR(VLOOKUP(K360,【参考】数式用!$AR$3:$AS$49, 2, FALSE), "")</f>
        <v/>
      </c>
      <c r="AZ360" s="547" t="str">
        <f t="shared" si="142"/>
        <v/>
      </c>
      <c r="BA360" s="547" t="str">
        <f t="shared" si="143"/>
        <v>入力済</v>
      </c>
      <c r="BB360" s="546" t="str">
        <f>IFERROR(VLOOKUP(K360,【参考】数式用!$AX$3:$AY$56, 2, FALSE), "")</f>
        <v/>
      </c>
      <c r="BC360" s="547" t="str">
        <f t="shared" si="144"/>
        <v/>
      </c>
      <c r="BD360" s="547" t="str">
        <f t="shared" si="145"/>
        <v>入力済</v>
      </c>
      <c r="BE360" s="547" t="str">
        <f t="shared" si="151"/>
        <v/>
      </c>
      <c r="BF360" s="547" t="str">
        <f t="shared" si="146"/>
        <v/>
      </c>
      <c r="BG360" s="547" t="str">
        <f t="shared" si="147"/>
        <v/>
      </c>
      <c r="BH360" s="547" t="str">
        <f t="shared" si="148"/>
        <v/>
      </c>
      <c r="BI360" s="547" t="str">
        <f t="shared" si="149"/>
        <v/>
      </c>
      <c r="BM360" s="633" t="e">
        <f>VLOOKUP(K360,【参考】数式用!$A$2:$O$57,15,FALSE)</f>
        <v>#N/A</v>
      </c>
    </row>
    <row r="361" spans="1:65" ht="109.95" customHeight="1" thickBot="1">
      <c r="A361" s="649">
        <v>350</v>
      </c>
      <c r="B361" s="983" t="str">
        <f>IF(基本情報入力シート!B389="","",基本情報入力シート!B389)</f>
        <v/>
      </c>
      <c r="C361" s="984"/>
      <c r="D361" s="984"/>
      <c r="E361" s="984"/>
      <c r="F361" s="985"/>
      <c r="G361" s="460" t="str">
        <f>IF(基本情報入力シート!L389="", "", 基本情報入力シート!L389)</f>
        <v/>
      </c>
      <c r="H361" s="460" t="str">
        <f>IF(基本情報入力シート!Q389="", "", 基本情報入力シート!Q389)</f>
        <v/>
      </c>
      <c r="I361" s="460" t="str">
        <f>IF(基本情報入力シート!V389="", "", 基本情報入力シート!V389)</f>
        <v/>
      </c>
      <c r="J361" s="460" t="str">
        <f>IF(基本情報入力シート!W389="", "", 基本情報入力シート!W389)</f>
        <v/>
      </c>
      <c r="K361" s="460" t="str">
        <f>IF(基本情報入力シート!Z389="", "", 基本情報入力シート!Z389)</f>
        <v/>
      </c>
      <c r="L361" s="162" t="str">
        <f>IF(基本情報入力シート!AF389=0, "",基本情報入力シート!AF389)</f>
        <v/>
      </c>
      <c r="M361" s="163" t="str">
        <f>IF(AND(基本情報入力シート!AG389="",基本情報入力シート!AG389=""), "", 基本情報入力シート!AG389)</f>
        <v/>
      </c>
      <c r="N361" s="136"/>
      <c r="O361" s="155" t="str">
        <f>IFERROR(VLOOKUP(K361,【参考】数式用!$A$2:$M$57,MATCH(N361,【参考】数式用!$G$3:$M$3,0)+6,0),"")</f>
        <v/>
      </c>
      <c r="P361" s="461" t="s">
        <v>180</v>
      </c>
      <c r="Q361" s="141"/>
      <c r="R361" s="462" t="s">
        <v>271</v>
      </c>
      <c r="S361" s="141"/>
      <c r="T361" s="462" t="s">
        <v>272</v>
      </c>
      <c r="U361" s="141"/>
      <c r="V361" s="462" t="s">
        <v>271</v>
      </c>
      <c r="W361" s="141"/>
      <c r="X361" s="462" t="s">
        <v>182</v>
      </c>
      <c r="Y361" s="462" t="s">
        <v>274</v>
      </c>
      <c r="Z361" s="456" t="str">
        <f t="shared" si="129"/>
        <v/>
      </c>
      <c r="AA361" s="463" t="s">
        <v>275</v>
      </c>
      <c r="AB361" s="458" t="str">
        <f t="shared" si="130"/>
        <v/>
      </c>
      <c r="AC361" s="459" t="str">
        <f>IFERROR(ROUNDDOWN(ROUNDDOWN(ROUND(L361*VLOOKUP(K361,【参考】数式用!$A$2:$M$57,MATCH("処遇改善加算Ⅳ",【参考】数式用!$G$3:$M$3,0)+6,0),0)*M361,0)*Z361*0.5,0), "")</f>
        <v/>
      </c>
      <c r="AD361" s="156"/>
      <c r="AE361" s="157"/>
      <c r="AF361" s="157"/>
      <c r="AG361" s="158"/>
      <c r="AH361" s="234"/>
      <c r="AI361" s="584"/>
      <c r="AJ361" s="167"/>
      <c r="AK361" s="541" t="str">
        <f t="shared" si="131"/>
        <v/>
      </c>
      <c r="AL361" s="542" t="str">
        <f t="shared" si="132"/>
        <v/>
      </c>
      <c r="AM361" s="543"/>
      <c r="AN361" s="547" t="str">
        <f>IFERROR(VLOOKUP(K361,【参考】数式用!$A$2:$N$57,14,FALSE),"")</f>
        <v/>
      </c>
      <c r="AO361" s="547" t="str">
        <f t="shared" si="133"/>
        <v/>
      </c>
      <c r="AP361" s="545" t="str">
        <f t="shared" si="134"/>
        <v/>
      </c>
      <c r="AQ361" s="545" t="str">
        <f t="shared" si="135"/>
        <v>キャリアパス要件Ⅰ・Ⅱ_</v>
      </c>
      <c r="AR361" s="546" t="str">
        <f t="shared" si="136"/>
        <v>入力済</v>
      </c>
      <c r="AS361" s="547" t="str">
        <f t="shared" si="137"/>
        <v/>
      </c>
      <c r="AT361" s="546" t="str">
        <f t="shared" si="138"/>
        <v>入力済</v>
      </c>
      <c r="AU361" s="546" t="str">
        <f t="shared" si="139"/>
        <v/>
      </c>
      <c r="AV361" s="546" t="str">
        <f t="shared" si="140"/>
        <v/>
      </c>
      <c r="AW361" s="547" t="str">
        <f t="shared" si="141"/>
        <v/>
      </c>
      <c r="AX361" s="547" t="str">
        <f t="shared" si="150"/>
        <v>入力済</v>
      </c>
      <c r="AY361" s="546" t="str">
        <f>IFERROR(VLOOKUP(K361,【参考】数式用!$AR$3:$AS$49, 2, FALSE), "")</f>
        <v/>
      </c>
      <c r="AZ361" s="547" t="str">
        <f t="shared" si="142"/>
        <v/>
      </c>
      <c r="BA361" s="547" t="str">
        <f t="shared" si="143"/>
        <v>入力済</v>
      </c>
      <c r="BB361" s="546" t="str">
        <f>IFERROR(VLOOKUP(K361,【参考】数式用!$AX$3:$AY$56, 2, FALSE), "")</f>
        <v/>
      </c>
      <c r="BC361" s="547" t="str">
        <f t="shared" si="144"/>
        <v/>
      </c>
      <c r="BD361" s="547" t="str">
        <f t="shared" si="145"/>
        <v>入力済</v>
      </c>
      <c r="BE361" s="547" t="str">
        <f t="shared" si="151"/>
        <v/>
      </c>
      <c r="BF361" s="547" t="str">
        <f t="shared" si="146"/>
        <v/>
      </c>
      <c r="BG361" s="547" t="str">
        <f t="shared" si="147"/>
        <v/>
      </c>
      <c r="BH361" s="547" t="str">
        <f t="shared" si="148"/>
        <v/>
      </c>
      <c r="BI361" s="547" t="str">
        <f t="shared" si="149"/>
        <v/>
      </c>
      <c r="BM361" s="633" t="e">
        <f>VLOOKUP(K361,【参考】数式用!$A$2:$O$57,15,FALSE)</f>
        <v>#N/A</v>
      </c>
    </row>
    <row r="362" spans="1:65" ht="109.95" customHeight="1" thickBot="1">
      <c r="A362" s="649">
        <v>351</v>
      </c>
      <c r="B362" s="983" t="str">
        <f>IF(基本情報入力シート!B390="","",基本情報入力シート!B390)</f>
        <v/>
      </c>
      <c r="C362" s="984"/>
      <c r="D362" s="984"/>
      <c r="E362" s="984"/>
      <c r="F362" s="985"/>
      <c r="G362" s="460" t="str">
        <f>IF(基本情報入力シート!L390="", "", 基本情報入力シート!L390)</f>
        <v/>
      </c>
      <c r="H362" s="460" t="str">
        <f>IF(基本情報入力シート!Q390="", "", 基本情報入力シート!Q390)</f>
        <v/>
      </c>
      <c r="I362" s="460" t="str">
        <f>IF(基本情報入力シート!V390="", "", 基本情報入力シート!V390)</f>
        <v/>
      </c>
      <c r="J362" s="460" t="str">
        <f>IF(基本情報入力シート!W390="", "", 基本情報入力シート!W390)</f>
        <v/>
      </c>
      <c r="K362" s="460" t="str">
        <f>IF(基本情報入力シート!Z390="", "", 基本情報入力シート!Z390)</f>
        <v/>
      </c>
      <c r="L362" s="162" t="str">
        <f>IF(基本情報入力シート!AF390=0, "",基本情報入力シート!AF390)</f>
        <v/>
      </c>
      <c r="M362" s="163" t="str">
        <f>IF(AND(基本情報入力シート!AG390="",基本情報入力シート!AG390=""), "", 基本情報入力シート!AG390)</f>
        <v/>
      </c>
      <c r="N362" s="136"/>
      <c r="O362" s="155" t="str">
        <f>IFERROR(VLOOKUP(K362,【参考】数式用!$A$2:$M$57,MATCH(N362,【参考】数式用!$G$3:$M$3,0)+6,0),"")</f>
        <v/>
      </c>
      <c r="P362" s="461" t="s">
        <v>180</v>
      </c>
      <c r="Q362" s="141"/>
      <c r="R362" s="462" t="s">
        <v>271</v>
      </c>
      <c r="S362" s="141"/>
      <c r="T362" s="462" t="s">
        <v>272</v>
      </c>
      <c r="U362" s="141"/>
      <c r="V362" s="462" t="s">
        <v>271</v>
      </c>
      <c r="W362" s="141"/>
      <c r="X362" s="462" t="s">
        <v>182</v>
      </c>
      <c r="Y362" s="462" t="s">
        <v>274</v>
      </c>
      <c r="Z362" s="456" t="str">
        <f t="shared" si="129"/>
        <v/>
      </c>
      <c r="AA362" s="463" t="s">
        <v>275</v>
      </c>
      <c r="AB362" s="458" t="str">
        <f t="shared" si="130"/>
        <v/>
      </c>
      <c r="AC362" s="459" t="str">
        <f>IFERROR(ROUNDDOWN(ROUNDDOWN(ROUND(L362*VLOOKUP(K362,【参考】数式用!$A$2:$M$57,MATCH("処遇改善加算Ⅳ",【参考】数式用!$G$3:$M$3,0)+6,0),0)*M362,0)*Z362*0.5,0), "")</f>
        <v/>
      </c>
      <c r="AD362" s="156"/>
      <c r="AE362" s="157"/>
      <c r="AF362" s="157"/>
      <c r="AG362" s="158"/>
      <c r="AH362" s="234"/>
      <c r="AI362" s="584"/>
      <c r="AJ362" s="167"/>
      <c r="AK362" s="541" t="str">
        <f t="shared" si="131"/>
        <v/>
      </c>
      <c r="AL362" s="542" t="str">
        <f t="shared" si="132"/>
        <v/>
      </c>
      <c r="AM362" s="543"/>
      <c r="AN362" s="547" t="str">
        <f>IFERROR(VLOOKUP(K362,【参考】数式用!$A$2:$N$57,14,FALSE),"")</f>
        <v/>
      </c>
      <c r="AO362" s="547" t="str">
        <f t="shared" si="133"/>
        <v/>
      </c>
      <c r="AP362" s="545" t="str">
        <f t="shared" si="134"/>
        <v/>
      </c>
      <c r="AQ362" s="545" t="str">
        <f t="shared" si="135"/>
        <v>キャリアパス要件Ⅰ・Ⅱ_</v>
      </c>
      <c r="AR362" s="546" t="str">
        <f t="shared" si="136"/>
        <v>入力済</v>
      </c>
      <c r="AS362" s="547" t="str">
        <f t="shared" si="137"/>
        <v/>
      </c>
      <c r="AT362" s="546" t="str">
        <f t="shared" si="138"/>
        <v>入力済</v>
      </c>
      <c r="AU362" s="546" t="str">
        <f t="shared" si="139"/>
        <v/>
      </c>
      <c r="AV362" s="546" t="str">
        <f t="shared" si="140"/>
        <v/>
      </c>
      <c r="AW362" s="547" t="str">
        <f t="shared" si="141"/>
        <v/>
      </c>
      <c r="AX362" s="547" t="str">
        <f t="shared" si="150"/>
        <v>入力済</v>
      </c>
      <c r="AY362" s="546" t="str">
        <f>IFERROR(VLOOKUP(K362,【参考】数式用!$AR$3:$AS$49, 2, FALSE), "")</f>
        <v/>
      </c>
      <c r="AZ362" s="547" t="str">
        <f t="shared" si="142"/>
        <v/>
      </c>
      <c r="BA362" s="547" t="str">
        <f t="shared" si="143"/>
        <v>入力済</v>
      </c>
      <c r="BB362" s="546" t="str">
        <f>IFERROR(VLOOKUP(K362,【参考】数式用!$AX$3:$AY$56, 2, FALSE), "")</f>
        <v/>
      </c>
      <c r="BC362" s="547" t="str">
        <f t="shared" si="144"/>
        <v/>
      </c>
      <c r="BD362" s="547" t="str">
        <f t="shared" si="145"/>
        <v>入力済</v>
      </c>
      <c r="BE362" s="547" t="str">
        <f t="shared" si="151"/>
        <v/>
      </c>
      <c r="BF362" s="547" t="str">
        <f t="shared" si="146"/>
        <v/>
      </c>
      <c r="BG362" s="547" t="str">
        <f t="shared" si="147"/>
        <v/>
      </c>
      <c r="BH362" s="547" t="str">
        <f t="shared" si="148"/>
        <v/>
      </c>
      <c r="BI362" s="547" t="str">
        <f t="shared" si="149"/>
        <v/>
      </c>
      <c r="BM362" s="633" t="e">
        <f>VLOOKUP(K362,【参考】数式用!$A$2:$O$57,15,FALSE)</f>
        <v>#N/A</v>
      </c>
    </row>
    <row r="363" spans="1:65" ht="109.95" customHeight="1" thickBot="1">
      <c r="A363" s="649">
        <v>352</v>
      </c>
      <c r="B363" s="983" t="str">
        <f>IF(基本情報入力シート!B391="","",基本情報入力シート!B391)</f>
        <v/>
      </c>
      <c r="C363" s="984"/>
      <c r="D363" s="984"/>
      <c r="E363" s="984"/>
      <c r="F363" s="985"/>
      <c r="G363" s="460" t="str">
        <f>IF(基本情報入力シート!L391="", "", 基本情報入力シート!L391)</f>
        <v/>
      </c>
      <c r="H363" s="460" t="str">
        <f>IF(基本情報入力シート!Q391="", "", 基本情報入力シート!Q391)</f>
        <v/>
      </c>
      <c r="I363" s="460" t="str">
        <f>IF(基本情報入力シート!V391="", "", 基本情報入力シート!V391)</f>
        <v/>
      </c>
      <c r="J363" s="460" t="str">
        <f>IF(基本情報入力シート!W391="", "", 基本情報入力シート!W391)</f>
        <v/>
      </c>
      <c r="K363" s="460" t="str">
        <f>IF(基本情報入力シート!Z391="", "", 基本情報入力シート!Z391)</f>
        <v/>
      </c>
      <c r="L363" s="162" t="str">
        <f>IF(基本情報入力シート!AF391=0, "",基本情報入力シート!AF391)</f>
        <v/>
      </c>
      <c r="M363" s="163" t="str">
        <f>IF(AND(基本情報入力シート!AG391="",基本情報入力シート!AG391=""), "", 基本情報入力シート!AG391)</f>
        <v/>
      </c>
      <c r="N363" s="136"/>
      <c r="O363" s="155" t="str">
        <f>IFERROR(VLOOKUP(K363,【参考】数式用!$A$2:$M$57,MATCH(N363,【参考】数式用!$G$3:$M$3,0)+6,0),"")</f>
        <v/>
      </c>
      <c r="P363" s="461" t="s">
        <v>180</v>
      </c>
      <c r="Q363" s="141"/>
      <c r="R363" s="462" t="s">
        <v>271</v>
      </c>
      <c r="S363" s="141"/>
      <c r="T363" s="462" t="s">
        <v>272</v>
      </c>
      <c r="U363" s="141"/>
      <c r="V363" s="462" t="s">
        <v>271</v>
      </c>
      <c r="W363" s="141"/>
      <c r="X363" s="462" t="s">
        <v>182</v>
      </c>
      <c r="Y363" s="462" t="s">
        <v>274</v>
      </c>
      <c r="Z363" s="456" t="str">
        <f t="shared" si="129"/>
        <v/>
      </c>
      <c r="AA363" s="463" t="s">
        <v>275</v>
      </c>
      <c r="AB363" s="458" t="str">
        <f t="shared" si="130"/>
        <v/>
      </c>
      <c r="AC363" s="459" t="str">
        <f>IFERROR(ROUNDDOWN(ROUNDDOWN(ROUND(L363*VLOOKUP(K363,【参考】数式用!$A$2:$M$57,MATCH("処遇改善加算Ⅳ",【参考】数式用!$G$3:$M$3,0)+6,0),0)*M363,0)*Z363*0.5,0), "")</f>
        <v/>
      </c>
      <c r="AD363" s="156"/>
      <c r="AE363" s="157"/>
      <c r="AF363" s="157"/>
      <c r="AG363" s="158"/>
      <c r="AH363" s="234"/>
      <c r="AI363" s="584"/>
      <c r="AJ363" s="167"/>
      <c r="AK363" s="541" t="str">
        <f t="shared" si="131"/>
        <v/>
      </c>
      <c r="AL363" s="542" t="str">
        <f t="shared" si="132"/>
        <v/>
      </c>
      <c r="AM363" s="543"/>
      <c r="AN363" s="547" t="str">
        <f>IFERROR(VLOOKUP(K363,【参考】数式用!$A$2:$N$57,14,FALSE),"")</f>
        <v/>
      </c>
      <c r="AO363" s="547" t="str">
        <f t="shared" si="133"/>
        <v/>
      </c>
      <c r="AP363" s="545" t="str">
        <f t="shared" si="134"/>
        <v/>
      </c>
      <c r="AQ363" s="545" t="str">
        <f t="shared" si="135"/>
        <v>キャリアパス要件Ⅰ・Ⅱ_</v>
      </c>
      <c r="AR363" s="546" t="str">
        <f t="shared" si="136"/>
        <v>入力済</v>
      </c>
      <c r="AS363" s="547" t="str">
        <f t="shared" si="137"/>
        <v/>
      </c>
      <c r="AT363" s="546" t="str">
        <f t="shared" si="138"/>
        <v>入力済</v>
      </c>
      <c r="AU363" s="546" t="str">
        <f t="shared" si="139"/>
        <v/>
      </c>
      <c r="AV363" s="546" t="str">
        <f t="shared" si="140"/>
        <v/>
      </c>
      <c r="AW363" s="547" t="str">
        <f t="shared" si="141"/>
        <v/>
      </c>
      <c r="AX363" s="547" t="str">
        <f t="shared" si="150"/>
        <v>入力済</v>
      </c>
      <c r="AY363" s="546" t="str">
        <f>IFERROR(VLOOKUP(K363,【参考】数式用!$AR$3:$AS$49, 2, FALSE), "")</f>
        <v/>
      </c>
      <c r="AZ363" s="547" t="str">
        <f t="shared" si="142"/>
        <v/>
      </c>
      <c r="BA363" s="547" t="str">
        <f t="shared" si="143"/>
        <v>入力済</v>
      </c>
      <c r="BB363" s="546" t="str">
        <f>IFERROR(VLOOKUP(K363,【参考】数式用!$AX$3:$AY$56, 2, FALSE), "")</f>
        <v/>
      </c>
      <c r="BC363" s="547" t="str">
        <f t="shared" si="144"/>
        <v/>
      </c>
      <c r="BD363" s="547" t="str">
        <f t="shared" si="145"/>
        <v>入力済</v>
      </c>
      <c r="BE363" s="547" t="str">
        <f t="shared" si="151"/>
        <v/>
      </c>
      <c r="BF363" s="547" t="str">
        <f t="shared" si="146"/>
        <v/>
      </c>
      <c r="BG363" s="547" t="str">
        <f t="shared" si="147"/>
        <v/>
      </c>
      <c r="BH363" s="547" t="str">
        <f t="shared" si="148"/>
        <v/>
      </c>
      <c r="BI363" s="547" t="str">
        <f t="shared" si="149"/>
        <v/>
      </c>
      <c r="BM363" s="633" t="e">
        <f>VLOOKUP(K363,【参考】数式用!$A$2:$O$57,15,FALSE)</f>
        <v>#N/A</v>
      </c>
    </row>
    <row r="364" spans="1:65" ht="109.95" customHeight="1" thickBot="1">
      <c r="A364" s="649">
        <v>353</v>
      </c>
      <c r="B364" s="983" t="str">
        <f>IF(基本情報入力シート!B392="","",基本情報入力シート!B392)</f>
        <v/>
      </c>
      <c r="C364" s="984"/>
      <c r="D364" s="984"/>
      <c r="E364" s="984"/>
      <c r="F364" s="985"/>
      <c r="G364" s="460" t="str">
        <f>IF(基本情報入力シート!L392="", "", 基本情報入力シート!L392)</f>
        <v/>
      </c>
      <c r="H364" s="460" t="str">
        <f>IF(基本情報入力シート!Q392="", "", 基本情報入力シート!Q392)</f>
        <v/>
      </c>
      <c r="I364" s="460" t="str">
        <f>IF(基本情報入力シート!V392="", "", 基本情報入力シート!V392)</f>
        <v/>
      </c>
      <c r="J364" s="460" t="str">
        <f>IF(基本情報入力シート!W392="", "", 基本情報入力シート!W392)</f>
        <v/>
      </c>
      <c r="K364" s="460" t="str">
        <f>IF(基本情報入力シート!Z392="", "", 基本情報入力シート!Z392)</f>
        <v/>
      </c>
      <c r="L364" s="162" t="str">
        <f>IF(基本情報入力シート!AF392=0, "",基本情報入力シート!AF392)</f>
        <v/>
      </c>
      <c r="M364" s="163" t="str">
        <f>IF(AND(基本情報入力シート!AG392="",基本情報入力シート!AG392=""), "", 基本情報入力シート!AG392)</f>
        <v/>
      </c>
      <c r="N364" s="136"/>
      <c r="O364" s="155" t="str">
        <f>IFERROR(VLOOKUP(K364,【参考】数式用!$A$2:$M$57,MATCH(N364,【参考】数式用!$G$3:$M$3,0)+6,0),"")</f>
        <v/>
      </c>
      <c r="P364" s="461" t="s">
        <v>180</v>
      </c>
      <c r="Q364" s="141"/>
      <c r="R364" s="462" t="s">
        <v>271</v>
      </c>
      <c r="S364" s="141"/>
      <c r="T364" s="462" t="s">
        <v>272</v>
      </c>
      <c r="U364" s="141"/>
      <c r="V364" s="462" t="s">
        <v>271</v>
      </c>
      <c r="W364" s="141"/>
      <c r="X364" s="462" t="s">
        <v>182</v>
      </c>
      <c r="Y364" s="462" t="s">
        <v>274</v>
      </c>
      <c r="Z364" s="456" t="str">
        <f t="shared" si="129"/>
        <v/>
      </c>
      <c r="AA364" s="463" t="s">
        <v>275</v>
      </c>
      <c r="AB364" s="458" t="str">
        <f t="shared" si="130"/>
        <v/>
      </c>
      <c r="AC364" s="459" t="str">
        <f>IFERROR(ROUNDDOWN(ROUNDDOWN(ROUND(L364*VLOOKUP(K364,【参考】数式用!$A$2:$M$57,MATCH("処遇改善加算Ⅳ",【参考】数式用!$G$3:$M$3,0)+6,0),0)*M364,0)*Z364*0.5,0), "")</f>
        <v/>
      </c>
      <c r="AD364" s="156"/>
      <c r="AE364" s="157"/>
      <c r="AF364" s="157"/>
      <c r="AG364" s="158"/>
      <c r="AH364" s="234"/>
      <c r="AI364" s="584"/>
      <c r="AJ364" s="167"/>
      <c r="AK364" s="541" t="str">
        <f t="shared" si="131"/>
        <v/>
      </c>
      <c r="AL364" s="542" t="str">
        <f t="shared" si="132"/>
        <v/>
      </c>
      <c r="AM364" s="543"/>
      <c r="AN364" s="547" t="str">
        <f>IFERROR(VLOOKUP(K364,【参考】数式用!$A$2:$N$57,14,FALSE),"")</f>
        <v/>
      </c>
      <c r="AO364" s="547" t="str">
        <f t="shared" si="133"/>
        <v/>
      </c>
      <c r="AP364" s="545" t="str">
        <f t="shared" si="134"/>
        <v/>
      </c>
      <c r="AQ364" s="545" t="str">
        <f t="shared" si="135"/>
        <v>キャリアパス要件Ⅰ・Ⅱ_</v>
      </c>
      <c r="AR364" s="546" t="str">
        <f t="shared" si="136"/>
        <v>入力済</v>
      </c>
      <c r="AS364" s="547" t="str">
        <f t="shared" si="137"/>
        <v/>
      </c>
      <c r="AT364" s="546" t="str">
        <f t="shared" si="138"/>
        <v>入力済</v>
      </c>
      <c r="AU364" s="546" t="str">
        <f t="shared" si="139"/>
        <v/>
      </c>
      <c r="AV364" s="546" t="str">
        <f t="shared" si="140"/>
        <v/>
      </c>
      <c r="AW364" s="547" t="str">
        <f t="shared" si="141"/>
        <v/>
      </c>
      <c r="AX364" s="547" t="str">
        <f t="shared" si="150"/>
        <v>入力済</v>
      </c>
      <c r="AY364" s="546" t="str">
        <f>IFERROR(VLOOKUP(K364,【参考】数式用!$AR$3:$AS$49, 2, FALSE), "")</f>
        <v/>
      </c>
      <c r="AZ364" s="547" t="str">
        <f t="shared" si="142"/>
        <v/>
      </c>
      <c r="BA364" s="547" t="str">
        <f t="shared" si="143"/>
        <v>入力済</v>
      </c>
      <c r="BB364" s="546" t="str">
        <f>IFERROR(VLOOKUP(K364,【参考】数式用!$AX$3:$AY$56, 2, FALSE), "")</f>
        <v/>
      </c>
      <c r="BC364" s="547" t="str">
        <f t="shared" si="144"/>
        <v/>
      </c>
      <c r="BD364" s="547" t="str">
        <f t="shared" si="145"/>
        <v>入力済</v>
      </c>
      <c r="BE364" s="547" t="str">
        <f t="shared" si="151"/>
        <v/>
      </c>
      <c r="BF364" s="547" t="str">
        <f t="shared" si="146"/>
        <v/>
      </c>
      <c r="BG364" s="547" t="str">
        <f t="shared" si="147"/>
        <v/>
      </c>
      <c r="BH364" s="547" t="str">
        <f t="shared" si="148"/>
        <v/>
      </c>
      <c r="BI364" s="547" t="str">
        <f t="shared" si="149"/>
        <v/>
      </c>
      <c r="BM364" s="633" t="e">
        <f>VLOOKUP(K364,【参考】数式用!$A$2:$O$57,15,FALSE)</f>
        <v>#N/A</v>
      </c>
    </row>
    <row r="365" spans="1:65" ht="109.95" customHeight="1" thickBot="1">
      <c r="A365" s="649">
        <v>354</v>
      </c>
      <c r="B365" s="983" t="str">
        <f>IF(基本情報入力シート!B393="","",基本情報入力シート!B393)</f>
        <v/>
      </c>
      <c r="C365" s="984"/>
      <c r="D365" s="984"/>
      <c r="E365" s="984"/>
      <c r="F365" s="985"/>
      <c r="G365" s="460" t="str">
        <f>IF(基本情報入力シート!L393="", "", 基本情報入力シート!L393)</f>
        <v/>
      </c>
      <c r="H365" s="460" t="str">
        <f>IF(基本情報入力シート!Q393="", "", 基本情報入力シート!Q393)</f>
        <v/>
      </c>
      <c r="I365" s="460" t="str">
        <f>IF(基本情報入力シート!V393="", "", 基本情報入力シート!V393)</f>
        <v/>
      </c>
      <c r="J365" s="460" t="str">
        <f>IF(基本情報入力シート!W393="", "", 基本情報入力シート!W393)</f>
        <v/>
      </c>
      <c r="K365" s="460" t="str">
        <f>IF(基本情報入力シート!Z393="", "", 基本情報入力シート!Z393)</f>
        <v/>
      </c>
      <c r="L365" s="162" t="str">
        <f>IF(基本情報入力シート!AF393=0, "",基本情報入力シート!AF393)</f>
        <v/>
      </c>
      <c r="M365" s="163" t="str">
        <f>IF(AND(基本情報入力シート!AG393="",基本情報入力シート!AG393=""), "", 基本情報入力シート!AG393)</f>
        <v/>
      </c>
      <c r="N365" s="136"/>
      <c r="O365" s="155" t="str">
        <f>IFERROR(VLOOKUP(K365,【参考】数式用!$A$2:$M$57,MATCH(N365,【参考】数式用!$G$3:$M$3,0)+6,0),"")</f>
        <v/>
      </c>
      <c r="P365" s="461" t="s">
        <v>180</v>
      </c>
      <c r="Q365" s="141"/>
      <c r="R365" s="462" t="s">
        <v>271</v>
      </c>
      <c r="S365" s="141"/>
      <c r="T365" s="462" t="s">
        <v>272</v>
      </c>
      <c r="U365" s="141"/>
      <c r="V365" s="462" t="s">
        <v>271</v>
      </c>
      <c r="W365" s="141"/>
      <c r="X365" s="462" t="s">
        <v>182</v>
      </c>
      <c r="Y365" s="462" t="s">
        <v>274</v>
      </c>
      <c r="Z365" s="456" t="str">
        <f t="shared" si="129"/>
        <v/>
      </c>
      <c r="AA365" s="463" t="s">
        <v>275</v>
      </c>
      <c r="AB365" s="458" t="str">
        <f t="shared" si="130"/>
        <v/>
      </c>
      <c r="AC365" s="459" t="str">
        <f>IFERROR(ROUNDDOWN(ROUNDDOWN(ROUND(L365*VLOOKUP(K365,【参考】数式用!$A$2:$M$57,MATCH("処遇改善加算Ⅳ",【参考】数式用!$G$3:$M$3,0)+6,0),0)*M365,0)*Z365*0.5,0), "")</f>
        <v/>
      </c>
      <c r="AD365" s="156"/>
      <c r="AE365" s="157"/>
      <c r="AF365" s="157"/>
      <c r="AG365" s="158"/>
      <c r="AH365" s="234"/>
      <c r="AI365" s="584"/>
      <c r="AJ365" s="167"/>
      <c r="AK365" s="541" t="str">
        <f t="shared" si="131"/>
        <v/>
      </c>
      <c r="AL365" s="542" t="str">
        <f t="shared" si="132"/>
        <v/>
      </c>
      <c r="AM365" s="543"/>
      <c r="AN365" s="547" t="str">
        <f>IFERROR(VLOOKUP(K365,【参考】数式用!$A$2:$N$57,14,FALSE),"")</f>
        <v/>
      </c>
      <c r="AO365" s="547" t="str">
        <f t="shared" si="133"/>
        <v/>
      </c>
      <c r="AP365" s="545" t="str">
        <f t="shared" si="134"/>
        <v/>
      </c>
      <c r="AQ365" s="545" t="str">
        <f t="shared" si="135"/>
        <v>キャリアパス要件Ⅰ・Ⅱ_</v>
      </c>
      <c r="AR365" s="546" t="str">
        <f t="shared" si="136"/>
        <v>入力済</v>
      </c>
      <c r="AS365" s="547" t="str">
        <f t="shared" si="137"/>
        <v/>
      </c>
      <c r="AT365" s="546" t="str">
        <f t="shared" si="138"/>
        <v>入力済</v>
      </c>
      <c r="AU365" s="546" t="str">
        <f t="shared" si="139"/>
        <v/>
      </c>
      <c r="AV365" s="546" t="str">
        <f t="shared" si="140"/>
        <v/>
      </c>
      <c r="AW365" s="547" t="str">
        <f t="shared" si="141"/>
        <v/>
      </c>
      <c r="AX365" s="547" t="str">
        <f t="shared" si="150"/>
        <v>入力済</v>
      </c>
      <c r="AY365" s="546" t="str">
        <f>IFERROR(VLOOKUP(K365,【参考】数式用!$AR$3:$AS$49, 2, FALSE), "")</f>
        <v/>
      </c>
      <c r="AZ365" s="547" t="str">
        <f t="shared" si="142"/>
        <v/>
      </c>
      <c r="BA365" s="547" t="str">
        <f t="shared" si="143"/>
        <v>入力済</v>
      </c>
      <c r="BB365" s="546" t="str">
        <f>IFERROR(VLOOKUP(K365,【参考】数式用!$AX$3:$AY$56, 2, FALSE), "")</f>
        <v/>
      </c>
      <c r="BC365" s="547" t="str">
        <f t="shared" si="144"/>
        <v/>
      </c>
      <c r="BD365" s="547" t="str">
        <f t="shared" si="145"/>
        <v>入力済</v>
      </c>
      <c r="BE365" s="547" t="str">
        <f t="shared" si="151"/>
        <v/>
      </c>
      <c r="BF365" s="547" t="str">
        <f t="shared" si="146"/>
        <v/>
      </c>
      <c r="BG365" s="547" t="str">
        <f t="shared" si="147"/>
        <v/>
      </c>
      <c r="BH365" s="547" t="str">
        <f t="shared" si="148"/>
        <v/>
      </c>
      <c r="BI365" s="547" t="str">
        <f t="shared" si="149"/>
        <v/>
      </c>
      <c r="BM365" s="633" t="e">
        <f>VLOOKUP(K365,【参考】数式用!$A$2:$O$57,15,FALSE)</f>
        <v>#N/A</v>
      </c>
    </row>
    <row r="366" spans="1:65" ht="109.95" customHeight="1" thickBot="1">
      <c r="A366" s="649">
        <v>355</v>
      </c>
      <c r="B366" s="983" t="str">
        <f>IF(基本情報入力シート!B394="","",基本情報入力シート!B394)</f>
        <v/>
      </c>
      <c r="C366" s="984"/>
      <c r="D366" s="984"/>
      <c r="E366" s="984"/>
      <c r="F366" s="985"/>
      <c r="G366" s="460" t="str">
        <f>IF(基本情報入力シート!L394="", "", 基本情報入力シート!L394)</f>
        <v/>
      </c>
      <c r="H366" s="460" t="str">
        <f>IF(基本情報入力シート!Q394="", "", 基本情報入力シート!Q394)</f>
        <v/>
      </c>
      <c r="I366" s="460" t="str">
        <f>IF(基本情報入力シート!V394="", "", 基本情報入力シート!V394)</f>
        <v/>
      </c>
      <c r="J366" s="460" t="str">
        <f>IF(基本情報入力シート!W394="", "", 基本情報入力シート!W394)</f>
        <v/>
      </c>
      <c r="K366" s="460" t="str">
        <f>IF(基本情報入力シート!Z394="", "", 基本情報入力シート!Z394)</f>
        <v/>
      </c>
      <c r="L366" s="162" t="str">
        <f>IF(基本情報入力シート!AF394=0, "",基本情報入力シート!AF394)</f>
        <v/>
      </c>
      <c r="M366" s="163" t="str">
        <f>IF(AND(基本情報入力シート!AG394="",基本情報入力シート!AG394=""), "", 基本情報入力シート!AG394)</f>
        <v/>
      </c>
      <c r="N366" s="136"/>
      <c r="O366" s="155" t="str">
        <f>IFERROR(VLOOKUP(K366,【参考】数式用!$A$2:$M$57,MATCH(N366,【参考】数式用!$G$3:$M$3,0)+6,0),"")</f>
        <v/>
      </c>
      <c r="P366" s="461" t="s">
        <v>180</v>
      </c>
      <c r="Q366" s="141"/>
      <c r="R366" s="462" t="s">
        <v>271</v>
      </c>
      <c r="S366" s="141"/>
      <c r="T366" s="462" t="s">
        <v>272</v>
      </c>
      <c r="U366" s="141"/>
      <c r="V366" s="462" t="s">
        <v>271</v>
      </c>
      <c r="W366" s="141"/>
      <c r="X366" s="462" t="s">
        <v>182</v>
      </c>
      <c r="Y366" s="462" t="s">
        <v>274</v>
      </c>
      <c r="Z366" s="456" t="str">
        <f t="shared" si="129"/>
        <v/>
      </c>
      <c r="AA366" s="463" t="s">
        <v>275</v>
      </c>
      <c r="AB366" s="458" t="str">
        <f t="shared" si="130"/>
        <v/>
      </c>
      <c r="AC366" s="459" t="str">
        <f>IFERROR(ROUNDDOWN(ROUNDDOWN(ROUND(L366*VLOOKUP(K366,【参考】数式用!$A$2:$M$57,MATCH("処遇改善加算Ⅳ",【参考】数式用!$G$3:$M$3,0)+6,0),0)*M366,0)*Z366*0.5,0), "")</f>
        <v/>
      </c>
      <c r="AD366" s="156"/>
      <c r="AE366" s="157"/>
      <c r="AF366" s="157"/>
      <c r="AG366" s="158"/>
      <c r="AH366" s="234"/>
      <c r="AI366" s="584"/>
      <c r="AJ366" s="167"/>
      <c r="AK366" s="541" t="str">
        <f t="shared" si="131"/>
        <v/>
      </c>
      <c r="AL366" s="542" t="str">
        <f t="shared" si="132"/>
        <v/>
      </c>
      <c r="AM366" s="543"/>
      <c r="AN366" s="547" t="str">
        <f>IFERROR(VLOOKUP(K366,【参考】数式用!$A$2:$N$57,14,FALSE),"")</f>
        <v/>
      </c>
      <c r="AO366" s="547" t="str">
        <f t="shared" si="133"/>
        <v/>
      </c>
      <c r="AP366" s="545" t="str">
        <f t="shared" si="134"/>
        <v/>
      </c>
      <c r="AQ366" s="545" t="str">
        <f t="shared" si="135"/>
        <v>キャリアパス要件Ⅰ・Ⅱ_</v>
      </c>
      <c r="AR366" s="546" t="str">
        <f t="shared" si="136"/>
        <v>入力済</v>
      </c>
      <c r="AS366" s="547" t="str">
        <f t="shared" si="137"/>
        <v/>
      </c>
      <c r="AT366" s="546" t="str">
        <f t="shared" si="138"/>
        <v>入力済</v>
      </c>
      <c r="AU366" s="546" t="str">
        <f t="shared" si="139"/>
        <v/>
      </c>
      <c r="AV366" s="546" t="str">
        <f t="shared" si="140"/>
        <v/>
      </c>
      <c r="AW366" s="547" t="str">
        <f t="shared" si="141"/>
        <v/>
      </c>
      <c r="AX366" s="547" t="str">
        <f t="shared" si="150"/>
        <v>入力済</v>
      </c>
      <c r="AY366" s="546" t="str">
        <f>IFERROR(VLOOKUP(K366,【参考】数式用!$AR$3:$AS$49, 2, FALSE), "")</f>
        <v/>
      </c>
      <c r="AZ366" s="547" t="str">
        <f t="shared" si="142"/>
        <v/>
      </c>
      <c r="BA366" s="547" t="str">
        <f t="shared" si="143"/>
        <v>入力済</v>
      </c>
      <c r="BB366" s="546" t="str">
        <f>IFERROR(VLOOKUP(K366,【参考】数式用!$AX$3:$AY$56, 2, FALSE), "")</f>
        <v/>
      </c>
      <c r="BC366" s="547" t="str">
        <f t="shared" si="144"/>
        <v/>
      </c>
      <c r="BD366" s="547" t="str">
        <f t="shared" si="145"/>
        <v>入力済</v>
      </c>
      <c r="BE366" s="547" t="str">
        <f t="shared" si="151"/>
        <v/>
      </c>
      <c r="BF366" s="547" t="str">
        <f t="shared" si="146"/>
        <v/>
      </c>
      <c r="BG366" s="547" t="str">
        <f t="shared" si="147"/>
        <v/>
      </c>
      <c r="BH366" s="547" t="str">
        <f t="shared" si="148"/>
        <v/>
      </c>
      <c r="BI366" s="547" t="str">
        <f t="shared" si="149"/>
        <v/>
      </c>
      <c r="BM366" s="633" t="e">
        <f>VLOOKUP(K366,【参考】数式用!$A$2:$O$57,15,FALSE)</f>
        <v>#N/A</v>
      </c>
    </row>
    <row r="367" spans="1:65" ht="109.95" customHeight="1" thickBot="1">
      <c r="A367" s="649">
        <v>356</v>
      </c>
      <c r="B367" s="983" t="str">
        <f>IF(基本情報入力シート!B395="","",基本情報入力シート!B395)</f>
        <v/>
      </c>
      <c r="C367" s="984"/>
      <c r="D367" s="984"/>
      <c r="E367" s="984"/>
      <c r="F367" s="985"/>
      <c r="G367" s="460" t="str">
        <f>IF(基本情報入力シート!L395="", "", 基本情報入力シート!L395)</f>
        <v/>
      </c>
      <c r="H367" s="460" t="str">
        <f>IF(基本情報入力シート!Q395="", "", 基本情報入力シート!Q395)</f>
        <v/>
      </c>
      <c r="I367" s="460" t="str">
        <f>IF(基本情報入力シート!V395="", "", 基本情報入力シート!V395)</f>
        <v/>
      </c>
      <c r="J367" s="460" t="str">
        <f>IF(基本情報入力シート!W395="", "", 基本情報入力シート!W395)</f>
        <v/>
      </c>
      <c r="K367" s="460" t="str">
        <f>IF(基本情報入力シート!Z395="", "", 基本情報入力シート!Z395)</f>
        <v/>
      </c>
      <c r="L367" s="162" t="str">
        <f>IF(基本情報入力シート!AF395=0, "",基本情報入力シート!AF395)</f>
        <v/>
      </c>
      <c r="M367" s="163" t="str">
        <f>IF(AND(基本情報入力シート!AG395="",基本情報入力シート!AG395=""), "", 基本情報入力シート!AG395)</f>
        <v/>
      </c>
      <c r="N367" s="136"/>
      <c r="O367" s="155" t="str">
        <f>IFERROR(VLOOKUP(K367,【参考】数式用!$A$2:$M$57,MATCH(N367,【参考】数式用!$G$3:$M$3,0)+6,0),"")</f>
        <v/>
      </c>
      <c r="P367" s="461" t="s">
        <v>180</v>
      </c>
      <c r="Q367" s="141"/>
      <c r="R367" s="462" t="s">
        <v>271</v>
      </c>
      <c r="S367" s="141"/>
      <c r="T367" s="462" t="s">
        <v>272</v>
      </c>
      <c r="U367" s="141"/>
      <c r="V367" s="462" t="s">
        <v>271</v>
      </c>
      <c r="W367" s="141"/>
      <c r="X367" s="462" t="s">
        <v>182</v>
      </c>
      <c r="Y367" s="462" t="s">
        <v>274</v>
      </c>
      <c r="Z367" s="456" t="str">
        <f t="shared" si="129"/>
        <v/>
      </c>
      <c r="AA367" s="463" t="s">
        <v>275</v>
      </c>
      <c r="AB367" s="458" t="str">
        <f t="shared" si="130"/>
        <v/>
      </c>
      <c r="AC367" s="459" t="str">
        <f>IFERROR(ROUNDDOWN(ROUNDDOWN(ROUND(L367*VLOOKUP(K367,【参考】数式用!$A$2:$M$57,MATCH("処遇改善加算Ⅳ",【参考】数式用!$G$3:$M$3,0)+6,0),0)*M367,0)*Z367*0.5,0), "")</f>
        <v/>
      </c>
      <c r="AD367" s="156"/>
      <c r="AE367" s="157"/>
      <c r="AF367" s="157"/>
      <c r="AG367" s="158"/>
      <c r="AH367" s="234"/>
      <c r="AI367" s="584"/>
      <c r="AJ367" s="167"/>
      <c r="AK367" s="541" t="str">
        <f t="shared" si="131"/>
        <v/>
      </c>
      <c r="AL367" s="542" t="str">
        <f t="shared" si="132"/>
        <v/>
      </c>
      <c r="AM367" s="543"/>
      <c r="AN367" s="547" t="str">
        <f>IFERROR(VLOOKUP(K367,【参考】数式用!$A$2:$N$57,14,FALSE),"")</f>
        <v/>
      </c>
      <c r="AO367" s="547" t="str">
        <f t="shared" si="133"/>
        <v/>
      </c>
      <c r="AP367" s="545" t="str">
        <f t="shared" si="134"/>
        <v/>
      </c>
      <c r="AQ367" s="545" t="str">
        <f t="shared" si="135"/>
        <v>キャリアパス要件Ⅰ・Ⅱ_</v>
      </c>
      <c r="AR367" s="546" t="str">
        <f t="shared" si="136"/>
        <v>入力済</v>
      </c>
      <c r="AS367" s="547" t="str">
        <f t="shared" si="137"/>
        <v/>
      </c>
      <c r="AT367" s="546" t="str">
        <f t="shared" si="138"/>
        <v>入力済</v>
      </c>
      <c r="AU367" s="546" t="str">
        <f t="shared" si="139"/>
        <v/>
      </c>
      <c r="AV367" s="546" t="str">
        <f t="shared" si="140"/>
        <v/>
      </c>
      <c r="AW367" s="547" t="str">
        <f t="shared" si="141"/>
        <v/>
      </c>
      <c r="AX367" s="547" t="str">
        <f t="shared" si="150"/>
        <v>入力済</v>
      </c>
      <c r="AY367" s="546" t="str">
        <f>IFERROR(VLOOKUP(K367,【参考】数式用!$AR$3:$AS$49, 2, FALSE), "")</f>
        <v/>
      </c>
      <c r="AZ367" s="547" t="str">
        <f t="shared" si="142"/>
        <v/>
      </c>
      <c r="BA367" s="547" t="str">
        <f t="shared" si="143"/>
        <v>入力済</v>
      </c>
      <c r="BB367" s="546" t="str">
        <f>IFERROR(VLOOKUP(K367,【参考】数式用!$AX$3:$AY$56, 2, FALSE), "")</f>
        <v/>
      </c>
      <c r="BC367" s="547" t="str">
        <f t="shared" si="144"/>
        <v/>
      </c>
      <c r="BD367" s="547" t="str">
        <f t="shared" si="145"/>
        <v>入力済</v>
      </c>
      <c r="BE367" s="547" t="str">
        <f t="shared" si="151"/>
        <v/>
      </c>
      <c r="BF367" s="547" t="str">
        <f t="shared" si="146"/>
        <v/>
      </c>
      <c r="BG367" s="547" t="str">
        <f t="shared" si="147"/>
        <v/>
      </c>
      <c r="BH367" s="547" t="str">
        <f t="shared" si="148"/>
        <v/>
      </c>
      <c r="BI367" s="547" t="str">
        <f t="shared" si="149"/>
        <v/>
      </c>
      <c r="BM367" s="633" t="e">
        <f>VLOOKUP(K367,【参考】数式用!$A$2:$O$57,15,FALSE)</f>
        <v>#N/A</v>
      </c>
    </row>
    <row r="368" spans="1:65" ht="109.95" customHeight="1" thickBot="1">
      <c r="A368" s="649">
        <v>357</v>
      </c>
      <c r="B368" s="983" t="str">
        <f>IF(基本情報入力シート!B396="","",基本情報入力シート!B396)</f>
        <v/>
      </c>
      <c r="C368" s="984"/>
      <c r="D368" s="984"/>
      <c r="E368" s="984"/>
      <c r="F368" s="985"/>
      <c r="G368" s="460" t="str">
        <f>IF(基本情報入力シート!L396="", "", 基本情報入力シート!L396)</f>
        <v/>
      </c>
      <c r="H368" s="460" t="str">
        <f>IF(基本情報入力シート!Q396="", "", 基本情報入力シート!Q396)</f>
        <v/>
      </c>
      <c r="I368" s="460" t="str">
        <f>IF(基本情報入力シート!V396="", "", 基本情報入力シート!V396)</f>
        <v/>
      </c>
      <c r="J368" s="460" t="str">
        <f>IF(基本情報入力シート!W396="", "", 基本情報入力シート!W396)</f>
        <v/>
      </c>
      <c r="K368" s="460" t="str">
        <f>IF(基本情報入力シート!Z396="", "", 基本情報入力シート!Z396)</f>
        <v/>
      </c>
      <c r="L368" s="162" t="str">
        <f>IF(基本情報入力シート!AF396=0, "",基本情報入力シート!AF396)</f>
        <v/>
      </c>
      <c r="M368" s="163" t="str">
        <f>IF(AND(基本情報入力シート!AG396="",基本情報入力シート!AG396=""), "", 基本情報入力シート!AG396)</f>
        <v/>
      </c>
      <c r="N368" s="136"/>
      <c r="O368" s="155" t="str">
        <f>IFERROR(VLOOKUP(K368,【参考】数式用!$A$2:$M$57,MATCH(N368,【参考】数式用!$G$3:$M$3,0)+6,0),"")</f>
        <v/>
      </c>
      <c r="P368" s="461" t="s">
        <v>180</v>
      </c>
      <c r="Q368" s="141"/>
      <c r="R368" s="462" t="s">
        <v>271</v>
      </c>
      <c r="S368" s="141"/>
      <c r="T368" s="462" t="s">
        <v>272</v>
      </c>
      <c r="U368" s="141"/>
      <c r="V368" s="462" t="s">
        <v>271</v>
      </c>
      <c r="W368" s="141"/>
      <c r="X368" s="462" t="s">
        <v>182</v>
      </c>
      <c r="Y368" s="462" t="s">
        <v>274</v>
      </c>
      <c r="Z368" s="456" t="str">
        <f t="shared" ref="Z368:Z431" si="152">IF(Q368&gt;=1,(U368*12+W368)-(Q368*12+S368)+1,"")</f>
        <v/>
      </c>
      <c r="AA368" s="463" t="s">
        <v>275</v>
      </c>
      <c r="AB368" s="458" t="str">
        <f t="shared" ref="AB368:AB431" si="153">IFERROR(ROUNDDOWN(ROUND(L368*O368,0)*M368,0)*Z368,"")</f>
        <v/>
      </c>
      <c r="AC368" s="459" t="str">
        <f>IFERROR(ROUNDDOWN(ROUNDDOWN(ROUND(L368*VLOOKUP(K368,【参考】数式用!$A$2:$M$57,MATCH("処遇改善加算Ⅳ",【参考】数式用!$G$3:$M$3,0)+6,0),0)*M368,0)*Z368*0.5,0), "")</f>
        <v/>
      </c>
      <c r="AD368" s="156"/>
      <c r="AE368" s="157"/>
      <c r="AF368" s="157"/>
      <c r="AG368" s="158"/>
      <c r="AH368" s="234"/>
      <c r="AI368" s="584"/>
      <c r="AJ368" s="167"/>
      <c r="AK368" s="541" t="str">
        <f t="shared" ref="AK368:AK431" si="154">IF(AND(N368&lt;&gt;"", OR(U368&lt;&gt;9,W368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IF(AND(AN368="加算対象外",N368&lt;&gt;"",AE368="―",AJ368="―"),"このサービスについては、キャリアパス要件Ⅰ・Ⅱか令和８年度特例要件のどちらかの要件を満たしている必要があります",""))</f>
        <v/>
      </c>
      <c r="AL368" s="542" t="str">
        <f t="shared" ref="AL368:AL431" si="155">IF(N368="","",IF(OR(AND(COUNTIF(AP368,"未入力")&gt;0,AD368=""),AND(COUNTBLANK(AP368)&gt;0,AE368=""),AND(COUNTIF(AN368:BD368,"AF列に色付け")&gt;0,AF368=""),AND(COUNTIF(AN368:BD368,"AG列に色付け")&gt;0,OR(AG368="",AG368=0)),AND(COUNTIF(AN368:BD368,"AH列に色付け")&gt;0,AH368=""),AND(COUNTIF(AN368:BD368,"AI列に色付け")&gt;0,AI368=""),AND(COUNTIF(AN368:BD368,"AJ列に色付け")&gt;0,AJ368="",NOT(OR(BE368="AJ列色消し",BF368="AJ列色消し")))),"！記入が必要な欄（オレンジ色のセル）に空欄があります。空欄を埋めてください。",""))</f>
        <v/>
      </c>
      <c r="AM368" s="543"/>
      <c r="AN368" s="547" t="str">
        <f>IFERROR(VLOOKUP(K368,【参考】数式用!$A$2:$N$57,14,FALSE),"")</f>
        <v/>
      </c>
      <c r="AO368" s="547" t="str">
        <f t="shared" ref="AO368:AO431" si="156">IF(AND(K368&lt;&gt;""),"N列に色付け","")</f>
        <v/>
      </c>
      <c r="AP368" s="545" t="str">
        <f t="shared" ref="AP368:AP431" si="157">IF(AND(AC368&lt;&gt;0,AC368&lt;&gt;"",AN368="加算対象"),IF(AD368="○","入力済","未入力"),"")</f>
        <v/>
      </c>
      <c r="AQ368" s="545" t="str">
        <f t="shared" ref="AQ368:AQ431" si="158">"キャリアパス要件Ⅰ・Ⅱ_"&amp;AN368</f>
        <v>キャリアパス要件Ⅰ・Ⅱ_</v>
      </c>
      <c r="AR368" s="546" t="str">
        <f t="shared" ref="AR368:AR431" si="159">IF(AND(N368&lt;&gt;"", AE368=""), "未入力", "入力済")</f>
        <v>入力済</v>
      </c>
      <c r="AS368" s="547" t="str">
        <f t="shared" ref="AS368:AS431" si="160">IF(AND(N368&lt;&gt;"", N368&lt;&gt;"処遇改善加算Ⅳ",AN368="加算対象"),"AF列に色付け","")</f>
        <v/>
      </c>
      <c r="AT368" s="546" t="str">
        <f t="shared" ref="AT368:AT431" si="161">IF(AND(N368&lt;&gt;"", N368&lt;&gt;"処遇改善加算Ⅳ",N368&lt;&gt;"処遇改善加算", AF368=""), "未入力", "入力済")</f>
        <v>入力済</v>
      </c>
      <c r="AU368" s="546" t="str">
        <f t="shared" ref="AU368:AU431" si="162">IF(OR(ISNUMBER(SEARCH("処遇改善加算Ⅰ",N368)),ISNUMBER(SEARCH("処遇改善加算Ⅱ",N368))),"対象","")</f>
        <v/>
      </c>
      <c r="AV368" s="546" t="str">
        <f t="shared" ref="AV368:AV431" si="163">IF(AND(AN368="加算対象",N368&lt;&gt;"処遇改善加算Ⅲ",N368&lt;&gt;"処遇改善加算Ⅳ", N368&lt;&gt;"", AU368&lt;&gt;"対象外"), 1,"")</f>
        <v/>
      </c>
      <c r="AW368" s="547" t="str">
        <f t="shared" ref="AW368:AW431" si="164">IF(AND(AV368=1, OR(AG368=0,AG368=""),AN368="加算対象"),"AH列に色付け","")</f>
        <v/>
      </c>
      <c r="AX368" s="547" t="str">
        <f t="shared" si="150"/>
        <v>入力済</v>
      </c>
      <c r="AY368" s="546" t="str">
        <f>IFERROR(VLOOKUP(K368,【参考】数式用!$AR$3:$AS$49, 2, FALSE), "")</f>
        <v/>
      </c>
      <c r="AZ368" s="547" t="str">
        <f t="shared" ref="AZ368:AZ431" si="165">IF(AND(AN368="加算対象",OR(N368="処遇改善加算Ⅰイ",N368="処遇改善加算Ⅰロ")),"AI列に色付け","")</f>
        <v/>
      </c>
      <c r="BA368" s="547" t="str">
        <f t="shared" ref="BA368:BA431" si="166">IF(AND(OR(N368="処遇改善加算Ⅰイ",N368="処遇改善加算Ⅰロ"), AI368=""), "未入力","入力済")</f>
        <v>入力済</v>
      </c>
      <c r="BB368" s="546" t="str">
        <f>IFERROR(VLOOKUP(K368,【参考】数式用!$AX$3:$AY$56, 2, FALSE), "")</f>
        <v/>
      </c>
      <c r="BC368" s="547" t="str">
        <f t="shared" ref="BC368:BC431" si="167">IF(OR(COUNTIF(AE368:AH368,"*令和８年度特例要件を*")&gt;0,ISNUMBER(SEARCH("処遇改善加算Ⅰロ",N368)),ISNUMBER(SEARCH("処遇改善加算Ⅱロ",N368)),AN368="加算対象外"),"AJ列に色付け","")</f>
        <v/>
      </c>
      <c r="BD368" s="547" t="str">
        <f t="shared" ref="BD368:BD431" si="168">IF(AND(COUNTIF(AE368:AH368,"*令和８年度特例要件を*")&gt;0,AJ368=""), "未入力","入力済")</f>
        <v>入力済</v>
      </c>
      <c r="BE368" s="547" t="str">
        <f t="shared" si="151"/>
        <v/>
      </c>
      <c r="BF368" s="547" t="str">
        <f t="shared" ref="BF368:BF431" si="169">IF(AND(N368="処遇改善加算",AE368="○"),"AJ列色消し","")</f>
        <v/>
      </c>
      <c r="BG368" s="547" t="str">
        <f t="shared" ref="BG368:BG431" si="170">IF(OR(TRIM(BC368)="",BE368="AJ列色消し",BF368="AJ列色消し"),"","入力必要")</f>
        <v/>
      </c>
      <c r="BH368" s="547" t="str">
        <f t="shared" ref="BH368:BH431" si="171">IF(AND(BE368="",BG368="入力必要"),IF(AJ368="","未入力","入力済"),"")</f>
        <v/>
      </c>
      <c r="BI368" s="547" t="str">
        <f t="shared" ref="BI368:BI431" si="172">G368</f>
        <v/>
      </c>
      <c r="BM368" s="633" t="e">
        <f>VLOOKUP(K368,【参考】数式用!$A$2:$O$57,15,FALSE)</f>
        <v>#N/A</v>
      </c>
    </row>
    <row r="369" spans="1:65" ht="109.95" customHeight="1" thickBot="1">
      <c r="A369" s="649">
        <v>358</v>
      </c>
      <c r="B369" s="983" t="str">
        <f>IF(基本情報入力シート!B397="","",基本情報入力シート!B397)</f>
        <v/>
      </c>
      <c r="C369" s="984"/>
      <c r="D369" s="984"/>
      <c r="E369" s="984"/>
      <c r="F369" s="985"/>
      <c r="G369" s="460" t="str">
        <f>IF(基本情報入力シート!L397="", "", 基本情報入力シート!L397)</f>
        <v/>
      </c>
      <c r="H369" s="460" t="str">
        <f>IF(基本情報入力シート!Q397="", "", 基本情報入力シート!Q397)</f>
        <v/>
      </c>
      <c r="I369" s="460" t="str">
        <f>IF(基本情報入力シート!V397="", "", 基本情報入力シート!V397)</f>
        <v/>
      </c>
      <c r="J369" s="460" t="str">
        <f>IF(基本情報入力シート!W397="", "", 基本情報入力シート!W397)</f>
        <v/>
      </c>
      <c r="K369" s="460" t="str">
        <f>IF(基本情報入力シート!Z397="", "", 基本情報入力シート!Z397)</f>
        <v/>
      </c>
      <c r="L369" s="162" t="str">
        <f>IF(基本情報入力シート!AF397=0, "",基本情報入力シート!AF397)</f>
        <v/>
      </c>
      <c r="M369" s="163" t="str">
        <f>IF(AND(基本情報入力シート!AG397="",基本情報入力シート!AG397=""), "", 基本情報入力シート!AG397)</f>
        <v/>
      </c>
      <c r="N369" s="136"/>
      <c r="O369" s="155" t="str">
        <f>IFERROR(VLOOKUP(K369,【参考】数式用!$A$2:$M$57,MATCH(N369,【参考】数式用!$G$3:$M$3,0)+6,0),"")</f>
        <v/>
      </c>
      <c r="P369" s="461" t="s">
        <v>180</v>
      </c>
      <c r="Q369" s="141"/>
      <c r="R369" s="462" t="s">
        <v>271</v>
      </c>
      <c r="S369" s="141"/>
      <c r="T369" s="462" t="s">
        <v>272</v>
      </c>
      <c r="U369" s="141"/>
      <c r="V369" s="462" t="s">
        <v>271</v>
      </c>
      <c r="W369" s="141"/>
      <c r="X369" s="462" t="s">
        <v>182</v>
      </c>
      <c r="Y369" s="462" t="s">
        <v>274</v>
      </c>
      <c r="Z369" s="456" t="str">
        <f t="shared" si="152"/>
        <v/>
      </c>
      <c r="AA369" s="463" t="s">
        <v>275</v>
      </c>
      <c r="AB369" s="458" t="str">
        <f t="shared" si="153"/>
        <v/>
      </c>
      <c r="AC369" s="459" t="str">
        <f>IFERROR(ROUNDDOWN(ROUNDDOWN(ROUND(L369*VLOOKUP(K369,【参考】数式用!$A$2:$M$57,MATCH("処遇改善加算Ⅳ",【参考】数式用!$G$3:$M$3,0)+6,0),0)*M369,0)*Z369*0.5,0), "")</f>
        <v/>
      </c>
      <c r="AD369" s="156"/>
      <c r="AE369" s="157"/>
      <c r="AF369" s="157"/>
      <c r="AG369" s="158"/>
      <c r="AH369" s="234"/>
      <c r="AI369" s="584"/>
      <c r="AJ369" s="167"/>
      <c r="AK369" s="541" t="str">
        <f t="shared" si="154"/>
        <v/>
      </c>
      <c r="AL369" s="542" t="str">
        <f t="shared" si="155"/>
        <v/>
      </c>
      <c r="AM369" s="543"/>
      <c r="AN369" s="547" t="str">
        <f>IFERROR(VLOOKUP(K369,【参考】数式用!$A$2:$N$57,14,FALSE),"")</f>
        <v/>
      </c>
      <c r="AO369" s="547" t="str">
        <f t="shared" si="156"/>
        <v/>
      </c>
      <c r="AP369" s="545" t="str">
        <f t="shared" si="157"/>
        <v/>
      </c>
      <c r="AQ369" s="545" t="str">
        <f t="shared" si="158"/>
        <v>キャリアパス要件Ⅰ・Ⅱ_</v>
      </c>
      <c r="AR369" s="546" t="str">
        <f t="shared" si="159"/>
        <v>入力済</v>
      </c>
      <c r="AS369" s="547" t="str">
        <f t="shared" si="160"/>
        <v/>
      </c>
      <c r="AT369" s="546" t="str">
        <f t="shared" si="161"/>
        <v>入力済</v>
      </c>
      <c r="AU369" s="546" t="str">
        <f t="shared" si="162"/>
        <v/>
      </c>
      <c r="AV369" s="546" t="str">
        <f t="shared" si="163"/>
        <v/>
      </c>
      <c r="AW369" s="547" t="str">
        <f t="shared" si="164"/>
        <v/>
      </c>
      <c r="AX369" s="547" t="str">
        <f t="shared" si="150"/>
        <v>入力済</v>
      </c>
      <c r="AY369" s="546" t="str">
        <f>IFERROR(VLOOKUP(K369,【参考】数式用!$AR$3:$AS$49, 2, FALSE), "")</f>
        <v/>
      </c>
      <c r="AZ369" s="547" t="str">
        <f t="shared" si="165"/>
        <v/>
      </c>
      <c r="BA369" s="547" t="str">
        <f t="shared" si="166"/>
        <v>入力済</v>
      </c>
      <c r="BB369" s="546" t="str">
        <f>IFERROR(VLOOKUP(K369,【参考】数式用!$AX$3:$AY$56, 2, FALSE), "")</f>
        <v/>
      </c>
      <c r="BC369" s="547" t="str">
        <f t="shared" si="167"/>
        <v/>
      </c>
      <c r="BD369" s="547" t="str">
        <f t="shared" si="168"/>
        <v>入力済</v>
      </c>
      <c r="BE369" s="547" t="str">
        <f t="shared" si="151"/>
        <v/>
      </c>
      <c r="BF369" s="547" t="str">
        <f t="shared" si="169"/>
        <v/>
      </c>
      <c r="BG369" s="547" t="str">
        <f t="shared" si="170"/>
        <v/>
      </c>
      <c r="BH369" s="547" t="str">
        <f t="shared" si="171"/>
        <v/>
      </c>
      <c r="BI369" s="547" t="str">
        <f t="shared" si="172"/>
        <v/>
      </c>
      <c r="BM369" s="633" t="e">
        <f>VLOOKUP(K369,【参考】数式用!$A$2:$O$57,15,FALSE)</f>
        <v>#N/A</v>
      </c>
    </row>
    <row r="370" spans="1:65" ht="109.95" customHeight="1" thickBot="1">
      <c r="A370" s="649">
        <v>359</v>
      </c>
      <c r="B370" s="983" t="str">
        <f>IF(基本情報入力シート!B398="","",基本情報入力シート!B398)</f>
        <v/>
      </c>
      <c r="C370" s="984"/>
      <c r="D370" s="984"/>
      <c r="E370" s="984"/>
      <c r="F370" s="985"/>
      <c r="G370" s="460" t="str">
        <f>IF(基本情報入力シート!L398="", "", 基本情報入力シート!L398)</f>
        <v/>
      </c>
      <c r="H370" s="460" t="str">
        <f>IF(基本情報入力シート!Q398="", "", 基本情報入力シート!Q398)</f>
        <v/>
      </c>
      <c r="I370" s="460" t="str">
        <f>IF(基本情報入力シート!V398="", "", 基本情報入力シート!V398)</f>
        <v/>
      </c>
      <c r="J370" s="460" t="str">
        <f>IF(基本情報入力シート!W398="", "", 基本情報入力シート!W398)</f>
        <v/>
      </c>
      <c r="K370" s="460" t="str">
        <f>IF(基本情報入力シート!Z398="", "", 基本情報入力シート!Z398)</f>
        <v/>
      </c>
      <c r="L370" s="162" t="str">
        <f>IF(基本情報入力シート!AF398=0, "",基本情報入力シート!AF398)</f>
        <v/>
      </c>
      <c r="M370" s="163" t="str">
        <f>IF(AND(基本情報入力シート!AG398="",基本情報入力シート!AG398=""), "", 基本情報入力シート!AG398)</f>
        <v/>
      </c>
      <c r="N370" s="136"/>
      <c r="O370" s="155" t="str">
        <f>IFERROR(VLOOKUP(K370,【参考】数式用!$A$2:$M$57,MATCH(N370,【参考】数式用!$G$3:$M$3,0)+6,0),"")</f>
        <v/>
      </c>
      <c r="P370" s="461" t="s">
        <v>180</v>
      </c>
      <c r="Q370" s="141"/>
      <c r="R370" s="462" t="s">
        <v>271</v>
      </c>
      <c r="S370" s="141"/>
      <c r="T370" s="462" t="s">
        <v>272</v>
      </c>
      <c r="U370" s="141"/>
      <c r="V370" s="462" t="s">
        <v>271</v>
      </c>
      <c r="W370" s="141"/>
      <c r="X370" s="462" t="s">
        <v>182</v>
      </c>
      <c r="Y370" s="462" t="s">
        <v>274</v>
      </c>
      <c r="Z370" s="456" t="str">
        <f t="shared" si="152"/>
        <v/>
      </c>
      <c r="AA370" s="463" t="s">
        <v>275</v>
      </c>
      <c r="AB370" s="458" t="str">
        <f t="shared" si="153"/>
        <v/>
      </c>
      <c r="AC370" s="459" t="str">
        <f>IFERROR(ROUNDDOWN(ROUNDDOWN(ROUND(L370*VLOOKUP(K370,【参考】数式用!$A$2:$M$57,MATCH("処遇改善加算Ⅳ",【参考】数式用!$G$3:$M$3,0)+6,0),0)*M370,0)*Z370*0.5,0), "")</f>
        <v/>
      </c>
      <c r="AD370" s="156"/>
      <c r="AE370" s="157"/>
      <c r="AF370" s="157"/>
      <c r="AG370" s="158"/>
      <c r="AH370" s="234"/>
      <c r="AI370" s="584"/>
      <c r="AJ370" s="167"/>
      <c r="AK370" s="541" t="str">
        <f t="shared" si="154"/>
        <v/>
      </c>
      <c r="AL370" s="542" t="str">
        <f t="shared" si="155"/>
        <v/>
      </c>
      <c r="AM370" s="543"/>
      <c r="AN370" s="547" t="str">
        <f>IFERROR(VLOOKUP(K370,【参考】数式用!$A$2:$N$57,14,FALSE),"")</f>
        <v/>
      </c>
      <c r="AO370" s="547" t="str">
        <f t="shared" si="156"/>
        <v/>
      </c>
      <c r="AP370" s="545" t="str">
        <f t="shared" si="157"/>
        <v/>
      </c>
      <c r="AQ370" s="545" t="str">
        <f t="shared" si="158"/>
        <v>キャリアパス要件Ⅰ・Ⅱ_</v>
      </c>
      <c r="AR370" s="546" t="str">
        <f t="shared" si="159"/>
        <v>入力済</v>
      </c>
      <c r="AS370" s="547" t="str">
        <f t="shared" si="160"/>
        <v/>
      </c>
      <c r="AT370" s="546" t="str">
        <f t="shared" si="161"/>
        <v>入力済</v>
      </c>
      <c r="AU370" s="546" t="str">
        <f t="shared" si="162"/>
        <v/>
      </c>
      <c r="AV370" s="546" t="str">
        <f t="shared" si="163"/>
        <v/>
      </c>
      <c r="AW370" s="547" t="str">
        <f t="shared" si="164"/>
        <v/>
      </c>
      <c r="AX370" s="547" t="str">
        <f t="shared" si="150"/>
        <v>入力済</v>
      </c>
      <c r="AY370" s="546" t="str">
        <f>IFERROR(VLOOKUP(K370,【参考】数式用!$AR$3:$AS$49, 2, FALSE), "")</f>
        <v/>
      </c>
      <c r="AZ370" s="547" t="str">
        <f t="shared" si="165"/>
        <v/>
      </c>
      <c r="BA370" s="547" t="str">
        <f t="shared" si="166"/>
        <v>入力済</v>
      </c>
      <c r="BB370" s="546" t="str">
        <f>IFERROR(VLOOKUP(K370,【参考】数式用!$AX$3:$AY$56, 2, FALSE), "")</f>
        <v/>
      </c>
      <c r="BC370" s="547" t="str">
        <f t="shared" si="167"/>
        <v/>
      </c>
      <c r="BD370" s="547" t="str">
        <f t="shared" si="168"/>
        <v>入力済</v>
      </c>
      <c r="BE370" s="547" t="str">
        <f t="shared" si="151"/>
        <v/>
      </c>
      <c r="BF370" s="547" t="str">
        <f t="shared" si="169"/>
        <v/>
      </c>
      <c r="BG370" s="547" t="str">
        <f t="shared" si="170"/>
        <v/>
      </c>
      <c r="BH370" s="547" t="str">
        <f t="shared" si="171"/>
        <v/>
      </c>
      <c r="BI370" s="547" t="str">
        <f t="shared" si="172"/>
        <v/>
      </c>
      <c r="BM370" s="633" t="e">
        <f>VLOOKUP(K370,【参考】数式用!$A$2:$O$57,15,FALSE)</f>
        <v>#N/A</v>
      </c>
    </row>
    <row r="371" spans="1:65" ht="109.95" customHeight="1" thickBot="1">
      <c r="A371" s="649">
        <v>360</v>
      </c>
      <c r="B371" s="983" t="str">
        <f>IF(基本情報入力シート!B399="","",基本情報入力シート!B399)</f>
        <v/>
      </c>
      <c r="C371" s="984"/>
      <c r="D371" s="984"/>
      <c r="E371" s="984"/>
      <c r="F371" s="985"/>
      <c r="G371" s="460" t="str">
        <f>IF(基本情報入力シート!L399="", "", 基本情報入力シート!L399)</f>
        <v/>
      </c>
      <c r="H371" s="460" t="str">
        <f>IF(基本情報入力シート!Q399="", "", 基本情報入力シート!Q399)</f>
        <v/>
      </c>
      <c r="I371" s="460" t="str">
        <f>IF(基本情報入力シート!V399="", "", 基本情報入力シート!V399)</f>
        <v/>
      </c>
      <c r="J371" s="460" t="str">
        <f>IF(基本情報入力シート!W399="", "", 基本情報入力シート!W399)</f>
        <v/>
      </c>
      <c r="K371" s="460" t="str">
        <f>IF(基本情報入力シート!Z399="", "", 基本情報入力シート!Z399)</f>
        <v/>
      </c>
      <c r="L371" s="162" t="str">
        <f>IF(基本情報入力シート!AF399=0, "",基本情報入力シート!AF399)</f>
        <v/>
      </c>
      <c r="M371" s="163" t="str">
        <f>IF(AND(基本情報入力シート!AG399="",基本情報入力シート!AG399=""), "", 基本情報入力シート!AG399)</f>
        <v/>
      </c>
      <c r="N371" s="136"/>
      <c r="O371" s="155" t="str">
        <f>IFERROR(VLOOKUP(K371,【参考】数式用!$A$2:$M$57,MATCH(N371,【参考】数式用!$G$3:$M$3,0)+6,0),"")</f>
        <v/>
      </c>
      <c r="P371" s="461" t="s">
        <v>180</v>
      </c>
      <c r="Q371" s="141"/>
      <c r="R371" s="462" t="s">
        <v>271</v>
      </c>
      <c r="S371" s="141"/>
      <c r="T371" s="462" t="s">
        <v>272</v>
      </c>
      <c r="U371" s="141"/>
      <c r="V371" s="462" t="s">
        <v>271</v>
      </c>
      <c r="W371" s="141"/>
      <c r="X371" s="462" t="s">
        <v>182</v>
      </c>
      <c r="Y371" s="462" t="s">
        <v>274</v>
      </c>
      <c r="Z371" s="456" t="str">
        <f t="shared" si="152"/>
        <v/>
      </c>
      <c r="AA371" s="463" t="s">
        <v>275</v>
      </c>
      <c r="AB371" s="458" t="str">
        <f t="shared" si="153"/>
        <v/>
      </c>
      <c r="AC371" s="459" t="str">
        <f>IFERROR(ROUNDDOWN(ROUNDDOWN(ROUND(L371*VLOOKUP(K371,【参考】数式用!$A$2:$M$57,MATCH("処遇改善加算Ⅳ",【参考】数式用!$G$3:$M$3,0)+6,0),0)*M371,0)*Z371*0.5,0), "")</f>
        <v/>
      </c>
      <c r="AD371" s="156"/>
      <c r="AE371" s="157"/>
      <c r="AF371" s="157"/>
      <c r="AG371" s="158"/>
      <c r="AH371" s="234"/>
      <c r="AI371" s="584"/>
      <c r="AJ371" s="167"/>
      <c r="AK371" s="541" t="str">
        <f t="shared" si="154"/>
        <v/>
      </c>
      <c r="AL371" s="542" t="str">
        <f t="shared" si="155"/>
        <v/>
      </c>
      <c r="AM371" s="543"/>
      <c r="AN371" s="547" t="str">
        <f>IFERROR(VLOOKUP(K371,【参考】数式用!$A$2:$N$57,14,FALSE),"")</f>
        <v/>
      </c>
      <c r="AO371" s="547" t="str">
        <f t="shared" si="156"/>
        <v/>
      </c>
      <c r="AP371" s="545" t="str">
        <f t="shared" si="157"/>
        <v/>
      </c>
      <c r="AQ371" s="545" t="str">
        <f t="shared" si="158"/>
        <v>キャリアパス要件Ⅰ・Ⅱ_</v>
      </c>
      <c r="AR371" s="546" t="str">
        <f t="shared" si="159"/>
        <v>入力済</v>
      </c>
      <c r="AS371" s="547" t="str">
        <f t="shared" si="160"/>
        <v/>
      </c>
      <c r="AT371" s="546" t="str">
        <f t="shared" si="161"/>
        <v>入力済</v>
      </c>
      <c r="AU371" s="546" t="str">
        <f t="shared" si="162"/>
        <v/>
      </c>
      <c r="AV371" s="546" t="str">
        <f t="shared" si="163"/>
        <v/>
      </c>
      <c r="AW371" s="547" t="str">
        <f t="shared" si="164"/>
        <v/>
      </c>
      <c r="AX371" s="547" t="str">
        <f t="shared" si="150"/>
        <v>入力済</v>
      </c>
      <c r="AY371" s="546" t="str">
        <f>IFERROR(VLOOKUP(K371,【参考】数式用!$AR$3:$AS$49, 2, FALSE), "")</f>
        <v/>
      </c>
      <c r="AZ371" s="547" t="str">
        <f t="shared" si="165"/>
        <v/>
      </c>
      <c r="BA371" s="547" t="str">
        <f t="shared" si="166"/>
        <v>入力済</v>
      </c>
      <c r="BB371" s="546" t="str">
        <f>IFERROR(VLOOKUP(K371,【参考】数式用!$AX$3:$AY$56, 2, FALSE), "")</f>
        <v/>
      </c>
      <c r="BC371" s="547" t="str">
        <f t="shared" si="167"/>
        <v/>
      </c>
      <c r="BD371" s="547" t="str">
        <f t="shared" si="168"/>
        <v>入力済</v>
      </c>
      <c r="BE371" s="547" t="str">
        <f t="shared" si="151"/>
        <v/>
      </c>
      <c r="BF371" s="547" t="str">
        <f t="shared" si="169"/>
        <v/>
      </c>
      <c r="BG371" s="547" t="str">
        <f t="shared" si="170"/>
        <v/>
      </c>
      <c r="BH371" s="547" t="str">
        <f t="shared" si="171"/>
        <v/>
      </c>
      <c r="BI371" s="547" t="str">
        <f t="shared" si="172"/>
        <v/>
      </c>
      <c r="BM371" s="633" t="e">
        <f>VLOOKUP(K371,【参考】数式用!$A$2:$O$57,15,FALSE)</f>
        <v>#N/A</v>
      </c>
    </row>
    <row r="372" spans="1:65" ht="109.95" customHeight="1" thickBot="1">
      <c r="A372" s="649">
        <v>361</v>
      </c>
      <c r="B372" s="983" t="str">
        <f>IF(基本情報入力シート!B400="","",基本情報入力シート!B400)</f>
        <v/>
      </c>
      <c r="C372" s="984"/>
      <c r="D372" s="984"/>
      <c r="E372" s="984"/>
      <c r="F372" s="985"/>
      <c r="G372" s="460" t="str">
        <f>IF(基本情報入力シート!L400="", "", 基本情報入力シート!L400)</f>
        <v/>
      </c>
      <c r="H372" s="460" t="str">
        <f>IF(基本情報入力シート!Q400="", "", 基本情報入力シート!Q400)</f>
        <v/>
      </c>
      <c r="I372" s="460" t="str">
        <f>IF(基本情報入力シート!V400="", "", 基本情報入力シート!V400)</f>
        <v/>
      </c>
      <c r="J372" s="460" t="str">
        <f>IF(基本情報入力シート!W400="", "", 基本情報入力シート!W400)</f>
        <v/>
      </c>
      <c r="K372" s="460" t="str">
        <f>IF(基本情報入力シート!Z400="", "", 基本情報入力シート!Z400)</f>
        <v/>
      </c>
      <c r="L372" s="162" t="str">
        <f>IF(基本情報入力シート!AF400=0, "",基本情報入力シート!AF400)</f>
        <v/>
      </c>
      <c r="M372" s="163" t="str">
        <f>IF(AND(基本情報入力シート!AG400="",基本情報入力シート!AG400=""), "", 基本情報入力シート!AG400)</f>
        <v/>
      </c>
      <c r="N372" s="136"/>
      <c r="O372" s="155" t="str">
        <f>IFERROR(VLOOKUP(K372,【参考】数式用!$A$2:$M$57,MATCH(N372,【参考】数式用!$G$3:$M$3,0)+6,0),"")</f>
        <v/>
      </c>
      <c r="P372" s="461" t="s">
        <v>180</v>
      </c>
      <c r="Q372" s="141"/>
      <c r="R372" s="462" t="s">
        <v>271</v>
      </c>
      <c r="S372" s="141"/>
      <c r="T372" s="462" t="s">
        <v>272</v>
      </c>
      <c r="U372" s="141"/>
      <c r="V372" s="462" t="s">
        <v>271</v>
      </c>
      <c r="W372" s="141"/>
      <c r="X372" s="462" t="s">
        <v>182</v>
      </c>
      <c r="Y372" s="462" t="s">
        <v>274</v>
      </c>
      <c r="Z372" s="456" t="str">
        <f t="shared" si="152"/>
        <v/>
      </c>
      <c r="AA372" s="463" t="s">
        <v>275</v>
      </c>
      <c r="AB372" s="458" t="str">
        <f t="shared" si="153"/>
        <v/>
      </c>
      <c r="AC372" s="459" t="str">
        <f>IFERROR(ROUNDDOWN(ROUNDDOWN(ROUND(L372*VLOOKUP(K372,【参考】数式用!$A$2:$M$57,MATCH("処遇改善加算Ⅳ",【参考】数式用!$G$3:$M$3,0)+6,0),0)*M372,0)*Z372*0.5,0), "")</f>
        <v/>
      </c>
      <c r="AD372" s="156"/>
      <c r="AE372" s="157"/>
      <c r="AF372" s="157"/>
      <c r="AG372" s="158"/>
      <c r="AH372" s="234"/>
      <c r="AI372" s="584"/>
      <c r="AJ372" s="167"/>
      <c r="AK372" s="541" t="str">
        <f t="shared" si="154"/>
        <v/>
      </c>
      <c r="AL372" s="542" t="str">
        <f t="shared" si="155"/>
        <v/>
      </c>
      <c r="AM372" s="543"/>
      <c r="AN372" s="547" t="str">
        <f>IFERROR(VLOOKUP(K372,【参考】数式用!$A$2:$N$57,14,FALSE),"")</f>
        <v/>
      </c>
      <c r="AO372" s="547" t="str">
        <f t="shared" si="156"/>
        <v/>
      </c>
      <c r="AP372" s="545" t="str">
        <f t="shared" si="157"/>
        <v/>
      </c>
      <c r="AQ372" s="545" t="str">
        <f t="shared" si="158"/>
        <v>キャリアパス要件Ⅰ・Ⅱ_</v>
      </c>
      <c r="AR372" s="546" t="str">
        <f t="shared" si="159"/>
        <v>入力済</v>
      </c>
      <c r="AS372" s="547" t="str">
        <f t="shared" si="160"/>
        <v/>
      </c>
      <c r="AT372" s="546" t="str">
        <f t="shared" si="161"/>
        <v>入力済</v>
      </c>
      <c r="AU372" s="546" t="str">
        <f t="shared" si="162"/>
        <v/>
      </c>
      <c r="AV372" s="546" t="str">
        <f t="shared" si="163"/>
        <v/>
      </c>
      <c r="AW372" s="547" t="str">
        <f t="shared" si="164"/>
        <v/>
      </c>
      <c r="AX372" s="547" t="str">
        <f t="shared" si="150"/>
        <v>入力済</v>
      </c>
      <c r="AY372" s="546" t="str">
        <f>IFERROR(VLOOKUP(K372,【参考】数式用!$AR$3:$AS$49, 2, FALSE), "")</f>
        <v/>
      </c>
      <c r="AZ372" s="547" t="str">
        <f t="shared" si="165"/>
        <v/>
      </c>
      <c r="BA372" s="547" t="str">
        <f t="shared" si="166"/>
        <v>入力済</v>
      </c>
      <c r="BB372" s="546" t="str">
        <f>IFERROR(VLOOKUP(K372,【参考】数式用!$AX$3:$AY$56, 2, FALSE), "")</f>
        <v/>
      </c>
      <c r="BC372" s="547" t="str">
        <f t="shared" si="167"/>
        <v/>
      </c>
      <c r="BD372" s="547" t="str">
        <f t="shared" si="168"/>
        <v>入力済</v>
      </c>
      <c r="BE372" s="547" t="str">
        <f t="shared" si="151"/>
        <v/>
      </c>
      <c r="BF372" s="547" t="str">
        <f t="shared" si="169"/>
        <v/>
      </c>
      <c r="BG372" s="547" t="str">
        <f t="shared" si="170"/>
        <v/>
      </c>
      <c r="BH372" s="547" t="str">
        <f t="shared" si="171"/>
        <v/>
      </c>
      <c r="BI372" s="547" t="str">
        <f t="shared" si="172"/>
        <v/>
      </c>
      <c r="BM372" s="633" t="e">
        <f>VLOOKUP(K372,【参考】数式用!$A$2:$O$57,15,FALSE)</f>
        <v>#N/A</v>
      </c>
    </row>
    <row r="373" spans="1:65" ht="109.95" customHeight="1" thickBot="1">
      <c r="A373" s="649">
        <v>362</v>
      </c>
      <c r="B373" s="983" t="str">
        <f>IF(基本情報入力シート!B401="","",基本情報入力シート!B401)</f>
        <v/>
      </c>
      <c r="C373" s="984"/>
      <c r="D373" s="984"/>
      <c r="E373" s="984"/>
      <c r="F373" s="985"/>
      <c r="G373" s="460" t="str">
        <f>IF(基本情報入力シート!L401="", "", 基本情報入力シート!L401)</f>
        <v/>
      </c>
      <c r="H373" s="460" t="str">
        <f>IF(基本情報入力シート!Q401="", "", 基本情報入力シート!Q401)</f>
        <v/>
      </c>
      <c r="I373" s="460" t="str">
        <f>IF(基本情報入力シート!V401="", "", 基本情報入力シート!V401)</f>
        <v/>
      </c>
      <c r="J373" s="460" t="str">
        <f>IF(基本情報入力シート!W401="", "", 基本情報入力シート!W401)</f>
        <v/>
      </c>
      <c r="K373" s="460" t="str">
        <f>IF(基本情報入力シート!Z401="", "", 基本情報入力シート!Z401)</f>
        <v/>
      </c>
      <c r="L373" s="162" t="str">
        <f>IF(基本情報入力シート!AF401=0, "",基本情報入力シート!AF401)</f>
        <v/>
      </c>
      <c r="M373" s="163" t="str">
        <f>IF(AND(基本情報入力シート!AG401="",基本情報入力シート!AG401=""), "", 基本情報入力シート!AG401)</f>
        <v/>
      </c>
      <c r="N373" s="136"/>
      <c r="O373" s="155" t="str">
        <f>IFERROR(VLOOKUP(K373,【参考】数式用!$A$2:$M$57,MATCH(N373,【参考】数式用!$G$3:$M$3,0)+6,0),"")</f>
        <v/>
      </c>
      <c r="P373" s="461" t="s">
        <v>180</v>
      </c>
      <c r="Q373" s="141"/>
      <c r="R373" s="462" t="s">
        <v>271</v>
      </c>
      <c r="S373" s="141"/>
      <c r="T373" s="462" t="s">
        <v>272</v>
      </c>
      <c r="U373" s="141"/>
      <c r="V373" s="462" t="s">
        <v>271</v>
      </c>
      <c r="W373" s="141"/>
      <c r="X373" s="462" t="s">
        <v>182</v>
      </c>
      <c r="Y373" s="462" t="s">
        <v>274</v>
      </c>
      <c r="Z373" s="456" t="str">
        <f t="shared" si="152"/>
        <v/>
      </c>
      <c r="AA373" s="463" t="s">
        <v>275</v>
      </c>
      <c r="AB373" s="458" t="str">
        <f t="shared" si="153"/>
        <v/>
      </c>
      <c r="AC373" s="459" t="str">
        <f>IFERROR(ROUNDDOWN(ROUNDDOWN(ROUND(L373*VLOOKUP(K373,【参考】数式用!$A$2:$M$57,MATCH("処遇改善加算Ⅳ",【参考】数式用!$G$3:$M$3,0)+6,0),0)*M373,0)*Z373*0.5,0), "")</f>
        <v/>
      </c>
      <c r="AD373" s="156"/>
      <c r="AE373" s="157"/>
      <c r="AF373" s="157"/>
      <c r="AG373" s="158"/>
      <c r="AH373" s="234"/>
      <c r="AI373" s="584"/>
      <c r="AJ373" s="167"/>
      <c r="AK373" s="541" t="str">
        <f t="shared" si="154"/>
        <v/>
      </c>
      <c r="AL373" s="542" t="str">
        <f t="shared" si="155"/>
        <v/>
      </c>
      <c r="AM373" s="543"/>
      <c r="AN373" s="547" t="str">
        <f>IFERROR(VLOOKUP(K373,【参考】数式用!$A$2:$N$57,14,FALSE),"")</f>
        <v/>
      </c>
      <c r="AO373" s="547" t="str">
        <f t="shared" si="156"/>
        <v/>
      </c>
      <c r="AP373" s="545" t="str">
        <f t="shared" si="157"/>
        <v/>
      </c>
      <c r="AQ373" s="545" t="str">
        <f t="shared" si="158"/>
        <v>キャリアパス要件Ⅰ・Ⅱ_</v>
      </c>
      <c r="AR373" s="546" t="str">
        <f t="shared" si="159"/>
        <v>入力済</v>
      </c>
      <c r="AS373" s="547" t="str">
        <f t="shared" si="160"/>
        <v/>
      </c>
      <c r="AT373" s="546" t="str">
        <f t="shared" si="161"/>
        <v>入力済</v>
      </c>
      <c r="AU373" s="546" t="str">
        <f t="shared" si="162"/>
        <v/>
      </c>
      <c r="AV373" s="546" t="str">
        <f t="shared" si="163"/>
        <v/>
      </c>
      <c r="AW373" s="547" t="str">
        <f t="shared" si="164"/>
        <v/>
      </c>
      <c r="AX373" s="547" t="str">
        <f t="shared" si="150"/>
        <v>入力済</v>
      </c>
      <c r="AY373" s="546" t="str">
        <f>IFERROR(VLOOKUP(K373,【参考】数式用!$AR$3:$AS$49, 2, FALSE), "")</f>
        <v/>
      </c>
      <c r="AZ373" s="547" t="str">
        <f t="shared" si="165"/>
        <v/>
      </c>
      <c r="BA373" s="547" t="str">
        <f t="shared" si="166"/>
        <v>入力済</v>
      </c>
      <c r="BB373" s="546" t="str">
        <f>IFERROR(VLOOKUP(K373,【参考】数式用!$AX$3:$AY$56, 2, FALSE), "")</f>
        <v/>
      </c>
      <c r="BC373" s="547" t="str">
        <f t="shared" si="167"/>
        <v/>
      </c>
      <c r="BD373" s="547" t="str">
        <f t="shared" si="168"/>
        <v>入力済</v>
      </c>
      <c r="BE373" s="547" t="str">
        <f t="shared" si="151"/>
        <v/>
      </c>
      <c r="BF373" s="547" t="str">
        <f t="shared" si="169"/>
        <v/>
      </c>
      <c r="BG373" s="547" t="str">
        <f t="shared" si="170"/>
        <v/>
      </c>
      <c r="BH373" s="547" t="str">
        <f t="shared" si="171"/>
        <v/>
      </c>
      <c r="BI373" s="547" t="str">
        <f t="shared" si="172"/>
        <v/>
      </c>
      <c r="BM373" s="633" t="e">
        <f>VLOOKUP(K373,【参考】数式用!$A$2:$O$57,15,FALSE)</f>
        <v>#N/A</v>
      </c>
    </row>
    <row r="374" spans="1:65" ht="109.95" customHeight="1" thickBot="1">
      <c r="A374" s="649">
        <v>363</v>
      </c>
      <c r="B374" s="983" t="str">
        <f>IF(基本情報入力シート!B402="","",基本情報入力シート!B402)</f>
        <v/>
      </c>
      <c r="C374" s="984"/>
      <c r="D374" s="984"/>
      <c r="E374" s="984"/>
      <c r="F374" s="985"/>
      <c r="G374" s="460" t="str">
        <f>IF(基本情報入力シート!L402="", "", 基本情報入力シート!L402)</f>
        <v/>
      </c>
      <c r="H374" s="460" t="str">
        <f>IF(基本情報入力シート!Q402="", "", 基本情報入力シート!Q402)</f>
        <v/>
      </c>
      <c r="I374" s="460" t="str">
        <f>IF(基本情報入力シート!V402="", "", 基本情報入力シート!V402)</f>
        <v/>
      </c>
      <c r="J374" s="460" t="str">
        <f>IF(基本情報入力シート!W402="", "", 基本情報入力シート!W402)</f>
        <v/>
      </c>
      <c r="K374" s="460" t="str">
        <f>IF(基本情報入力シート!Z402="", "", 基本情報入力シート!Z402)</f>
        <v/>
      </c>
      <c r="L374" s="162" t="str">
        <f>IF(基本情報入力シート!AF402=0, "",基本情報入力シート!AF402)</f>
        <v/>
      </c>
      <c r="M374" s="163" t="str">
        <f>IF(AND(基本情報入力シート!AG402="",基本情報入力シート!AG402=""), "", 基本情報入力シート!AG402)</f>
        <v/>
      </c>
      <c r="N374" s="136"/>
      <c r="O374" s="155" t="str">
        <f>IFERROR(VLOOKUP(K374,【参考】数式用!$A$2:$M$57,MATCH(N374,【参考】数式用!$G$3:$M$3,0)+6,0),"")</f>
        <v/>
      </c>
      <c r="P374" s="461" t="s">
        <v>180</v>
      </c>
      <c r="Q374" s="141"/>
      <c r="R374" s="462" t="s">
        <v>271</v>
      </c>
      <c r="S374" s="141"/>
      <c r="T374" s="462" t="s">
        <v>272</v>
      </c>
      <c r="U374" s="141"/>
      <c r="V374" s="462" t="s">
        <v>271</v>
      </c>
      <c r="W374" s="141"/>
      <c r="X374" s="462" t="s">
        <v>182</v>
      </c>
      <c r="Y374" s="462" t="s">
        <v>274</v>
      </c>
      <c r="Z374" s="456" t="str">
        <f t="shared" si="152"/>
        <v/>
      </c>
      <c r="AA374" s="463" t="s">
        <v>275</v>
      </c>
      <c r="AB374" s="458" t="str">
        <f t="shared" si="153"/>
        <v/>
      </c>
      <c r="AC374" s="459" t="str">
        <f>IFERROR(ROUNDDOWN(ROUNDDOWN(ROUND(L374*VLOOKUP(K374,【参考】数式用!$A$2:$M$57,MATCH("処遇改善加算Ⅳ",【参考】数式用!$G$3:$M$3,0)+6,0),0)*M374,0)*Z374*0.5,0), "")</f>
        <v/>
      </c>
      <c r="AD374" s="156"/>
      <c r="AE374" s="157"/>
      <c r="AF374" s="157"/>
      <c r="AG374" s="158"/>
      <c r="AH374" s="234"/>
      <c r="AI374" s="584"/>
      <c r="AJ374" s="167"/>
      <c r="AK374" s="541" t="str">
        <f t="shared" si="154"/>
        <v/>
      </c>
      <c r="AL374" s="542" t="str">
        <f t="shared" si="155"/>
        <v/>
      </c>
      <c r="AM374" s="543"/>
      <c r="AN374" s="547" t="str">
        <f>IFERROR(VLOOKUP(K374,【参考】数式用!$A$2:$N$57,14,FALSE),"")</f>
        <v/>
      </c>
      <c r="AO374" s="547" t="str">
        <f t="shared" si="156"/>
        <v/>
      </c>
      <c r="AP374" s="545" t="str">
        <f t="shared" si="157"/>
        <v/>
      </c>
      <c r="AQ374" s="545" t="str">
        <f t="shared" si="158"/>
        <v>キャリアパス要件Ⅰ・Ⅱ_</v>
      </c>
      <c r="AR374" s="546" t="str">
        <f t="shared" si="159"/>
        <v>入力済</v>
      </c>
      <c r="AS374" s="547" t="str">
        <f t="shared" si="160"/>
        <v/>
      </c>
      <c r="AT374" s="546" t="str">
        <f t="shared" si="161"/>
        <v>入力済</v>
      </c>
      <c r="AU374" s="546" t="str">
        <f t="shared" si="162"/>
        <v/>
      </c>
      <c r="AV374" s="546" t="str">
        <f t="shared" si="163"/>
        <v/>
      </c>
      <c r="AW374" s="547" t="str">
        <f t="shared" si="164"/>
        <v/>
      </c>
      <c r="AX374" s="547" t="str">
        <f t="shared" si="150"/>
        <v>入力済</v>
      </c>
      <c r="AY374" s="546" t="str">
        <f>IFERROR(VLOOKUP(K374,【参考】数式用!$AR$3:$AS$49, 2, FALSE), "")</f>
        <v/>
      </c>
      <c r="AZ374" s="547" t="str">
        <f t="shared" si="165"/>
        <v/>
      </c>
      <c r="BA374" s="547" t="str">
        <f t="shared" si="166"/>
        <v>入力済</v>
      </c>
      <c r="BB374" s="546" t="str">
        <f>IFERROR(VLOOKUP(K374,【参考】数式用!$AX$3:$AY$56, 2, FALSE), "")</f>
        <v/>
      </c>
      <c r="BC374" s="547" t="str">
        <f t="shared" si="167"/>
        <v/>
      </c>
      <c r="BD374" s="547" t="str">
        <f t="shared" si="168"/>
        <v>入力済</v>
      </c>
      <c r="BE374" s="547" t="str">
        <f t="shared" si="151"/>
        <v/>
      </c>
      <c r="BF374" s="547" t="str">
        <f t="shared" si="169"/>
        <v/>
      </c>
      <c r="BG374" s="547" t="str">
        <f t="shared" si="170"/>
        <v/>
      </c>
      <c r="BH374" s="547" t="str">
        <f t="shared" si="171"/>
        <v/>
      </c>
      <c r="BI374" s="547" t="str">
        <f t="shared" si="172"/>
        <v/>
      </c>
      <c r="BM374" s="633" t="e">
        <f>VLOOKUP(K374,【参考】数式用!$A$2:$O$57,15,FALSE)</f>
        <v>#N/A</v>
      </c>
    </row>
    <row r="375" spans="1:65" ht="109.95" customHeight="1" thickBot="1">
      <c r="A375" s="649">
        <v>364</v>
      </c>
      <c r="B375" s="983" t="str">
        <f>IF(基本情報入力シート!B403="","",基本情報入力シート!B403)</f>
        <v/>
      </c>
      <c r="C375" s="984"/>
      <c r="D375" s="984"/>
      <c r="E375" s="984"/>
      <c r="F375" s="985"/>
      <c r="G375" s="460" t="str">
        <f>IF(基本情報入力シート!L403="", "", 基本情報入力シート!L403)</f>
        <v/>
      </c>
      <c r="H375" s="460" t="str">
        <f>IF(基本情報入力シート!Q403="", "", 基本情報入力シート!Q403)</f>
        <v/>
      </c>
      <c r="I375" s="460" t="str">
        <f>IF(基本情報入力シート!V403="", "", 基本情報入力シート!V403)</f>
        <v/>
      </c>
      <c r="J375" s="460" t="str">
        <f>IF(基本情報入力シート!W403="", "", 基本情報入力シート!W403)</f>
        <v/>
      </c>
      <c r="K375" s="460" t="str">
        <f>IF(基本情報入力シート!Z403="", "", 基本情報入力シート!Z403)</f>
        <v/>
      </c>
      <c r="L375" s="162" t="str">
        <f>IF(基本情報入力シート!AF403=0, "",基本情報入力シート!AF403)</f>
        <v/>
      </c>
      <c r="M375" s="163" t="str">
        <f>IF(AND(基本情報入力シート!AG403="",基本情報入力シート!AG403=""), "", 基本情報入力シート!AG403)</f>
        <v/>
      </c>
      <c r="N375" s="136"/>
      <c r="O375" s="155" t="str">
        <f>IFERROR(VLOOKUP(K375,【参考】数式用!$A$2:$M$57,MATCH(N375,【参考】数式用!$G$3:$M$3,0)+6,0),"")</f>
        <v/>
      </c>
      <c r="P375" s="461" t="s">
        <v>180</v>
      </c>
      <c r="Q375" s="141"/>
      <c r="R375" s="462" t="s">
        <v>271</v>
      </c>
      <c r="S375" s="141"/>
      <c r="T375" s="462" t="s">
        <v>272</v>
      </c>
      <c r="U375" s="141"/>
      <c r="V375" s="462" t="s">
        <v>271</v>
      </c>
      <c r="W375" s="141"/>
      <c r="X375" s="462" t="s">
        <v>182</v>
      </c>
      <c r="Y375" s="462" t="s">
        <v>274</v>
      </c>
      <c r="Z375" s="456" t="str">
        <f t="shared" si="152"/>
        <v/>
      </c>
      <c r="AA375" s="463" t="s">
        <v>275</v>
      </c>
      <c r="AB375" s="458" t="str">
        <f t="shared" si="153"/>
        <v/>
      </c>
      <c r="AC375" s="459" t="str">
        <f>IFERROR(ROUNDDOWN(ROUNDDOWN(ROUND(L375*VLOOKUP(K375,【参考】数式用!$A$2:$M$57,MATCH("処遇改善加算Ⅳ",【参考】数式用!$G$3:$M$3,0)+6,0),0)*M375,0)*Z375*0.5,0), "")</f>
        <v/>
      </c>
      <c r="AD375" s="156"/>
      <c r="AE375" s="157"/>
      <c r="AF375" s="157"/>
      <c r="AG375" s="158"/>
      <c r="AH375" s="234"/>
      <c r="AI375" s="584"/>
      <c r="AJ375" s="167"/>
      <c r="AK375" s="541" t="str">
        <f t="shared" si="154"/>
        <v/>
      </c>
      <c r="AL375" s="542" t="str">
        <f t="shared" si="155"/>
        <v/>
      </c>
      <c r="AM375" s="543"/>
      <c r="AN375" s="547" t="str">
        <f>IFERROR(VLOOKUP(K375,【参考】数式用!$A$2:$N$57,14,FALSE),"")</f>
        <v/>
      </c>
      <c r="AO375" s="547" t="str">
        <f t="shared" si="156"/>
        <v/>
      </c>
      <c r="AP375" s="545" t="str">
        <f t="shared" si="157"/>
        <v/>
      </c>
      <c r="AQ375" s="545" t="str">
        <f t="shared" si="158"/>
        <v>キャリアパス要件Ⅰ・Ⅱ_</v>
      </c>
      <c r="AR375" s="546" t="str">
        <f t="shared" si="159"/>
        <v>入力済</v>
      </c>
      <c r="AS375" s="547" t="str">
        <f t="shared" si="160"/>
        <v/>
      </c>
      <c r="AT375" s="546" t="str">
        <f t="shared" si="161"/>
        <v>入力済</v>
      </c>
      <c r="AU375" s="546" t="str">
        <f t="shared" si="162"/>
        <v/>
      </c>
      <c r="AV375" s="546" t="str">
        <f t="shared" si="163"/>
        <v/>
      </c>
      <c r="AW375" s="547" t="str">
        <f t="shared" si="164"/>
        <v/>
      </c>
      <c r="AX375" s="547" t="str">
        <f t="shared" si="150"/>
        <v>入力済</v>
      </c>
      <c r="AY375" s="546" t="str">
        <f>IFERROR(VLOOKUP(K375,【参考】数式用!$AR$3:$AS$49, 2, FALSE), "")</f>
        <v/>
      </c>
      <c r="AZ375" s="547" t="str">
        <f t="shared" si="165"/>
        <v/>
      </c>
      <c r="BA375" s="547" t="str">
        <f t="shared" si="166"/>
        <v>入力済</v>
      </c>
      <c r="BB375" s="546" t="str">
        <f>IFERROR(VLOOKUP(K375,【参考】数式用!$AX$3:$AY$56, 2, FALSE), "")</f>
        <v/>
      </c>
      <c r="BC375" s="547" t="str">
        <f t="shared" si="167"/>
        <v/>
      </c>
      <c r="BD375" s="547" t="str">
        <f t="shared" si="168"/>
        <v>入力済</v>
      </c>
      <c r="BE375" s="547" t="str">
        <f t="shared" si="151"/>
        <v/>
      </c>
      <c r="BF375" s="547" t="str">
        <f t="shared" si="169"/>
        <v/>
      </c>
      <c r="BG375" s="547" t="str">
        <f t="shared" si="170"/>
        <v/>
      </c>
      <c r="BH375" s="547" t="str">
        <f t="shared" si="171"/>
        <v/>
      </c>
      <c r="BI375" s="547" t="str">
        <f t="shared" si="172"/>
        <v/>
      </c>
      <c r="BM375" s="633" t="e">
        <f>VLOOKUP(K375,【参考】数式用!$A$2:$O$57,15,FALSE)</f>
        <v>#N/A</v>
      </c>
    </row>
    <row r="376" spans="1:65" ht="109.95" customHeight="1" thickBot="1">
      <c r="A376" s="649">
        <v>365</v>
      </c>
      <c r="B376" s="983" t="str">
        <f>IF(基本情報入力シート!B404="","",基本情報入力シート!B404)</f>
        <v/>
      </c>
      <c r="C376" s="984"/>
      <c r="D376" s="984"/>
      <c r="E376" s="984"/>
      <c r="F376" s="985"/>
      <c r="G376" s="460" t="str">
        <f>IF(基本情報入力シート!L404="", "", 基本情報入力シート!L404)</f>
        <v/>
      </c>
      <c r="H376" s="460" t="str">
        <f>IF(基本情報入力シート!Q404="", "", 基本情報入力シート!Q404)</f>
        <v/>
      </c>
      <c r="I376" s="460" t="str">
        <f>IF(基本情報入力シート!V404="", "", 基本情報入力シート!V404)</f>
        <v/>
      </c>
      <c r="J376" s="460" t="str">
        <f>IF(基本情報入力シート!W404="", "", 基本情報入力シート!W404)</f>
        <v/>
      </c>
      <c r="K376" s="460" t="str">
        <f>IF(基本情報入力シート!Z404="", "", 基本情報入力シート!Z404)</f>
        <v/>
      </c>
      <c r="L376" s="162" t="str">
        <f>IF(基本情報入力シート!AF404=0, "",基本情報入力シート!AF404)</f>
        <v/>
      </c>
      <c r="M376" s="163" t="str">
        <f>IF(AND(基本情報入力シート!AG404="",基本情報入力シート!AG404=""), "", 基本情報入力シート!AG404)</f>
        <v/>
      </c>
      <c r="N376" s="136"/>
      <c r="O376" s="155" t="str">
        <f>IFERROR(VLOOKUP(K376,【参考】数式用!$A$2:$M$57,MATCH(N376,【参考】数式用!$G$3:$M$3,0)+6,0),"")</f>
        <v/>
      </c>
      <c r="P376" s="461" t="s">
        <v>180</v>
      </c>
      <c r="Q376" s="141"/>
      <c r="R376" s="462" t="s">
        <v>271</v>
      </c>
      <c r="S376" s="141"/>
      <c r="T376" s="462" t="s">
        <v>272</v>
      </c>
      <c r="U376" s="141"/>
      <c r="V376" s="462" t="s">
        <v>271</v>
      </c>
      <c r="W376" s="141"/>
      <c r="X376" s="462" t="s">
        <v>182</v>
      </c>
      <c r="Y376" s="462" t="s">
        <v>274</v>
      </c>
      <c r="Z376" s="456" t="str">
        <f t="shared" si="152"/>
        <v/>
      </c>
      <c r="AA376" s="463" t="s">
        <v>275</v>
      </c>
      <c r="AB376" s="458" t="str">
        <f t="shared" si="153"/>
        <v/>
      </c>
      <c r="AC376" s="459" t="str">
        <f>IFERROR(ROUNDDOWN(ROUNDDOWN(ROUND(L376*VLOOKUP(K376,【参考】数式用!$A$2:$M$57,MATCH("処遇改善加算Ⅳ",【参考】数式用!$G$3:$M$3,0)+6,0),0)*M376,0)*Z376*0.5,0), "")</f>
        <v/>
      </c>
      <c r="AD376" s="156"/>
      <c r="AE376" s="157"/>
      <c r="AF376" s="157"/>
      <c r="AG376" s="158"/>
      <c r="AH376" s="234"/>
      <c r="AI376" s="584"/>
      <c r="AJ376" s="167"/>
      <c r="AK376" s="541" t="str">
        <f t="shared" si="154"/>
        <v/>
      </c>
      <c r="AL376" s="542" t="str">
        <f t="shared" si="155"/>
        <v/>
      </c>
      <c r="AM376" s="543"/>
      <c r="AN376" s="547" t="str">
        <f>IFERROR(VLOOKUP(K376,【参考】数式用!$A$2:$N$57,14,FALSE),"")</f>
        <v/>
      </c>
      <c r="AO376" s="547" t="str">
        <f t="shared" si="156"/>
        <v/>
      </c>
      <c r="AP376" s="545" t="str">
        <f t="shared" si="157"/>
        <v/>
      </c>
      <c r="AQ376" s="545" t="str">
        <f t="shared" si="158"/>
        <v>キャリアパス要件Ⅰ・Ⅱ_</v>
      </c>
      <c r="AR376" s="546" t="str">
        <f t="shared" si="159"/>
        <v>入力済</v>
      </c>
      <c r="AS376" s="547" t="str">
        <f t="shared" si="160"/>
        <v/>
      </c>
      <c r="AT376" s="546" t="str">
        <f t="shared" si="161"/>
        <v>入力済</v>
      </c>
      <c r="AU376" s="546" t="str">
        <f t="shared" si="162"/>
        <v/>
      </c>
      <c r="AV376" s="546" t="str">
        <f t="shared" si="163"/>
        <v/>
      </c>
      <c r="AW376" s="547" t="str">
        <f t="shared" si="164"/>
        <v/>
      </c>
      <c r="AX376" s="547" t="str">
        <f t="shared" si="150"/>
        <v>入力済</v>
      </c>
      <c r="AY376" s="546" t="str">
        <f>IFERROR(VLOOKUP(K376,【参考】数式用!$AR$3:$AS$49, 2, FALSE), "")</f>
        <v/>
      </c>
      <c r="AZ376" s="547" t="str">
        <f t="shared" si="165"/>
        <v/>
      </c>
      <c r="BA376" s="547" t="str">
        <f t="shared" si="166"/>
        <v>入力済</v>
      </c>
      <c r="BB376" s="546" t="str">
        <f>IFERROR(VLOOKUP(K376,【参考】数式用!$AX$3:$AY$56, 2, FALSE), "")</f>
        <v/>
      </c>
      <c r="BC376" s="547" t="str">
        <f t="shared" si="167"/>
        <v/>
      </c>
      <c r="BD376" s="547" t="str">
        <f t="shared" si="168"/>
        <v>入力済</v>
      </c>
      <c r="BE376" s="547" t="str">
        <f t="shared" si="151"/>
        <v/>
      </c>
      <c r="BF376" s="547" t="str">
        <f t="shared" si="169"/>
        <v/>
      </c>
      <c r="BG376" s="547" t="str">
        <f t="shared" si="170"/>
        <v/>
      </c>
      <c r="BH376" s="547" t="str">
        <f t="shared" si="171"/>
        <v/>
      </c>
      <c r="BI376" s="547" t="str">
        <f t="shared" si="172"/>
        <v/>
      </c>
      <c r="BM376" s="633" t="e">
        <f>VLOOKUP(K376,【参考】数式用!$A$2:$O$57,15,FALSE)</f>
        <v>#N/A</v>
      </c>
    </row>
    <row r="377" spans="1:65" ht="109.95" customHeight="1" thickBot="1">
      <c r="A377" s="649">
        <v>366</v>
      </c>
      <c r="B377" s="983" t="str">
        <f>IF(基本情報入力シート!B405="","",基本情報入力シート!B405)</f>
        <v/>
      </c>
      <c r="C377" s="984"/>
      <c r="D377" s="984"/>
      <c r="E377" s="984"/>
      <c r="F377" s="985"/>
      <c r="G377" s="460" t="str">
        <f>IF(基本情報入力シート!L405="", "", 基本情報入力シート!L405)</f>
        <v/>
      </c>
      <c r="H377" s="460" t="str">
        <f>IF(基本情報入力シート!Q405="", "", 基本情報入力シート!Q405)</f>
        <v/>
      </c>
      <c r="I377" s="460" t="str">
        <f>IF(基本情報入力シート!V405="", "", 基本情報入力シート!V405)</f>
        <v/>
      </c>
      <c r="J377" s="460" t="str">
        <f>IF(基本情報入力シート!W405="", "", 基本情報入力シート!W405)</f>
        <v/>
      </c>
      <c r="K377" s="460" t="str">
        <f>IF(基本情報入力シート!Z405="", "", 基本情報入力シート!Z405)</f>
        <v/>
      </c>
      <c r="L377" s="162" t="str">
        <f>IF(基本情報入力シート!AF405=0, "",基本情報入力シート!AF405)</f>
        <v/>
      </c>
      <c r="M377" s="163" t="str">
        <f>IF(AND(基本情報入力シート!AG405="",基本情報入力シート!AG405=""), "", 基本情報入力シート!AG405)</f>
        <v/>
      </c>
      <c r="N377" s="136"/>
      <c r="O377" s="155" t="str">
        <f>IFERROR(VLOOKUP(K377,【参考】数式用!$A$2:$M$57,MATCH(N377,【参考】数式用!$G$3:$M$3,0)+6,0),"")</f>
        <v/>
      </c>
      <c r="P377" s="461" t="s">
        <v>180</v>
      </c>
      <c r="Q377" s="141"/>
      <c r="R377" s="462" t="s">
        <v>271</v>
      </c>
      <c r="S377" s="141"/>
      <c r="T377" s="462" t="s">
        <v>272</v>
      </c>
      <c r="U377" s="141"/>
      <c r="V377" s="462" t="s">
        <v>271</v>
      </c>
      <c r="W377" s="141"/>
      <c r="X377" s="462" t="s">
        <v>182</v>
      </c>
      <c r="Y377" s="462" t="s">
        <v>274</v>
      </c>
      <c r="Z377" s="456" t="str">
        <f t="shared" si="152"/>
        <v/>
      </c>
      <c r="AA377" s="463" t="s">
        <v>275</v>
      </c>
      <c r="AB377" s="458" t="str">
        <f t="shared" si="153"/>
        <v/>
      </c>
      <c r="AC377" s="459" t="str">
        <f>IFERROR(ROUNDDOWN(ROUNDDOWN(ROUND(L377*VLOOKUP(K377,【参考】数式用!$A$2:$M$57,MATCH("処遇改善加算Ⅳ",【参考】数式用!$G$3:$M$3,0)+6,0),0)*M377,0)*Z377*0.5,0), "")</f>
        <v/>
      </c>
      <c r="AD377" s="156"/>
      <c r="AE377" s="157"/>
      <c r="AF377" s="157"/>
      <c r="AG377" s="158"/>
      <c r="AH377" s="234"/>
      <c r="AI377" s="584"/>
      <c r="AJ377" s="167"/>
      <c r="AK377" s="541" t="str">
        <f t="shared" si="154"/>
        <v/>
      </c>
      <c r="AL377" s="542" t="str">
        <f t="shared" si="155"/>
        <v/>
      </c>
      <c r="AM377" s="543"/>
      <c r="AN377" s="547" t="str">
        <f>IFERROR(VLOOKUP(K377,【参考】数式用!$A$2:$N$57,14,FALSE),"")</f>
        <v/>
      </c>
      <c r="AO377" s="547" t="str">
        <f t="shared" si="156"/>
        <v/>
      </c>
      <c r="AP377" s="545" t="str">
        <f t="shared" si="157"/>
        <v/>
      </c>
      <c r="AQ377" s="545" t="str">
        <f t="shared" si="158"/>
        <v>キャリアパス要件Ⅰ・Ⅱ_</v>
      </c>
      <c r="AR377" s="546" t="str">
        <f t="shared" si="159"/>
        <v>入力済</v>
      </c>
      <c r="AS377" s="547" t="str">
        <f t="shared" si="160"/>
        <v/>
      </c>
      <c r="AT377" s="546" t="str">
        <f t="shared" si="161"/>
        <v>入力済</v>
      </c>
      <c r="AU377" s="546" t="str">
        <f t="shared" si="162"/>
        <v/>
      </c>
      <c r="AV377" s="546" t="str">
        <f t="shared" si="163"/>
        <v/>
      </c>
      <c r="AW377" s="547" t="str">
        <f t="shared" si="164"/>
        <v/>
      </c>
      <c r="AX377" s="547" t="str">
        <f t="shared" si="150"/>
        <v>入力済</v>
      </c>
      <c r="AY377" s="546" t="str">
        <f>IFERROR(VLOOKUP(K377,【参考】数式用!$AR$3:$AS$49, 2, FALSE), "")</f>
        <v/>
      </c>
      <c r="AZ377" s="547" t="str">
        <f t="shared" si="165"/>
        <v/>
      </c>
      <c r="BA377" s="547" t="str">
        <f t="shared" si="166"/>
        <v>入力済</v>
      </c>
      <c r="BB377" s="546" t="str">
        <f>IFERROR(VLOOKUP(K377,【参考】数式用!$AX$3:$AY$56, 2, FALSE), "")</f>
        <v/>
      </c>
      <c r="BC377" s="547" t="str">
        <f t="shared" si="167"/>
        <v/>
      </c>
      <c r="BD377" s="547" t="str">
        <f t="shared" si="168"/>
        <v>入力済</v>
      </c>
      <c r="BE377" s="547" t="str">
        <f t="shared" si="151"/>
        <v/>
      </c>
      <c r="BF377" s="547" t="str">
        <f t="shared" si="169"/>
        <v/>
      </c>
      <c r="BG377" s="547" t="str">
        <f t="shared" si="170"/>
        <v/>
      </c>
      <c r="BH377" s="547" t="str">
        <f t="shared" si="171"/>
        <v/>
      </c>
      <c r="BI377" s="547" t="str">
        <f t="shared" si="172"/>
        <v/>
      </c>
      <c r="BM377" s="633" t="e">
        <f>VLOOKUP(K377,【参考】数式用!$A$2:$O$57,15,FALSE)</f>
        <v>#N/A</v>
      </c>
    </row>
    <row r="378" spans="1:65" ht="109.95" customHeight="1" thickBot="1">
      <c r="A378" s="649">
        <v>367</v>
      </c>
      <c r="B378" s="983" t="str">
        <f>IF(基本情報入力シート!B406="","",基本情報入力シート!B406)</f>
        <v/>
      </c>
      <c r="C378" s="984"/>
      <c r="D378" s="984"/>
      <c r="E378" s="984"/>
      <c r="F378" s="985"/>
      <c r="G378" s="460" t="str">
        <f>IF(基本情報入力シート!L406="", "", 基本情報入力シート!L406)</f>
        <v/>
      </c>
      <c r="H378" s="460" t="str">
        <f>IF(基本情報入力シート!Q406="", "", 基本情報入力シート!Q406)</f>
        <v/>
      </c>
      <c r="I378" s="460" t="str">
        <f>IF(基本情報入力シート!V406="", "", 基本情報入力シート!V406)</f>
        <v/>
      </c>
      <c r="J378" s="460" t="str">
        <f>IF(基本情報入力シート!W406="", "", 基本情報入力シート!W406)</f>
        <v/>
      </c>
      <c r="K378" s="460" t="str">
        <f>IF(基本情報入力シート!Z406="", "", 基本情報入力シート!Z406)</f>
        <v/>
      </c>
      <c r="L378" s="162" t="str">
        <f>IF(基本情報入力シート!AF406=0, "",基本情報入力シート!AF406)</f>
        <v/>
      </c>
      <c r="M378" s="163" t="str">
        <f>IF(AND(基本情報入力シート!AG406="",基本情報入力シート!AG406=""), "", 基本情報入力シート!AG406)</f>
        <v/>
      </c>
      <c r="N378" s="136"/>
      <c r="O378" s="155" t="str">
        <f>IFERROR(VLOOKUP(K378,【参考】数式用!$A$2:$M$57,MATCH(N378,【参考】数式用!$G$3:$M$3,0)+6,0),"")</f>
        <v/>
      </c>
      <c r="P378" s="461" t="s">
        <v>180</v>
      </c>
      <c r="Q378" s="141"/>
      <c r="R378" s="462" t="s">
        <v>271</v>
      </c>
      <c r="S378" s="141"/>
      <c r="T378" s="462" t="s">
        <v>272</v>
      </c>
      <c r="U378" s="141"/>
      <c r="V378" s="462" t="s">
        <v>271</v>
      </c>
      <c r="W378" s="141"/>
      <c r="X378" s="462" t="s">
        <v>182</v>
      </c>
      <c r="Y378" s="462" t="s">
        <v>274</v>
      </c>
      <c r="Z378" s="456" t="str">
        <f t="shared" si="152"/>
        <v/>
      </c>
      <c r="AA378" s="463" t="s">
        <v>275</v>
      </c>
      <c r="AB378" s="458" t="str">
        <f t="shared" si="153"/>
        <v/>
      </c>
      <c r="AC378" s="459" t="str">
        <f>IFERROR(ROUNDDOWN(ROUNDDOWN(ROUND(L378*VLOOKUP(K378,【参考】数式用!$A$2:$M$57,MATCH("処遇改善加算Ⅳ",【参考】数式用!$G$3:$M$3,0)+6,0),0)*M378,0)*Z378*0.5,0), "")</f>
        <v/>
      </c>
      <c r="AD378" s="156"/>
      <c r="AE378" s="157"/>
      <c r="AF378" s="157"/>
      <c r="AG378" s="158"/>
      <c r="AH378" s="234"/>
      <c r="AI378" s="584"/>
      <c r="AJ378" s="167"/>
      <c r="AK378" s="541" t="str">
        <f t="shared" si="154"/>
        <v/>
      </c>
      <c r="AL378" s="542" t="str">
        <f t="shared" si="155"/>
        <v/>
      </c>
      <c r="AM378" s="543"/>
      <c r="AN378" s="547" t="str">
        <f>IFERROR(VLOOKUP(K378,【参考】数式用!$A$2:$N$57,14,FALSE),"")</f>
        <v/>
      </c>
      <c r="AO378" s="547" t="str">
        <f t="shared" si="156"/>
        <v/>
      </c>
      <c r="AP378" s="545" t="str">
        <f t="shared" si="157"/>
        <v/>
      </c>
      <c r="AQ378" s="545" t="str">
        <f t="shared" si="158"/>
        <v>キャリアパス要件Ⅰ・Ⅱ_</v>
      </c>
      <c r="AR378" s="546" t="str">
        <f t="shared" si="159"/>
        <v>入力済</v>
      </c>
      <c r="AS378" s="547" t="str">
        <f t="shared" si="160"/>
        <v/>
      </c>
      <c r="AT378" s="546" t="str">
        <f t="shared" si="161"/>
        <v>入力済</v>
      </c>
      <c r="AU378" s="546" t="str">
        <f t="shared" si="162"/>
        <v/>
      </c>
      <c r="AV378" s="546" t="str">
        <f t="shared" si="163"/>
        <v/>
      </c>
      <c r="AW378" s="547" t="str">
        <f t="shared" si="164"/>
        <v/>
      </c>
      <c r="AX378" s="547" t="str">
        <f t="shared" si="150"/>
        <v>入力済</v>
      </c>
      <c r="AY378" s="546" t="str">
        <f>IFERROR(VLOOKUP(K378,【参考】数式用!$AR$3:$AS$49, 2, FALSE), "")</f>
        <v/>
      </c>
      <c r="AZ378" s="547" t="str">
        <f t="shared" si="165"/>
        <v/>
      </c>
      <c r="BA378" s="547" t="str">
        <f t="shared" si="166"/>
        <v>入力済</v>
      </c>
      <c r="BB378" s="546" t="str">
        <f>IFERROR(VLOOKUP(K378,【参考】数式用!$AX$3:$AY$56, 2, FALSE), "")</f>
        <v/>
      </c>
      <c r="BC378" s="547" t="str">
        <f t="shared" si="167"/>
        <v/>
      </c>
      <c r="BD378" s="547" t="str">
        <f t="shared" si="168"/>
        <v>入力済</v>
      </c>
      <c r="BE378" s="547" t="str">
        <f t="shared" si="151"/>
        <v/>
      </c>
      <c r="BF378" s="547" t="str">
        <f t="shared" si="169"/>
        <v/>
      </c>
      <c r="BG378" s="547" t="str">
        <f t="shared" si="170"/>
        <v/>
      </c>
      <c r="BH378" s="547" t="str">
        <f t="shared" si="171"/>
        <v/>
      </c>
      <c r="BI378" s="547" t="str">
        <f t="shared" si="172"/>
        <v/>
      </c>
      <c r="BM378" s="633" t="e">
        <f>VLOOKUP(K378,【参考】数式用!$A$2:$O$57,15,FALSE)</f>
        <v>#N/A</v>
      </c>
    </row>
    <row r="379" spans="1:65" ht="109.95" customHeight="1" thickBot="1">
      <c r="A379" s="649">
        <v>368</v>
      </c>
      <c r="B379" s="983" t="str">
        <f>IF(基本情報入力シート!B407="","",基本情報入力シート!B407)</f>
        <v/>
      </c>
      <c r="C379" s="984"/>
      <c r="D379" s="984"/>
      <c r="E379" s="984"/>
      <c r="F379" s="985"/>
      <c r="G379" s="460" t="str">
        <f>IF(基本情報入力シート!L407="", "", 基本情報入力シート!L407)</f>
        <v/>
      </c>
      <c r="H379" s="460" t="str">
        <f>IF(基本情報入力シート!Q407="", "", 基本情報入力シート!Q407)</f>
        <v/>
      </c>
      <c r="I379" s="460" t="str">
        <f>IF(基本情報入力シート!V407="", "", 基本情報入力シート!V407)</f>
        <v/>
      </c>
      <c r="J379" s="460" t="str">
        <f>IF(基本情報入力シート!W407="", "", 基本情報入力シート!W407)</f>
        <v/>
      </c>
      <c r="K379" s="460" t="str">
        <f>IF(基本情報入力シート!Z407="", "", 基本情報入力シート!Z407)</f>
        <v/>
      </c>
      <c r="L379" s="162" t="str">
        <f>IF(基本情報入力シート!AF407=0, "",基本情報入力シート!AF407)</f>
        <v/>
      </c>
      <c r="M379" s="163" t="str">
        <f>IF(AND(基本情報入力シート!AG407="",基本情報入力シート!AG407=""), "", 基本情報入力シート!AG407)</f>
        <v/>
      </c>
      <c r="N379" s="136"/>
      <c r="O379" s="155" t="str">
        <f>IFERROR(VLOOKUP(K379,【参考】数式用!$A$2:$M$57,MATCH(N379,【参考】数式用!$G$3:$M$3,0)+6,0),"")</f>
        <v/>
      </c>
      <c r="P379" s="461" t="s">
        <v>180</v>
      </c>
      <c r="Q379" s="141"/>
      <c r="R379" s="462" t="s">
        <v>271</v>
      </c>
      <c r="S379" s="141"/>
      <c r="T379" s="462" t="s">
        <v>272</v>
      </c>
      <c r="U379" s="141"/>
      <c r="V379" s="462" t="s">
        <v>271</v>
      </c>
      <c r="W379" s="141"/>
      <c r="X379" s="462" t="s">
        <v>182</v>
      </c>
      <c r="Y379" s="462" t="s">
        <v>274</v>
      </c>
      <c r="Z379" s="456" t="str">
        <f t="shared" si="152"/>
        <v/>
      </c>
      <c r="AA379" s="463" t="s">
        <v>275</v>
      </c>
      <c r="AB379" s="458" t="str">
        <f t="shared" si="153"/>
        <v/>
      </c>
      <c r="AC379" s="459" t="str">
        <f>IFERROR(ROUNDDOWN(ROUNDDOWN(ROUND(L379*VLOOKUP(K379,【参考】数式用!$A$2:$M$57,MATCH("処遇改善加算Ⅳ",【参考】数式用!$G$3:$M$3,0)+6,0),0)*M379,0)*Z379*0.5,0), "")</f>
        <v/>
      </c>
      <c r="AD379" s="156"/>
      <c r="AE379" s="157"/>
      <c r="AF379" s="157"/>
      <c r="AG379" s="158"/>
      <c r="AH379" s="234"/>
      <c r="AI379" s="584"/>
      <c r="AJ379" s="167"/>
      <c r="AK379" s="541" t="str">
        <f t="shared" si="154"/>
        <v/>
      </c>
      <c r="AL379" s="542" t="str">
        <f t="shared" si="155"/>
        <v/>
      </c>
      <c r="AM379" s="543"/>
      <c r="AN379" s="547" t="str">
        <f>IFERROR(VLOOKUP(K379,【参考】数式用!$A$2:$N$57,14,FALSE),"")</f>
        <v/>
      </c>
      <c r="AO379" s="547" t="str">
        <f t="shared" si="156"/>
        <v/>
      </c>
      <c r="AP379" s="545" t="str">
        <f t="shared" si="157"/>
        <v/>
      </c>
      <c r="AQ379" s="545" t="str">
        <f t="shared" si="158"/>
        <v>キャリアパス要件Ⅰ・Ⅱ_</v>
      </c>
      <c r="AR379" s="546" t="str">
        <f t="shared" si="159"/>
        <v>入力済</v>
      </c>
      <c r="AS379" s="547" t="str">
        <f t="shared" si="160"/>
        <v/>
      </c>
      <c r="AT379" s="546" t="str">
        <f t="shared" si="161"/>
        <v>入力済</v>
      </c>
      <c r="AU379" s="546" t="str">
        <f t="shared" si="162"/>
        <v/>
      </c>
      <c r="AV379" s="546" t="str">
        <f t="shared" si="163"/>
        <v/>
      </c>
      <c r="AW379" s="547" t="str">
        <f t="shared" si="164"/>
        <v/>
      </c>
      <c r="AX379" s="547" t="str">
        <f t="shared" si="150"/>
        <v>入力済</v>
      </c>
      <c r="AY379" s="546" t="str">
        <f>IFERROR(VLOOKUP(K379,【参考】数式用!$AR$3:$AS$49, 2, FALSE), "")</f>
        <v/>
      </c>
      <c r="AZ379" s="547" t="str">
        <f t="shared" si="165"/>
        <v/>
      </c>
      <c r="BA379" s="547" t="str">
        <f t="shared" si="166"/>
        <v>入力済</v>
      </c>
      <c r="BB379" s="546" t="str">
        <f>IFERROR(VLOOKUP(K379,【参考】数式用!$AX$3:$AY$56, 2, FALSE), "")</f>
        <v/>
      </c>
      <c r="BC379" s="547" t="str">
        <f t="shared" si="167"/>
        <v/>
      </c>
      <c r="BD379" s="547" t="str">
        <f t="shared" si="168"/>
        <v>入力済</v>
      </c>
      <c r="BE379" s="547" t="str">
        <f t="shared" si="151"/>
        <v/>
      </c>
      <c r="BF379" s="547" t="str">
        <f t="shared" si="169"/>
        <v/>
      </c>
      <c r="BG379" s="547" t="str">
        <f t="shared" si="170"/>
        <v/>
      </c>
      <c r="BH379" s="547" t="str">
        <f t="shared" si="171"/>
        <v/>
      </c>
      <c r="BI379" s="547" t="str">
        <f t="shared" si="172"/>
        <v/>
      </c>
      <c r="BM379" s="633" t="e">
        <f>VLOOKUP(K379,【参考】数式用!$A$2:$O$57,15,FALSE)</f>
        <v>#N/A</v>
      </c>
    </row>
    <row r="380" spans="1:65" ht="109.95" customHeight="1" thickBot="1">
      <c r="A380" s="649">
        <v>369</v>
      </c>
      <c r="B380" s="983" t="str">
        <f>IF(基本情報入力シート!B408="","",基本情報入力シート!B408)</f>
        <v/>
      </c>
      <c r="C380" s="984"/>
      <c r="D380" s="984"/>
      <c r="E380" s="984"/>
      <c r="F380" s="985"/>
      <c r="G380" s="460" t="str">
        <f>IF(基本情報入力シート!L408="", "", 基本情報入力シート!L408)</f>
        <v/>
      </c>
      <c r="H380" s="460" t="str">
        <f>IF(基本情報入力シート!Q408="", "", 基本情報入力シート!Q408)</f>
        <v/>
      </c>
      <c r="I380" s="460" t="str">
        <f>IF(基本情報入力シート!V408="", "", 基本情報入力シート!V408)</f>
        <v/>
      </c>
      <c r="J380" s="460" t="str">
        <f>IF(基本情報入力シート!W408="", "", 基本情報入力シート!W408)</f>
        <v/>
      </c>
      <c r="K380" s="460" t="str">
        <f>IF(基本情報入力シート!Z408="", "", 基本情報入力シート!Z408)</f>
        <v/>
      </c>
      <c r="L380" s="162" t="str">
        <f>IF(基本情報入力シート!AF408=0, "",基本情報入力シート!AF408)</f>
        <v/>
      </c>
      <c r="M380" s="163" t="str">
        <f>IF(AND(基本情報入力シート!AG408="",基本情報入力シート!AG408=""), "", 基本情報入力シート!AG408)</f>
        <v/>
      </c>
      <c r="N380" s="136"/>
      <c r="O380" s="155" t="str">
        <f>IFERROR(VLOOKUP(K380,【参考】数式用!$A$2:$M$57,MATCH(N380,【参考】数式用!$G$3:$M$3,0)+6,0),"")</f>
        <v/>
      </c>
      <c r="P380" s="461" t="s">
        <v>180</v>
      </c>
      <c r="Q380" s="141"/>
      <c r="R380" s="462" t="s">
        <v>271</v>
      </c>
      <c r="S380" s="141"/>
      <c r="T380" s="462" t="s">
        <v>272</v>
      </c>
      <c r="U380" s="141"/>
      <c r="V380" s="462" t="s">
        <v>271</v>
      </c>
      <c r="W380" s="141"/>
      <c r="X380" s="462" t="s">
        <v>182</v>
      </c>
      <c r="Y380" s="462" t="s">
        <v>274</v>
      </c>
      <c r="Z380" s="456" t="str">
        <f t="shared" si="152"/>
        <v/>
      </c>
      <c r="AA380" s="463" t="s">
        <v>275</v>
      </c>
      <c r="AB380" s="458" t="str">
        <f t="shared" si="153"/>
        <v/>
      </c>
      <c r="AC380" s="459" t="str">
        <f>IFERROR(ROUNDDOWN(ROUNDDOWN(ROUND(L380*VLOOKUP(K380,【参考】数式用!$A$2:$M$57,MATCH("処遇改善加算Ⅳ",【参考】数式用!$G$3:$M$3,0)+6,0),0)*M380,0)*Z380*0.5,0), "")</f>
        <v/>
      </c>
      <c r="AD380" s="156"/>
      <c r="AE380" s="157"/>
      <c r="AF380" s="157"/>
      <c r="AG380" s="158"/>
      <c r="AH380" s="234"/>
      <c r="AI380" s="584"/>
      <c r="AJ380" s="167"/>
      <c r="AK380" s="541" t="str">
        <f t="shared" si="154"/>
        <v/>
      </c>
      <c r="AL380" s="542" t="str">
        <f t="shared" si="155"/>
        <v/>
      </c>
      <c r="AM380" s="543"/>
      <c r="AN380" s="547" t="str">
        <f>IFERROR(VLOOKUP(K380,【参考】数式用!$A$2:$N$57,14,FALSE),"")</f>
        <v/>
      </c>
      <c r="AO380" s="547" t="str">
        <f t="shared" si="156"/>
        <v/>
      </c>
      <c r="AP380" s="545" t="str">
        <f t="shared" si="157"/>
        <v/>
      </c>
      <c r="AQ380" s="545" t="str">
        <f t="shared" si="158"/>
        <v>キャリアパス要件Ⅰ・Ⅱ_</v>
      </c>
      <c r="AR380" s="546" t="str">
        <f t="shared" si="159"/>
        <v>入力済</v>
      </c>
      <c r="AS380" s="547" t="str">
        <f t="shared" si="160"/>
        <v/>
      </c>
      <c r="AT380" s="546" t="str">
        <f t="shared" si="161"/>
        <v>入力済</v>
      </c>
      <c r="AU380" s="546" t="str">
        <f t="shared" si="162"/>
        <v/>
      </c>
      <c r="AV380" s="546" t="str">
        <f t="shared" si="163"/>
        <v/>
      </c>
      <c r="AW380" s="547" t="str">
        <f t="shared" si="164"/>
        <v/>
      </c>
      <c r="AX380" s="547" t="str">
        <f t="shared" si="150"/>
        <v>入力済</v>
      </c>
      <c r="AY380" s="546" t="str">
        <f>IFERROR(VLOOKUP(K380,【参考】数式用!$AR$3:$AS$49, 2, FALSE), "")</f>
        <v/>
      </c>
      <c r="AZ380" s="547" t="str">
        <f t="shared" si="165"/>
        <v/>
      </c>
      <c r="BA380" s="547" t="str">
        <f t="shared" si="166"/>
        <v>入力済</v>
      </c>
      <c r="BB380" s="546" t="str">
        <f>IFERROR(VLOOKUP(K380,【参考】数式用!$AX$3:$AY$56, 2, FALSE), "")</f>
        <v/>
      </c>
      <c r="BC380" s="547" t="str">
        <f t="shared" si="167"/>
        <v/>
      </c>
      <c r="BD380" s="547" t="str">
        <f t="shared" si="168"/>
        <v>入力済</v>
      </c>
      <c r="BE380" s="547" t="str">
        <f t="shared" si="151"/>
        <v/>
      </c>
      <c r="BF380" s="547" t="str">
        <f t="shared" si="169"/>
        <v/>
      </c>
      <c r="BG380" s="547" t="str">
        <f t="shared" si="170"/>
        <v/>
      </c>
      <c r="BH380" s="547" t="str">
        <f t="shared" si="171"/>
        <v/>
      </c>
      <c r="BI380" s="547" t="str">
        <f t="shared" si="172"/>
        <v/>
      </c>
      <c r="BM380" s="633" t="e">
        <f>VLOOKUP(K380,【参考】数式用!$A$2:$O$57,15,FALSE)</f>
        <v>#N/A</v>
      </c>
    </row>
    <row r="381" spans="1:65" ht="109.95" customHeight="1" thickBot="1">
      <c r="A381" s="649">
        <v>370</v>
      </c>
      <c r="B381" s="983" t="str">
        <f>IF(基本情報入力シート!B409="","",基本情報入力シート!B409)</f>
        <v/>
      </c>
      <c r="C381" s="984"/>
      <c r="D381" s="984"/>
      <c r="E381" s="984"/>
      <c r="F381" s="985"/>
      <c r="G381" s="460" t="str">
        <f>IF(基本情報入力シート!L409="", "", 基本情報入力シート!L409)</f>
        <v/>
      </c>
      <c r="H381" s="460" t="str">
        <f>IF(基本情報入力シート!Q409="", "", 基本情報入力シート!Q409)</f>
        <v/>
      </c>
      <c r="I381" s="460" t="str">
        <f>IF(基本情報入力シート!V409="", "", 基本情報入力シート!V409)</f>
        <v/>
      </c>
      <c r="J381" s="460" t="str">
        <f>IF(基本情報入力シート!W409="", "", 基本情報入力シート!W409)</f>
        <v/>
      </c>
      <c r="K381" s="460" t="str">
        <f>IF(基本情報入力シート!Z409="", "", 基本情報入力シート!Z409)</f>
        <v/>
      </c>
      <c r="L381" s="162" t="str">
        <f>IF(基本情報入力シート!AF409=0, "",基本情報入力シート!AF409)</f>
        <v/>
      </c>
      <c r="M381" s="163" t="str">
        <f>IF(AND(基本情報入力シート!AG409="",基本情報入力シート!AG409=""), "", 基本情報入力シート!AG409)</f>
        <v/>
      </c>
      <c r="N381" s="136"/>
      <c r="O381" s="155" t="str">
        <f>IFERROR(VLOOKUP(K381,【参考】数式用!$A$2:$M$57,MATCH(N381,【参考】数式用!$G$3:$M$3,0)+6,0),"")</f>
        <v/>
      </c>
      <c r="P381" s="461" t="s">
        <v>180</v>
      </c>
      <c r="Q381" s="141"/>
      <c r="R381" s="462" t="s">
        <v>271</v>
      </c>
      <c r="S381" s="141"/>
      <c r="T381" s="462" t="s">
        <v>272</v>
      </c>
      <c r="U381" s="141"/>
      <c r="V381" s="462" t="s">
        <v>271</v>
      </c>
      <c r="W381" s="141"/>
      <c r="X381" s="462" t="s">
        <v>182</v>
      </c>
      <c r="Y381" s="462" t="s">
        <v>274</v>
      </c>
      <c r="Z381" s="456" t="str">
        <f t="shared" si="152"/>
        <v/>
      </c>
      <c r="AA381" s="463" t="s">
        <v>275</v>
      </c>
      <c r="AB381" s="458" t="str">
        <f t="shared" si="153"/>
        <v/>
      </c>
      <c r="AC381" s="459" t="str">
        <f>IFERROR(ROUNDDOWN(ROUNDDOWN(ROUND(L381*VLOOKUP(K381,【参考】数式用!$A$2:$M$57,MATCH("処遇改善加算Ⅳ",【参考】数式用!$G$3:$M$3,0)+6,0),0)*M381,0)*Z381*0.5,0), "")</f>
        <v/>
      </c>
      <c r="AD381" s="156"/>
      <c r="AE381" s="157"/>
      <c r="AF381" s="157"/>
      <c r="AG381" s="158"/>
      <c r="AH381" s="234"/>
      <c r="AI381" s="584"/>
      <c r="AJ381" s="167"/>
      <c r="AK381" s="541" t="str">
        <f t="shared" si="154"/>
        <v/>
      </c>
      <c r="AL381" s="542" t="str">
        <f t="shared" si="155"/>
        <v/>
      </c>
      <c r="AM381" s="543"/>
      <c r="AN381" s="547" t="str">
        <f>IFERROR(VLOOKUP(K381,【参考】数式用!$A$2:$N$57,14,FALSE),"")</f>
        <v/>
      </c>
      <c r="AO381" s="547" t="str">
        <f t="shared" si="156"/>
        <v/>
      </c>
      <c r="AP381" s="545" t="str">
        <f t="shared" si="157"/>
        <v/>
      </c>
      <c r="AQ381" s="545" t="str">
        <f t="shared" si="158"/>
        <v>キャリアパス要件Ⅰ・Ⅱ_</v>
      </c>
      <c r="AR381" s="546" t="str">
        <f t="shared" si="159"/>
        <v>入力済</v>
      </c>
      <c r="AS381" s="547" t="str">
        <f t="shared" si="160"/>
        <v/>
      </c>
      <c r="AT381" s="546" t="str">
        <f t="shared" si="161"/>
        <v>入力済</v>
      </c>
      <c r="AU381" s="546" t="str">
        <f t="shared" si="162"/>
        <v/>
      </c>
      <c r="AV381" s="546" t="str">
        <f t="shared" si="163"/>
        <v/>
      </c>
      <c r="AW381" s="547" t="str">
        <f t="shared" si="164"/>
        <v/>
      </c>
      <c r="AX381" s="547" t="str">
        <f t="shared" si="150"/>
        <v>入力済</v>
      </c>
      <c r="AY381" s="546" t="str">
        <f>IFERROR(VLOOKUP(K381,【参考】数式用!$AR$3:$AS$49, 2, FALSE), "")</f>
        <v/>
      </c>
      <c r="AZ381" s="547" t="str">
        <f t="shared" si="165"/>
        <v/>
      </c>
      <c r="BA381" s="547" t="str">
        <f t="shared" si="166"/>
        <v>入力済</v>
      </c>
      <c r="BB381" s="546" t="str">
        <f>IFERROR(VLOOKUP(K381,【参考】数式用!$AX$3:$AY$56, 2, FALSE), "")</f>
        <v/>
      </c>
      <c r="BC381" s="547" t="str">
        <f t="shared" si="167"/>
        <v/>
      </c>
      <c r="BD381" s="547" t="str">
        <f t="shared" si="168"/>
        <v>入力済</v>
      </c>
      <c r="BE381" s="547" t="str">
        <f t="shared" si="151"/>
        <v/>
      </c>
      <c r="BF381" s="547" t="str">
        <f t="shared" si="169"/>
        <v/>
      </c>
      <c r="BG381" s="547" t="str">
        <f t="shared" si="170"/>
        <v/>
      </c>
      <c r="BH381" s="547" t="str">
        <f t="shared" si="171"/>
        <v/>
      </c>
      <c r="BI381" s="547" t="str">
        <f t="shared" si="172"/>
        <v/>
      </c>
      <c r="BM381" s="633" t="e">
        <f>VLOOKUP(K381,【参考】数式用!$A$2:$O$57,15,FALSE)</f>
        <v>#N/A</v>
      </c>
    </row>
    <row r="382" spans="1:65" ht="109.95" customHeight="1" thickBot="1">
      <c r="A382" s="649">
        <v>371</v>
      </c>
      <c r="B382" s="983" t="str">
        <f>IF(基本情報入力シート!B410="","",基本情報入力シート!B410)</f>
        <v/>
      </c>
      <c r="C382" s="984"/>
      <c r="D382" s="984"/>
      <c r="E382" s="984"/>
      <c r="F382" s="985"/>
      <c r="G382" s="460" t="str">
        <f>IF(基本情報入力シート!L410="", "", 基本情報入力シート!L410)</f>
        <v/>
      </c>
      <c r="H382" s="460" t="str">
        <f>IF(基本情報入力シート!Q410="", "", 基本情報入力シート!Q410)</f>
        <v/>
      </c>
      <c r="I382" s="460" t="str">
        <f>IF(基本情報入力シート!V410="", "", 基本情報入力シート!V410)</f>
        <v/>
      </c>
      <c r="J382" s="460" t="str">
        <f>IF(基本情報入力シート!W410="", "", 基本情報入力シート!W410)</f>
        <v/>
      </c>
      <c r="K382" s="460" t="str">
        <f>IF(基本情報入力シート!Z410="", "", 基本情報入力シート!Z410)</f>
        <v/>
      </c>
      <c r="L382" s="162" t="str">
        <f>IF(基本情報入力シート!AF410=0, "",基本情報入力シート!AF410)</f>
        <v/>
      </c>
      <c r="M382" s="163" t="str">
        <f>IF(AND(基本情報入力シート!AG410="",基本情報入力シート!AG410=""), "", 基本情報入力シート!AG410)</f>
        <v/>
      </c>
      <c r="N382" s="136"/>
      <c r="O382" s="155" t="str">
        <f>IFERROR(VLOOKUP(K382,【参考】数式用!$A$2:$M$57,MATCH(N382,【参考】数式用!$G$3:$M$3,0)+6,0),"")</f>
        <v/>
      </c>
      <c r="P382" s="461" t="s">
        <v>180</v>
      </c>
      <c r="Q382" s="141"/>
      <c r="R382" s="462" t="s">
        <v>271</v>
      </c>
      <c r="S382" s="141"/>
      <c r="T382" s="462" t="s">
        <v>272</v>
      </c>
      <c r="U382" s="141"/>
      <c r="V382" s="462" t="s">
        <v>271</v>
      </c>
      <c r="W382" s="141"/>
      <c r="X382" s="462" t="s">
        <v>182</v>
      </c>
      <c r="Y382" s="462" t="s">
        <v>274</v>
      </c>
      <c r="Z382" s="456" t="str">
        <f t="shared" si="152"/>
        <v/>
      </c>
      <c r="AA382" s="463" t="s">
        <v>275</v>
      </c>
      <c r="AB382" s="458" t="str">
        <f t="shared" si="153"/>
        <v/>
      </c>
      <c r="AC382" s="459" t="str">
        <f>IFERROR(ROUNDDOWN(ROUNDDOWN(ROUND(L382*VLOOKUP(K382,【参考】数式用!$A$2:$M$57,MATCH("処遇改善加算Ⅳ",【参考】数式用!$G$3:$M$3,0)+6,0),0)*M382,0)*Z382*0.5,0), "")</f>
        <v/>
      </c>
      <c r="AD382" s="156"/>
      <c r="AE382" s="157"/>
      <c r="AF382" s="157"/>
      <c r="AG382" s="158"/>
      <c r="AH382" s="234"/>
      <c r="AI382" s="584"/>
      <c r="AJ382" s="167"/>
      <c r="AK382" s="541" t="str">
        <f t="shared" si="154"/>
        <v/>
      </c>
      <c r="AL382" s="542" t="str">
        <f t="shared" si="155"/>
        <v/>
      </c>
      <c r="AM382" s="543"/>
      <c r="AN382" s="547" t="str">
        <f>IFERROR(VLOOKUP(K382,【参考】数式用!$A$2:$N$57,14,FALSE),"")</f>
        <v/>
      </c>
      <c r="AO382" s="547" t="str">
        <f t="shared" si="156"/>
        <v/>
      </c>
      <c r="AP382" s="545" t="str">
        <f t="shared" si="157"/>
        <v/>
      </c>
      <c r="AQ382" s="545" t="str">
        <f t="shared" si="158"/>
        <v>キャリアパス要件Ⅰ・Ⅱ_</v>
      </c>
      <c r="AR382" s="546" t="str">
        <f t="shared" si="159"/>
        <v>入力済</v>
      </c>
      <c r="AS382" s="547" t="str">
        <f t="shared" si="160"/>
        <v/>
      </c>
      <c r="AT382" s="546" t="str">
        <f t="shared" si="161"/>
        <v>入力済</v>
      </c>
      <c r="AU382" s="546" t="str">
        <f t="shared" si="162"/>
        <v/>
      </c>
      <c r="AV382" s="546" t="str">
        <f t="shared" si="163"/>
        <v/>
      </c>
      <c r="AW382" s="547" t="str">
        <f t="shared" si="164"/>
        <v/>
      </c>
      <c r="AX382" s="547" t="str">
        <f t="shared" si="150"/>
        <v>入力済</v>
      </c>
      <c r="AY382" s="546" t="str">
        <f>IFERROR(VLOOKUP(K382,【参考】数式用!$AR$3:$AS$49, 2, FALSE), "")</f>
        <v/>
      </c>
      <c r="AZ382" s="547" t="str">
        <f t="shared" si="165"/>
        <v/>
      </c>
      <c r="BA382" s="547" t="str">
        <f t="shared" si="166"/>
        <v>入力済</v>
      </c>
      <c r="BB382" s="546" t="str">
        <f>IFERROR(VLOOKUP(K382,【参考】数式用!$AX$3:$AY$56, 2, FALSE), "")</f>
        <v/>
      </c>
      <c r="BC382" s="547" t="str">
        <f t="shared" si="167"/>
        <v/>
      </c>
      <c r="BD382" s="547" t="str">
        <f t="shared" si="168"/>
        <v>入力済</v>
      </c>
      <c r="BE382" s="547" t="str">
        <f t="shared" si="151"/>
        <v/>
      </c>
      <c r="BF382" s="547" t="str">
        <f t="shared" si="169"/>
        <v/>
      </c>
      <c r="BG382" s="547" t="str">
        <f t="shared" si="170"/>
        <v/>
      </c>
      <c r="BH382" s="547" t="str">
        <f t="shared" si="171"/>
        <v/>
      </c>
      <c r="BI382" s="547" t="str">
        <f t="shared" si="172"/>
        <v/>
      </c>
      <c r="BM382" s="633" t="e">
        <f>VLOOKUP(K382,【参考】数式用!$A$2:$O$57,15,FALSE)</f>
        <v>#N/A</v>
      </c>
    </row>
    <row r="383" spans="1:65" ht="109.95" customHeight="1" thickBot="1">
      <c r="A383" s="649">
        <v>372</v>
      </c>
      <c r="B383" s="983" t="str">
        <f>IF(基本情報入力シート!B411="","",基本情報入力シート!B411)</f>
        <v/>
      </c>
      <c r="C383" s="984"/>
      <c r="D383" s="984"/>
      <c r="E383" s="984"/>
      <c r="F383" s="985"/>
      <c r="G383" s="460" t="str">
        <f>IF(基本情報入力シート!L411="", "", 基本情報入力シート!L411)</f>
        <v/>
      </c>
      <c r="H383" s="460" t="str">
        <f>IF(基本情報入力シート!Q411="", "", 基本情報入力シート!Q411)</f>
        <v/>
      </c>
      <c r="I383" s="460" t="str">
        <f>IF(基本情報入力シート!V411="", "", 基本情報入力シート!V411)</f>
        <v/>
      </c>
      <c r="J383" s="460" t="str">
        <f>IF(基本情報入力シート!W411="", "", 基本情報入力シート!W411)</f>
        <v/>
      </c>
      <c r="K383" s="460" t="str">
        <f>IF(基本情報入力シート!Z411="", "", 基本情報入力シート!Z411)</f>
        <v/>
      </c>
      <c r="L383" s="162" t="str">
        <f>IF(基本情報入力シート!AF411=0, "",基本情報入力シート!AF411)</f>
        <v/>
      </c>
      <c r="M383" s="163" t="str">
        <f>IF(AND(基本情報入力シート!AG411="",基本情報入力シート!AG411=""), "", 基本情報入力シート!AG411)</f>
        <v/>
      </c>
      <c r="N383" s="136"/>
      <c r="O383" s="155" t="str">
        <f>IFERROR(VLOOKUP(K383,【参考】数式用!$A$2:$M$57,MATCH(N383,【参考】数式用!$G$3:$M$3,0)+6,0),"")</f>
        <v/>
      </c>
      <c r="P383" s="461" t="s">
        <v>180</v>
      </c>
      <c r="Q383" s="141"/>
      <c r="R383" s="462" t="s">
        <v>271</v>
      </c>
      <c r="S383" s="141"/>
      <c r="T383" s="462" t="s">
        <v>272</v>
      </c>
      <c r="U383" s="141"/>
      <c r="V383" s="462" t="s">
        <v>271</v>
      </c>
      <c r="W383" s="141"/>
      <c r="X383" s="462" t="s">
        <v>182</v>
      </c>
      <c r="Y383" s="462" t="s">
        <v>274</v>
      </c>
      <c r="Z383" s="456" t="str">
        <f t="shared" si="152"/>
        <v/>
      </c>
      <c r="AA383" s="463" t="s">
        <v>275</v>
      </c>
      <c r="AB383" s="458" t="str">
        <f t="shared" si="153"/>
        <v/>
      </c>
      <c r="AC383" s="459" t="str">
        <f>IFERROR(ROUNDDOWN(ROUNDDOWN(ROUND(L383*VLOOKUP(K383,【参考】数式用!$A$2:$M$57,MATCH("処遇改善加算Ⅳ",【参考】数式用!$G$3:$M$3,0)+6,0),0)*M383,0)*Z383*0.5,0), "")</f>
        <v/>
      </c>
      <c r="AD383" s="156"/>
      <c r="AE383" s="157"/>
      <c r="AF383" s="157"/>
      <c r="AG383" s="158"/>
      <c r="AH383" s="234"/>
      <c r="AI383" s="584"/>
      <c r="AJ383" s="167"/>
      <c r="AK383" s="541" t="str">
        <f t="shared" si="154"/>
        <v/>
      </c>
      <c r="AL383" s="542" t="str">
        <f t="shared" si="155"/>
        <v/>
      </c>
      <c r="AM383" s="543"/>
      <c r="AN383" s="547" t="str">
        <f>IFERROR(VLOOKUP(K383,【参考】数式用!$A$2:$N$57,14,FALSE),"")</f>
        <v/>
      </c>
      <c r="AO383" s="547" t="str">
        <f t="shared" si="156"/>
        <v/>
      </c>
      <c r="AP383" s="545" t="str">
        <f t="shared" si="157"/>
        <v/>
      </c>
      <c r="AQ383" s="545" t="str">
        <f t="shared" si="158"/>
        <v>キャリアパス要件Ⅰ・Ⅱ_</v>
      </c>
      <c r="AR383" s="546" t="str">
        <f t="shared" si="159"/>
        <v>入力済</v>
      </c>
      <c r="AS383" s="547" t="str">
        <f t="shared" si="160"/>
        <v/>
      </c>
      <c r="AT383" s="546" t="str">
        <f t="shared" si="161"/>
        <v>入力済</v>
      </c>
      <c r="AU383" s="546" t="str">
        <f t="shared" si="162"/>
        <v/>
      </c>
      <c r="AV383" s="546" t="str">
        <f t="shared" si="163"/>
        <v/>
      </c>
      <c r="AW383" s="547" t="str">
        <f t="shared" si="164"/>
        <v/>
      </c>
      <c r="AX383" s="547" t="str">
        <f t="shared" si="150"/>
        <v>入力済</v>
      </c>
      <c r="AY383" s="546" t="str">
        <f>IFERROR(VLOOKUP(K383,【参考】数式用!$AR$3:$AS$49, 2, FALSE), "")</f>
        <v/>
      </c>
      <c r="AZ383" s="547" t="str">
        <f t="shared" si="165"/>
        <v/>
      </c>
      <c r="BA383" s="547" t="str">
        <f t="shared" si="166"/>
        <v>入力済</v>
      </c>
      <c r="BB383" s="546" t="str">
        <f>IFERROR(VLOOKUP(K383,【参考】数式用!$AX$3:$AY$56, 2, FALSE), "")</f>
        <v/>
      </c>
      <c r="BC383" s="547" t="str">
        <f t="shared" si="167"/>
        <v/>
      </c>
      <c r="BD383" s="547" t="str">
        <f t="shared" si="168"/>
        <v>入力済</v>
      </c>
      <c r="BE383" s="547" t="str">
        <f t="shared" si="151"/>
        <v/>
      </c>
      <c r="BF383" s="547" t="str">
        <f t="shared" si="169"/>
        <v/>
      </c>
      <c r="BG383" s="547" t="str">
        <f t="shared" si="170"/>
        <v/>
      </c>
      <c r="BH383" s="547" t="str">
        <f t="shared" si="171"/>
        <v/>
      </c>
      <c r="BI383" s="547" t="str">
        <f t="shared" si="172"/>
        <v/>
      </c>
      <c r="BM383" s="633" t="e">
        <f>VLOOKUP(K383,【参考】数式用!$A$2:$O$57,15,FALSE)</f>
        <v>#N/A</v>
      </c>
    </row>
    <row r="384" spans="1:65" ht="109.95" customHeight="1" thickBot="1">
      <c r="A384" s="649">
        <v>373</v>
      </c>
      <c r="B384" s="983" t="str">
        <f>IF(基本情報入力シート!B412="","",基本情報入力シート!B412)</f>
        <v/>
      </c>
      <c r="C384" s="984"/>
      <c r="D384" s="984"/>
      <c r="E384" s="984"/>
      <c r="F384" s="985"/>
      <c r="G384" s="460" t="str">
        <f>IF(基本情報入力シート!L412="", "", 基本情報入力シート!L412)</f>
        <v/>
      </c>
      <c r="H384" s="460" t="str">
        <f>IF(基本情報入力シート!Q412="", "", 基本情報入力シート!Q412)</f>
        <v/>
      </c>
      <c r="I384" s="460" t="str">
        <f>IF(基本情報入力シート!V412="", "", 基本情報入力シート!V412)</f>
        <v/>
      </c>
      <c r="J384" s="460" t="str">
        <f>IF(基本情報入力シート!W412="", "", 基本情報入力シート!W412)</f>
        <v/>
      </c>
      <c r="K384" s="460" t="str">
        <f>IF(基本情報入力シート!Z412="", "", 基本情報入力シート!Z412)</f>
        <v/>
      </c>
      <c r="L384" s="162" t="str">
        <f>IF(基本情報入力シート!AF412=0, "",基本情報入力シート!AF412)</f>
        <v/>
      </c>
      <c r="M384" s="163" t="str">
        <f>IF(AND(基本情報入力シート!AG412="",基本情報入力シート!AG412=""), "", 基本情報入力シート!AG412)</f>
        <v/>
      </c>
      <c r="N384" s="136"/>
      <c r="O384" s="155" t="str">
        <f>IFERROR(VLOOKUP(K384,【参考】数式用!$A$2:$M$57,MATCH(N384,【参考】数式用!$G$3:$M$3,0)+6,0),"")</f>
        <v/>
      </c>
      <c r="P384" s="461" t="s">
        <v>180</v>
      </c>
      <c r="Q384" s="141"/>
      <c r="R384" s="462" t="s">
        <v>271</v>
      </c>
      <c r="S384" s="141"/>
      <c r="T384" s="462" t="s">
        <v>272</v>
      </c>
      <c r="U384" s="141"/>
      <c r="V384" s="462" t="s">
        <v>271</v>
      </c>
      <c r="W384" s="141"/>
      <c r="X384" s="462" t="s">
        <v>182</v>
      </c>
      <c r="Y384" s="462" t="s">
        <v>274</v>
      </c>
      <c r="Z384" s="456" t="str">
        <f t="shared" si="152"/>
        <v/>
      </c>
      <c r="AA384" s="463" t="s">
        <v>275</v>
      </c>
      <c r="AB384" s="458" t="str">
        <f t="shared" si="153"/>
        <v/>
      </c>
      <c r="AC384" s="459" t="str">
        <f>IFERROR(ROUNDDOWN(ROUNDDOWN(ROUND(L384*VLOOKUP(K384,【参考】数式用!$A$2:$M$57,MATCH("処遇改善加算Ⅳ",【参考】数式用!$G$3:$M$3,0)+6,0),0)*M384,0)*Z384*0.5,0), "")</f>
        <v/>
      </c>
      <c r="AD384" s="156"/>
      <c r="AE384" s="157"/>
      <c r="AF384" s="157"/>
      <c r="AG384" s="158"/>
      <c r="AH384" s="234"/>
      <c r="AI384" s="584"/>
      <c r="AJ384" s="167"/>
      <c r="AK384" s="541" t="str">
        <f t="shared" si="154"/>
        <v/>
      </c>
      <c r="AL384" s="542" t="str">
        <f t="shared" si="155"/>
        <v/>
      </c>
      <c r="AM384" s="543"/>
      <c r="AN384" s="547" t="str">
        <f>IFERROR(VLOOKUP(K384,【参考】数式用!$A$2:$N$57,14,FALSE),"")</f>
        <v/>
      </c>
      <c r="AO384" s="547" t="str">
        <f t="shared" si="156"/>
        <v/>
      </c>
      <c r="AP384" s="545" t="str">
        <f t="shared" si="157"/>
        <v/>
      </c>
      <c r="AQ384" s="545" t="str">
        <f t="shared" si="158"/>
        <v>キャリアパス要件Ⅰ・Ⅱ_</v>
      </c>
      <c r="AR384" s="546" t="str">
        <f t="shared" si="159"/>
        <v>入力済</v>
      </c>
      <c r="AS384" s="547" t="str">
        <f t="shared" si="160"/>
        <v/>
      </c>
      <c r="AT384" s="546" t="str">
        <f t="shared" si="161"/>
        <v>入力済</v>
      </c>
      <c r="AU384" s="546" t="str">
        <f t="shared" si="162"/>
        <v/>
      </c>
      <c r="AV384" s="546" t="str">
        <f t="shared" si="163"/>
        <v/>
      </c>
      <c r="AW384" s="547" t="str">
        <f t="shared" si="164"/>
        <v/>
      </c>
      <c r="AX384" s="547" t="str">
        <f t="shared" si="150"/>
        <v>入力済</v>
      </c>
      <c r="AY384" s="546" t="str">
        <f>IFERROR(VLOOKUP(K384,【参考】数式用!$AR$3:$AS$49, 2, FALSE), "")</f>
        <v/>
      </c>
      <c r="AZ384" s="547" t="str">
        <f t="shared" si="165"/>
        <v/>
      </c>
      <c r="BA384" s="547" t="str">
        <f t="shared" si="166"/>
        <v>入力済</v>
      </c>
      <c r="BB384" s="546" t="str">
        <f>IFERROR(VLOOKUP(K384,【参考】数式用!$AX$3:$AY$56, 2, FALSE), "")</f>
        <v/>
      </c>
      <c r="BC384" s="547" t="str">
        <f t="shared" si="167"/>
        <v/>
      </c>
      <c r="BD384" s="547" t="str">
        <f t="shared" si="168"/>
        <v>入力済</v>
      </c>
      <c r="BE384" s="547" t="str">
        <f t="shared" si="151"/>
        <v/>
      </c>
      <c r="BF384" s="547" t="str">
        <f t="shared" si="169"/>
        <v/>
      </c>
      <c r="BG384" s="547" t="str">
        <f t="shared" si="170"/>
        <v/>
      </c>
      <c r="BH384" s="547" t="str">
        <f t="shared" si="171"/>
        <v/>
      </c>
      <c r="BI384" s="547" t="str">
        <f t="shared" si="172"/>
        <v/>
      </c>
      <c r="BM384" s="633" t="e">
        <f>VLOOKUP(K384,【参考】数式用!$A$2:$O$57,15,FALSE)</f>
        <v>#N/A</v>
      </c>
    </row>
    <row r="385" spans="1:65" ht="109.95" customHeight="1" thickBot="1">
      <c r="A385" s="649">
        <v>374</v>
      </c>
      <c r="B385" s="983" t="str">
        <f>IF(基本情報入力シート!B413="","",基本情報入力シート!B413)</f>
        <v/>
      </c>
      <c r="C385" s="984"/>
      <c r="D385" s="984"/>
      <c r="E385" s="984"/>
      <c r="F385" s="985"/>
      <c r="G385" s="460" t="str">
        <f>IF(基本情報入力シート!L413="", "", 基本情報入力シート!L413)</f>
        <v/>
      </c>
      <c r="H385" s="460" t="str">
        <f>IF(基本情報入力シート!Q413="", "", 基本情報入力シート!Q413)</f>
        <v/>
      </c>
      <c r="I385" s="460" t="str">
        <f>IF(基本情報入力シート!V413="", "", 基本情報入力シート!V413)</f>
        <v/>
      </c>
      <c r="J385" s="460" t="str">
        <f>IF(基本情報入力シート!W413="", "", 基本情報入力シート!W413)</f>
        <v/>
      </c>
      <c r="K385" s="460" t="str">
        <f>IF(基本情報入力シート!Z413="", "", 基本情報入力シート!Z413)</f>
        <v/>
      </c>
      <c r="L385" s="162" t="str">
        <f>IF(基本情報入力シート!AF413=0, "",基本情報入力シート!AF413)</f>
        <v/>
      </c>
      <c r="M385" s="163" t="str">
        <f>IF(AND(基本情報入力シート!AG413="",基本情報入力シート!AG413=""), "", 基本情報入力シート!AG413)</f>
        <v/>
      </c>
      <c r="N385" s="136"/>
      <c r="O385" s="155" t="str">
        <f>IFERROR(VLOOKUP(K385,【参考】数式用!$A$2:$M$57,MATCH(N385,【参考】数式用!$G$3:$M$3,0)+6,0),"")</f>
        <v/>
      </c>
      <c r="P385" s="461" t="s">
        <v>180</v>
      </c>
      <c r="Q385" s="141"/>
      <c r="R385" s="462" t="s">
        <v>271</v>
      </c>
      <c r="S385" s="141"/>
      <c r="T385" s="462" t="s">
        <v>272</v>
      </c>
      <c r="U385" s="141"/>
      <c r="V385" s="462" t="s">
        <v>271</v>
      </c>
      <c r="W385" s="141"/>
      <c r="X385" s="462" t="s">
        <v>182</v>
      </c>
      <c r="Y385" s="462" t="s">
        <v>274</v>
      </c>
      <c r="Z385" s="456" t="str">
        <f t="shared" si="152"/>
        <v/>
      </c>
      <c r="AA385" s="463" t="s">
        <v>275</v>
      </c>
      <c r="AB385" s="458" t="str">
        <f t="shared" si="153"/>
        <v/>
      </c>
      <c r="AC385" s="459" t="str">
        <f>IFERROR(ROUNDDOWN(ROUNDDOWN(ROUND(L385*VLOOKUP(K385,【参考】数式用!$A$2:$M$57,MATCH("処遇改善加算Ⅳ",【参考】数式用!$G$3:$M$3,0)+6,0),0)*M385,0)*Z385*0.5,0), "")</f>
        <v/>
      </c>
      <c r="AD385" s="156"/>
      <c r="AE385" s="157"/>
      <c r="AF385" s="157"/>
      <c r="AG385" s="158"/>
      <c r="AH385" s="234"/>
      <c r="AI385" s="584"/>
      <c r="AJ385" s="167"/>
      <c r="AK385" s="541" t="str">
        <f t="shared" si="154"/>
        <v/>
      </c>
      <c r="AL385" s="542" t="str">
        <f t="shared" si="155"/>
        <v/>
      </c>
      <c r="AM385" s="543"/>
      <c r="AN385" s="547" t="str">
        <f>IFERROR(VLOOKUP(K385,【参考】数式用!$A$2:$N$57,14,FALSE),"")</f>
        <v/>
      </c>
      <c r="AO385" s="547" t="str">
        <f t="shared" si="156"/>
        <v/>
      </c>
      <c r="AP385" s="545" t="str">
        <f t="shared" si="157"/>
        <v/>
      </c>
      <c r="AQ385" s="545" t="str">
        <f t="shared" si="158"/>
        <v>キャリアパス要件Ⅰ・Ⅱ_</v>
      </c>
      <c r="AR385" s="546" t="str">
        <f t="shared" si="159"/>
        <v>入力済</v>
      </c>
      <c r="AS385" s="547" t="str">
        <f t="shared" si="160"/>
        <v/>
      </c>
      <c r="AT385" s="546" t="str">
        <f t="shared" si="161"/>
        <v>入力済</v>
      </c>
      <c r="AU385" s="546" t="str">
        <f t="shared" si="162"/>
        <v/>
      </c>
      <c r="AV385" s="546" t="str">
        <f t="shared" si="163"/>
        <v/>
      </c>
      <c r="AW385" s="547" t="str">
        <f t="shared" si="164"/>
        <v/>
      </c>
      <c r="AX385" s="547" t="str">
        <f t="shared" si="150"/>
        <v>入力済</v>
      </c>
      <c r="AY385" s="546" t="str">
        <f>IFERROR(VLOOKUP(K385,【参考】数式用!$AR$3:$AS$49, 2, FALSE), "")</f>
        <v/>
      </c>
      <c r="AZ385" s="547" t="str">
        <f t="shared" si="165"/>
        <v/>
      </c>
      <c r="BA385" s="547" t="str">
        <f t="shared" si="166"/>
        <v>入力済</v>
      </c>
      <c r="BB385" s="546" t="str">
        <f>IFERROR(VLOOKUP(K385,【参考】数式用!$AX$3:$AY$56, 2, FALSE), "")</f>
        <v/>
      </c>
      <c r="BC385" s="547" t="str">
        <f t="shared" si="167"/>
        <v/>
      </c>
      <c r="BD385" s="547" t="str">
        <f t="shared" si="168"/>
        <v>入力済</v>
      </c>
      <c r="BE385" s="547" t="str">
        <f t="shared" si="151"/>
        <v/>
      </c>
      <c r="BF385" s="547" t="str">
        <f t="shared" si="169"/>
        <v/>
      </c>
      <c r="BG385" s="547" t="str">
        <f t="shared" si="170"/>
        <v/>
      </c>
      <c r="BH385" s="547" t="str">
        <f t="shared" si="171"/>
        <v/>
      </c>
      <c r="BI385" s="547" t="str">
        <f t="shared" si="172"/>
        <v/>
      </c>
      <c r="BM385" s="633" t="e">
        <f>VLOOKUP(K385,【参考】数式用!$A$2:$O$57,15,FALSE)</f>
        <v>#N/A</v>
      </c>
    </row>
    <row r="386" spans="1:65" ht="109.95" customHeight="1" thickBot="1">
      <c r="A386" s="649">
        <v>375</v>
      </c>
      <c r="B386" s="983" t="str">
        <f>IF(基本情報入力シート!B414="","",基本情報入力シート!B414)</f>
        <v/>
      </c>
      <c r="C386" s="984"/>
      <c r="D386" s="984"/>
      <c r="E386" s="984"/>
      <c r="F386" s="985"/>
      <c r="G386" s="460" t="str">
        <f>IF(基本情報入力シート!L414="", "", 基本情報入力シート!L414)</f>
        <v/>
      </c>
      <c r="H386" s="460" t="str">
        <f>IF(基本情報入力シート!Q414="", "", 基本情報入力シート!Q414)</f>
        <v/>
      </c>
      <c r="I386" s="460" t="str">
        <f>IF(基本情報入力シート!V414="", "", 基本情報入力シート!V414)</f>
        <v/>
      </c>
      <c r="J386" s="460" t="str">
        <f>IF(基本情報入力シート!W414="", "", 基本情報入力シート!W414)</f>
        <v/>
      </c>
      <c r="K386" s="460" t="str">
        <f>IF(基本情報入力シート!Z414="", "", 基本情報入力シート!Z414)</f>
        <v/>
      </c>
      <c r="L386" s="162" t="str">
        <f>IF(基本情報入力シート!AF414=0, "",基本情報入力シート!AF414)</f>
        <v/>
      </c>
      <c r="M386" s="163" t="str">
        <f>IF(AND(基本情報入力シート!AG414="",基本情報入力シート!AG414=""), "", 基本情報入力シート!AG414)</f>
        <v/>
      </c>
      <c r="N386" s="136"/>
      <c r="O386" s="155" t="str">
        <f>IFERROR(VLOOKUP(K386,【参考】数式用!$A$2:$M$57,MATCH(N386,【参考】数式用!$G$3:$M$3,0)+6,0),"")</f>
        <v/>
      </c>
      <c r="P386" s="461" t="s">
        <v>180</v>
      </c>
      <c r="Q386" s="141"/>
      <c r="R386" s="462" t="s">
        <v>271</v>
      </c>
      <c r="S386" s="141"/>
      <c r="T386" s="462" t="s">
        <v>272</v>
      </c>
      <c r="U386" s="141"/>
      <c r="V386" s="462" t="s">
        <v>271</v>
      </c>
      <c r="W386" s="141"/>
      <c r="X386" s="462" t="s">
        <v>182</v>
      </c>
      <c r="Y386" s="462" t="s">
        <v>274</v>
      </c>
      <c r="Z386" s="456" t="str">
        <f t="shared" si="152"/>
        <v/>
      </c>
      <c r="AA386" s="463" t="s">
        <v>275</v>
      </c>
      <c r="AB386" s="458" t="str">
        <f t="shared" si="153"/>
        <v/>
      </c>
      <c r="AC386" s="459" t="str">
        <f>IFERROR(ROUNDDOWN(ROUNDDOWN(ROUND(L386*VLOOKUP(K386,【参考】数式用!$A$2:$M$57,MATCH("処遇改善加算Ⅳ",【参考】数式用!$G$3:$M$3,0)+6,0),0)*M386,0)*Z386*0.5,0), "")</f>
        <v/>
      </c>
      <c r="AD386" s="156"/>
      <c r="AE386" s="157"/>
      <c r="AF386" s="157"/>
      <c r="AG386" s="158"/>
      <c r="AH386" s="234"/>
      <c r="AI386" s="584"/>
      <c r="AJ386" s="167"/>
      <c r="AK386" s="541" t="str">
        <f t="shared" si="154"/>
        <v/>
      </c>
      <c r="AL386" s="542" t="str">
        <f t="shared" si="155"/>
        <v/>
      </c>
      <c r="AM386" s="543"/>
      <c r="AN386" s="547" t="str">
        <f>IFERROR(VLOOKUP(K386,【参考】数式用!$A$2:$N$57,14,FALSE),"")</f>
        <v/>
      </c>
      <c r="AO386" s="547" t="str">
        <f t="shared" si="156"/>
        <v/>
      </c>
      <c r="AP386" s="545" t="str">
        <f t="shared" si="157"/>
        <v/>
      </c>
      <c r="AQ386" s="545" t="str">
        <f t="shared" si="158"/>
        <v>キャリアパス要件Ⅰ・Ⅱ_</v>
      </c>
      <c r="AR386" s="546" t="str">
        <f t="shared" si="159"/>
        <v>入力済</v>
      </c>
      <c r="AS386" s="547" t="str">
        <f t="shared" si="160"/>
        <v/>
      </c>
      <c r="AT386" s="546" t="str">
        <f t="shared" si="161"/>
        <v>入力済</v>
      </c>
      <c r="AU386" s="546" t="str">
        <f t="shared" si="162"/>
        <v/>
      </c>
      <c r="AV386" s="546" t="str">
        <f t="shared" si="163"/>
        <v/>
      </c>
      <c r="AW386" s="547" t="str">
        <f t="shared" si="164"/>
        <v/>
      </c>
      <c r="AX386" s="547" t="str">
        <f t="shared" si="150"/>
        <v>入力済</v>
      </c>
      <c r="AY386" s="546" t="str">
        <f>IFERROR(VLOOKUP(K386,【参考】数式用!$AR$3:$AS$49, 2, FALSE), "")</f>
        <v/>
      </c>
      <c r="AZ386" s="547" t="str">
        <f t="shared" si="165"/>
        <v/>
      </c>
      <c r="BA386" s="547" t="str">
        <f t="shared" si="166"/>
        <v>入力済</v>
      </c>
      <c r="BB386" s="546" t="str">
        <f>IFERROR(VLOOKUP(K386,【参考】数式用!$AX$3:$AY$56, 2, FALSE), "")</f>
        <v/>
      </c>
      <c r="BC386" s="547" t="str">
        <f t="shared" si="167"/>
        <v/>
      </c>
      <c r="BD386" s="547" t="str">
        <f t="shared" si="168"/>
        <v>入力済</v>
      </c>
      <c r="BE386" s="547" t="str">
        <f t="shared" si="151"/>
        <v/>
      </c>
      <c r="BF386" s="547" t="str">
        <f t="shared" si="169"/>
        <v/>
      </c>
      <c r="BG386" s="547" t="str">
        <f t="shared" si="170"/>
        <v/>
      </c>
      <c r="BH386" s="547" t="str">
        <f t="shared" si="171"/>
        <v/>
      </c>
      <c r="BI386" s="547" t="str">
        <f t="shared" si="172"/>
        <v/>
      </c>
      <c r="BM386" s="633" t="e">
        <f>VLOOKUP(K386,【参考】数式用!$A$2:$O$57,15,FALSE)</f>
        <v>#N/A</v>
      </c>
    </row>
    <row r="387" spans="1:65" ht="109.95" customHeight="1" thickBot="1">
      <c r="A387" s="649">
        <v>376</v>
      </c>
      <c r="B387" s="983" t="str">
        <f>IF(基本情報入力シート!B415="","",基本情報入力シート!B415)</f>
        <v/>
      </c>
      <c r="C387" s="984"/>
      <c r="D387" s="984"/>
      <c r="E387" s="984"/>
      <c r="F387" s="985"/>
      <c r="G387" s="460" t="str">
        <f>IF(基本情報入力シート!L415="", "", 基本情報入力シート!L415)</f>
        <v/>
      </c>
      <c r="H387" s="460" t="str">
        <f>IF(基本情報入力シート!Q415="", "", 基本情報入力シート!Q415)</f>
        <v/>
      </c>
      <c r="I387" s="460" t="str">
        <f>IF(基本情報入力シート!V415="", "", 基本情報入力シート!V415)</f>
        <v/>
      </c>
      <c r="J387" s="460" t="str">
        <f>IF(基本情報入力シート!W415="", "", 基本情報入力シート!W415)</f>
        <v/>
      </c>
      <c r="K387" s="460" t="str">
        <f>IF(基本情報入力シート!Z415="", "", 基本情報入力シート!Z415)</f>
        <v/>
      </c>
      <c r="L387" s="162" t="str">
        <f>IF(基本情報入力シート!AF415=0, "",基本情報入力シート!AF415)</f>
        <v/>
      </c>
      <c r="M387" s="163" t="str">
        <f>IF(AND(基本情報入力シート!AG415="",基本情報入力シート!AG415=""), "", 基本情報入力シート!AG415)</f>
        <v/>
      </c>
      <c r="N387" s="136"/>
      <c r="O387" s="155" t="str">
        <f>IFERROR(VLOOKUP(K387,【参考】数式用!$A$2:$M$57,MATCH(N387,【参考】数式用!$G$3:$M$3,0)+6,0),"")</f>
        <v/>
      </c>
      <c r="P387" s="461" t="s">
        <v>180</v>
      </c>
      <c r="Q387" s="141"/>
      <c r="R387" s="462" t="s">
        <v>271</v>
      </c>
      <c r="S387" s="141"/>
      <c r="T387" s="462" t="s">
        <v>272</v>
      </c>
      <c r="U387" s="141"/>
      <c r="V387" s="462" t="s">
        <v>271</v>
      </c>
      <c r="W387" s="141"/>
      <c r="X387" s="462" t="s">
        <v>182</v>
      </c>
      <c r="Y387" s="462" t="s">
        <v>274</v>
      </c>
      <c r="Z387" s="456" t="str">
        <f t="shared" si="152"/>
        <v/>
      </c>
      <c r="AA387" s="463" t="s">
        <v>275</v>
      </c>
      <c r="AB387" s="458" t="str">
        <f t="shared" si="153"/>
        <v/>
      </c>
      <c r="AC387" s="459" t="str">
        <f>IFERROR(ROUNDDOWN(ROUNDDOWN(ROUND(L387*VLOOKUP(K387,【参考】数式用!$A$2:$M$57,MATCH("処遇改善加算Ⅳ",【参考】数式用!$G$3:$M$3,0)+6,0),0)*M387,0)*Z387*0.5,0), "")</f>
        <v/>
      </c>
      <c r="AD387" s="156"/>
      <c r="AE387" s="157"/>
      <c r="AF387" s="157"/>
      <c r="AG387" s="158"/>
      <c r="AH387" s="234"/>
      <c r="AI387" s="584"/>
      <c r="AJ387" s="167"/>
      <c r="AK387" s="541" t="str">
        <f t="shared" si="154"/>
        <v/>
      </c>
      <c r="AL387" s="542" t="str">
        <f t="shared" si="155"/>
        <v/>
      </c>
      <c r="AM387" s="543"/>
      <c r="AN387" s="547" t="str">
        <f>IFERROR(VLOOKUP(K387,【参考】数式用!$A$2:$N$57,14,FALSE),"")</f>
        <v/>
      </c>
      <c r="AO387" s="547" t="str">
        <f t="shared" si="156"/>
        <v/>
      </c>
      <c r="AP387" s="545" t="str">
        <f t="shared" si="157"/>
        <v/>
      </c>
      <c r="AQ387" s="545" t="str">
        <f t="shared" si="158"/>
        <v>キャリアパス要件Ⅰ・Ⅱ_</v>
      </c>
      <c r="AR387" s="546" t="str">
        <f t="shared" si="159"/>
        <v>入力済</v>
      </c>
      <c r="AS387" s="547" t="str">
        <f t="shared" si="160"/>
        <v/>
      </c>
      <c r="AT387" s="546" t="str">
        <f t="shared" si="161"/>
        <v>入力済</v>
      </c>
      <c r="AU387" s="546" t="str">
        <f t="shared" si="162"/>
        <v/>
      </c>
      <c r="AV387" s="546" t="str">
        <f t="shared" si="163"/>
        <v/>
      </c>
      <c r="AW387" s="547" t="str">
        <f t="shared" si="164"/>
        <v/>
      </c>
      <c r="AX387" s="547" t="str">
        <f t="shared" si="150"/>
        <v>入力済</v>
      </c>
      <c r="AY387" s="546" t="str">
        <f>IFERROR(VLOOKUP(K387,【参考】数式用!$AR$3:$AS$49, 2, FALSE), "")</f>
        <v/>
      </c>
      <c r="AZ387" s="547" t="str">
        <f t="shared" si="165"/>
        <v/>
      </c>
      <c r="BA387" s="547" t="str">
        <f t="shared" si="166"/>
        <v>入力済</v>
      </c>
      <c r="BB387" s="546" t="str">
        <f>IFERROR(VLOOKUP(K387,【参考】数式用!$AX$3:$AY$56, 2, FALSE), "")</f>
        <v/>
      </c>
      <c r="BC387" s="547" t="str">
        <f t="shared" si="167"/>
        <v/>
      </c>
      <c r="BD387" s="547" t="str">
        <f t="shared" si="168"/>
        <v>入力済</v>
      </c>
      <c r="BE387" s="547" t="str">
        <f t="shared" si="151"/>
        <v/>
      </c>
      <c r="BF387" s="547" t="str">
        <f t="shared" si="169"/>
        <v/>
      </c>
      <c r="BG387" s="547" t="str">
        <f t="shared" si="170"/>
        <v/>
      </c>
      <c r="BH387" s="547" t="str">
        <f t="shared" si="171"/>
        <v/>
      </c>
      <c r="BI387" s="547" t="str">
        <f t="shared" si="172"/>
        <v/>
      </c>
      <c r="BM387" s="633" t="e">
        <f>VLOOKUP(K387,【参考】数式用!$A$2:$O$57,15,FALSE)</f>
        <v>#N/A</v>
      </c>
    </row>
    <row r="388" spans="1:65" ht="109.95" customHeight="1" thickBot="1">
      <c r="A388" s="649">
        <v>377</v>
      </c>
      <c r="B388" s="983" t="str">
        <f>IF(基本情報入力シート!B416="","",基本情報入力シート!B416)</f>
        <v/>
      </c>
      <c r="C388" s="984"/>
      <c r="D388" s="984"/>
      <c r="E388" s="984"/>
      <c r="F388" s="985"/>
      <c r="G388" s="460" t="str">
        <f>IF(基本情報入力シート!L416="", "", 基本情報入力シート!L416)</f>
        <v/>
      </c>
      <c r="H388" s="460" t="str">
        <f>IF(基本情報入力シート!Q416="", "", 基本情報入力シート!Q416)</f>
        <v/>
      </c>
      <c r="I388" s="460" t="str">
        <f>IF(基本情報入力シート!V416="", "", 基本情報入力シート!V416)</f>
        <v/>
      </c>
      <c r="J388" s="460" t="str">
        <f>IF(基本情報入力シート!W416="", "", 基本情報入力シート!W416)</f>
        <v/>
      </c>
      <c r="K388" s="460" t="str">
        <f>IF(基本情報入力シート!Z416="", "", 基本情報入力シート!Z416)</f>
        <v/>
      </c>
      <c r="L388" s="162" t="str">
        <f>IF(基本情報入力シート!AF416=0, "",基本情報入力シート!AF416)</f>
        <v/>
      </c>
      <c r="M388" s="163" t="str">
        <f>IF(AND(基本情報入力シート!AG416="",基本情報入力シート!AG416=""), "", 基本情報入力シート!AG416)</f>
        <v/>
      </c>
      <c r="N388" s="136"/>
      <c r="O388" s="155" t="str">
        <f>IFERROR(VLOOKUP(K388,【参考】数式用!$A$2:$M$57,MATCH(N388,【参考】数式用!$G$3:$M$3,0)+6,0),"")</f>
        <v/>
      </c>
      <c r="P388" s="461" t="s">
        <v>180</v>
      </c>
      <c r="Q388" s="141"/>
      <c r="R388" s="462" t="s">
        <v>271</v>
      </c>
      <c r="S388" s="141"/>
      <c r="T388" s="462" t="s">
        <v>272</v>
      </c>
      <c r="U388" s="141"/>
      <c r="V388" s="462" t="s">
        <v>271</v>
      </c>
      <c r="W388" s="141"/>
      <c r="X388" s="462" t="s">
        <v>182</v>
      </c>
      <c r="Y388" s="462" t="s">
        <v>274</v>
      </c>
      <c r="Z388" s="456" t="str">
        <f t="shared" si="152"/>
        <v/>
      </c>
      <c r="AA388" s="463" t="s">
        <v>275</v>
      </c>
      <c r="AB388" s="458" t="str">
        <f t="shared" si="153"/>
        <v/>
      </c>
      <c r="AC388" s="459" t="str">
        <f>IFERROR(ROUNDDOWN(ROUNDDOWN(ROUND(L388*VLOOKUP(K388,【参考】数式用!$A$2:$M$57,MATCH("処遇改善加算Ⅳ",【参考】数式用!$G$3:$M$3,0)+6,0),0)*M388,0)*Z388*0.5,0), "")</f>
        <v/>
      </c>
      <c r="AD388" s="156"/>
      <c r="AE388" s="157"/>
      <c r="AF388" s="157"/>
      <c r="AG388" s="158"/>
      <c r="AH388" s="234"/>
      <c r="AI388" s="584"/>
      <c r="AJ388" s="167"/>
      <c r="AK388" s="541" t="str">
        <f t="shared" si="154"/>
        <v/>
      </c>
      <c r="AL388" s="542" t="str">
        <f t="shared" si="155"/>
        <v/>
      </c>
      <c r="AM388" s="543"/>
      <c r="AN388" s="547" t="str">
        <f>IFERROR(VLOOKUP(K388,【参考】数式用!$A$2:$N$57,14,FALSE),"")</f>
        <v/>
      </c>
      <c r="AO388" s="547" t="str">
        <f t="shared" si="156"/>
        <v/>
      </c>
      <c r="AP388" s="545" t="str">
        <f t="shared" si="157"/>
        <v/>
      </c>
      <c r="AQ388" s="545" t="str">
        <f t="shared" si="158"/>
        <v>キャリアパス要件Ⅰ・Ⅱ_</v>
      </c>
      <c r="AR388" s="546" t="str">
        <f t="shared" si="159"/>
        <v>入力済</v>
      </c>
      <c r="AS388" s="547" t="str">
        <f t="shared" si="160"/>
        <v/>
      </c>
      <c r="AT388" s="546" t="str">
        <f t="shared" si="161"/>
        <v>入力済</v>
      </c>
      <c r="AU388" s="546" t="str">
        <f t="shared" si="162"/>
        <v/>
      </c>
      <c r="AV388" s="546" t="str">
        <f t="shared" si="163"/>
        <v/>
      </c>
      <c r="AW388" s="547" t="str">
        <f t="shared" si="164"/>
        <v/>
      </c>
      <c r="AX388" s="547" t="str">
        <f t="shared" si="150"/>
        <v>入力済</v>
      </c>
      <c r="AY388" s="546" t="str">
        <f>IFERROR(VLOOKUP(K388,【参考】数式用!$AR$3:$AS$49, 2, FALSE), "")</f>
        <v/>
      </c>
      <c r="AZ388" s="547" t="str">
        <f t="shared" si="165"/>
        <v/>
      </c>
      <c r="BA388" s="547" t="str">
        <f t="shared" si="166"/>
        <v>入力済</v>
      </c>
      <c r="BB388" s="546" t="str">
        <f>IFERROR(VLOOKUP(K388,【参考】数式用!$AX$3:$AY$56, 2, FALSE), "")</f>
        <v/>
      </c>
      <c r="BC388" s="547" t="str">
        <f t="shared" si="167"/>
        <v/>
      </c>
      <c r="BD388" s="547" t="str">
        <f t="shared" si="168"/>
        <v>入力済</v>
      </c>
      <c r="BE388" s="547" t="str">
        <f t="shared" si="151"/>
        <v/>
      </c>
      <c r="BF388" s="547" t="str">
        <f t="shared" si="169"/>
        <v/>
      </c>
      <c r="BG388" s="547" t="str">
        <f t="shared" si="170"/>
        <v/>
      </c>
      <c r="BH388" s="547" t="str">
        <f t="shared" si="171"/>
        <v/>
      </c>
      <c r="BI388" s="547" t="str">
        <f t="shared" si="172"/>
        <v/>
      </c>
      <c r="BM388" s="633" t="e">
        <f>VLOOKUP(K388,【参考】数式用!$A$2:$O$57,15,FALSE)</f>
        <v>#N/A</v>
      </c>
    </row>
    <row r="389" spans="1:65" ht="109.95" customHeight="1" thickBot="1">
      <c r="A389" s="649">
        <v>378</v>
      </c>
      <c r="B389" s="983" t="str">
        <f>IF(基本情報入力シート!B417="","",基本情報入力シート!B417)</f>
        <v/>
      </c>
      <c r="C389" s="984"/>
      <c r="D389" s="984"/>
      <c r="E389" s="984"/>
      <c r="F389" s="985"/>
      <c r="G389" s="460" t="str">
        <f>IF(基本情報入力シート!L417="", "", 基本情報入力シート!L417)</f>
        <v/>
      </c>
      <c r="H389" s="460" t="str">
        <f>IF(基本情報入力シート!Q417="", "", 基本情報入力シート!Q417)</f>
        <v/>
      </c>
      <c r="I389" s="460" t="str">
        <f>IF(基本情報入力シート!V417="", "", 基本情報入力シート!V417)</f>
        <v/>
      </c>
      <c r="J389" s="460" t="str">
        <f>IF(基本情報入力シート!W417="", "", 基本情報入力シート!W417)</f>
        <v/>
      </c>
      <c r="K389" s="460" t="str">
        <f>IF(基本情報入力シート!Z417="", "", 基本情報入力シート!Z417)</f>
        <v/>
      </c>
      <c r="L389" s="162" t="str">
        <f>IF(基本情報入力シート!AF417=0, "",基本情報入力シート!AF417)</f>
        <v/>
      </c>
      <c r="M389" s="163" t="str">
        <f>IF(AND(基本情報入力シート!AG417="",基本情報入力シート!AG417=""), "", 基本情報入力シート!AG417)</f>
        <v/>
      </c>
      <c r="N389" s="136"/>
      <c r="O389" s="155" t="str">
        <f>IFERROR(VLOOKUP(K389,【参考】数式用!$A$2:$M$57,MATCH(N389,【参考】数式用!$G$3:$M$3,0)+6,0),"")</f>
        <v/>
      </c>
      <c r="P389" s="461" t="s">
        <v>180</v>
      </c>
      <c r="Q389" s="141"/>
      <c r="R389" s="462" t="s">
        <v>271</v>
      </c>
      <c r="S389" s="141"/>
      <c r="T389" s="462" t="s">
        <v>272</v>
      </c>
      <c r="U389" s="141"/>
      <c r="V389" s="462" t="s">
        <v>271</v>
      </c>
      <c r="W389" s="141"/>
      <c r="X389" s="462" t="s">
        <v>182</v>
      </c>
      <c r="Y389" s="462" t="s">
        <v>274</v>
      </c>
      <c r="Z389" s="456" t="str">
        <f t="shared" si="152"/>
        <v/>
      </c>
      <c r="AA389" s="463" t="s">
        <v>275</v>
      </c>
      <c r="AB389" s="458" t="str">
        <f t="shared" si="153"/>
        <v/>
      </c>
      <c r="AC389" s="459" t="str">
        <f>IFERROR(ROUNDDOWN(ROUNDDOWN(ROUND(L389*VLOOKUP(K389,【参考】数式用!$A$2:$M$57,MATCH("処遇改善加算Ⅳ",【参考】数式用!$G$3:$M$3,0)+6,0),0)*M389,0)*Z389*0.5,0), "")</f>
        <v/>
      </c>
      <c r="AD389" s="156"/>
      <c r="AE389" s="157"/>
      <c r="AF389" s="157"/>
      <c r="AG389" s="158"/>
      <c r="AH389" s="234"/>
      <c r="AI389" s="584"/>
      <c r="AJ389" s="167"/>
      <c r="AK389" s="541" t="str">
        <f t="shared" si="154"/>
        <v/>
      </c>
      <c r="AL389" s="542" t="str">
        <f t="shared" si="155"/>
        <v/>
      </c>
      <c r="AM389" s="543"/>
      <c r="AN389" s="547" t="str">
        <f>IFERROR(VLOOKUP(K389,【参考】数式用!$A$2:$N$57,14,FALSE),"")</f>
        <v/>
      </c>
      <c r="AO389" s="547" t="str">
        <f t="shared" si="156"/>
        <v/>
      </c>
      <c r="AP389" s="545" t="str">
        <f t="shared" si="157"/>
        <v/>
      </c>
      <c r="AQ389" s="545" t="str">
        <f t="shared" si="158"/>
        <v>キャリアパス要件Ⅰ・Ⅱ_</v>
      </c>
      <c r="AR389" s="546" t="str">
        <f t="shared" si="159"/>
        <v>入力済</v>
      </c>
      <c r="AS389" s="547" t="str">
        <f t="shared" si="160"/>
        <v/>
      </c>
      <c r="AT389" s="546" t="str">
        <f t="shared" si="161"/>
        <v>入力済</v>
      </c>
      <c r="AU389" s="546" t="str">
        <f t="shared" si="162"/>
        <v/>
      </c>
      <c r="AV389" s="546" t="str">
        <f t="shared" si="163"/>
        <v/>
      </c>
      <c r="AW389" s="547" t="str">
        <f t="shared" si="164"/>
        <v/>
      </c>
      <c r="AX389" s="547" t="str">
        <f t="shared" si="150"/>
        <v>入力済</v>
      </c>
      <c r="AY389" s="546" t="str">
        <f>IFERROR(VLOOKUP(K389,【参考】数式用!$AR$3:$AS$49, 2, FALSE), "")</f>
        <v/>
      </c>
      <c r="AZ389" s="547" t="str">
        <f t="shared" si="165"/>
        <v/>
      </c>
      <c r="BA389" s="547" t="str">
        <f t="shared" si="166"/>
        <v>入力済</v>
      </c>
      <c r="BB389" s="546" t="str">
        <f>IFERROR(VLOOKUP(K389,【参考】数式用!$AX$3:$AY$56, 2, FALSE), "")</f>
        <v/>
      </c>
      <c r="BC389" s="547" t="str">
        <f t="shared" si="167"/>
        <v/>
      </c>
      <c r="BD389" s="547" t="str">
        <f t="shared" si="168"/>
        <v>入力済</v>
      </c>
      <c r="BE389" s="547" t="str">
        <f t="shared" si="151"/>
        <v/>
      </c>
      <c r="BF389" s="547" t="str">
        <f t="shared" si="169"/>
        <v/>
      </c>
      <c r="BG389" s="547" t="str">
        <f t="shared" si="170"/>
        <v/>
      </c>
      <c r="BH389" s="547" t="str">
        <f t="shared" si="171"/>
        <v/>
      </c>
      <c r="BI389" s="547" t="str">
        <f t="shared" si="172"/>
        <v/>
      </c>
      <c r="BM389" s="633" t="e">
        <f>VLOOKUP(K389,【参考】数式用!$A$2:$O$57,15,FALSE)</f>
        <v>#N/A</v>
      </c>
    </row>
    <row r="390" spans="1:65" ht="109.95" customHeight="1" thickBot="1">
      <c r="A390" s="649">
        <v>379</v>
      </c>
      <c r="B390" s="983" t="str">
        <f>IF(基本情報入力シート!B418="","",基本情報入力シート!B418)</f>
        <v/>
      </c>
      <c r="C390" s="984"/>
      <c r="D390" s="984"/>
      <c r="E390" s="984"/>
      <c r="F390" s="985"/>
      <c r="G390" s="460" t="str">
        <f>IF(基本情報入力シート!L418="", "", 基本情報入力シート!L418)</f>
        <v/>
      </c>
      <c r="H390" s="460" t="str">
        <f>IF(基本情報入力シート!Q418="", "", 基本情報入力シート!Q418)</f>
        <v/>
      </c>
      <c r="I390" s="460" t="str">
        <f>IF(基本情報入力シート!V418="", "", 基本情報入力シート!V418)</f>
        <v/>
      </c>
      <c r="J390" s="460" t="str">
        <f>IF(基本情報入力シート!W418="", "", 基本情報入力シート!W418)</f>
        <v/>
      </c>
      <c r="K390" s="460" t="str">
        <f>IF(基本情報入力シート!Z418="", "", 基本情報入力シート!Z418)</f>
        <v/>
      </c>
      <c r="L390" s="162" t="str">
        <f>IF(基本情報入力シート!AF418=0, "",基本情報入力シート!AF418)</f>
        <v/>
      </c>
      <c r="M390" s="163" t="str">
        <f>IF(AND(基本情報入力シート!AG418="",基本情報入力シート!AG418=""), "", 基本情報入力シート!AG418)</f>
        <v/>
      </c>
      <c r="N390" s="136"/>
      <c r="O390" s="155" t="str">
        <f>IFERROR(VLOOKUP(K390,【参考】数式用!$A$2:$M$57,MATCH(N390,【参考】数式用!$G$3:$M$3,0)+6,0),"")</f>
        <v/>
      </c>
      <c r="P390" s="461" t="s">
        <v>180</v>
      </c>
      <c r="Q390" s="141"/>
      <c r="R390" s="462" t="s">
        <v>271</v>
      </c>
      <c r="S390" s="141"/>
      <c r="T390" s="462" t="s">
        <v>272</v>
      </c>
      <c r="U390" s="141"/>
      <c r="V390" s="462" t="s">
        <v>271</v>
      </c>
      <c r="W390" s="141"/>
      <c r="X390" s="462" t="s">
        <v>182</v>
      </c>
      <c r="Y390" s="462" t="s">
        <v>274</v>
      </c>
      <c r="Z390" s="456" t="str">
        <f t="shared" si="152"/>
        <v/>
      </c>
      <c r="AA390" s="463" t="s">
        <v>275</v>
      </c>
      <c r="AB390" s="458" t="str">
        <f t="shared" si="153"/>
        <v/>
      </c>
      <c r="AC390" s="459" t="str">
        <f>IFERROR(ROUNDDOWN(ROUNDDOWN(ROUND(L390*VLOOKUP(K390,【参考】数式用!$A$2:$M$57,MATCH("処遇改善加算Ⅳ",【参考】数式用!$G$3:$M$3,0)+6,0),0)*M390,0)*Z390*0.5,0), "")</f>
        <v/>
      </c>
      <c r="AD390" s="156"/>
      <c r="AE390" s="157"/>
      <c r="AF390" s="157"/>
      <c r="AG390" s="158"/>
      <c r="AH390" s="234"/>
      <c r="AI390" s="584"/>
      <c r="AJ390" s="167"/>
      <c r="AK390" s="541" t="str">
        <f t="shared" si="154"/>
        <v/>
      </c>
      <c r="AL390" s="542" t="str">
        <f t="shared" si="155"/>
        <v/>
      </c>
      <c r="AM390" s="543"/>
      <c r="AN390" s="547" t="str">
        <f>IFERROR(VLOOKUP(K390,【参考】数式用!$A$2:$N$57,14,FALSE),"")</f>
        <v/>
      </c>
      <c r="AO390" s="547" t="str">
        <f t="shared" si="156"/>
        <v/>
      </c>
      <c r="AP390" s="545" t="str">
        <f t="shared" si="157"/>
        <v/>
      </c>
      <c r="AQ390" s="545" t="str">
        <f t="shared" si="158"/>
        <v>キャリアパス要件Ⅰ・Ⅱ_</v>
      </c>
      <c r="AR390" s="546" t="str">
        <f t="shared" si="159"/>
        <v>入力済</v>
      </c>
      <c r="AS390" s="547" t="str">
        <f t="shared" si="160"/>
        <v/>
      </c>
      <c r="AT390" s="546" t="str">
        <f t="shared" si="161"/>
        <v>入力済</v>
      </c>
      <c r="AU390" s="546" t="str">
        <f t="shared" si="162"/>
        <v/>
      </c>
      <c r="AV390" s="546" t="str">
        <f t="shared" si="163"/>
        <v/>
      </c>
      <c r="AW390" s="547" t="str">
        <f t="shared" si="164"/>
        <v/>
      </c>
      <c r="AX390" s="547" t="str">
        <f t="shared" si="150"/>
        <v>入力済</v>
      </c>
      <c r="AY390" s="546" t="str">
        <f>IFERROR(VLOOKUP(K390,【参考】数式用!$AR$3:$AS$49, 2, FALSE), "")</f>
        <v/>
      </c>
      <c r="AZ390" s="547" t="str">
        <f t="shared" si="165"/>
        <v/>
      </c>
      <c r="BA390" s="547" t="str">
        <f t="shared" si="166"/>
        <v>入力済</v>
      </c>
      <c r="BB390" s="546" t="str">
        <f>IFERROR(VLOOKUP(K390,【参考】数式用!$AX$3:$AY$56, 2, FALSE), "")</f>
        <v/>
      </c>
      <c r="BC390" s="547" t="str">
        <f t="shared" si="167"/>
        <v/>
      </c>
      <c r="BD390" s="547" t="str">
        <f t="shared" si="168"/>
        <v>入力済</v>
      </c>
      <c r="BE390" s="547" t="str">
        <f t="shared" si="151"/>
        <v/>
      </c>
      <c r="BF390" s="547" t="str">
        <f t="shared" si="169"/>
        <v/>
      </c>
      <c r="BG390" s="547" t="str">
        <f t="shared" si="170"/>
        <v/>
      </c>
      <c r="BH390" s="547" t="str">
        <f t="shared" si="171"/>
        <v/>
      </c>
      <c r="BI390" s="547" t="str">
        <f t="shared" si="172"/>
        <v/>
      </c>
      <c r="BM390" s="633" t="e">
        <f>VLOOKUP(K390,【参考】数式用!$A$2:$O$57,15,FALSE)</f>
        <v>#N/A</v>
      </c>
    </row>
    <row r="391" spans="1:65" ht="109.95" customHeight="1" thickBot="1">
      <c r="A391" s="649">
        <v>380</v>
      </c>
      <c r="B391" s="983" t="str">
        <f>IF(基本情報入力シート!B419="","",基本情報入力シート!B419)</f>
        <v/>
      </c>
      <c r="C391" s="984"/>
      <c r="D391" s="984"/>
      <c r="E391" s="984"/>
      <c r="F391" s="985"/>
      <c r="G391" s="460" t="str">
        <f>IF(基本情報入力シート!L419="", "", 基本情報入力シート!L419)</f>
        <v/>
      </c>
      <c r="H391" s="460" t="str">
        <f>IF(基本情報入力シート!Q419="", "", 基本情報入力シート!Q419)</f>
        <v/>
      </c>
      <c r="I391" s="460" t="str">
        <f>IF(基本情報入力シート!V419="", "", 基本情報入力シート!V419)</f>
        <v/>
      </c>
      <c r="J391" s="460" t="str">
        <f>IF(基本情報入力シート!W419="", "", 基本情報入力シート!W419)</f>
        <v/>
      </c>
      <c r="K391" s="460" t="str">
        <f>IF(基本情報入力シート!Z419="", "", 基本情報入力シート!Z419)</f>
        <v/>
      </c>
      <c r="L391" s="162" t="str">
        <f>IF(基本情報入力シート!AF419=0, "",基本情報入力シート!AF419)</f>
        <v/>
      </c>
      <c r="M391" s="163" t="str">
        <f>IF(AND(基本情報入力シート!AG419="",基本情報入力シート!AG419=""), "", 基本情報入力シート!AG419)</f>
        <v/>
      </c>
      <c r="N391" s="136"/>
      <c r="O391" s="155" t="str">
        <f>IFERROR(VLOOKUP(K391,【参考】数式用!$A$2:$M$57,MATCH(N391,【参考】数式用!$G$3:$M$3,0)+6,0),"")</f>
        <v/>
      </c>
      <c r="P391" s="461" t="s">
        <v>180</v>
      </c>
      <c r="Q391" s="141"/>
      <c r="R391" s="462" t="s">
        <v>271</v>
      </c>
      <c r="S391" s="141"/>
      <c r="T391" s="462" t="s">
        <v>272</v>
      </c>
      <c r="U391" s="141"/>
      <c r="V391" s="462" t="s">
        <v>271</v>
      </c>
      <c r="W391" s="141"/>
      <c r="X391" s="462" t="s">
        <v>182</v>
      </c>
      <c r="Y391" s="462" t="s">
        <v>274</v>
      </c>
      <c r="Z391" s="456" t="str">
        <f t="shared" si="152"/>
        <v/>
      </c>
      <c r="AA391" s="463" t="s">
        <v>275</v>
      </c>
      <c r="AB391" s="458" t="str">
        <f t="shared" si="153"/>
        <v/>
      </c>
      <c r="AC391" s="459" t="str">
        <f>IFERROR(ROUNDDOWN(ROUNDDOWN(ROUND(L391*VLOOKUP(K391,【参考】数式用!$A$2:$M$57,MATCH("処遇改善加算Ⅳ",【参考】数式用!$G$3:$M$3,0)+6,0),0)*M391,0)*Z391*0.5,0), "")</f>
        <v/>
      </c>
      <c r="AD391" s="156"/>
      <c r="AE391" s="157"/>
      <c r="AF391" s="157"/>
      <c r="AG391" s="158"/>
      <c r="AH391" s="234"/>
      <c r="AI391" s="584"/>
      <c r="AJ391" s="167"/>
      <c r="AK391" s="541" t="str">
        <f t="shared" si="154"/>
        <v/>
      </c>
      <c r="AL391" s="542" t="str">
        <f t="shared" si="155"/>
        <v/>
      </c>
      <c r="AM391" s="543"/>
      <c r="AN391" s="547" t="str">
        <f>IFERROR(VLOOKUP(K391,【参考】数式用!$A$2:$N$57,14,FALSE),"")</f>
        <v/>
      </c>
      <c r="AO391" s="547" t="str">
        <f t="shared" si="156"/>
        <v/>
      </c>
      <c r="AP391" s="545" t="str">
        <f t="shared" si="157"/>
        <v/>
      </c>
      <c r="AQ391" s="545" t="str">
        <f t="shared" si="158"/>
        <v>キャリアパス要件Ⅰ・Ⅱ_</v>
      </c>
      <c r="AR391" s="546" t="str">
        <f t="shared" si="159"/>
        <v>入力済</v>
      </c>
      <c r="AS391" s="547" t="str">
        <f t="shared" si="160"/>
        <v/>
      </c>
      <c r="AT391" s="546" t="str">
        <f t="shared" si="161"/>
        <v>入力済</v>
      </c>
      <c r="AU391" s="546" t="str">
        <f t="shared" si="162"/>
        <v/>
      </c>
      <c r="AV391" s="546" t="str">
        <f t="shared" si="163"/>
        <v/>
      </c>
      <c r="AW391" s="547" t="str">
        <f t="shared" si="164"/>
        <v/>
      </c>
      <c r="AX391" s="547" t="str">
        <f t="shared" si="150"/>
        <v>入力済</v>
      </c>
      <c r="AY391" s="546" t="str">
        <f>IFERROR(VLOOKUP(K391,【参考】数式用!$AR$3:$AS$49, 2, FALSE), "")</f>
        <v/>
      </c>
      <c r="AZ391" s="547" t="str">
        <f t="shared" si="165"/>
        <v/>
      </c>
      <c r="BA391" s="547" t="str">
        <f t="shared" si="166"/>
        <v>入力済</v>
      </c>
      <c r="BB391" s="546" t="str">
        <f>IFERROR(VLOOKUP(K391,【参考】数式用!$AX$3:$AY$56, 2, FALSE), "")</f>
        <v/>
      </c>
      <c r="BC391" s="547" t="str">
        <f t="shared" si="167"/>
        <v/>
      </c>
      <c r="BD391" s="547" t="str">
        <f t="shared" si="168"/>
        <v>入力済</v>
      </c>
      <c r="BE391" s="547" t="str">
        <f t="shared" si="151"/>
        <v/>
      </c>
      <c r="BF391" s="547" t="str">
        <f t="shared" si="169"/>
        <v/>
      </c>
      <c r="BG391" s="547" t="str">
        <f t="shared" si="170"/>
        <v/>
      </c>
      <c r="BH391" s="547" t="str">
        <f t="shared" si="171"/>
        <v/>
      </c>
      <c r="BI391" s="547" t="str">
        <f t="shared" si="172"/>
        <v/>
      </c>
      <c r="BM391" s="633" t="e">
        <f>VLOOKUP(K391,【参考】数式用!$A$2:$O$57,15,FALSE)</f>
        <v>#N/A</v>
      </c>
    </row>
    <row r="392" spans="1:65" ht="109.95" customHeight="1" thickBot="1">
      <c r="A392" s="649">
        <v>381</v>
      </c>
      <c r="B392" s="983" t="str">
        <f>IF(基本情報入力シート!B420="","",基本情報入力シート!B420)</f>
        <v/>
      </c>
      <c r="C392" s="984"/>
      <c r="D392" s="984"/>
      <c r="E392" s="984"/>
      <c r="F392" s="985"/>
      <c r="G392" s="460" t="str">
        <f>IF(基本情報入力シート!L420="", "", 基本情報入力シート!L420)</f>
        <v/>
      </c>
      <c r="H392" s="460" t="str">
        <f>IF(基本情報入力シート!Q420="", "", 基本情報入力シート!Q420)</f>
        <v/>
      </c>
      <c r="I392" s="460" t="str">
        <f>IF(基本情報入力シート!V420="", "", 基本情報入力シート!V420)</f>
        <v/>
      </c>
      <c r="J392" s="460" t="str">
        <f>IF(基本情報入力シート!W420="", "", 基本情報入力シート!W420)</f>
        <v/>
      </c>
      <c r="K392" s="460" t="str">
        <f>IF(基本情報入力シート!Z420="", "", 基本情報入力シート!Z420)</f>
        <v/>
      </c>
      <c r="L392" s="162" t="str">
        <f>IF(基本情報入力シート!AF420=0, "",基本情報入力シート!AF420)</f>
        <v/>
      </c>
      <c r="M392" s="163" t="str">
        <f>IF(AND(基本情報入力シート!AG420="",基本情報入力シート!AG420=""), "", 基本情報入力シート!AG420)</f>
        <v/>
      </c>
      <c r="N392" s="136"/>
      <c r="O392" s="155" t="str">
        <f>IFERROR(VLOOKUP(K392,【参考】数式用!$A$2:$M$57,MATCH(N392,【参考】数式用!$G$3:$M$3,0)+6,0),"")</f>
        <v/>
      </c>
      <c r="P392" s="461" t="s">
        <v>180</v>
      </c>
      <c r="Q392" s="141"/>
      <c r="R392" s="462" t="s">
        <v>271</v>
      </c>
      <c r="S392" s="141"/>
      <c r="T392" s="462" t="s">
        <v>272</v>
      </c>
      <c r="U392" s="141"/>
      <c r="V392" s="462" t="s">
        <v>271</v>
      </c>
      <c r="W392" s="141"/>
      <c r="X392" s="462" t="s">
        <v>182</v>
      </c>
      <c r="Y392" s="462" t="s">
        <v>274</v>
      </c>
      <c r="Z392" s="456" t="str">
        <f t="shared" si="152"/>
        <v/>
      </c>
      <c r="AA392" s="463" t="s">
        <v>275</v>
      </c>
      <c r="AB392" s="458" t="str">
        <f t="shared" si="153"/>
        <v/>
      </c>
      <c r="AC392" s="459" t="str">
        <f>IFERROR(ROUNDDOWN(ROUNDDOWN(ROUND(L392*VLOOKUP(K392,【参考】数式用!$A$2:$M$57,MATCH("処遇改善加算Ⅳ",【参考】数式用!$G$3:$M$3,0)+6,0),0)*M392,0)*Z392*0.5,0), "")</f>
        <v/>
      </c>
      <c r="AD392" s="156"/>
      <c r="AE392" s="157"/>
      <c r="AF392" s="157"/>
      <c r="AG392" s="158"/>
      <c r="AH392" s="234"/>
      <c r="AI392" s="584"/>
      <c r="AJ392" s="167"/>
      <c r="AK392" s="541" t="str">
        <f t="shared" si="154"/>
        <v/>
      </c>
      <c r="AL392" s="542" t="str">
        <f t="shared" si="155"/>
        <v/>
      </c>
      <c r="AM392" s="543"/>
      <c r="AN392" s="547" t="str">
        <f>IFERROR(VLOOKUP(K392,【参考】数式用!$A$2:$N$57,14,FALSE),"")</f>
        <v/>
      </c>
      <c r="AO392" s="547" t="str">
        <f t="shared" si="156"/>
        <v/>
      </c>
      <c r="AP392" s="545" t="str">
        <f t="shared" si="157"/>
        <v/>
      </c>
      <c r="AQ392" s="545" t="str">
        <f t="shared" si="158"/>
        <v>キャリアパス要件Ⅰ・Ⅱ_</v>
      </c>
      <c r="AR392" s="546" t="str">
        <f t="shared" si="159"/>
        <v>入力済</v>
      </c>
      <c r="AS392" s="547" t="str">
        <f t="shared" si="160"/>
        <v/>
      </c>
      <c r="AT392" s="546" t="str">
        <f t="shared" si="161"/>
        <v>入力済</v>
      </c>
      <c r="AU392" s="546" t="str">
        <f t="shared" si="162"/>
        <v/>
      </c>
      <c r="AV392" s="546" t="str">
        <f t="shared" si="163"/>
        <v/>
      </c>
      <c r="AW392" s="547" t="str">
        <f t="shared" si="164"/>
        <v/>
      </c>
      <c r="AX392" s="547" t="str">
        <f t="shared" si="150"/>
        <v>入力済</v>
      </c>
      <c r="AY392" s="546" t="str">
        <f>IFERROR(VLOOKUP(K392,【参考】数式用!$AR$3:$AS$49, 2, FALSE), "")</f>
        <v/>
      </c>
      <c r="AZ392" s="547" t="str">
        <f t="shared" si="165"/>
        <v/>
      </c>
      <c r="BA392" s="547" t="str">
        <f t="shared" si="166"/>
        <v>入力済</v>
      </c>
      <c r="BB392" s="546" t="str">
        <f>IFERROR(VLOOKUP(K392,【参考】数式用!$AX$3:$AY$56, 2, FALSE), "")</f>
        <v/>
      </c>
      <c r="BC392" s="547" t="str">
        <f t="shared" si="167"/>
        <v/>
      </c>
      <c r="BD392" s="547" t="str">
        <f t="shared" si="168"/>
        <v>入力済</v>
      </c>
      <c r="BE392" s="547" t="str">
        <f t="shared" si="151"/>
        <v/>
      </c>
      <c r="BF392" s="547" t="str">
        <f t="shared" si="169"/>
        <v/>
      </c>
      <c r="BG392" s="547" t="str">
        <f t="shared" si="170"/>
        <v/>
      </c>
      <c r="BH392" s="547" t="str">
        <f t="shared" si="171"/>
        <v/>
      </c>
      <c r="BI392" s="547" t="str">
        <f t="shared" si="172"/>
        <v/>
      </c>
      <c r="BM392" s="633" t="e">
        <f>VLOOKUP(K392,【参考】数式用!$A$2:$O$57,15,FALSE)</f>
        <v>#N/A</v>
      </c>
    </row>
    <row r="393" spans="1:65" ht="109.95" customHeight="1" thickBot="1">
      <c r="A393" s="649">
        <v>382</v>
      </c>
      <c r="B393" s="983" t="str">
        <f>IF(基本情報入力シート!B421="","",基本情報入力シート!B421)</f>
        <v/>
      </c>
      <c r="C393" s="984"/>
      <c r="D393" s="984"/>
      <c r="E393" s="984"/>
      <c r="F393" s="985"/>
      <c r="G393" s="460" t="str">
        <f>IF(基本情報入力シート!L421="", "", 基本情報入力シート!L421)</f>
        <v/>
      </c>
      <c r="H393" s="460" t="str">
        <f>IF(基本情報入力シート!Q421="", "", 基本情報入力シート!Q421)</f>
        <v/>
      </c>
      <c r="I393" s="460" t="str">
        <f>IF(基本情報入力シート!V421="", "", 基本情報入力シート!V421)</f>
        <v/>
      </c>
      <c r="J393" s="460" t="str">
        <f>IF(基本情報入力シート!W421="", "", 基本情報入力シート!W421)</f>
        <v/>
      </c>
      <c r="K393" s="460" t="str">
        <f>IF(基本情報入力シート!Z421="", "", 基本情報入力シート!Z421)</f>
        <v/>
      </c>
      <c r="L393" s="162" t="str">
        <f>IF(基本情報入力シート!AF421=0, "",基本情報入力シート!AF421)</f>
        <v/>
      </c>
      <c r="M393" s="163" t="str">
        <f>IF(AND(基本情報入力シート!AG421="",基本情報入力シート!AG421=""), "", 基本情報入力シート!AG421)</f>
        <v/>
      </c>
      <c r="N393" s="136"/>
      <c r="O393" s="155" t="str">
        <f>IFERROR(VLOOKUP(K393,【参考】数式用!$A$2:$M$57,MATCH(N393,【参考】数式用!$G$3:$M$3,0)+6,0),"")</f>
        <v/>
      </c>
      <c r="P393" s="461" t="s">
        <v>180</v>
      </c>
      <c r="Q393" s="141"/>
      <c r="R393" s="462" t="s">
        <v>271</v>
      </c>
      <c r="S393" s="141"/>
      <c r="T393" s="462" t="s">
        <v>272</v>
      </c>
      <c r="U393" s="141"/>
      <c r="V393" s="462" t="s">
        <v>271</v>
      </c>
      <c r="W393" s="141"/>
      <c r="X393" s="462" t="s">
        <v>182</v>
      </c>
      <c r="Y393" s="462" t="s">
        <v>274</v>
      </c>
      <c r="Z393" s="456" t="str">
        <f t="shared" si="152"/>
        <v/>
      </c>
      <c r="AA393" s="463" t="s">
        <v>275</v>
      </c>
      <c r="AB393" s="458" t="str">
        <f t="shared" si="153"/>
        <v/>
      </c>
      <c r="AC393" s="459" t="str">
        <f>IFERROR(ROUNDDOWN(ROUNDDOWN(ROUND(L393*VLOOKUP(K393,【参考】数式用!$A$2:$M$57,MATCH("処遇改善加算Ⅳ",【参考】数式用!$G$3:$M$3,0)+6,0),0)*M393,0)*Z393*0.5,0), "")</f>
        <v/>
      </c>
      <c r="AD393" s="156"/>
      <c r="AE393" s="157"/>
      <c r="AF393" s="157"/>
      <c r="AG393" s="158"/>
      <c r="AH393" s="234"/>
      <c r="AI393" s="584"/>
      <c r="AJ393" s="167"/>
      <c r="AK393" s="541" t="str">
        <f t="shared" si="154"/>
        <v/>
      </c>
      <c r="AL393" s="542" t="str">
        <f t="shared" si="155"/>
        <v/>
      </c>
      <c r="AM393" s="543"/>
      <c r="AN393" s="547" t="str">
        <f>IFERROR(VLOOKUP(K393,【参考】数式用!$A$2:$N$57,14,FALSE),"")</f>
        <v/>
      </c>
      <c r="AO393" s="547" t="str">
        <f t="shared" si="156"/>
        <v/>
      </c>
      <c r="AP393" s="545" t="str">
        <f t="shared" si="157"/>
        <v/>
      </c>
      <c r="AQ393" s="545" t="str">
        <f t="shared" si="158"/>
        <v>キャリアパス要件Ⅰ・Ⅱ_</v>
      </c>
      <c r="AR393" s="546" t="str">
        <f t="shared" si="159"/>
        <v>入力済</v>
      </c>
      <c r="AS393" s="547" t="str">
        <f t="shared" si="160"/>
        <v/>
      </c>
      <c r="AT393" s="546" t="str">
        <f t="shared" si="161"/>
        <v>入力済</v>
      </c>
      <c r="AU393" s="546" t="str">
        <f t="shared" si="162"/>
        <v/>
      </c>
      <c r="AV393" s="546" t="str">
        <f t="shared" si="163"/>
        <v/>
      </c>
      <c r="AW393" s="547" t="str">
        <f t="shared" si="164"/>
        <v/>
      </c>
      <c r="AX393" s="547" t="str">
        <f t="shared" si="150"/>
        <v>入力済</v>
      </c>
      <c r="AY393" s="546" t="str">
        <f>IFERROR(VLOOKUP(K393,【参考】数式用!$AR$3:$AS$49, 2, FALSE), "")</f>
        <v/>
      </c>
      <c r="AZ393" s="547" t="str">
        <f t="shared" si="165"/>
        <v/>
      </c>
      <c r="BA393" s="547" t="str">
        <f t="shared" si="166"/>
        <v>入力済</v>
      </c>
      <c r="BB393" s="546" t="str">
        <f>IFERROR(VLOOKUP(K393,【参考】数式用!$AX$3:$AY$56, 2, FALSE), "")</f>
        <v/>
      </c>
      <c r="BC393" s="547" t="str">
        <f t="shared" si="167"/>
        <v/>
      </c>
      <c r="BD393" s="547" t="str">
        <f t="shared" si="168"/>
        <v>入力済</v>
      </c>
      <c r="BE393" s="547" t="str">
        <f t="shared" si="151"/>
        <v/>
      </c>
      <c r="BF393" s="547" t="str">
        <f t="shared" si="169"/>
        <v/>
      </c>
      <c r="BG393" s="547" t="str">
        <f t="shared" si="170"/>
        <v/>
      </c>
      <c r="BH393" s="547" t="str">
        <f t="shared" si="171"/>
        <v/>
      </c>
      <c r="BI393" s="547" t="str">
        <f t="shared" si="172"/>
        <v/>
      </c>
      <c r="BM393" s="633" t="e">
        <f>VLOOKUP(K393,【参考】数式用!$A$2:$O$57,15,FALSE)</f>
        <v>#N/A</v>
      </c>
    </row>
    <row r="394" spans="1:65" ht="109.95" customHeight="1" thickBot="1">
      <c r="A394" s="649">
        <v>383</v>
      </c>
      <c r="B394" s="983" t="str">
        <f>IF(基本情報入力シート!B422="","",基本情報入力シート!B422)</f>
        <v/>
      </c>
      <c r="C394" s="984"/>
      <c r="D394" s="984"/>
      <c r="E394" s="984"/>
      <c r="F394" s="985"/>
      <c r="G394" s="460" t="str">
        <f>IF(基本情報入力シート!L422="", "", 基本情報入力シート!L422)</f>
        <v/>
      </c>
      <c r="H394" s="460" t="str">
        <f>IF(基本情報入力シート!Q422="", "", 基本情報入力シート!Q422)</f>
        <v/>
      </c>
      <c r="I394" s="460" t="str">
        <f>IF(基本情報入力シート!V422="", "", 基本情報入力シート!V422)</f>
        <v/>
      </c>
      <c r="J394" s="460" t="str">
        <f>IF(基本情報入力シート!W422="", "", 基本情報入力シート!W422)</f>
        <v/>
      </c>
      <c r="K394" s="460" t="str">
        <f>IF(基本情報入力シート!Z422="", "", 基本情報入力シート!Z422)</f>
        <v/>
      </c>
      <c r="L394" s="162" t="str">
        <f>IF(基本情報入力シート!AF422=0, "",基本情報入力シート!AF422)</f>
        <v/>
      </c>
      <c r="M394" s="163" t="str">
        <f>IF(AND(基本情報入力シート!AG422="",基本情報入力シート!AG422=""), "", 基本情報入力シート!AG422)</f>
        <v/>
      </c>
      <c r="N394" s="136"/>
      <c r="O394" s="155" t="str">
        <f>IFERROR(VLOOKUP(K394,【参考】数式用!$A$2:$M$57,MATCH(N394,【参考】数式用!$G$3:$M$3,0)+6,0),"")</f>
        <v/>
      </c>
      <c r="P394" s="461" t="s">
        <v>180</v>
      </c>
      <c r="Q394" s="141"/>
      <c r="R394" s="462" t="s">
        <v>271</v>
      </c>
      <c r="S394" s="141"/>
      <c r="T394" s="462" t="s">
        <v>272</v>
      </c>
      <c r="U394" s="141"/>
      <c r="V394" s="462" t="s">
        <v>271</v>
      </c>
      <c r="W394" s="141"/>
      <c r="X394" s="462" t="s">
        <v>182</v>
      </c>
      <c r="Y394" s="462" t="s">
        <v>274</v>
      </c>
      <c r="Z394" s="456" t="str">
        <f t="shared" si="152"/>
        <v/>
      </c>
      <c r="AA394" s="463" t="s">
        <v>275</v>
      </c>
      <c r="AB394" s="458" t="str">
        <f t="shared" si="153"/>
        <v/>
      </c>
      <c r="AC394" s="459" t="str">
        <f>IFERROR(ROUNDDOWN(ROUNDDOWN(ROUND(L394*VLOOKUP(K394,【参考】数式用!$A$2:$M$57,MATCH("処遇改善加算Ⅳ",【参考】数式用!$G$3:$M$3,0)+6,0),0)*M394,0)*Z394*0.5,0), "")</f>
        <v/>
      </c>
      <c r="AD394" s="156"/>
      <c r="AE394" s="157"/>
      <c r="AF394" s="157"/>
      <c r="AG394" s="158"/>
      <c r="AH394" s="234"/>
      <c r="AI394" s="584"/>
      <c r="AJ394" s="167"/>
      <c r="AK394" s="541" t="str">
        <f t="shared" si="154"/>
        <v/>
      </c>
      <c r="AL394" s="542" t="str">
        <f t="shared" si="155"/>
        <v/>
      </c>
      <c r="AM394" s="543"/>
      <c r="AN394" s="547" t="str">
        <f>IFERROR(VLOOKUP(K394,【参考】数式用!$A$2:$N$57,14,FALSE),"")</f>
        <v/>
      </c>
      <c r="AO394" s="547" t="str">
        <f t="shared" si="156"/>
        <v/>
      </c>
      <c r="AP394" s="545" t="str">
        <f t="shared" si="157"/>
        <v/>
      </c>
      <c r="AQ394" s="545" t="str">
        <f t="shared" si="158"/>
        <v>キャリアパス要件Ⅰ・Ⅱ_</v>
      </c>
      <c r="AR394" s="546" t="str">
        <f t="shared" si="159"/>
        <v>入力済</v>
      </c>
      <c r="AS394" s="547" t="str">
        <f t="shared" si="160"/>
        <v/>
      </c>
      <c r="AT394" s="546" t="str">
        <f t="shared" si="161"/>
        <v>入力済</v>
      </c>
      <c r="AU394" s="546" t="str">
        <f t="shared" si="162"/>
        <v/>
      </c>
      <c r="AV394" s="546" t="str">
        <f t="shared" si="163"/>
        <v/>
      </c>
      <c r="AW394" s="547" t="str">
        <f t="shared" si="164"/>
        <v/>
      </c>
      <c r="AX394" s="547" t="str">
        <f t="shared" si="150"/>
        <v>入力済</v>
      </c>
      <c r="AY394" s="546" t="str">
        <f>IFERROR(VLOOKUP(K394,【参考】数式用!$AR$3:$AS$49, 2, FALSE), "")</f>
        <v/>
      </c>
      <c r="AZ394" s="547" t="str">
        <f t="shared" si="165"/>
        <v/>
      </c>
      <c r="BA394" s="547" t="str">
        <f t="shared" si="166"/>
        <v>入力済</v>
      </c>
      <c r="BB394" s="546" t="str">
        <f>IFERROR(VLOOKUP(K394,【参考】数式用!$AX$3:$AY$56, 2, FALSE), "")</f>
        <v/>
      </c>
      <c r="BC394" s="547" t="str">
        <f t="shared" si="167"/>
        <v/>
      </c>
      <c r="BD394" s="547" t="str">
        <f t="shared" si="168"/>
        <v>入力済</v>
      </c>
      <c r="BE394" s="547" t="str">
        <f t="shared" si="151"/>
        <v/>
      </c>
      <c r="BF394" s="547" t="str">
        <f t="shared" si="169"/>
        <v/>
      </c>
      <c r="BG394" s="547" t="str">
        <f t="shared" si="170"/>
        <v/>
      </c>
      <c r="BH394" s="547" t="str">
        <f t="shared" si="171"/>
        <v/>
      </c>
      <c r="BI394" s="547" t="str">
        <f t="shared" si="172"/>
        <v/>
      </c>
      <c r="BM394" s="633" t="e">
        <f>VLOOKUP(K394,【参考】数式用!$A$2:$O$57,15,FALSE)</f>
        <v>#N/A</v>
      </c>
    </row>
    <row r="395" spans="1:65" ht="109.95" customHeight="1" thickBot="1">
      <c r="A395" s="649">
        <v>384</v>
      </c>
      <c r="B395" s="983" t="str">
        <f>IF(基本情報入力シート!B423="","",基本情報入力シート!B423)</f>
        <v/>
      </c>
      <c r="C395" s="984"/>
      <c r="D395" s="984"/>
      <c r="E395" s="984"/>
      <c r="F395" s="985"/>
      <c r="G395" s="460" t="str">
        <f>IF(基本情報入力シート!L423="", "", 基本情報入力シート!L423)</f>
        <v/>
      </c>
      <c r="H395" s="460" t="str">
        <f>IF(基本情報入力シート!Q423="", "", 基本情報入力シート!Q423)</f>
        <v/>
      </c>
      <c r="I395" s="460" t="str">
        <f>IF(基本情報入力シート!V423="", "", 基本情報入力シート!V423)</f>
        <v/>
      </c>
      <c r="J395" s="460" t="str">
        <f>IF(基本情報入力シート!W423="", "", 基本情報入力シート!W423)</f>
        <v/>
      </c>
      <c r="K395" s="460" t="str">
        <f>IF(基本情報入力シート!Z423="", "", 基本情報入力シート!Z423)</f>
        <v/>
      </c>
      <c r="L395" s="162" t="str">
        <f>IF(基本情報入力シート!AF423=0, "",基本情報入力シート!AF423)</f>
        <v/>
      </c>
      <c r="M395" s="163" t="str">
        <f>IF(AND(基本情報入力シート!AG423="",基本情報入力シート!AG423=""), "", 基本情報入力シート!AG423)</f>
        <v/>
      </c>
      <c r="N395" s="136"/>
      <c r="O395" s="155" t="str">
        <f>IFERROR(VLOOKUP(K395,【参考】数式用!$A$2:$M$57,MATCH(N395,【参考】数式用!$G$3:$M$3,0)+6,0),"")</f>
        <v/>
      </c>
      <c r="P395" s="461" t="s">
        <v>180</v>
      </c>
      <c r="Q395" s="141"/>
      <c r="R395" s="462" t="s">
        <v>271</v>
      </c>
      <c r="S395" s="141"/>
      <c r="T395" s="462" t="s">
        <v>272</v>
      </c>
      <c r="U395" s="141"/>
      <c r="V395" s="462" t="s">
        <v>271</v>
      </c>
      <c r="W395" s="141"/>
      <c r="X395" s="462" t="s">
        <v>182</v>
      </c>
      <c r="Y395" s="462" t="s">
        <v>274</v>
      </c>
      <c r="Z395" s="456" t="str">
        <f t="shared" si="152"/>
        <v/>
      </c>
      <c r="AA395" s="463" t="s">
        <v>275</v>
      </c>
      <c r="AB395" s="458" t="str">
        <f t="shared" si="153"/>
        <v/>
      </c>
      <c r="AC395" s="459" t="str">
        <f>IFERROR(ROUNDDOWN(ROUNDDOWN(ROUND(L395*VLOOKUP(K395,【参考】数式用!$A$2:$M$57,MATCH("処遇改善加算Ⅳ",【参考】数式用!$G$3:$M$3,0)+6,0),0)*M395,0)*Z395*0.5,0), "")</f>
        <v/>
      </c>
      <c r="AD395" s="156"/>
      <c r="AE395" s="157"/>
      <c r="AF395" s="157"/>
      <c r="AG395" s="158"/>
      <c r="AH395" s="234"/>
      <c r="AI395" s="584"/>
      <c r="AJ395" s="167"/>
      <c r="AK395" s="541" t="str">
        <f t="shared" si="154"/>
        <v/>
      </c>
      <c r="AL395" s="542" t="str">
        <f t="shared" si="155"/>
        <v/>
      </c>
      <c r="AM395" s="543"/>
      <c r="AN395" s="547" t="str">
        <f>IFERROR(VLOOKUP(K395,【参考】数式用!$A$2:$N$57,14,FALSE),"")</f>
        <v/>
      </c>
      <c r="AO395" s="547" t="str">
        <f t="shared" si="156"/>
        <v/>
      </c>
      <c r="AP395" s="545" t="str">
        <f t="shared" si="157"/>
        <v/>
      </c>
      <c r="AQ395" s="545" t="str">
        <f t="shared" si="158"/>
        <v>キャリアパス要件Ⅰ・Ⅱ_</v>
      </c>
      <c r="AR395" s="546" t="str">
        <f t="shared" si="159"/>
        <v>入力済</v>
      </c>
      <c r="AS395" s="547" t="str">
        <f t="shared" si="160"/>
        <v/>
      </c>
      <c r="AT395" s="546" t="str">
        <f t="shared" si="161"/>
        <v>入力済</v>
      </c>
      <c r="AU395" s="546" t="str">
        <f t="shared" si="162"/>
        <v/>
      </c>
      <c r="AV395" s="546" t="str">
        <f t="shared" si="163"/>
        <v/>
      </c>
      <c r="AW395" s="547" t="str">
        <f t="shared" si="164"/>
        <v/>
      </c>
      <c r="AX395" s="547" t="str">
        <f t="shared" si="150"/>
        <v>入力済</v>
      </c>
      <c r="AY395" s="546" t="str">
        <f>IFERROR(VLOOKUP(K395,【参考】数式用!$AR$3:$AS$49, 2, FALSE), "")</f>
        <v/>
      </c>
      <c r="AZ395" s="547" t="str">
        <f t="shared" si="165"/>
        <v/>
      </c>
      <c r="BA395" s="547" t="str">
        <f t="shared" si="166"/>
        <v>入力済</v>
      </c>
      <c r="BB395" s="546" t="str">
        <f>IFERROR(VLOOKUP(K395,【参考】数式用!$AX$3:$AY$56, 2, FALSE), "")</f>
        <v/>
      </c>
      <c r="BC395" s="547" t="str">
        <f t="shared" si="167"/>
        <v/>
      </c>
      <c r="BD395" s="547" t="str">
        <f t="shared" si="168"/>
        <v>入力済</v>
      </c>
      <c r="BE395" s="547" t="str">
        <f t="shared" si="151"/>
        <v/>
      </c>
      <c r="BF395" s="547" t="str">
        <f t="shared" si="169"/>
        <v/>
      </c>
      <c r="BG395" s="547" t="str">
        <f t="shared" si="170"/>
        <v/>
      </c>
      <c r="BH395" s="547" t="str">
        <f t="shared" si="171"/>
        <v/>
      </c>
      <c r="BI395" s="547" t="str">
        <f t="shared" si="172"/>
        <v/>
      </c>
      <c r="BM395" s="633" t="e">
        <f>VLOOKUP(K395,【参考】数式用!$A$2:$O$57,15,FALSE)</f>
        <v>#N/A</v>
      </c>
    </row>
    <row r="396" spans="1:65" ht="109.95" customHeight="1" thickBot="1">
      <c r="A396" s="649">
        <v>385</v>
      </c>
      <c r="B396" s="983" t="str">
        <f>IF(基本情報入力シート!B424="","",基本情報入力シート!B424)</f>
        <v/>
      </c>
      <c r="C396" s="984"/>
      <c r="D396" s="984"/>
      <c r="E396" s="984"/>
      <c r="F396" s="985"/>
      <c r="G396" s="460" t="str">
        <f>IF(基本情報入力シート!L424="", "", 基本情報入力シート!L424)</f>
        <v/>
      </c>
      <c r="H396" s="460" t="str">
        <f>IF(基本情報入力シート!Q424="", "", 基本情報入力シート!Q424)</f>
        <v/>
      </c>
      <c r="I396" s="460" t="str">
        <f>IF(基本情報入力シート!V424="", "", 基本情報入力シート!V424)</f>
        <v/>
      </c>
      <c r="J396" s="460" t="str">
        <f>IF(基本情報入力シート!W424="", "", 基本情報入力シート!W424)</f>
        <v/>
      </c>
      <c r="K396" s="460" t="str">
        <f>IF(基本情報入力シート!Z424="", "", 基本情報入力シート!Z424)</f>
        <v/>
      </c>
      <c r="L396" s="162" t="str">
        <f>IF(基本情報入力シート!AF424=0, "",基本情報入力シート!AF424)</f>
        <v/>
      </c>
      <c r="M396" s="163" t="str">
        <f>IF(AND(基本情報入力シート!AG424="",基本情報入力シート!AG424=""), "", 基本情報入力シート!AG424)</f>
        <v/>
      </c>
      <c r="N396" s="136"/>
      <c r="O396" s="155" t="str">
        <f>IFERROR(VLOOKUP(K396,【参考】数式用!$A$2:$M$57,MATCH(N396,【参考】数式用!$G$3:$M$3,0)+6,0),"")</f>
        <v/>
      </c>
      <c r="P396" s="461" t="s">
        <v>180</v>
      </c>
      <c r="Q396" s="141"/>
      <c r="R396" s="462" t="s">
        <v>271</v>
      </c>
      <c r="S396" s="141"/>
      <c r="T396" s="462" t="s">
        <v>272</v>
      </c>
      <c r="U396" s="141"/>
      <c r="V396" s="462" t="s">
        <v>271</v>
      </c>
      <c r="W396" s="141"/>
      <c r="X396" s="462" t="s">
        <v>182</v>
      </c>
      <c r="Y396" s="462" t="s">
        <v>274</v>
      </c>
      <c r="Z396" s="456" t="str">
        <f t="shared" si="152"/>
        <v/>
      </c>
      <c r="AA396" s="463" t="s">
        <v>275</v>
      </c>
      <c r="AB396" s="458" t="str">
        <f t="shared" si="153"/>
        <v/>
      </c>
      <c r="AC396" s="459" t="str">
        <f>IFERROR(ROUNDDOWN(ROUNDDOWN(ROUND(L396*VLOOKUP(K396,【参考】数式用!$A$2:$M$57,MATCH("処遇改善加算Ⅳ",【参考】数式用!$G$3:$M$3,0)+6,0),0)*M396,0)*Z396*0.5,0), "")</f>
        <v/>
      </c>
      <c r="AD396" s="156"/>
      <c r="AE396" s="157"/>
      <c r="AF396" s="157"/>
      <c r="AG396" s="158"/>
      <c r="AH396" s="234"/>
      <c r="AI396" s="584"/>
      <c r="AJ396" s="167"/>
      <c r="AK396" s="541" t="str">
        <f t="shared" si="154"/>
        <v/>
      </c>
      <c r="AL396" s="542" t="str">
        <f t="shared" si="155"/>
        <v/>
      </c>
      <c r="AM396" s="543"/>
      <c r="AN396" s="547" t="str">
        <f>IFERROR(VLOOKUP(K396,【参考】数式用!$A$2:$N$57,14,FALSE),"")</f>
        <v/>
      </c>
      <c r="AO396" s="547" t="str">
        <f t="shared" si="156"/>
        <v/>
      </c>
      <c r="AP396" s="545" t="str">
        <f t="shared" si="157"/>
        <v/>
      </c>
      <c r="AQ396" s="545" t="str">
        <f t="shared" si="158"/>
        <v>キャリアパス要件Ⅰ・Ⅱ_</v>
      </c>
      <c r="AR396" s="546" t="str">
        <f t="shared" si="159"/>
        <v>入力済</v>
      </c>
      <c r="AS396" s="547" t="str">
        <f t="shared" si="160"/>
        <v/>
      </c>
      <c r="AT396" s="546" t="str">
        <f t="shared" si="161"/>
        <v>入力済</v>
      </c>
      <c r="AU396" s="546" t="str">
        <f t="shared" si="162"/>
        <v/>
      </c>
      <c r="AV396" s="546" t="str">
        <f t="shared" si="163"/>
        <v/>
      </c>
      <c r="AW396" s="547" t="str">
        <f t="shared" si="164"/>
        <v/>
      </c>
      <c r="AX396" s="547" t="str">
        <f t="shared" si="150"/>
        <v>入力済</v>
      </c>
      <c r="AY396" s="546" t="str">
        <f>IFERROR(VLOOKUP(K396,【参考】数式用!$AR$3:$AS$49, 2, FALSE), "")</f>
        <v/>
      </c>
      <c r="AZ396" s="547" t="str">
        <f t="shared" si="165"/>
        <v/>
      </c>
      <c r="BA396" s="547" t="str">
        <f t="shared" si="166"/>
        <v>入力済</v>
      </c>
      <c r="BB396" s="546" t="str">
        <f>IFERROR(VLOOKUP(K396,【参考】数式用!$AX$3:$AY$56, 2, FALSE), "")</f>
        <v/>
      </c>
      <c r="BC396" s="547" t="str">
        <f t="shared" si="167"/>
        <v/>
      </c>
      <c r="BD396" s="547" t="str">
        <f t="shared" si="168"/>
        <v>入力済</v>
      </c>
      <c r="BE396" s="547" t="str">
        <f t="shared" si="151"/>
        <v/>
      </c>
      <c r="BF396" s="547" t="str">
        <f t="shared" si="169"/>
        <v/>
      </c>
      <c r="BG396" s="547" t="str">
        <f t="shared" si="170"/>
        <v/>
      </c>
      <c r="BH396" s="547" t="str">
        <f t="shared" si="171"/>
        <v/>
      </c>
      <c r="BI396" s="547" t="str">
        <f t="shared" si="172"/>
        <v/>
      </c>
      <c r="BM396" s="633" t="e">
        <f>VLOOKUP(K396,【参考】数式用!$A$2:$O$57,15,FALSE)</f>
        <v>#N/A</v>
      </c>
    </row>
    <row r="397" spans="1:65" ht="109.95" customHeight="1" thickBot="1">
      <c r="A397" s="649">
        <v>386</v>
      </c>
      <c r="B397" s="983" t="str">
        <f>IF(基本情報入力シート!B425="","",基本情報入力シート!B425)</f>
        <v/>
      </c>
      <c r="C397" s="984"/>
      <c r="D397" s="984"/>
      <c r="E397" s="984"/>
      <c r="F397" s="985"/>
      <c r="G397" s="460" t="str">
        <f>IF(基本情報入力シート!L425="", "", 基本情報入力シート!L425)</f>
        <v/>
      </c>
      <c r="H397" s="460" t="str">
        <f>IF(基本情報入力シート!Q425="", "", 基本情報入力シート!Q425)</f>
        <v/>
      </c>
      <c r="I397" s="460" t="str">
        <f>IF(基本情報入力シート!V425="", "", 基本情報入力シート!V425)</f>
        <v/>
      </c>
      <c r="J397" s="460" t="str">
        <f>IF(基本情報入力シート!W425="", "", 基本情報入力シート!W425)</f>
        <v/>
      </c>
      <c r="K397" s="460" t="str">
        <f>IF(基本情報入力シート!Z425="", "", 基本情報入力シート!Z425)</f>
        <v/>
      </c>
      <c r="L397" s="162" t="str">
        <f>IF(基本情報入力シート!AF425=0, "",基本情報入力シート!AF425)</f>
        <v/>
      </c>
      <c r="M397" s="163" t="str">
        <f>IF(AND(基本情報入力シート!AG425="",基本情報入力シート!AG425=""), "", 基本情報入力シート!AG425)</f>
        <v/>
      </c>
      <c r="N397" s="136"/>
      <c r="O397" s="155" t="str">
        <f>IFERROR(VLOOKUP(K397,【参考】数式用!$A$2:$M$57,MATCH(N397,【参考】数式用!$G$3:$M$3,0)+6,0),"")</f>
        <v/>
      </c>
      <c r="P397" s="461" t="s">
        <v>180</v>
      </c>
      <c r="Q397" s="141"/>
      <c r="R397" s="462" t="s">
        <v>271</v>
      </c>
      <c r="S397" s="141"/>
      <c r="T397" s="462" t="s">
        <v>272</v>
      </c>
      <c r="U397" s="141"/>
      <c r="V397" s="462" t="s">
        <v>271</v>
      </c>
      <c r="W397" s="141"/>
      <c r="X397" s="462" t="s">
        <v>182</v>
      </c>
      <c r="Y397" s="462" t="s">
        <v>274</v>
      </c>
      <c r="Z397" s="456" t="str">
        <f t="shared" si="152"/>
        <v/>
      </c>
      <c r="AA397" s="463" t="s">
        <v>275</v>
      </c>
      <c r="AB397" s="458" t="str">
        <f t="shared" si="153"/>
        <v/>
      </c>
      <c r="AC397" s="459" t="str">
        <f>IFERROR(ROUNDDOWN(ROUNDDOWN(ROUND(L397*VLOOKUP(K397,【参考】数式用!$A$2:$M$57,MATCH("処遇改善加算Ⅳ",【参考】数式用!$G$3:$M$3,0)+6,0),0)*M397,0)*Z397*0.5,0), "")</f>
        <v/>
      </c>
      <c r="AD397" s="156"/>
      <c r="AE397" s="157"/>
      <c r="AF397" s="157"/>
      <c r="AG397" s="158"/>
      <c r="AH397" s="234"/>
      <c r="AI397" s="584"/>
      <c r="AJ397" s="167"/>
      <c r="AK397" s="541" t="str">
        <f t="shared" si="154"/>
        <v/>
      </c>
      <c r="AL397" s="542" t="str">
        <f t="shared" si="155"/>
        <v/>
      </c>
      <c r="AM397" s="543"/>
      <c r="AN397" s="547" t="str">
        <f>IFERROR(VLOOKUP(K397,【参考】数式用!$A$2:$N$57,14,FALSE),"")</f>
        <v/>
      </c>
      <c r="AO397" s="547" t="str">
        <f t="shared" si="156"/>
        <v/>
      </c>
      <c r="AP397" s="545" t="str">
        <f t="shared" si="157"/>
        <v/>
      </c>
      <c r="AQ397" s="545" t="str">
        <f t="shared" si="158"/>
        <v>キャリアパス要件Ⅰ・Ⅱ_</v>
      </c>
      <c r="AR397" s="546" t="str">
        <f t="shared" si="159"/>
        <v>入力済</v>
      </c>
      <c r="AS397" s="547" t="str">
        <f t="shared" si="160"/>
        <v/>
      </c>
      <c r="AT397" s="546" t="str">
        <f t="shared" si="161"/>
        <v>入力済</v>
      </c>
      <c r="AU397" s="546" t="str">
        <f t="shared" si="162"/>
        <v/>
      </c>
      <c r="AV397" s="546" t="str">
        <f t="shared" si="163"/>
        <v/>
      </c>
      <c r="AW397" s="547" t="str">
        <f t="shared" si="164"/>
        <v/>
      </c>
      <c r="AX397" s="547" t="str">
        <f t="shared" ref="AX397:AX460" si="173">IF(AND($AV397=1,$AW397="AH列に色付け",OR($AG397="",$AH397="")),"未入力",IF(AND($AV397=1,$AW397="",$AG397=""),"未入力","入力済"))</f>
        <v>入力済</v>
      </c>
      <c r="AY397" s="546" t="str">
        <f>IFERROR(VLOOKUP(K397,【参考】数式用!$AR$3:$AS$49, 2, FALSE), "")</f>
        <v/>
      </c>
      <c r="AZ397" s="547" t="str">
        <f t="shared" si="165"/>
        <v/>
      </c>
      <c r="BA397" s="547" t="str">
        <f t="shared" si="166"/>
        <v>入力済</v>
      </c>
      <c r="BB397" s="546" t="str">
        <f>IFERROR(VLOOKUP(K397,【参考】数式用!$AX$3:$AY$56, 2, FALSE), "")</f>
        <v/>
      </c>
      <c r="BC397" s="547" t="str">
        <f t="shared" si="167"/>
        <v/>
      </c>
      <c r="BD397" s="547" t="str">
        <f t="shared" si="168"/>
        <v>入力済</v>
      </c>
      <c r="BE397" s="547" t="str">
        <f t="shared" ref="BE397:BE460" si="174">IF(AH397="*その他*","AJ列色消し",IF(OR(ISNUMBER(SEARCH("処遇改善加算Ⅰロ",N397)),ISNUMBER(SEARCH("処遇改善加算Ⅱロ",N397))),"",IF(AND(BC397="AJ列に色付け",AE397="○",AF397="○",AG397&gt;=1),"AJ列色消し","")))</f>
        <v/>
      </c>
      <c r="BF397" s="547" t="str">
        <f t="shared" si="169"/>
        <v/>
      </c>
      <c r="BG397" s="547" t="str">
        <f t="shared" si="170"/>
        <v/>
      </c>
      <c r="BH397" s="547" t="str">
        <f t="shared" si="171"/>
        <v/>
      </c>
      <c r="BI397" s="547" t="str">
        <f t="shared" si="172"/>
        <v/>
      </c>
      <c r="BM397" s="633" t="e">
        <f>VLOOKUP(K397,【参考】数式用!$A$2:$O$57,15,FALSE)</f>
        <v>#N/A</v>
      </c>
    </row>
    <row r="398" spans="1:65" ht="109.95" customHeight="1" thickBot="1">
      <c r="A398" s="649">
        <v>387</v>
      </c>
      <c r="B398" s="983" t="str">
        <f>IF(基本情報入力シート!B426="","",基本情報入力シート!B426)</f>
        <v/>
      </c>
      <c r="C398" s="984"/>
      <c r="D398" s="984"/>
      <c r="E398" s="984"/>
      <c r="F398" s="985"/>
      <c r="G398" s="460" t="str">
        <f>IF(基本情報入力シート!L426="", "", 基本情報入力シート!L426)</f>
        <v/>
      </c>
      <c r="H398" s="460" t="str">
        <f>IF(基本情報入力シート!Q426="", "", 基本情報入力シート!Q426)</f>
        <v/>
      </c>
      <c r="I398" s="460" t="str">
        <f>IF(基本情報入力シート!V426="", "", 基本情報入力シート!V426)</f>
        <v/>
      </c>
      <c r="J398" s="460" t="str">
        <f>IF(基本情報入力シート!W426="", "", 基本情報入力シート!W426)</f>
        <v/>
      </c>
      <c r="K398" s="460" t="str">
        <f>IF(基本情報入力シート!Z426="", "", 基本情報入力シート!Z426)</f>
        <v/>
      </c>
      <c r="L398" s="162" t="str">
        <f>IF(基本情報入力シート!AF426=0, "",基本情報入力シート!AF426)</f>
        <v/>
      </c>
      <c r="M398" s="163" t="str">
        <f>IF(AND(基本情報入力シート!AG426="",基本情報入力シート!AG426=""), "", 基本情報入力シート!AG426)</f>
        <v/>
      </c>
      <c r="N398" s="136"/>
      <c r="O398" s="155" t="str">
        <f>IFERROR(VLOOKUP(K398,【参考】数式用!$A$2:$M$57,MATCH(N398,【参考】数式用!$G$3:$M$3,0)+6,0),"")</f>
        <v/>
      </c>
      <c r="P398" s="461" t="s">
        <v>180</v>
      </c>
      <c r="Q398" s="141"/>
      <c r="R398" s="462" t="s">
        <v>271</v>
      </c>
      <c r="S398" s="141"/>
      <c r="T398" s="462" t="s">
        <v>272</v>
      </c>
      <c r="U398" s="141"/>
      <c r="V398" s="462" t="s">
        <v>271</v>
      </c>
      <c r="W398" s="141"/>
      <c r="X398" s="462" t="s">
        <v>182</v>
      </c>
      <c r="Y398" s="462" t="s">
        <v>274</v>
      </c>
      <c r="Z398" s="456" t="str">
        <f t="shared" si="152"/>
        <v/>
      </c>
      <c r="AA398" s="463" t="s">
        <v>275</v>
      </c>
      <c r="AB398" s="458" t="str">
        <f t="shared" si="153"/>
        <v/>
      </c>
      <c r="AC398" s="459" t="str">
        <f>IFERROR(ROUNDDOWN(ROUNDDOWN(ROUND(L398*VLOOKUP(K398,【参考】数式用!$A$2:$M$57,MATCH("処遇改善加算Ⅳ",【参考】数式用!$G$3:$M$3,0)+6,0),0)*M398,0)*Z398*0.5,0), "")</f>
        <v/>
      </c>
      <c r="AD398" s="156"/>
      <c r="AE398" s="157"/>
      <c r="AF398" s="157"/>
      <c r="AG398" s="158"/>
      <c r="AH398" s="234"/>
      <c r="AI398" s="584"/>
      <c r="AJ398" s="167"/>
      <c r="AK398" s="541" t="str">
        <f t="shared" si="154"/>
        <v/>
      </c>
      <c r="AL398" s="542" t="str">
        <f t="shared" si="155"/>
        <v/>
      </c>
      <c r="AM398" s="543"/>
      <c r="AN398" s="547" t="str">
        <f>IFERROR(VLOOKUP(K398,【参考】数式用!$A$2:$N$57,14,FALSE),"")</f>
        <v/>
      </c>
      <c r="AO398" s="547" t="str">
        <f t="shared" si="156"/>
        <v/>
      </c>
      <c r="AP398" s="545" t="str">
        <f t="shared" si="157"/>
        <v/>
      </c>
      <c r="AQ398" s="545" t="str">
        <f t="shared" si="158"/>
        <v>キャリアパス要件Ⅰ・Ⅱ_</v>
      </c>
      <c r="AR398" s="546" t="str">
        <f t="shared" si="159"/>
        <v>入力済</v>
      </c>
      <c r="AS398" s="547" t="str">
        <f t="shared" si="160"/>
        <v/>
      </c>
      <c r="AT398" s="546" t="str">
        <f t="shared" si="161"/>
        <v>入力済</v>
      </c>
      <c r="AU398" s="546" t="str">
        <f t="shared" si="162"/>
        <v/>
      </c>
      <c r="AV398" s="546" t="str">
        <f t="shared" si="163"/>
        <v/>
      </c>
      <c r="AW398" s="547" t="str">
        <f t="shared" si="164"/>
        <v/>
      </c>
      <c r="AX398" s="547" t="str">
        <f t="shared" si="173"/>
        <v>入力済</v>
      </c>
      <c r="AY398" s="546" t="str">
        <f>IFERROR(VLOOKUP(K398,【参考】数式用!$AR$3:$AS$49, 2, FALSE), "")</f>
        <v/>
      </c>
      <c r="AZ398" s="547" t="str">
        <f t="shared" si="165"/>
        <v/>
      </c>
      <c r="BA398" s="547" t="str">
        <f t="shared" si="166"/>
        <v>入力済</v>
      </c>
      <c r="BB398" s="546" t="str">
        <f>IFERROR(VLOOKUP(K398,【参考】数式用!$AX$3:$AY$56, 2, FALSE), "")</f>
        <v/>
      </c>
      <c r="BC398" s="547" t="str">
        <f t="shared" si="167"/>
        <v/>
      </c>
      <c r="BD398" s="547" t="str">
        <f t="shared" si="168"/>
        <v>入力済</v>
      </c>
      <c r="BE398" s="547" t="str">
        <f t="shared" si="174"/>
        <v/>
      </c>
      <c r="BF398" s="547" t="str">
        <f t="shared" si="169"/>
        <v/>
      </c>
      <c r="BG398" s="547" t="str">
        <f t="shared" si="170"/>
        <v/>
      </c>
      <c r="BH398" s="547" t="str">
        <f t="shared" si="171"/>
        <v/>
      </c>
      <c r="BI398" s="547" t="str">
        <f t="shared" si="172"/>
        <v/>
      </c>
      <c r="BM398" s="633" t="e">
        <f>VLOOKUP(K398,【参考】数式用!$A$2:$O$57,15,FALSE)</f>
        <v>#N/A</v>
      </c>
    </row>
    <row r="399" spans="1:65" ht="109.95" customHeight="1" thickBot="1">
      <c r="A399" s="649">
        <v>388</v>
      </c>
      <c r="B399" s="983" t="str">
        <f>IF(基本情報入力シート!B427="","",基本情報入力シート!B427)</f>
        <v/>
      </c>
      <c r="C399" s="984"/>
      <c r="D399" s="984"/>
      <c r="E399" s="984"/>
      <c r="F399" s="985"/>
      <c r="G399" s="460" t="str">
        <f>IF(基本情報入力シート!L427="", "", 基本情報入力シート!L427)</f>
        <v/>
      </c>
      <c r="H399" s="460" t="str">
        <f>IF(基本情報入力シート!Q427="", "", 基本情報入力シート!Q427)</f>
        <v/>
      </c>
      <c r="I399" s="460" t="str">
        <f>IF(基本情報入力シート!V427="", "", 基本情報入力シート!V427)</f>
        <v/>
      </c>
      <c r="J399" s="460" t="str">
        <f>IF(基本情報入力シート!W427="", "", 基本情報入力シート!W427)</f>
        <v/>
      </c>
      <c r="K399" s="460" t="str">
        <f>IF(基本情報入力シート!Z427="", "", 基本情報入力シート!Z427)</f>
        <v/>
      </c>
      <c r="L399" s="162" t="str">
        <f>IF(基本情報入力シート!AF427=0, "",基本情報入力シート!AF427)</f>
        <v/>
      </c>
      <c r="M399" s="163" t="str">
        <f>IF(AND(基本情報入力シート!AG427="",基本情報入力シート!AG427=""), "", 基本情報入力シート!AG427)</f>
        <v/>
      </c>
      <c r="N399" s="136"/>
      <c r="O399" s="155" t="str">
        <f>IFERROR(VLOOKUP(K399,【参考】数式用!$A$2:$M$57,MATCH(N399,【参考】数式用!$G$3:$M$3,0)+6,0),"")</f>
        <v/>
      </c>
      <c r="P399" s="461" t="s">
        <v>180</v>
      </c>
      <c r="Q399" s="141"/>
      <c r="R399" s="462" t="s">
        <v>271</v>
      </c>
      <c r="S399" s="141"/>
      <c r="T399" s="462" t="s">
        <v>272</v>
      </c>
      <c r="U399" s="141"/>
      <c r="V399" s="462" t="s">
        <v>271</v>
      </c>
      <c r="W399" s="141"/>
      <c r="X399" s="462" t="s">
        <v>182</v>
      </c>
      <c r="Y399" s="462" t="s">
        <v>274</v>
      </c>
      <c r="Z399" s="456" t="str">
        <f t="shared" si="152"/>
        <v/>
      </c>
      <c r="AA399" s="463" t="s">
        <v>275</v>
      </c>
      <c r="AB399" s="458" t="str">
        <f t="shared" si="153"/>
        <v/>
      </c>
      <c r="AC399" s="459" t="str">
        <f>IFERROR(ROUNDDOWN(ROUNDDOWN(ROUND(L399*VLOOKUP(K399,【参考】数式用!$A$2:$M$57,MATCH("処遇改善加算Ⅳ",【参考】数式用!$G$3:$M$3,0)+6,0),0)*M399,0)*Z399*0.5,0), "")</f>
        <v/>
      </c>
      <c r="AD399" s="156"/>
      <c r="AE399" s="157"/>
      <c r="AF399" s="157"/>
      <c r="AG399" s="158"/>
      <c r="AH399" s="234"/>
      <c r="AI399" s="584"/>
      <c r="AJ399" s="167"/>
      <c r="AK399" s="541" t="str">
        <f t="shared" si="154"/>
        <v/>
      </c>
      <c r="AL399" s="542" t="str">
        <f t="shared" si="155"/>
        <v/>
      </c>
      <c r="AM399" s="543"/>
      <c r="AN399" s="547" t="str">
        <f>IFERROR(VLOOKUP(K399,【参考】数式用!$A$2:$N$57,14,FALSE),"")</f>
        <v/>
      </c>
      <c r="AO399" s="547" t="str">
        <f t="shared" si="156"/>
        <v/>
      </c>
      <c r="AP399" s="545" t="str">
        <f t="shared" si="157"/>
        <v/>
      </c>
      <c r="AQ399" s="545" t="str">
        <f t="shared" si="158"/>
        <v>キャリアパス要件Ⅰ・Ⅱ_</v>
      </c>
      <c r="AR399" s="546" t="str">
        <f t="shared" si="159"/>
        <v>入力済</v>
      </c>
      <c r="AS399" s="547" t="str">
        <f t="shared" si="160"/>
        <v/>
      </c>
      <c r="AT399" s="546" t="str">
        <f t="shared" si="161"/>
        <v>入力済</v>
      </c>
      <c r="AU399" s="546" t="str">
        <f t="shared" si="162"/>
        <v/>
      </c>
      <c r="AV399" s="546" t="str">
        <f t="shared" si="163"/>
        <v/>
      </c>
      <c r="AW399" s="547" t="str">
        <f t="shared" si="164"/>
        <v/>
      </c>
      <c r="AX399" s="547" t="str">
        <f t="shared" si="173"/>
        <v>入力済</v>
      </c>
      <c r="AY399" s="546" t="str">
        <f>IFERROR(VLOOKUP(K399,【参考】数式用!$AR$3:$AS$49, 2, FALSE), "")</f>
        <v/>
      </c>
      <c r="AZ399" s="547" t="str">
        <f t="shared" si="165"/>
        <v/>
      </c>
      <c r="BA399" s="547" t="str">
        <f t="shared" si="166"/>
        <v>入力済</v>
      </c>
      <c r="BB399" s="546" t="str">
        <f>IFERROR(VLOOKUP(K399,【参考】数式用!$AX$3:$AY$56, 2, FALSE), "")</f>
        <v/>
      </c>
      <c r="BC399" s="547" t="str">
        <f t="shared" si="167"/>
        <v/>
      </c>
      <c r="BD399" s="547" t="str">
        <f t="shared" si="168"/>
        <v>入力済</v>
      </c>
      <c r="BE399" s="547" t="str">
        <f t="shared" si="174"/>
        <v/>
      </c>
      <c r="BF399" s="547" t="str">
        <f t="shared" si="169"/>
        <v/>
      </c>
      <c r="BG399" s="547" t="str">
        <f t="shared" si="170"/>
        <v/>
      </c>
      <c r="BH399" s="547" t="str">
        <f t="shared" si="171"/>
        <v/>
      </c>
      <c r="BI399" s="547" t="str">
        <f t="shared" si="172"/>
        <v/>
      </c>
      <c r="BM399" s="633" t="e">
        <f>VLOOKUP(K399,【参考】数式用!$A$2:$O$57,15,FALSE)</f>
        <v>#N/A</v>
      </c>
    </row>
    <row r="400" spans="1:65" ht="109.95" customHeight="1" thickBot="1">
      <c r="A400" s="649">
        <v>389</v>
      </c>
      <c r="B400" s="983" t="str">
        <f>IF(基本情報入力シート!B428="","",基本情報入力シート!B428)</f>
        <v/>
      </c>
      <c r="C400" s="984"/>
      <c r="D400" s="984"/>
      <c r="E400" s="984"/>
      <c r="F400" s="985"/>
      <c r="G400" s="460" t="str">
        <f>IF(基本情報入力シート!L428="", "", 基本情報入力シート!L428)</f>
        <v/>
      </c>
      <c r="H400" s="460" t="str">
        <f>IF(基本情報入力シート!Q428="", "", 基本情報入力シート!Q428)</f>
        <v/>
      </c>
      <c r="I400" s="460" t="str">
        <f>IF(基本情報入力シート!V428="", "", 基本情報入力シート!V428)</f>
        <v/>
      </c>
      <c r="J400" s="460" t="str">
        <f>IF(基本情報入力シート!W428="", "", 基本情報入力シート!W428)</f>
        <v/>
      </c>
      <c r="K400" s="460" t="str">
        <f>IF(基本情報入力シート!Z428="", "", 基本情報入力シート!Z428)</f>
        <v/>
      </c>
      <c r="L400" s="162" t="str">
        <f>IF(基本情報入力シート!AF428=0, "",基本情報入力シート!AF428)</f>
        <v/>
      </c>
      <c r="M400" s="163" t="str">
        <f>IF(AND(基本情報入力シート!AG428="",基本情報入力シート!AG428=""), "", 基本情報入力シート!AG428)</f>
        <v/>
      </c>
      <c r="N400" s="136"/>
      <c r="O400" s="155" t="str">
        <f>IFERROR(VLOOKUP(K400,【参考】数式用!$A$2:$M$57,MATCH(N400,【参考】数式用!$G$3:$M$3,0)+6,0),"")</f>
        <v/>
      </c>
      <c r="P400" s="461" t="s">
        <v>180</v>
      </c>
      <c r="Q400" s="141"/>
      <c r="R400" s="462" t="s">
        <v>271</v>
      </c>
      <c r="S400" s="141"/>
      <c r="T400" s="462" t="s">
        <v>272</v>
      </c>
      <c r="U400" s="141"/>
      <c r="V400" s="462" t="s">
        <v>271</v>
      </c>
      <c r="W400" s="141"/>
      <c r="X400" s="462" t="s">
        <v>182</v>
      </c>
      <c r="Y400" s="462" t="s">
        <v>274</v>
      </c>
      <c r="Z400" s="456" t="str">
        <f t="shared" si="152"/>
        <v/>
      </c>
      <c r="AA400" s="463" t="s">
        <v>275</v>
      </c>
      <c r="AB400" s="458" t="str">
        <f t="shared" si="153"/>
        <v/>
      </c>
      <c r="AC400" s="459" t="str">
        <f>IFERROR(ROUNDDOWN(ROUNDDOWN(ROUND(L400*VLOOKUP(K400,【参考】数式用!$A$2:$M$57,MATCH("処遇改善加算Ⅳ",【参考】数式用!$G$3:$M$3,0)+6,0),0)*M400,0)*Z400*0.5,0), "")</f>
        <v/>
      </c>
      <c r="AD400" s="156"/>
      <c r="AE400" s="157"/>
      <c r="AF400" s="157"/>
      <c r="AG400" s="158"/>
      <c r="AH400" s="234"/>
      <c r="AI400" s="584"/>
      <c r="AJ400" s="167"/>
      <c r="AK400" s="541" t="str">
        <f t="shared" si="154"/>
        <v/>
      </c>
      <c r="AL400" s="542" t="str">
        <f t="shared" si="155"/>
        <v/>
      </c>
      <c r="AM400" s="543"/>
      <c r="AN400" s="547" t="str">
        <f>IFERROR(VLOOKUP(K400,【参考】数式用!$A$2:$N$57,14,FALSE),"")</f>
        <v/>
      </c>
      <c r="AO400" s="547" t="str">
        <f t="shared" si="156"/>
        <v/>
      </c>
      <c r="AP400" s="545" t="str">
        <f t="shared" si="157"/>
        <v/>
      </c>
      <c r="AQ400" s="545" t="str">
        <f t="shared" si="158"/>
        <v>キャリアパス要件Ⅰ・Ⅱ_</v>
      </c>
      <c r="AR400" s="546" t="str">
        <f t="shared" si="159"/>
        <v>入力済</v>
      </c>
      <c r="AS400" s="547" t="str">
        <f t="shared" si="160"/>
        <v/>
      </c>
      <c r="AT400" s="546" t="str">
        <f t="shared" si="161"/>
        <v>入力済</v>
      </c>
      <c r="AU400" s="546" t="str">
        <f t="shared" si="162"/>
        <v/>
      </c>
      <c r="AV400" s="546" t="str">
        <f t="shared" si="163"/>
        <v/>
      </c>
      <c r="AW400" s="547" t="str">
        <f t="shared" si="164"/>
        <v/>
      </c>
      <c r="AX400" s="547" t="str">
        <f t="shared" si="173"/>
        <v>入力済</v>
      </c>
      <c r="AY400" s="546" t="str">
        <f>IFERROR(VLOOKUP(K400,【参考】数式用!$AR$3:$AS$49, 2, FALSE), "")</f>
        <v/>
      </c>
      <c r="AZ400" s="547" t="str">
        <f t="shared" si="165"/>
        <v/>
      </c>
      <c r="BA400" s="547" t="str">
        <f t="shared" si="166"/>
        <v>入力済</v>
      </c>
      <c r="BB400" s="546" t="str">
        <f>IFERROR(VLOOKUP(K400,【参考】数式用!$AX$3:$AY$56, 2, FALSE), "")</f>
        <v/>
      </c>
      <c r="BC400" s="547" t="str">
        <f t="shared" si="167"/>
        <v/>
      </c>
      <c r="BD400" s="547" t="str">
        <f t="shared" si="168"/>
        <v>入力済</v>
      </c>
      <c r="BE400" s="547" t="str">
        <f t="shared" si="174"/>
        <v/>
      </c>
      <c r="BF400" s="547" t="str">
        <f t="shared" si="169"/>
        <v/>
      </c>
      <c r="BG400" s="547" t="str">
        <f t="shared" si="170"/>
        <v/>
      </c>
      <c r="BH400" s="547" t="str">
        <f t="shared" si="171"/>
        <v/>
      </c>
      <c r="BI400" s="547" t="str">
        <f t="shared" si="172"/>
        <v/>
      </c>
      <c r="BM400" s="633" t="e">
        <f>VLOOKUP(K400,【参考】数式用!$A$2:$O$57,15,FALSE)</f>
        <v>#N/A</v>
      </c>
    </row>
    <row r="401" spans="1:65" ht="109.95" customHeight="1" thickBot="1">
      <c r="A401" s="649">
        <v>390</v>
      </c>
      <c r="B401" s="983" t="str">
        <f>IF(基本情報入力シート!B429="","",基本情報入力シート!B429)</f>
        <v/>
      </c>
      <c r="C401" s="984"/>
      <c r="D401" s="984"/>
      <c r="E401" s="984"/>
      <c r="F401" s="985"/>
      <c r="G401" s="460" t="str">
        <f>IF(基本情報入力シート!L429="", "", 基本情報入力シート!L429)</f>
        <v/>
      </c>
      <c r="H401" s="460" t="str">
        <f>IF(基本情報入力シート!Q429="", "", 基本情報入力シート!Q429)</f>
        <v/>
      </c>
      <c r="I401" s="460" t="str">
        <f>IF(基本情報入力シート!V429="", "", 基本情報入力シート!V429)</f>
        <v/>
      </c>
      <c r="J401" s="460" t="str">
        <f>IF(基本情報入力シート!W429="", "", 基本情報入力シート!W429)</f>
        <v/>
      </c>
      <c r="K401" s="460" t="str">
        <f>IF(基本情報入力シート!Z429="", "", 基本情報入力シート!Z429)</f>
        <v/>
      </c>
      <c r="L401" s="162" t="str">
        <f>IF(基本情報入力シート!AF429=0, "",基本情報入力シート!AF429)</f>
        <v/>
      </c>
      <c r="M401" s="163" t="str">
        <f>IF(AND(基本情報入力シート!AG429="",基本情報入力シート!AG429=""), "", 基本情報入力シート!AG429)</f>
        <v/>
      </c>
      <c r="N401" s="136"/>
      <c r="O401" s="155" t="str">
        <f>IFERROR(VLOOKUP(K401,【参考】数式用!$A$2:$M$57,MATCH(N401,【参考】数式用!$G$3:$M$3,0)+6,0),"")</f>
        <v/>
      </c>
      <c r="P401" s="461" t="s">
        <v>180</v>
      </c>
      <c r="Q401" s="141"/>
      <c r="R401" s="462" t="s">
        <v>271</v>
      </c>
      <c r="S401" s="141"/>
      <c r="T401" s="462" t="s">
        <v>272</v>
      </c>
      <c r="U401" s="141"/>
      <c r="V401" s="462" t="s">
        <v>271</v>
      </c>
      <c r="W401" s="141"/>
      <c r="X401" s="462" t="s">
        <v>182</v>
      </c>
      <c r="Y401" s="462" t="s">
        <v>274</v>
      </c>
      <c r="Z401" s="456" t="str">
        <f t="shared" si="152"/>
        <v/>
      </c>
      <c r="AA401" s="463" t="s">
        <v>275</v>
      </c>
      <c r="AB401" s="458" t="str">
        <f t="shared" si="153"/>
        <v/>
      </c>
      <c r="AC401" s="459" t="str">
        <f>IFERROR(ROUNDDOWN(ROUNDDOWN(ROUND(L401*VLOOKUP(K401,【参考】数式用!$A$2:$M$57,MATCH("処遇改善加算Ⅳ",【参考】数式用!$G$3:$M$3,0)+6,0),0)*M401,0)*Z401*0.5,0), "")</f>
        <v/>
      </c>
      <c r="AD401" s="156"/>
      <c r="AE401" s="157"/>
      <c r="AF401" s="157"/>
      <c r="AG401" s="158"/>
      <c r="AH401" s="234"/>
      <c r="AI401" s="584"/>
      <c r="AJ401" s="167"/>
      <c r="AK401" s="541" t="str">
        <f t="shared" si="154"/>
        <v/>
      </c>
      <c r="AL401" s="542" t="str">
        <f t="shared" si="155"/>
        <v/>
      </c>
      <c r="AM401" s="543"/>
      <c r="AN401" s="547" t="str">
        <f>IFERROR(VLOOKUP(K401,【参考】数式用!$A$2:$N$57,14,FALSE),"")</f>
        <v/>
      </c>
      <c r="AO401" s="547" t="str">
        <f t="shared" si="156"/>
        <v/>
      </c>
      <c r="AP401" s="545" t="str">
        <f t="shared" si="157"/>
        <v/>
      </c>
      <c r="AQ401" s="545" t="str">
        <f t="shared" si="158"/>
        <v>キャリアパス要件Ⅰ・Ⅱ_</v>
      </c>
      <c r="AR401" s="546" t="str">
        <f t="shared" si="159"/>
        <v>入力済</v>
      </c>
      <c r="AS401" s="547" t="str">
        <f t="shared" si="160"/>
        <v/>
      </c>
      <c r="AT401" s="546" t="str">
        <f t="shared" si="161"/>
        <v>入力済</v>
      </c>
      <c r="AU401" s="546" t="str">
        <f t="shared" si="162"/>
        <v/>
      </c>
      <c r="AV401" s="546" t="str">
        <f t="shared" si="163"/>
        <v/>
      </c>
      <c r="AW401" s="547" t="str">
        <f t="shared" si="164"/>
        <v/>
      </c>
      <c r="AX401" s="547" t="str">
        <f t="shared" si="173"/>
        <v>入力済</v>
      </c>
      <c r="AY401" s="546" t="str">
        <f>IFERROR(VLOOKUP(K401,【参考】数式用!$AR$3:$AS$49, 2, FALSE), "")</f>
        <v/>
      </c>
      <c r="AZ401" s="547" t="str">
        <f t="shared" si="165"/>
        <v/>
      </c>
      <c r="BA401" s="547" t="str">
        <f t="shared" si="166"/>
        <v>入力済</v>
      </c>
      <c r="BB401" s="546" t="str">
        <f>IFERROR(VLOOKUP(K401,【参考】数式用!$AX$3:$AY$56, 2, FALSE), "")</f>
        <v/>
      </c>
      <c r="BC401" s="547" t="str">
        <f t="shared" si="167"/>
        <v/>
      </c>
      <c r="BD401" s="547" t="str">
        <f t="shared" si="168"/>
        <v>入力済</v>
      </c>
      <c r="BE401" s="547" t="str">
        <f t="shared" si="174"/>
        <v/>
      </c>
      <c r="BF401" s="547" t="str">
        <f t="shared" si="169"/>
        <v/>
      </c>
      <c r="BG401" s="547" t="str">
        <f t="shared" si="170"/>
        <v/>
      </c>
      <c r="BH401" s="547" t="str">
        <f t="shared" si="171"/>
        <v/>
      </c>
      <c r="BI401" s="547" t="str">
        <f t="shared" si="172"/>
        <v/>
      </c>
      <c r="BM401" s="633" t="e">
        <f>VLOOKUP(K401,【参考】数式用!$A$2:$O$57,15,FALSE)</f>
        <v>#N/A</v>
      </c>
    </row>
    <row r="402" spans="1:65" ht="109.95" customHeight="1" thickBot="1">
      <c r="A402" s="649">
        <v>391</v>
      </c>
      <c r="B402" s="983" t="str">
        <f>IF(基本情報入力シート!B430="","",基本情報入力シート!B430)</f>
        <v/>
      </c>
      <c r="C402" s="984"/>
      <c r="D402" s="984"/>
      <c r="E402" s="984"/>
      <c r="F402" s="985"/>
      <c r="G402" s="460" t="str">
        <f>IF(基本情報入力シート!L430="", "", 基本情報入力シート!L430)</f>
        <v/>
      </c>
      <c r="H402" s="460" t="str">
        <f>IF(基本情報入力シート!Q430="", "", 基本情報入力シート!Q430)</f>
        <v/>
      </c>
      <c r="I402" s="460" t="str">
        <f>IF(基本情報入力シート!V430="", "", 基本情報入力シート!V430)</f>
        <v/>
      </c>
      <c r="J402" s="460" t="str">
        <f>IF(基本情報入力シート!W430="", "", 基本情報入力シート!W430)</f>
        <v/>
      </c>
      <c r="K402" s="460" t="str">
        <f>IF(基本情報入力シート!Z430="", "", 基本情報入力シート!Z430)</f>
        <v/>
      </c>
      <c r="L402" s="162" t="str">
        <f>IF(基本情報入力シート!AF430=0, "",基本情報入力シート!AF430)</f>
        <v/>
      </c>
      <c r="M402" s="163" t="str">
        <f>IF(AND(基本情報入力シート!AG430="",基本情報入力シート!AG430=""), "", 基本情報入力シート!AG430)</f>
        <v/>
      </c>
      <c r="N402" s="136"/>
      <c r="O402" s="155" t="str">
        <f>IFERROR(VLOOKUP(K402,【参考】数式用!$A$2:$M$57,MATCH(N402,【参考】数式用!$G$3:$M$3,0)+6,0),"")</f>
        <v/>
      </c>
      <c r="P402" s="461" t="s">
        <v>180</v>
      </c>
      <c r="Q402" s="141"/>
      <c r="R402" s="462" t="s">
        <v>271</v>
      </c>
      <c r="S402" s="141"/>
      <c r="T402" s="462" t="s">
        <v>272</v>
      </c>
      <c r="U402" s="141"/>
      <c r="V402" s="462" t="s">
        <v>271</v>
      </c>
      <c r="W402" s="141"/>
      <c r="X402" s="462" t="s">
        <v>182</v>
      </c>
      <c r="Y402" s="462" t="s">
        <v>274</v>
      </c>
      <c r="Z402" s="456" t="str">
        <f t="shared" si="152"/>
        <v/>
      </c>
      <c r="AA402" s="463" t="s">
        <v>275</v>
      </c>
      <c r="AB402" s="458" t="str">
        <f t="shared" si="153"/>
        <v/>
      </c>
      <c r="AC402" s="459" t="str">
        <f>IFERROR(ROUNDDOWN(ROUNDDOWN(ROUND(L402*VLOOKUP(K402,【参考】数式用!$A$2:$M$57,MATCH("処遇改善加算Ⅳ",【参考】数式用!$G$3:$M$3,0)+6,0),0)*M402,0)*Z402*0.5,0), "")</f>
        <v/>
      </c>
      <c r="AD402" s="156"/>
      <c r="AE402" s="157"/>
      <c r="AF402" s="157"/>
      <c r="AG402" s="158"/>
      <c r="AH402" s="234"/>
      <c r="AI402" s="584"/>
      <c r="AJ402" s="167"/>
      <c r="AK402" s="541" t="str">
        <f t="shared" si="154"/>
        <v/>
      </c>
      <c r="AL402" s="542" t="str">
        <f t="shared" si="155"/>
        <v/>
      </c>
      <c r="AM402" s="543"/>
      <c r="AN402" s="547" t="str">
        <f>IFERROR(VLOOKUP(K402,【参考】数式用!$A$2:$N$57,14,FALSE),"")</f>
        <v/>
      </c>
      <c r="AO402" s="547" t="str">
        <f t="shared" si="156"/>
        <v/>
      </c>
      <c r="AP402" s="545" t="str">
        <f t="shared" si="157"/>
        <v/>
      </c>
      <c r="AQ402" s="545" t="str">
        <f t="shared" si="158"/>
        <v>キャリアパス要件Ⅰ・Ⅱ_</v>
      </c>
      <c r="AR402" s="546" t="str">
        <f t="shared" si="159"/>
        <v>入力済</v>
      </c>
      <c r="AS402" s="547" t="str">
        <f t="shared" si="160"/>
        <v/>
      </c>
      <c r="AT402" s="546" t="str">
        <f t="shared" si="161"/>
        <v>入力済</v>
      </c>
      <c r="AU402" s="546" t="str">
        <f t="shared" si="162"/>
        <v/>
      </c>
      <c r="AV402" s="546" t="str">
        <f t="shared" si="163"/>
        <v/>
      </c>
      <c r="AW402" s="547" t="str">
        <f t="shared" si="164"/>
        <v/>
      </c>
      <c r="AX402" s="547" t="str">
        <f t="shared" si="173"/>
        <v>入力済</v>
      </c>
      <c r="AY402" s="546" t="str">
        <f>IFERROR(VLOOKUP(K402,【参考】数式用!$AR$3:$AS$49, 2, FALSE), "")</f>
        <v/>
      </c>
      <c r="AZ402" s="547" t="str">
        <f t="shared" si="165"/>
        <v/>
      </c>
      <c r="BA402" s="547" t="str">
        <f t="shared" si="166"/>
        <v>入力済</v>
      </c>
      <c r="BB402" s="546" t="str">
        <f>IFERROR(VLOOKUP(K402,【参考】数式用!$AX$3:$AY$56, 2, FALSE), "")</f>
        <v/>
      </c>
      <c r="BC402" s="547" t="str">
        <f t="shared" si="167"/>
        <v/>
      </c>
      <c r="BD402" s="547" t="str">
        <f t="shared" si="168"/>
        <v>入力済</v>
      </c>
      <c r="BE402" s="547" t="str">
        <f t="shared" si="174"/>
        <v/>
      </c>
      <c r="BF402" s="547" t="str">
        <f t="shared" si="169"/>
        <v/>
      </c>
      <c r="BG402" s="547" t="str">
        <f t="shared" si="170"/>
        <v/>
      </c>
      <c r="BH402" s="547" t="str">
        <f t="shared" si="171"/>
        <v/>
      </c>
      <c r="BI402" s="547" t="str">
        <f t="shared" si="172"/>
        <v/>
      </c>
      <c r="BM402" s="633" t="e">
        <f>VLOOKUP(K402,【参考】数式用!$A$2:$O$57,15,FALSE)</f>
        <v>#N/A</v>
      </c>
    </row>
    <row r="403" spans="1:65" ht="109.95" customHeight="1" thickBot="1">
      <c r="A403" s="649">
        <v>392</v>
      </c>
      <c r="B403" s="983" t="str">
        <f>IF(基本情報入力シート!B431="","",基本情報入力シート!B431)</f>
        <v/>
      </c>
      <c r="C403" s="984"/>
      <c r="D403" s="984"/>
      <c r="E403" s="984"/>
      <c r="F403" s="985"/>
      <c r="G403" s="460" t="str">
        <f>IF(基本情報入力シート!L431="", "", 基本情報入力シート!L431)</f>
        <v/>
      </c>
      <c r="H403" s="460" t="str">
        <f>IF(基本情報入力シート!Q431="", "", 基本情報入力シート!Q431)</f>
        <v/>
      </c>
      <c r="I403" s="460" t="str">
        <f>IF(基本情報入力シート!V431="", "", 基本情報入力シート!V431)</f>
        <v/>
      </c>
      <c r="J403" s="460" t="str">
        <f>IF(基本情報入力シート!W431="", "", 基本情報入力シート!W431)</f>
        <v/>
      </c>
      <c r="K403" s="460" t="str">
        <f>IF(基本情報入力シート!Z431="", "", 基本情報入力シート!Z431)</f>
        <v/>
      </c>
      <c r="L403" s="162" t="str">
        <f>IF(基本情報入力シート!AF431=0, "",基本情報入力シート!AF431)</f>
        <v/>
      </c>
      <c r="M403" s="163" t="str">
        <f>IF(AND(基本情報入力シート!AG431="",基本情報入力シート!AG431=""), "", 基本情報入力シート!AG431)</f>
        <v/>
      </c>
      <c r="N403" s="136"/>
      <c r="O403" s="155" t="str">
        <f>IFERROR(VLOOKUP(K403,【参考】数式用!$A$2:$M$57,MATCH(N403,【参考】数式用!$G$3:$M$3,0)+6,0),"")</f>
        <v/>
      </c>
      <c r="P403" s="461" t="s">
        <v>180</v>
      </c>
      <c r="Q403" s="141"/>
      <c r="R403" s="462" t="s">
        <v>271</v>
      </c>
      <c r="S403" s="141"/>
      <c r="T403" s="462" t="s">
        <v>272</v>
      </c>
      <c r="U403" s="141"/>
      <c r="V403" s="462" t="s">
        <v>271</v>
      </c>
      <c r="W403" s="141"/>
      <c r="X403" s="462" t="s">
        <v>182</v>
      </c>
      <c r="Y403" s="462" t="s">
        <v>274</v>
      </c>
      <c r="Z403" s="456" t="str">
        <f t="shared" si="152"/>
        <v/>
      </c>
      <c r="AA403" s="463" t="s">
        <v>275</v>
      </c>
      <c r="AB403" s="458" t="str">
        <f t="shared" si="153"/>
        <v/>
      </c>
      <c r="AC403" s="459" t="str">
        <f>IFERROR(ROUNDDOWN(ROUNDDOWN(ROUND(L403*VLOOKUP(K403,【参考】数式用!$A$2:$M$57,MATCH("処遇改善加算Ⅳ",【参考】数式用!$G$3:$M$3,0)+6,0),0)*M403,0)*Z403*0.5,0), "")</f>
        <v/>
      </c>
      <c r="AD403" s="156"/>
      <c r="AE403" s="157"/>
      <c r="AF403" s="157"/>
      <c r="AG403" s="158"/>
      <c r="AH403" s="234"/>
      <c r="AI403" s="584"/>
      <c r="AJ403" s="167"/>
      <c r="AK403" s="541" t="str">
        <f t="shared" si="154"/>
        <v/>
      </c>
      <c r="AL403" s="542" t="str">
        <f t="shared" si="155"/>
        <v/>
      </c>
      <c r="AM403" s="543"/>
      <c r="AN403" s="547" t="str">
        <f>IFERROR(VLOOKUP(K403,【参考】数式用!$A$2:$N$57,14,FALSE),"")</f>
        <v/>
      </c>
      <c r="AO403" s="547" t="str">
        <f t="shared" si="156"/>
        <v/>
      </c>
      <c r="AP403" s="545" t="str">
        <f t="shared" si="157"/>
        <v/>
      </c>
      <c r="AQ403" s="545" t="str">
        <f t="shared" si="158"/>
        <v>キャリアパス要件Ⅰ・Ⅱ_</v>
      </c>
      <c r="AR403" s="546" t="str">
        <f t="shared" si="159"/>
        <v>入力済</v>
      </c>
      <c r="AS403" s="547" t="str">
        <f t="shared" si="160"/>
        <v/>
      </c>
      <c r="AT403" s="546" t="str">
        <f t="shared" si="161"/>
        <v>入力済</v>
      </c>
      <c r="AU403" s="546" t="str">
        <f t="shared" si="162"/>
        <v/>
      </c>
      <c r="AV403" s="546" t="str">
        <f t="shared" si="163"/>
        <v/>
      </c>
      <c r="AW403" s="547" t="str">
        <f t="shared" si="164"/>
        <v/>
      </c>
      <c r="AX403" s="547" t="str">
        <f t="shared" si="173"/>
        <v>入力済</v>
      </c>
      <c r="AY403" s="546" t="str">
        <f>IFERROR(VLOOKUP(K403,【参考】数式用!$AR$3:$AS$49, 2, FALSE), "")</f>
        <v/>
      </c>
      <c r="AZ403" s="547" t="str">
        <f t="shared" si="165"/>
        <v/>
      </c>
      <c r="BA403" s="547" t="str">
        <f t="shared" si="166"/>
        <v>入力済</v>
      </c>
      <c r="BB403" s="546" t="str">
        <f>IFERROR(VLOOKUP(K403,【参考】数式用!$AX$3:$AY$56, 2, FALSE), "")</f>
        <v/>
      </c>
      <c r="BC403" s="547" t="str">
        <f t="shared" si="167"/>
        <v/>
      </c>
      <c r="BD403" s="547" t="str">
        <f t="shared" si="168"/>
        <v>入力済</v>
      </c>
      <c r="BE403" s="547" t="str">
        <f t="shared" si="174"/>
        <v/>
      </c>
      <c r="BF403" s="547" t="str">
        <f t="shared" si="169"/>
        <v/>
      </c>
      <c r="BG403" s="547" t="str">
        <f t="shared" si="170"/>
        <v/>
      </c>
      <c r="BH403" s="547" t="str">
        <f t="shared" si="171"/>
        <v/>
      </c>
      <c r="BI403" s="547" t="str">
        <f t="shared" si="172"/>
        <v/>
      </c>
      <c r="BM403" s="633" t="e">
        <f>VLOOKUP(K403,【参考】数式用!$A$2:$O$57,15,FALSE)</f>
        <v>#N/A</v>
      </c>
    </row>
    <row r="404" spans="1:65" ht="109.95" customHeight="1" thickBot="1">
      <c r="A404" s="649">
        <v>393</v>
      </c>
      <c r="B404" s="983" t="str">
        <f>IF(基本情報入力シート!B432="","",基本情報入力シート!B432)</f>
        <v/>
      </c>
      <c r="C404" s="984"/>
      <c r="D404" s="984"/>
      <c r="E404" s="984"/>
      <c r="F404" s="985"/>
      <c r="G404" s="460" t="str">
        <f>IF(基本情報入力シート!L432="", "", 基本情報入力シート!L432)</f>
        <v/>
      </c>
      <c r="H404" s="460" t="str">
        <f>IF(基本情報入力シート!Q432="", "", 基本情報入力シート!Q432)</f>
        <v/>
      </c>
      <c r="I404" s="460" t="str">
        <f>IF(基本情報入力シート!V432="", "", 基本情報入力シート!V432)</f>
        <v/>
      </c>
      <c r="J404" s="460" t="str">
        <f>IF(基本情報入力シート!W432="", "", 基本情報入力シート!W432)</f>
        <v/>
      </c>
      <c r="K404" s="460" t="str">
        <f>IF(基本情報入力シート!Z432="", "", 基本情報入力シート!Z432)</f>
        <v/>
      </c>
      <c r="L404" s="162" t="str">
        <f>IF(基本情報入力シート!AF432=0, "",基本情報入力シート!AF432)</f>
        <v/>
      </c>
      <c r="M404" s="163" t="str">
        <f>IF(AND(基本情報入力シート!AG432="",基本情報入力シート!AG432=""), "", 基本情報入力シート!AG432)</f>
        <v/>
      </c>
      <c r="N404" s="136"/>
      <c r="O404" s="155" t="str">
        <f>IFERROR(VLOOKUP(K404,【参考】数式用!$A$2:$M$57,MATCH(N404,【参考】数式用!$G$3:$M$3,0)+6,0),"")</f>
        <v/>
      </c>
      <c r="P404" s="461" t="s">
        <v>180</v>
      </c>
      <c r="Q404" s="141"/>
      <c r="R404" s="462" t="s">
        <v>271</v>
      </c>
      <c r="S404" s="141"/>
      <c r="T404" s="462" t="s">
        <v>272</v>
      </c>
      <c r="U404" s="141"/>
      <c r="V404" s="462" t="s">
        <v>271</v>
      </c>
      <c r="W404" s="141"/>
      <c r="X404" s="462" t="s">
        <v>182</v>
      </c>
      <c r="Y404" s="462" t="s">
        <v>274</v>
      </c>
      <c r="Z404" s="456" t="str">
        <f t="shared" si="152"/>
        <v/>
      </c>
      <c r="AA404" s="463" t="s">
        <v>275</v>
      </c>
      <c r="AB404" s="458" t="str">
        <f t="shared" si="153"/>
        <v/>
      </c>
      <c r="AC404" s="459" t="str">
        <f>IFERROR(ROUNDDOWN(ROUNDDOWN(ROUND(L404*VLOOKUP(K404,【参考】数式用!$A$2:$M$57,MATCH("処遇改善加算Ⅳ",【参考】数式用!$G$3:$M$3,0)+6,0),0)*M404,0)*Z404*0.5,0), "")</f>
        <v/>
      </c>
      <c r="AD404" s="156"/>
      <c r="AE404" s="157"/>
      <c r="AF404" s="157"/>
      <c r="AG404" s="158"/>
      <c r="AH404" s="234"/>
      <c r="AI404" s="584"/>
      <c r="AJ404" s="167"/>
      <c r="AK404" s="541" t="str">
        <f t="shared" si="154"/>
        <v/>
      </c>
      <c r="AL404" s="542" t="str">
        <f t="shared" si="155"/>
        <v/>
      </c>
      <c r="AM404" s="543"/>
      <c r="AN404" s="547" t="str">
        <f>IFERROR(VLOOKUP(K404,【参考】数式用!$A$2:$N$57,14,FALSE),"")</f>
        <v/>
      </c>
      <c r="AO404" s="547" t="str">
        <f t="shared" si="156"/>
        <v/>
      </c>
      <c r="AP404" s="545" t="str">
        <f t="shared" si="157"/>
        <v/>
      </c>
      <c r="AQ404" s="545" t="str">
        <f t="shared" si="158"/>
        <v>キャリアパス要件Ⅰ・Ⅱ_</v>
      </c>
      <c r="AR404" s="546" t="str">
        <f t="shared" si="159"/>
        <v>入力済</v>
      </c>
      <c r="AS404" s="547" t="str">
        <f t="shared" si="160"/>
        <v/>
      </c>
      <c r="AT404" s="546" t="str">
        <f t="shared" si="161"/>
        <v>入力済</v>
      </c>
      <c r="AU404" s="546" t="str">
        <f t="shared" si="162"/>
        <v/>
      </c>
      <c r="AV404" s="546" t="str">
        <f t="shared" si="163"/>
        <v/>
      </c>
      <c r="AW404" s="547" t="str">
        <f t="shared" si="164"/>
        <v/>
      </c>
      <c r="AX404" s="547" t="str">
        <f t="shared" si="173"/>
        <v>入力済</v>
      </c>
      <c r="AY404" s="546" t="str">
        <f>IFERROR(VLOOKUP(K404,【参考】数式用!$AR$3:$AS$49, 2, FALSE), "")</f>
        <v/>
      </c>
      <c r="AZ404" s="547" t="str">
        <f t="shared" si="165"/>
        <v/>
      </c>
      <c r="BA404" s="547" t="str">
        <f t="shared" si="166"/>
        <v>入力済</v>
      </c>
      <c r="BB404" s="546" t="str">
        <f>IFERROR(VLOOKUP(K404,【参考】数式用!$AX$3:$AY$56, 2, FALSE), "")</f>
        <v/>
      </c>
      <c r="BC404" s="547" t="str">
        <f t="shared" si="167"/>
        <v/>
      </c>
      <c r="BD404" s="547" t="str">
        <f t="shared" si="168"/>
        <v>入力済</v>
      </c>
      <c r="BE404" s="547" t="str">
        <f t="shared" si="174"/>
        <v/>
      </c>
      <c r="BF404" s="547" t="str">
        <f t="shared" si="169"/>
        <v/>
      </c>
      <c r="BG404" s="547" t="str">
        <f t="shared" si="170"/>
        <v/>
      </c>
      <c r="BH404" s="547" t="str">
        <f t="shared" si="171"/>
        <v/>
      </c>
      <c r="BI404" s="547" t="str">
        <f t="shared" si="172"/>
        <v/>
      </c>
      <c r="BM404" s="633" t="e">
        <f>VLOOKUP(K404,【参考】数式用!$A$2:$O$57,15,FALSE)</f>
        <v>#N/A</v>
      </c>
    </row>
    <row r="405" spans="1:65" ht="109.95" customHeight="1" thickBot="1">
      <c r="A405" s="649">
        <v>394</v>
      </c>
      <c r="B405" s="983" t="str">
        <f>IF(基本情報入力シート!B433="","",基本情報入力シート!B433)</f>
        <v/>
      </c>
      <c r="C405" s="984"/>
      <c r="D405" s="984"/>
      <c r="E405" s="984"/>
      <c r="F405" s="985"/>
      <c r="G405" s="460" t="str">
        <f>IF(基本情報入力シート!L433="", "", 基本情報入力シート!L433)</f>
        <v/>
      </c>
      <c r="H405" s="460" t="str">
        <f>IF(基本情報入力シート!Q433="", "", 基本情報入力シート!Q433)</f>
        <v/>
      </c>
      <c r="I405" s="460" t="str">
        <f>IF(基本情報入力シート!V433="", "", 基本情報入力シート!V433)</f>
        <v/>
      </c>
      <c r="J405" s="460" t="str">
        <f>IF(基本情報入力シート!W433="", "", 基本情報入力シート!W433)</f>
        <v/>
      </c>
      <c r="K405" s="460" t="str">
        <f>IF(基本情報入力シート!Z433="", "", 基本情報入力シート!Z433)</f>
        <v/>
      </c>
      <c r="L405" s="162" t="str">
        <f>IF(基本情報入力シート!AF433=0, "",基本情報入力シート!AF433)</f>
        <v/>
      </c>
      <c r="M405" s="163" t="str">
        <f>IF(AND(基本情報入力シート!AG433="",基本情報入力シート!AG433=""), "", 基本情報入力シート!AG433)</f>
        <v/>
      </c>
      <c r="N405" s="136"/>
      <c r="O405" s="155" t="str">
        <f>IFERROR(VLOOKUP(K405,【参考】数式用!$A$2:$M$57,MATCH(N405,【参考】数式用!$G$3:$M$3,0)+6,0),"")</f>
        <v/>
      </c>
      <c r="P405" s="461" t="s">
        <v>180</v>
      </c>
      <c r="Q405" s="141"/>
      <c r="R405" s="462" t="s">
        <v>271</v>
      </c>
      <c r="S405" s="141"/>
      <c r="T405" s="462" t="s">
        <v>272</v>
      </c>
      <c r="U405" s="141"/>
      <c r="V405" s="462" t="s">
        <v>271</v>
      </c>
      <c r="W405" s="141"/>
      <c r="X405" s="462" t="s">
        <v>182</v>
      </c>
      <c r="Y405" s="462" t="s">
        <v>274</v>
      </c>
      <c r="Z405" s="456" t="str">
        <f t="shared" si="152"/>
        <v/>
      </c>
      <c r="AA405" s="463" t="s">
        <v>275</v>
      </c>
      <c r="AB405" s="458" t="str">
        <f t="shared" si="153"/>
        <v/>
      </c>
      <c r="AC405" s="459" t="str">
        <f>IFERROR(ROUNDDOWN(ROUNDDOWN(ROUND(L405*VLOOKUP(K405,【参考】数式用!$A$2:$M$57,MATCH("処遇改善加算Ⅳ",【参考】数式用!$G$3:$M$3,0)+6,0),0)*M405,0)*Z405*0.5,0), "")</f>
        <v/>
      </c>
      <c r="AD405" s="156"/>
      <c r="AE405" s="157"/>
      <c r="AF405" s="157"/>
      <c r="AG405" s="158"/>
      <c r="AH405" s="234"/>
      <c r="AI405" s="584"/>
      <c r="AJ405" s="167"/>
      <c r="AK405" s="541" t="str">
        <f t="shared" si="154"/>
        <v/>
      </c>
      <c r="AL405" s="542" t="str">
        <f t="shared" si="155"/>
        <v/>
      </c>
      <c r="AM405" s="543"/>
      <c r="AN405" s="547" t="str">
        <f>IFERROR(VLOOKUP(K405,【参考】数式用!$A$2:$N$57,14,FALSE),"")</f>
        <v/>
      </c>
      <c r="AO405" s="547" t="str">
        <f t="shared" si="156"/>
        <v/>
      </c>
      <c r="AP405" s="545" t="str">
        <f t="shared" si="157"/>
        <v/>
      </c>
      <c r="AQ405" s="545" t="str">
        <f t="shared" si="158"/>
        <v>キャリアパス要件Ⅰ・Ⅱ_</v>
      </c>
      <c r="AR405" s="546" t="str">
        <f t="shared" si="159"/>
        <v>入力済</v>
      </c>
      <c r="AS405" s="547" t="str">
        <f t="shared" si="160"/>
        <v/>
      </c>
      <c r="AT405" s="546" t="str">
        <f t="shared" si="161"/>
        <v>入力済</v>
      </c>
      <c r="AU405" s="546" t="str">
        <f t="shared" si="162"/>
        <v/>
      </c>
      <c r="AV405" s="546" t="str">
        <f t="shared" si="163"/>
        <v/>
      </c>
      <c r="AW405" s="547" t="str">
        <f t="shared" si="164"/>
        <v/>
      </c>
      <c r="AX405" s="547" t="str">
        <f t="shared" si="173"/>
        <v>入力済</v>
      </c>
      <c r="AY405" s="546" t="str">
        <f>IFERROR(VLOOKUP(K405,【参考】数式用!$AR$3:$AS$49, 2, FALSE), "")</f>
        <v/>
      </c>
      <c r="AZ405" s="547" t="str">
        <f t="shared" si="165"/>
        <v/>
      </c>
      <c r="BA405" s="547" t="str">
        <f t="shared" si="166"/>
        <v>入力済</v>
      </c>
      <c r="BB405" s="546" t="str">
        <f>IFERROR(VLOOKUP(K405,【参考】数式用!$AX$3:$AY$56, 2, FALSE), "")</f>
        <v/>
      </c>
      <c r="BC405" s="547" t="str">
        <f t="shared" si="167"/>
        <v/>
      </c>
      <c r="BD405" s="547" t="str">
        <f t="shared" si="168"/>
        <v>入力済</v>
      </c>
      <c r="BE405" s="547" t="str">
        <f t="shared" si="174"/>
        <v/>
      </c>
      <c r="BF405" s="547" t="str">
        <f t="shared" si="169"/>
        <v/>
      </c>
      <c r="BG405" s="547" t="str">
        <f t="shared" si="170"/>
        <v/>
      </c>
      <c r="BH405" s="547" t="str">
        <f t="shared" si="171"/>
        <v/>
      </c>
      <c r="BI405" s="547" t="str">
        <f t="shared" si="172"/>
        <v/>
      </c>
      <c r="BM405" s="633" t="e">
        <f>VLOOKUP(K405,【参考】数式用!$A$2:$O$57,15,FALSE)</f>
        <v>#N/A</v>
      </c>
    </row>
    <row r="406" spans="1:65" ht="109.95" customHeight="1" thickBot="1">
      <c r="A406" s="649">
        <v>395</v>
      </c>
      <c r="B406" s="983" t="str">
        <f>IF(基本情報入力シート!B434="","",基本情報入力シート!B434)</f>
        <v/>
      </c>
      <c r="C406" s="984"/>
      <c r="D406" s="984"/>
      <c r="E406" s="984"/>
      <c r="F406" s="985"/>
      <c r="G406" s="460" t="str">
        <f>IF(基本情報入力シート!L434="", "", 基本情報入力シート!L434)</f>
        <v/>
      </c>
      <c r="H406" s="460" t="str">
        <f>IF(基本情報入力シート!Q434="", "", 基本情報入力シート!Q434)</f>
        <v/>
      </c>
      <c r="I406" s="460" t="str">
        <f>IF(基本情報入力シート!V434="", "", 基本情報入力シート!V434)</f>
        <v/>
      </c>
      <c r="J406" s="460" t="str">
        <f>IF(基本情報入力シート!W434="", "", 基本情報入力シート!W434)</f>
        <v/>
      </c>
      <c r="K406" s="460" t="str">
        <f>IF(基本情報入力シート!Z434="", "", 基本情報入力シート!Z434)</f>
        <v/>
      </c>
      <c r="L406" s="162" t="str">
        <f>IF(基本情報入力シート!AF434=0, "",基本情報入力シート!AF434)</f>
        <v/>
      </c>
      <c r="M406" s="163" t="str">
        <f>IF(AND(基本情報入力シート!AG434="",基本情報入力シート!AG434=""), "", 基本情報入力シート!AG434)</f>
        <v/>
      </c>
      <c r="N406" s="136"/>
      <c r="O406" s="155" t="str">
        <f>IFERROR(VLOOKUP(K406,【参考】数式用!$A$2:$M$57,MATCH(N406,【参考】数式用!$G$3:$M$3,0)+6,0),"")</f>
        <v/>
      </c>
      <c r="P406" s="461" t="s">
        <v>180</v>
      </c>
      <c r="Q406" s="141"/>
      <c r="R406" s="462" t="s">
        <v>271</v>
      </c>
      <c r="S406" s="141"/>
      <c r="T406" s="462" t="s">
        <v>272</v>
      </c>
      <c r="U406" s="141"/>
      <c r="V406" s="462" t="s">
        <v>271</v>
      </c>
      <c r="W406" s="141"/>
      <c r="X406" s="462" t="s">
        <v>182</v>
      </c>
      <c r="Y406" s="462" t="s">
        <v>274</v>
      </c>
      <c r="Z406" s="456" t="str">
        <f t="shared" si="152"/>
        <v/>
      </c>
      <c r="AA406" s="463" t="s">
        <v>275</v>
      </c>
      <c r="AB406" s="458" t="str">
        <f t="shared" si="153"/>
        <v/>
      </c>
      <c r="AC406" s="459" t="str">
        <f>IFERROR(ROUNDDOWN(ROUNDDOWN(ROUND(L406*VLOOKUP(K406,【参考】数式用!$A$2:$M$57,MATCH("処遇改善加算Ⅳ",【参考】数式用!$G$3:$M$3,0)+6,0),0)*M406,0)*Z406*0.5,0), "")</f>
        <v/>
      </c>
      <c r="AD406" s="156"/>
      <c r="AE406" s="157"/>
      <c r="AF406" s="157"/>
      <c r="AG406" s="158"/>
      <c r="AH406" s="234"/>
      <c r="AI406" s="584"/>
      <c r="AJ406" s="167"/>
      <c r="AK406" s="541" t="str">
        <f t="shared" si="154"/>
        <v/>
      </c>
      <c r="AL406" s="542" t="str">
        <f t="shared" si="155"/>
        <v/>
      </c>
      <c r="AM406" s="543"/>
      <c r="AN406" s="547" t="str">
        <f>IFERROR(VLOOKUP(K406,【参考】数式用!$A$2:$N$57,14,FALSE),"")</f>
        <v/>
      </c>
      <c r="AO406" s="547" t="str">
        <f t="shared" si="156"/>
        <v/>
      </c>
      <c r="AP406" s="545" t="str">
        <f t="shared" si="157"/>
        <v/>
      </c>
      <c r="AQ406" s="545" t="str">
        <f t="shared" si="158"/>
        <v>キャリアパス要件Ⅰ・Ⅱ_</v>
      </c>
      <c r="AR406" s="546" t="str">
        <f t="shared" si="159"/>
        <v>入力済</v>
      </c>
      <c r="AS406" s="547" t="str">
        <f t="shared" si="160"/>
        <v/>
      </c>
      <c r="AT406" s="546" t="str">
        <f t="shared" si="161"/>
        <v>入力済</v>
      </c>
      <c r="AU406" s="546" t="str">
        <f t="shared" si="162"/>
        <v/>
      </c>
      <c r="AV406" s="546" t="str">
        <f t="shared" si="163"/>
        <v/>
      </c>
      <c r="AW406" s="547" t="str">
        <f t="shared" si="164"/>
        <v/>
      </c>
      <c r="AX406" s="547" t="str">
        <f t="shared" si="173"/>
        <v>入力済</v>
      </c>
      <c r="AY406" s="546" t="str">
        <f>IFERROR(VLOOKUP(K406,【参考】数式用!$AR$3:$AS$49, 2, FALSE), "")</f>
        <v/>
      </c>
      <c r="AZ406" s="547" t="str">
        <f t="shared" si="165"/>
        <v/>
      </c>
      <c r="BA406" s="547" t="str">
        <f t="shared" si="166"/>
        <v>入力済</v>
      </c>
      <c r="BB406" s="546" t="str">
        <f>IFERROR(VLOOKUP(K406,【参考】数式用!$AX$3:$AY$56, 2, FALSE), "")</f>
        <v/>
      </c>
      <c r="BC406" s="547" t="str">
        <f t="shared" si="167"/>
        <v/>
      </c>
      <c r="BD406" s="547" t="str">
        <f t="shared" si="168"/>
        <v>入力済</v>
      </c>
      <c r="BE406" s="547" t="str">
        <f t="shared" si="174"/>
        <v/>
      </c>
      <c r="BF406" s="547" t="str">
        <f t="shared" si="169"/>
        <v/>
      </c>
      <c r="BG406" s="547" t="str">
        <f t="shared" si="170"/>
        <v/>
      </c>
      <c r="BH406" s="547" t="str">
        <f t="shared" si="171"/>
        <v/>
      </c>
      <c r="BI406" s="547" t="str">
        <f t="shared" si="172"/>
        <v/>
      </c>
      <c r="BM406" s="633" t="e">
        <f>VLOOKUP(K406,【参考】数式用!$A$2:$O$57,15,FALSE)</f>
        <v>#N/A</v>
      </c>
    </row>
    <row r="407" spans="1:65" ht="109.95" customHeight="1" thickBot="1">
      <c r="A407" s="649">
        <v>396</v>
      </c>
      <c r="B407" s="983" t="str">
        <f>IF(基本情報入力シート!B435="","",基本情報入力シート!B435)</f>
        <v/>
      </c>
      <c r="C407" s="984"/>
      <c r="D407" s="984"/>
      <c r="E407" s="984"/>
      <c r="F407" s="985"/>
      <c r="G407" s="460" t="str">
        <f>IF(基本情報入力シート!L435="", "", 基本情報入力シート!L435)</f>
        <v/>
      </c>
      <c r="H407" s="460" t="str">
        <f>IF(基本情報入力シート!Q435="", "", 基本情報入力シート!Q435)</f>
        <v/>
      </c>
      <c r="I407" s="460" t="str">
        <f>IF(基本情報入力シート!V435="", "", 基本情報入力シート!V435)</f>
        <v/>
      </c>
      <c r="J407" s="460" t="str">
        <f>IF(基本情報入力シート!W435="", "", 基本情報入力シート!W435)</f>
        <v/>
      </c>
      <c r="K407" s="460" t="str">
        <f>IF(基本情報入力シート!Z435="", "", 基本情報入力シート!Z435)</f>
        <v/>
      </c>
      <c r="L407" s="162" t="str">
        <f>IF(基本情報入力シート!AF435=0, "",基本情報入力シート!AF435)</f>
        <v/>
      </c>
      <c r="M407" s="163" t="str">
        <f>IF(AND(基本情報入力シート!AG435="",基本情報入力シート!AG435=""), "", 基本情報入力シート!AG435)</f>
        <v/>
      </c>
      <c r="N407" s="136"/>
      <c r="O407" s="155" t="str">
        <f>IFERROR(VLOOKUP(K407,【参考】数式用!$A$2:$M$57,MATCH(N407,【参考】数式用!$G$3:$M$3,0)+6,0),"")</f>
        <v/>
      </c>
      <c r="P407" s="461" t="s">
        <v>180</v>
      </c>
      <c r="Q407" s="141"/>
      <c r="R407" s="462" t="s">
        <v>271</v>
      </c>
      <c r="S407" s="141"/>
      <c r="T407" s="462" t="s">
        <v>272</v>
      </c>
      <c r="U407" s="141"/>
      <c r="V407" s="462" t="s">
        <v>271</v>
      </c>
      <c r="W407" s="141"/>
      <c r="X407" s="462" t="s">
        <v>182</v>
      </c>
      <c r="Y407" s="462" t="s">
        <v>274</v>
      </c>
      <c r="Z407" s="456" t="str">
        <f t="shared" si="152"/>
        <v/>
      </c>
      <c r="AA407" s="463" t="s">
        <v>275</v>
      </c>
      <c r="AB407" s="458" t="str">
        <f t="shared" si="153"/>
        <v/>
      </c>
      <c r="AC407" s="459" t="str">
        <f>IFERROR(ROUNDDOWN(ROUNDDOWN(ROUND(L407*VLOOKUP(K407,【参考】数式用!$A$2:$M$57,MATCH("処遇改善加算Ⅳ",【参考】数式用!$G$3:$M$3,0)+6,0),0)*M407,0)*Z407*0.5,0), "")</f>
        <v/>
      </c>
      <c r="AD407" s="156"/>
      <c r="AE407" s="157"/>
      <c r="AF407" s="157"/>
      <c r="AG407" s="158"/>
      <c r="AH407" s="234"/>
      <c r="AI407" s="584"/>
      <c r="AJ407" s="167"/>
      <c r="AK407" s="541" t="str">
        <f t="shared" si="154"/>
        <v/>
      </c>
      <c r="AL407" s="542" t="str">
        <f t="shared" si="155"/>
        <v/>
      </c>
      <c r="AM407" s="543"/>
      <c r="AN407" s="547" t="str">
        <f>IFERROR(VLOOKUP(K407,【参考】数式用!$A$2:$N$57,14,FALSE),"")</f>
        <v/>
      </c>
      <c r="AO407" s="547" t="str">
        <f t="shared" si="156"/>
        <v/>
      </c>
      <c r="AP407" s="545" t="str">
        <f t="shared" si="157"/>
        <v/>
      </c>
      <c r="AQ407" s="545" t="str">
        <f t="shared" si="158"/>
        <v>キャリアパス要件Ⅰ・Ⅱ_</v>
      </c>
      <c r="AR407" s="546" t="str">
        <f t="shared" si="159"/>
        <v>入力済</v>
      </c>
      <c r="AS407" s="547" t="str">
        <f t="shared" si="160"/>
        <v/>
      </c>
      <c r="AT407" s="546" t="str">
        <f t="shared" si="161"/>
        <v>入力済</v>
      </c>
      <c r="AU407" s="546" t="str">
        <f t="shared" si="162"/>
        <v/>
      </c>
      <c r="AV407" s="546" t="str">
        <f t="shared" si="163"/>
        <v/>
      </c>
      <c r="AW407" s="547" t="str">
        <f t="shared" si="164"/>
        <v/>
      </c>
      <c r="AX407" s="547" t="str">
        <f t="shared" si="173"/>
        <v>入力済</v>
      </c>
      <c r="AY407" s="546" t="str">
        <f>IFERROR(VLOOKUP(K407,【参考】数式用!$AR$3:$AS$49, 2, FALSE), "")</f>
        <v/>
      </c>
      <c r="AZ407" s="547" t="str">
        <f t="shared" si="165"/>
        <v/>
      </c>
      <c r="BA407" s="547" t="str">
        <f t="shared" si="166"/>
        <v>入力済</v>
      </c>
      <c r="BB407" s="546" t="str">
        <f>IFERROR(VLOOKUP(K407,【参考】数式用!$AX$3:$AY$56, 2, FALSE), "")</f>
        <v/>
      </c>
      <c r="BC407" s="547" t="str">
        <f t="shared" si="167"/>
        <v/>
      </c>
      <c r="BD407" s="547" t="str">
        <f t="shared" si="168"/>
        <v>入力済</v>
      </c>
      <c r="BE407" s="547" t="str">
        <f t="shared" si="174"/>
        <v/>
      </c>
      <c r="BF407" s="547" t="str">
        <f t="shared" si="169"/>
        <v/>
      </c>
      <c r="BG407" s="547" t="str">
        <f t="shared" si="170"/>
        <v/>
      </c>
      <c r="BH407" s="547" t="str">
        <f t="shared" si="171"/>
        <v/>
      </c>
      <c r="BI407" s="547" t="str">
        <f t="shared" si="172"/>
        <v/>
      </c>
      <c r="BM407" s="633" t="e">
        <f>VLOOKUP(K407,【参考】数式用!$A$2:$O$57,15,FALSE)</f>
        <v>#N/A</v>
      </c>
    </row>
    <row r="408" spans="1:65" ht="109.95" customHeight="1" thickBot="1">
      <c r="A408" s="649">
        <v>397</v>
      </c>
      <c r="B408" s="983" t="str">
        <f>IF(基本情報入力シート!B436="","",基本情報入力シート!B436)</f>
        <v/>
      </c>
      <c r="C408" s="984"/>
      <c r="D408" s="984"/>
      <c r="E408" s="984"/>
      <c r="F408" s="985"/>
      <c r="G408" s="460" t="str">
        <f>IF(基本情報入力シート!L436="", "", 基本情報入力シート!L436)</f>
        <v/>
      </c>
      <c r="H408" s="460" t="str">
        <f>IF(基本情報入力シート!Q436="", "", 基本情報入力シート!Q436)</f>
        <v/>
      </c>
      <c r="I408" s="460" t="str">
        <f>IF(基本情報入力シート!V436="", "", 基本情報入力シート!V436)</f>
        <v/>
      </c>
      <c r="J408" s="460" t="str">
        <f>IF(基本情報入力シート!W436="", "", 基本情報入力シート!W436)</f>
        <v/>
      </c>
      <c r="K408" s="460" t="str">
        <f>IF(基本情報入力シート!Z436="", "", 基本情報入力シート!Z436)</f>
        <v/>
      </c>
      <c r="L408" s="162" t="str">
        <f>IF(基本情報入力シート!AF436=0, "",基本情報入力シート!AF436)</f>
        <v/>
      </c>
      <c r="M408" s="163" t="str">
        <f>IF(AND(基本情報入力シート!AG436="",基本情報入力シート!AG436=""), "", 基本情報入力シート!AG436)</f>
        <v/>
      </c>
      <c r="N408" s="136"/>
      <c r="O408" s="155" t="str">
        <f>IFERROR(VLOOKUP(K408,【参考】数式用!$A$2:$M$57,MATCH(N408,【参考】数式用!$G$3:$M$3,0)+6,0),"")</f>
        <v/>
      </c>
      <c r="P408" s="461" t="s">
        <v>180</v>
      </c>
      <c r="Q408" s="141"/>
      <c r="R408" s="462" t="s">
        <v>271</v>
      </c>
      <c r="S408" s="141"/>
      <c r="T408" s="462" t="s">
        <v>272</v>
      </c>
      <c r="U408" s="141"/>
      <c r="V408" s="462" t="s">
        <v>271</v>
      </c>
      <c r="W408" s="141"/>
      <c r="X408" s="462" t="s">
        <v>182</v>
      </c>
      <c r="Y408" s="462" t="s">
        <v>274</v>
      </c>
      <c r="Z408" s="456" t="str">
        <f t="shared" si="152"/>
        <v/>
      </c>
      <c r="AA408" s="463" t="s">
        <v>275</v>
      </c>
      <c r="AB408" s="458" t="str">
        <f t="shared" si="153"/>
        <v/>
      </c>
      <c r="AC408" s="459" t="str">
        <f>IFERROR(ROUNDDOWN(ROUNDDOWN(ROUND(L408*VLOOKUP(K408,【参考】数式用!$A$2:$M$57,MATCH("処遇改善加算Ⅳ",【参考】数式用!$G$3:$M$3,0)+6,0),0)*M408,0)*Z408*0.5,0), "")</f>
        <v/>
      </c>
      <c r="AD408" s="156"/>
      <c r="AE408" s="157"/>
      <c r="AF408" s="157"/>
      <c r="AG408" s="158"/>
      <c r="AH408" s="234"/>
      <c r="AI408" s="584"/>
      <c r="AJ408" s="167"/>
      <c r="AK408" s="541" t="str">
        <f t="shared" si="154"/>
        <v/>
      </c>
      <c r="AL408" s="542" t="str">
        <f t="shared" si="155"/>
        <v/>
      </c>
      <c r="AM408" s="543"/>
      <c r="AN408" s="547" t="str">
        <f>IFERROR(VLOOKUP(K408,【参考】数式用!$A$2:$N$57,14,FALSE),"")</f>
        <v/>
      </c>
      <c r="AO408" s="547" t="str">
        <f t="shared" si="156"/>
        <v/>
      </c>
      <c r="AP408" s="545" t="str">
        <f t="shared" si="157"/>
        <v/>
      </c>
      <c r="AQ408" s="545" t="str">
        <f t="shared" si="158"/>
        <v>キャリアパス要件Ⅰ・Ⅱ_</v>
      </c>
      <c r="AR408" s="546" t="str">
        <f t="shared" si="159"/>
        <v>入力済</v>
      </c>
      <c r="AS408" s="547" t="str">
        <f t="shared" si="160"/>
        <v/>
      </c>
      <c r="AT408" s="546" t="str">
        <f t="shared" si="161"/>
        <v>入力済</v>
      </c>
      <c r="AU408" s="546" t="str">
        <f t="shared" si="162"/>
        <v/>
      </c>
      <c r="AV408" s="546" t="str">
        <f t="shared" si="163"/>
        <v/>
      </c>
      <c r="AW408" s="547" t="str">
        <f t="shared" si="164"/>
        <v/>
      </c>
      <c r="AX408" s="547" t="str">
        <f t="shared" si="173"/>
        <v>入力済</v>
      </c>
      <c r="AY408" s="546" t="str">
        <f>IFERROR(VLOOKUP(K408,【参考】数式用!$AR$3:$AS$49, 2, FALSE), "")</f>
        <v/>
      </c>
      <c r="AZ408" s="547" t="str">
        <f t="shared" si="165"/>
        <v/>
      </c>
      <c r="BA408" s="547" t="str">
        <f t="shared" si="166"/>
        <v>入力済</v>
      </c>
      <c r="BB408" s="546" t="str">
        <f>IFERROR(VLOOKUP(K408,【参考】数式用!$AX$3:$AY$56, 2, FALSE), "")</f>
        <v/>
      </c>
      <c r="BC408" s="547" t="str">
        <f t="shared" si="167"/>
        <v/>
      </c>
      <c r="BD408" s="547" t="str">
        <f t="shared" si="168"/>
        <v>入力済</v>
      </c>
      <c r="BE408" s="547" t="str">
        <f t="shared" si="174"/>
        <v/>
      </c>
      <c r="BF408" s="547" t="str">
        <f t="shared" si="169"/>
        <v/>
      </c>
      <c r="BG408" s="547" t="str">
        <f t="shared" si="170"/>
        <v/>
      </c>
      <c r="BH408" s="547" t="str">
        <f t="shared" si="171"/>
        <v/>
      </c>
      <c r="BI408" s="547" t="str">
        <f t="shared" si="172"/>
        <v/>
      </c>
      <c r="BM408" s="633" t="e">
        <f>VLOOKUP(K408,【参考】数式用!$A$2:$O$57,15,FALSE)</f>
        <v>#N/A</v>
      </c>
    </row>
    <row r="409" spans="1:65" ht="109.95" customHeight="1" thickBot="1">
      <c r="A409" s="649">
        <v>398</v>
      </c>
      <c r="B409" s="983" t="str">
        <f>IF(基本情報入力シート!B437="","",基本情報入力シート!B437)</f>
        <v/>
      </c>
      <c r="C409" s="984"/>
      <c r="D409" s="984"/>
      <c r="E409" s="984"/>
      <c r="F409" s="985"/>
      <c r="G409" s="460" t="str">
        <f>IF(基本情報入力シート!L437="", "", 基本情報入力シート!L437)</f>
        <v/>
      </c>
      <c r="H409" s="460" t="str">
        <f>IF(基本情報入力シート!Q437="", "", 基本情報入力シート!Q437)</f>
        <v/>
      </c>
      <c r="I409" s="460" t="str">
        <f>IF(基本情報入力シート!V437="", "", 基本情報入力シート!V437)</f>
        <v/>
      </c>
      <c r="J409" s="460" t="str">
        <f>IF(基本情報入力シート!W437="", "", 基本情報入力シート!W437)</f>
        <v/>
      </c>
      <c r="K409" s="460" t="str">
        <f>IF(基本情報入力シート!Z437="", "", 基本情報入力シート!Z437)</f>
        <v/>
      </c>
      <c r="L409" s="162" t="str">
        <f>IF(基本情報入力シート!AF437=0, "",基本情報入力シート!AF437)</f>
        <v/>
      </c>
      <c r="M409" s="163" t="str">
        <f>IF(AND(基本情報入力シート!AG437="",基本情報入力シート!AG437=""), "", 基本情報入力シート!AG437)</f>
        <v/>
      </c>
      <c r="N409" s="136"/>
      <c r="O409" s="155" t="str">
        <f>IFERROR(VLOOKUP(K409,【参考】数式用!$A$2:$M$57,MATCH(N409,【参考】数式用!$G$3:$M$3,0)+6,0),"")</f>
        <v/>
      </c>
      <c r="P409" s="461" t="s">
        <v>180</v>
      </c>
      <c r="Q409" s="141"/>
      <c r="R409" s="462" t="s">
        <v>271</v>
      </c>
      <c r="S409" s="141"/>
      <c r="T409" s="462" t="s">
        <v>272</v>
      </c>
      <c r="U409" s="141"/>
      <c r="V409" s="462" t="s">
        <v>271</v>
      </c>
      <c r="W409" s="141"/>
      <c r="X409" s="462" t="s">
        <v>182</v>
      </c>
      <c r="Y409" s="462" t="s">
        <v>274</v>
      </c>
      <c r="Z409" s="456" t="str">
        <f t="shared" si="152"/>
        <v/>
      </c>
      <c r="AA409" s="463" t="s">
        <v>275</v>
      </c>
      <c r="AB409" s="458" t="str">
        <f t="shared" si="153"/>
        <v/>
      </c>
      <c r="AC409" s="459" t="str">
        <f>IFERROR(ROUNDDOWN(ROUNDDOWN(ROUND(L409*VLOOKUP(K409,【参考】数式用!$A$2:$M$57,MATCH("処遇改善加算Ⅳ",【参考】数式用!$G$3:$M$3,0)+6,0),0)*M409,0)*Z409*0.5,0), "")</f>
        <v/>
      </c>
      <c r="AD409" s="156"/>
      <c r="AE409" s="157"/>
      <c r="AF409" s="157"/>
      <c r="AG409" s="158"/>
      <c r="AH409" s="234"/>
      <c r="AI409" s="584"/>
      <c r="AJ409" s="167"/>
      <c r="AK409" s="541" t="str">
        <f t="shared" si="154"/>
        <v/>
      </c>
      <c r="AL409" s="542" t="str">
        <f t="shared" si="155"/>
        <v/>
      </c>
      <c r="AM409" s="543"/>
      <c r="AN409" s="547" t="str">
        <f>IFERROR(VLOOKUP(K409,【参考】数式用!$A$2:$N$57,14,FALSE),"")</f>
        <v/>
      </c>
      <c r="AO409" s="547" t="str">
        <f t="shared" si="156"/>
        <v/>
      </c>
      <c r="AP409" s="545" t="str">
        <f t="shared" si="157"/>
        <v/>
      </c>
      <c r="AQ409" s="545" t="str">
        <f t="shared" si="158"/>
        <v>キャリアパス要件Ⅰ・Ⅱ_</v>
      </c>
      <c r="AR409" s="546" t="str">
        <f t="shared" si="159"/>
        <v>入力済</v>
      </c>
      <c r="AS409" s="547" t="str">
        <f t="shared" si="160"/>
        <v/>
      </c>
      <c r="AT409" s="546" t="str">
        <f t="shared" si="161"/>
        <v>入力済</v>
      </c>
      <c r="AU409" s="546" t="str">
        <f t="shared" si="162"/>
        <v/>
      </c>
      <c r="AV409" s="546" t="str">
        <f t="shared" si="163"/>
        <v/>
      </c>
      <c r="AW409" s="547" t="str">
        <f t="shared" si="164"/>
        <v/>
      </c>
      <c r="AX409" s="547" t="str">
        <f t="shared" si="173"/>
        <v>入力済</v>
      </c>
      <c r="AY409" s="546" t="str">
        <f>IFERROR(VLOOKUP(K409,【参考】数式用!$AR$3:$AS$49, 2, FALSE), "")</f>
        <v/>
      </c>
      <c r="AZ409" s="547" t="str">
        <f t="shared" si="165"/>
        <v/>
      </c>
      <c r="BA409" s="547" t="str">
        <f t="shared" si="166"/>
        <v>入力済</v>
      </c>
      <c r="BB409" s="546" t="str">
        <f>IFERROR(VLOOKUP(K409,【参考】数式用!$AX$3:$AY$56, 2, FALSE), "")</f>
        <v/>
      </c>
      <c r="BC409" s="547" t="str">
        <f t="shared" si="167"/>
        <v/>
      </c>
      <c r="BD409" s="547" t="str">
        <f t="shared" si="168"/>
        <v>入力済</v>
      </c>
      <c r="BE409" s="547" t="str">
        <f t="shared" si="174"/>
        <v/>
      </c>
      <c r="BF409" s="547" t="str">
        <f t="shared" si="169"/>
        <v/>
      </c>
      <c r="BG409" s="547" t="str">
        <f t="shared" si="170"/>
        <v/>
      </c>
      <c r="BH409" s="547" t="str">
        <f t="shared" si="171"/>
        <v/>
      </c>
      <c r="BI409" s="547" t="str">
        <f t="shared" si="172"/>
        <v/>
      </c>
      <c r="BM409" s="633" t="e">
        <f>VLOOKUP(K409,【参考】数式用!$A$2:$O$57,15,FALSE)</f>
        <v>#N/A</v>
      </c>
    </row>
    <row r="410" spans="1:65" ht="109.95" customHeight="1" thickBot="1">
      <c r="A410" s="649">
        <v>399</v>
      </c>
      <c r="B410" s="983" t="str">
        <f>IF(基本情報入力シート!B438="","",基本情報入力シート!B438)</f>
        <v/>
      </c>
      <c r="C410" s="984"/>
      <c r="D410" s="984"/>
      <c r="E410" s="984"/>
      <c r="F410" s="985"/>
      <c r="G410" s="460" t="str">
        <f>IF(基本情報入力シート!L438="", "", 基本情報入力シート!L438)</f>
        <v/>
      </c>
      <c r="H410" s="460" t="str">
        <f>IF(基本情報入力シート!Q438="", "", 基本情報入力シート!Q438)</f>
        <v/>
      </c>
      <c r="I410" s="460" t="str">
        <f>IF(基本情報入力シート!V438="", "", 基本情報入力シート!V438)</f>
        <v/>
      </c>
      <c r="J410" s="460" t="str">
        <f>IF(基本情報入力シート!W438="", "", 基本情報入力シート!W438)</f>
        <v/>
      </c>
      <c r="K410" s="460" t="str">
        <f>IF(基本情報入力シート!Z438="", "", 基本情報入力シート!Z438)</f>
        <v/>
      </c>
      <c r="L410" s="162" t="str">
        <f>IF(基本情報入力シート!AF438=0, "",基本情報入力シート!AF438)</f>
        <v/>
      </c>
      <c r="M410" s="163" t="str">
        <f>IF(AND(基本情報入力シート!AG438="",基本情報入力シート!AG438=""), "", 基本情報入力シート!AG438)</f>
        <v/>
      </c>
      <c r="N410" s="136"/>
      <c r="O410" s="155" t="str">
        <f>IFERROR(VLOOKUP(K410,【参考】数式用!$A$2:$M$57,MATCH(N410,【参考】数式用!$G$3:$M$3,0)+6,0),"")</f>
        <v/>
      </c>
      <c r="P410" s="461" t="s">
        <v>180</v>
      </c>
      <c r="Q410" s="141"/>
      <c r="R410" s="462" t="s">
        <v>271</v>
      </c>
      <c r="S410" s="141"/>
      <c r="T410" s="462" t="s">
        <v>272</v>
      </c>
      <c r="U410" s="141"/>
      <c r="V410" s="462" t="s">
        <v>271</v>
      </c>
      <c r="W410" s="141"/>
      <c r="X410" s="462" t="s">
        <v>182</v>
      </c>
      <c r="Y410" s="462" t="s">
        <v>274</v>
      </c>
      <c r="Z410" s="456" t="str">
        <f t="shared" si="152"/>
        <v/>
      </c>
      <c r="AA410" s="463" t="s">
        <v>275</v>
      </c>
      <c r="AB410" s="458" t="str">
        <f t="shared" si="153"/>
        <v/>
      </c>
      <c r="AC410" s="459" t="str">
        <f>IFERROR(ROUNDDOWN(ROUNDDOWN(ROUND(L410*VLOOKUP(K410,【参考】数式用!$A$2:$M$57,MATCH("処遇改善加算Ⅳ",【参考】数式用!$G$3:$M$3,0)+6,0),0)*M410,0)*Z410*0.5,0), "")</f>
        <v/>
      </c>
      <c r="AD410" s="156"/>
      <c r="AE410" s="157"/>
      <c r="AF410" s="157"/>
      <c r="AG410" s="158"/>
      <c r="AH410" s="234"/>
      <c r="AI410" s="584"/>
      <c r="AJ410" s="167"/>
      <c r="AK410" s="541" t="str">
        <f t="shared" si="154"/>
        <v/>
      </c>
      <c r="AL410" s="542" t="str">
        <f t="shared" si="155"/>
        <v/>
      </c>
      <c r="AM410" s="543"/>
      <c r="AN410" s="547" t="str">
        <f>IFERROR(VLOOKUP(K410,【参考】数式用!$A$2:$N$57,14,FALSE),"")</f>
        <v/>
      </c>
      <c r="AO410" s="547" t="str">
        <f t="shared" si="156"/>
        <v/>
      </c>
      <c r="AP410" s="545" t="str">
        <f t="shared" si="157"/>
        <v/>
      </c>
      <c r="AQ410" s="545" t="str">
        <f t="shared" si="158"/>
        <v>キャリアパス要件Ⅰ・Ⅱ_</v>
      </c>
      <c r="AR410" s="546" t="str">
        <f t="shared" si="159"/>
        <v>入力済</v>
      </c>
      <c r="AS410" s="547" t="str">
        <f t="shared" si="160"/>
        <v/>
      </c>
      <c r="AT410" s="546" t="str">
        <f t="shared" si="161"/>
        <v>入力済</v>
      </c>
      <c r="AU410" s="546" t="str">
        <f t="shared" si="162"/>
        <v/>
      </c>
      <c r="AV410" s="546" t="str">
        <f t="shared" si="163"/>
        <v/>
      </c>
      <c r="AW410" s="547" t="str">
        <f t="shared" si="164"/>
        <v/>
      </c>
      <c r="AX410" s="547" t="str">
        <f t="shared" si="173"/>
        <v>入力済</v>
      </c>
      <c r="AY410" s="546" t="str">
        <f>IFERROR(VLOOKUP(K410,【参考】数式用!$AR$3:$AS$49, 2, FALSE), "")</f>
        <v/>
      </c>
      <c r="AZ410" s="547" t="str">
        <f t="shared" si="165"/>
        <v/>
      </c>
      <c r="BA410" s="547" t="str">
        <f t="shared" si="166"/>
        <v>入力済</v>
      </c>
      <c r="BB410" s="546" t="str">
        <f>IFERROR(VLOOKUP(K410,【参考】数式用!$AX$3:$AY$56, 2, FALSE), "")</f>
        <v/>
      </c>
      <c r="BC410" s="547" t="str">
        <f t="shared" si="167"/>
        <v/>
      </c>
      <c r="BD410" s="547" t="str">
        <f t="shared" si="168"/>
        <v>入力済</v>
      </c>
      <c r="BE410" s="547" t="str">
        <f t="shared" si="174"/>
        <v/>
      </c>
      <c r="BF410" s="547" t="str">
        <f t="shared" si="169"/>
        <v/>
      </c>
      <c r="BG410" s="547" t="str">
        <f t="shared" si="170"/>
        <v/>
      </c>
      <c r="BH410" s="547" t="str">
        <f t="shared" si="171"/>
        <v/>
      </c>
      <c r="BI410" s="547" t="str">
        <f t="shared" si="172"/>
        <v/>
      </c>
      <c r="BM410" s="633" t="e">
        <f>VLOOKUP(K410,【参考】数式用!$A$2:$O$57,15,FALSE)</f>
        <v>#N/A</v>
      </c>
    </row>
    <row r="411" spans="1:65" ht="109.95" customHeight="1" thickBot="1">
      <c r="A411" s="649">
        <v>400</v>
      </c>
      <c r="B411" s="983" t="str">
        <f>IF(基本情報入力シート!B439="","",基本情報入力シート!B439)</f>
        <v/>
      </c>
      <c r="C411" s="984"/>
      <c r="D411" s="984"/>
      <c r="E411" s="984"/>
      <c r="F411" s="985"/>
      <c r="G411" s="460" t="str">
        <f>IF(基本情報入力シート!L439="", "", 基本情報入力シート!L439)</f>
        <v/>
      </c>
      <c r="H411" s="460" t="str">
        <f>IF(基本情報入力シート!Q439="", "", 基本情報入力シート!Q439)</f>
        <v/>
      </c>
      <c r="I411" s="460" t="str">
        <f>IF(基本情報入力シート!V439="", "", 基本情報入力シート!V439)</f>
        <v/>
      </c>
      <c r="J411" s="460" t="str">
        <f>IF(基本情報入力シート!W439="", "", 基本情報入力シート!W439)</f>
        <v/>
      </c>
      <c r="K411" s="460" t="str">
        <f>IF(基本情報入力シート!Z439="", "", 基本情報入力シート!Z439)</f>
        <v/>
      </c>
      <c r="L411" s="162" t="str">
        <f>IF(基本情報入力シート!AF439=0, "",基本情報入力シート!AF439)</f>
        <v/>
      </c>
      <c r="M411" s="163" t="str">
        <f>IF(AND(基本情報入力シート!AG439="",基本情報入力シート!AG439=""), "", 基本情報入力シート!AG439)</f>
        <v/>
      </c>
      <c r="N411" s="136"/>
      <c r="O411" s="155" t="str">
        <f>IFERROR(VLOOKUP(K411,【参考】数式用!$A$2:$M$57,MATCH(N411,【参考】数式用!$G$3:$M$3,0)+6,0),"")</f>
        <v/>
      </c>
      <c r="P411" s="461" t="s">
        <v>180</v>
      </c>
      <c r="Q411" s="141"/>
      <c r="R411" s="462" t="s">
        <v>271</v>
      </c>
      <c r="S411" s="141"/>
      <c r="T411" s="462" t="s">
        <v>272</v>
      </c>
      <c r="U411" s="141"/>
      <c r="V411" s="462" t="s">
        <v>271</v>
      </c>
      <c r="W411" s="141"/>
      <c r="X411" s="462" t="s">
        <v>182</v>
      </c>
      <c r="Y411" s="462" t="s">
        <v>274</v>
      </c>
      <c r="Z411" s="456" t="str">
        <f t="shared" si="152"/>
        <v/>
      </c>
      <c r="AA411" s="463" t="s">
        <v>275</v>
      </c>
      <c r="AB411" s="458" t="str">
        <f t="shared" si="153"/>
        <v/>
      </c>
      <c r="AC411" s="459" t="str">
        <f>IFERROR(ROUNDDOWN(ROUNDDOWN(ROUND(L411*VLOOKUP(K411,【参考】数式用!$A$2:$M$57,MATCH("処遇改善加算Ⅳ",【参考】数式用!$G$3:$M$3,0)+6,0),0)*M411,0)*Z411*0.5,0), "")</f>
        <v/>
      </c>
      <c r="AD411" s="156"/>
      <c r="AE411" s="157"/>
      <c r="AF411" s="157"/>
      <c r="AG411" s="158"/>
      <c r="AH411" s="234"/>
      <c r="AI411" s="584"/>
      <c r="AJ411" s="167"/>
      <c r="AK411" s="541" t="str">
        <f t="shared" si="154"/>
        <v/>
      </c>
      <c r="AL411" s="542" t="str">
        <f t="shared" si="155"/>
        <v/>
      </c>
      <c r="AM411" s="543"/>
      <c r="AN411" s="547" t="str">
        <f>IFERROR(VLOOKUP(K411,【参考】数式用!$A$2:$N$57,14,FALSE),"")</f>
        <v/>
      </c>
      <c r="AO411" s="547" t="str">
        <f t="shared" si="156"/>
        <v/>
      </c>
      <c r="AP411" s="545" t="str">
        <f t="shared" si="157"/>
        <v/>
      </c>
      <c r="AQ411" s="545" t="str">
        <f t="shared" si="158"/>
        <v>キャリアパス要件Ⅰ・Ⅱ_</v>
      </c>
      <c r="AR411" s="546" t="str">
        <f t="shared" si="159"/>
        <v>入力済</v>
      </c>
      <c r="AS411" s="547" t="str">
        <f t="shared" si="160"/>
        <v/>
      </c>
      <c r="AT411" s="546" t="str">
        <f t="shared" si="161"/>
        <v>入力済</v>
      </c>
      <c r="AU411" s="546" t="str">
        <f t="shared" si="162"/>
        <v/>
      </c>
      <c r="AV411" s="546" t="str">
        <f t="shared" si="163"/>
        <v/>
      </c>
      <c r="AW411" s="547" t="str">
        <f t="shared" si="164"/>
        <v/>
      </c>
      <c r="AX411" s="547" t="str">
        <f t="shared" si="173"/>
        <v>入力済</v>
      </c>
      <c r="AY411" s="546" t="str">
        <f>IFERROR(VLOOKUP(K411,【参考】数式用!$AR$3:$AS$49, 2, FALSE), "")</f>
        <v/>
      </c>
      <c r="AZ411" s="547" t="str">
        <f t="shared" si="165"/>
        <v/>
      </c>
      <c r="BA411" s="547" t="str">
        <f t="shared" si="166"/>
        <v>入力済</v>
      </c>
      <c r="BB411" s="546" t="str">
        <f>IFERROR(VLOOKUP(K411,【参考】数式用!$AX$3:$AY$56, 2, FALSE), "")</f>
        <v/>
      </c>
      <c r="BC411" s="547" t="str">
        <f t="shared" si="167"/>
        <v/>
      </c>
      <c r="BD411" s="547" t="str">
        <f t="shared" si="168"/>
        <v>入力済</v>
      </c>
      <c r="BE411" s="547" t="str">
        <f t="shared" si="174"/>
        <v/>
      </c>
      <c r="BF411" s="547" t="str">
        <f t="shared" si="169"/>
        <v/>
      </c>
      <c r="BG411" s="547" t="str">
        <f t="shared" si="170"/>
        <v/>
      </c>
      <c r="BH411" s="547" t="str">
        <f t="shared" si="171"/>
        <v/>
      </c>
      <c r="BI411" s="547" t="str">
        <f t="shared" si="172"/>
        <v/>
      </c>
      <c r="BM411" s="633" t="e">
        <f>VLOOKUP(K411,【参考】数式用!$A$2:$O$57,15,FALSE)</f>
        <v>#N/A</v>
      </c>
    </row>
    <row r="412" spans="1:65" ht="109.95" customHeight="1" thickBot="1">
      <c r="A412" s="649">
        <v>401</v>
      </c>
      <c r="B412" s="983" t="str">
        <f>IF(基本情報入力シート!B440="","",基本情報入力シート!B440)</f>
        <v/>
      </c>
      <c r="C412" s="984"/>
      <c r="D412" s="984"/>
      <c r="E412" s="984"/>
      <c r="F412" s="985"/>
      <c r="G412" s="460" t="str">
        <f>IF(基本情報入力シート!L440="", "", 基本情報入力シート!L440)</f>
        <v/>
      </c>
      <c r="H412" s="460" t="str">
        <f>IF(基本情報入力シート!Q440="", "", 基本情報入力シート!Q440)</f>
        <v/>
      </c>
      <c r="I412" s="460" t="str">
        <f>IF(基本情報入力シート!V440="", "", 基本情報入力シート!V440)</f>
        <v/>
      </c>
      <c r="J412" s="460" t="str">
        <f>IF(基本情報入力シート!W440="", "", 基本情報入力シート!W440)</f>
        <v/>
      </c>
      <c r="K412" s="460" t="str">
        <f>IF(基本情報入力シート!Z440="", "", 基本情報入力シート!Z440)</f>
        <v/>
      </c>
      <c r="L412" s="162" t="str">
        <f>IF(基本情報入力シート!AF440=0, "",基本情報入力シート!AF440)</f>
        <v/>
      </c>
      <c r="M412" s="163" t="str">
        <f>IF(AND(基本情報入力シート!AG440="",基本情報入力シート!AG440=""), "", 基本情報入力シート!AG440)</f>
        <v/>
      </c>
      <c r="N412" s="136"/>
      <c r="O412" s="155" t="str">
        <f>IFERROR(VLOOKUP(K412,【参考】数式用!$A$2:$M$57,MATCH(N412,【参考】数式用!$G$3:$M$3,0)+6,0),"")</f>
        <v/>
      </c>
      <c r="P412" s="461" t="s">
        <v>180</v>
      </c>
      <c r="Q412" s="141"/>
      <c r="R412" s="462" t="s">
        <v>271</v>
      </c>
      <c r="S412" s="141"/>
      <c r="T412" s="462" t="s">
        <v>272</v>
      </c>
      <c r="U412" s="141"/>
      <c r="V412" s="462" t="s">
        <v>271</v>
      </c>
      <c r="W412" s="141"/>
      <c r="X412" s="462" t="s">
        <v>182</v>
      </c>
      <c r="Y412" s="462" t="s">
        <v>274</v>
      </c>
      <c r="Z412" s="456" t="str">
        <f t="shared" si="152"/>
        <v/>
      </c>
      <c r="AA412" s="463" t="s">
        <v>275</v>
      </c>
      <c r="AB412" s="458" t="str">
        <f t="shared" si="153"/>
        <v/>
      </c>
      <c r="AC412" s="459" t="str">
        <f>IFERROR(ROUNDDOWN(ROUNDDOWN(ROUND(L412*VLOOKUP(K412,【参考】数式用!$A$2:$M$57,MATCH("処遇改善加算Ⅳ",【参考】数式用!$G$3:$M$3,0)+6,0),0)*M412,0)*Z412*0.5,0), "")</f>
        <v/>
      </c>
      <c r="AD412" s="156"/>
      <c r="AE412" s="157"/>
      <c r="AF412" s="157"/>
      <c r="AG412" s="158"/>
      <c r="AH412" s="234"/>
      <c r="AI412" s="584"/>
      <c r="AJ412" s="167"/>
      <c r="AK412" s="541" t="str">
        <f t="shared" si="154"/>
        <v/>
      </c>
      <c r="AL412" s="542" t="str">
        <f t="shared" si="155"/>
        <v/>
      </c>
      <c r="AM412" s="543"/>
      <c r="AN412" s="547" t="str">
        <f>IFERROR(VLOOKUP(K412,【参考】数式用!$A$2:$N$57,14,FALSE),"")</f>
        <v/>
      </c>
      <c r="AO412" s="547" t="str">
        <f t="shared" si="156"/>
        <v/>
      </c>
      <c r="AP412" s="545" t="str">
        <f t="shared" si="157"/>
        <v/>
      </c>
      <c r="AQ412" s="545" t="str">
        <f t="shared" si="158"/>
        <v>キャリアパス要件Ⅰ・Ⅱ_</v>
      </c>
      <c r="AR412" s="546" t="str">
        <f t="shared" si="159"/>
        <v>入力済</v>
      </c>
      <c r="AS412" s="547" t="str">
        <f t="shared" si="160"/>
        <v/>
      </c>
      <c r="AT412" s="546" t="str">
        <f t="shared" si="161"/>
        <v>入力済</v>
      </c>
      <c r="AU412" s="546" t="str">
        <f t="shared" si="162"/>
        <v/>
      </c>
      <c r="AV412" s="546" t="str">
        <f t="shared" si="163"/>
        <v/>
      </c>
      <c r="AW412" s="547" t="str">
        <f t="shared" si="164"/>
        <v/>
      </c>
      <c r="AX412" s="547" t="str">
        <f t="shared" si="173"/>
        <v>入力済</v>
      </c>
      <c r="AY412" s="546" t="str">
        <f>IFERROR(VLOOKUP(K412,【参考】数式用!$AR$3:$AS$49, 2, FALSE), "")</f>
        <v/>
      </c>
      <c r="AZ412" s="547" t="str">
        <f t="shared" si="165"/>
        <v/>
      </c>
      <c r="BA412" s="547" t="str">
        <f t="shared" si="166"/>
        <v>入力済</v>
      </c>
      <c r="BB412" s="546" t="str">
        <f>IFERROR(VLOOKUP(K412,【参考】数式用!$AX$3:$AY$56, 2, FALSE), "")</f>
        <v/>
      </c>
      <c r="BC412" s="547" t="str">
        <f t="shared" si="167"/>
        <v/>
      </c>
      <c r="BD412" s="547" t="str">
        <f t="shared" si="168"/>
        <v>入力済</v>
      </c>
      <c r="BE412" s="547" t="str">
        <f t="shared" si="174"/>
        <v/>
      </c>
      <c r="BF412" s="547" t="str">
        <f t="shared" si="169"/>
        <v/>
      </c>
      <c r="BG412" s="547" t="str">
        <f t="shared" si="170"/>
        <v/>
      </c>
      <c r="BH412" s="547" t="str">
        <f t="shared" si="171"/>
        <v/>
      </c>
      <c r="BI412" s="547" t="str">
        <f t="shared" si="172"/>
        <v/>
      </c>
      <c r="BM412" s="633" t="e">
        <f>VLOOKUP(K412,【参考】数式用!$A$2:$O$57,15,FALSE)</f>
        <v>#N/A</v>
      </c>
    </row>
    <row r="413" spans="1:65" ht="109.95" customHeight="1" thickBot="1">
      <c r="A413" s="649">
        <v>402</v>
      </c>
      <c r="B413" s="983" t="str">
        <f>IF(基本情報入力シート!B441="","",基本情報入力シート!B441)</f>
        <v/>
      </c>
      <c r="C413" s="984"/>
      <c r="D413" s="984"/>
      <c r="E413" s="984"/>
      <c r="F413" s="985"/>
      <c r="G413" s="460" t="str">
        <f>IF(基本情報入力シート!L441="", "", 基本情報入力シート!L441)</f>
        <v/>
      </c>
      <c r="H413" s="460" t="str">
        <f>IF(基本情報入力シート!Q441="", "", 基本情報入力シート!Q441)</f>
        <v/>
      </c>
      <c r="I413" s="460" t="str">
        <f>IF(基本情報入力シート!V441="", "", 基本情報入力シート!V441)</f>
        <v/>
      </c>
      <c r="J413" s="460" t="str">
        <f>IF(基本情報入力シート!W441="", "", 基本情報入力シート!W441)</f>
        <v/>
      </c>
      <c r="K413" s="460" t="str">
        <f>IF(基本情報入力シート!Z441="", "", 基本情報入力シート!Z441)</f>
        <v/>
      </c>
      <c r="L413" s="162" t="str">
        <f>IF(基本情報入力シート!AF441=0, "",基本情報入力シート!AF441)</f>
        <v/>
      </c>
      <c r="M413" s="163" t="str">
        <f>IF(AND(基本情報入力シート!AG441="",基本情報入力シート!AG441=""), "", 基本情報入力シート!AG441)</f>
        <v/>
      </c>
      <c r="N413" s="136"/>
      <c r="O413" s="155" t="str">
        <f>IFERROR(VLOOKUP(K413,【参考】数式用!$A$2:$M$57,MATCH(N413,【参考】数式用!$G$3:$M$3,0)+6,0),"")</f>
        <v/>
      </c>
      <c r="P413" s="461" t="s">
        <v>180</v>
      </c>
      <c r="Q413" s="141"/>
      <c r="R413" s="462" t="s">
        <v>271</v>
      </c>
      <c r="S413" s="141"/>
      <c r="T413" s="462" t="s">
        <v>272</v>
      </c>
      <c r="U413" s="141"/>
      <c r="V413" s="462" t="s">
        <v>271</v>
      </c>
      <c r="W413" s="141"/>
      <c r="X413" s="462" t="s">
        <v>182</v>
      </c>
      <c r="Y413" s="462" t="s">
        <v>274</v>
      </c>
      <c r="Z413" s="456" t="str">
        <f t="shared" si="152"/>
        <v/>
      </c>
      <c r="AA413" s="463" t="s">
        <v>275</v>
      </c>
      <c r="AB413" s="458" t="str">
        <f t="shared" si="153"/>
        <v/>
      </c>
      <c r="AC413" s="459" t="str">
        <f>IFERROR(ROUNDDOWN(ROUNDDOWN(ROUND(L413*VLOOKUP(K413,【参考】数式用!$A$2:$M$57,MATCH("処遇改善加算Ⅳ",【参考】数式用!$G$3:$M$3,0)+6,0),0)*M413,0)*Z413*0.5,0), "")</f>
        <v/>
      </c>
      <c r="AD413" s="156"/>
      <c r="AE413" s="157"/>
      <c r="AF413" s="157"/>
      <c r="AG413" s="158"/>
      <c r="AH413" s="234"/>
      <c r="AI413" s="584"/>
      <c r="AJ413" s="167"/>
      <c r="AK413" s="541" t="str">
        <f t="shared" si="154"/>
        <v/>
      </c>
      <c r="AL413" s="542" t="str">
        <f t="shared" si="155"/>
        <v/>
      </c>
      <c r="AM413" s="543"/>
      <c r="AN413" s="547" t="str">
        <f>IFERROR(VLOOKUP(K413,【参考】数式用!$A$2:$N$57,14,FALSE),"")</f>
        <v/>
      </c>
      <c r="AO413" s="547" t="str">
        <f t="shared" si="156"/>
        <v/>
      </c>
      <c r="AP413" s="545" t="str">
        <f t="shared" si="157"/>
        <v/>
      </c>
      <c r="AQ413" s="545" t="str">
        <f t="shared" si="158"/>
        <v>キャリアパス要件Ⅰ・Ⅱ_</v>
      </c>
      <c r="AR413" s="546" t="str">
        <f t="shared" si="159"/>
        <v>入力済</v>
      </c>
      <c r="AS413" s="547" t="str">
        <f t="shared" si="160"/>
        <v/>
      </c>
      <c r="AT413" s="546" t="str">
        <f t="shared" si="161"/>
        <v>入力済</v>
      </c>
      <c r="AU413" s="546" t="str">
        <f t="shared" si="162"/>
        <v/>
      </c>
      <c r="AV413" s="546" t="str">
        <f t="shared" si="163"/>
        <v/>
      </c>
      <c r="AW413" s="547" t="str">
        <f t="shared" si="164"/>
        <v/>
      </c>
      <c r="AX413" s="547" t="str">
        <f t="shared" si="173"/>
        <v>入力済</v>
      </c>
      <c r="AY413" s="546" t="str">
        <f>IFERROR(VLOOKUP(K413,【参考】数式用!$AR$3:$AS$49, 2, FALSE), "")</f>
        <v/>
      </c>
      <c r="AZ413" s="547" t="str">
        <f t="shared" si="165"/>
        <v/>
      </c>
      <c r="BA413" s="547" t="str">
        <f t="shared" si="166"/>
        <v>入力済</v>
      </c>
      <c r="BB413" s="546" t="str">
        <f>IFERROR(VLOOKUP(K413,【参考】数式用!$AX$3:$AY$56, 2, FALSE), "")</f>
        <v/>
      </c>
      <c r="BC413" s="547" t="str">
        <f t="shared" si="167"/>
        <v/>
      </c>
      <c r="BD413" s="547" t="str">
        <f t="shared" si="168"/>
        <v>入力済</v>
      </c>
      <c r="BE413" s="547" t="str">
        <f t="shared" si="174"/>
        <v/>
      </c>
      <c r="BF413" s="547" t="str">
        <f t="shared" si="169"/>
        <v/>
      </c>
      <c r="BG413" s="547" t="str">
        <f t="shared" si="170"/>
        <v/>
      </c>
      <c r="BH413" s="547" t="str">
        <f t="shared" si="171"/>
        <v/>
      </c>
      <c r="BI413" s="547" t="str">
        <f t="shared" si="172"/>
        <v/>
      </c>
      <c r="BM413" s="633" t="e">
        <f>VLOOKUP(K413,【参考】数式用!$A$2:$O$57,15,FALSE)</f>
        <v>#N/A</v>
      </c>
    </row>
    <row r="414" spans="1:65" ht="109.95" customHeight="1" thickBot="1">
      <c r="A414" s="649">
        <v>403</v>
      </c>
      <c r="B414" s="983" t="str">
        <f>IF(基本情報入力シート!B442="","",基本情報入力シート!B442)</f>
        <v/>
      </c>
      <c r="C414" s="984"/>
      <c r="D414" s="984"/>
      <c r="E414" s="984"/>
      <c r="F414" s="985"/>
      <c r="G414" s="460" t="str">
        <f>IF(基本情報入力シート!L442="", "", 基本情報入力シート!L442)</f>
        <v/>
      </c>
      <c r="H414" s="460" t="str">
        <f>IF(基本情報入力シート!Q442="", "", 基本情報入力シート!Q442)</f>
        <v/>
      </c>
      <c r="I414" s="460" t="str">
        <f>IF(基本情報入力シート!V442="", "", 基本情報入力シート!V442)</f>
        <v/>
      </c>
      <c r="J414" s="460" t="str">
        <f>IF(基本情報入力シート!W442="", "", 基本情報入力シート!W442)</f>
        <v/>
      </c>
      <c r="K414" s="460" t="str">
        <f>IF(基本情報入力シート!Z442="", "", 基本情報入力シート!Z442)</f>
        <v/>
      </c>
      <c r="L414" s="162" t="str">
        <f>IF(基本情報入力シート!AF442=0, "",基本情報入力シート!AF442)</f>
        <v/>
      </c>
      <c r="M414" s="163" t="str">
        <f>IF(AND(基本情報入力シート!AG442="",基本情報入力シート!AG442=""), "", 基本情報入力シート!AG442)</f>
        <v/>
      </c>
      <c r="N414" s="136"/>
      <c r="O414" s="155" t="str">
        <f>IFERROR(VLOOKUP(K414,【参考】数式用!$A$2:$M$57,MATCH(N414,【参考】数式用!$G$3:$M$3,0)+6,0),"")</f>
        <v/>
      </c>
      <c r="P414" s="461" t="s">
        <v>180</v>
      </c>
      <c r="Q414" s="141"/>
      <c r="R414" s="462" t="s">
        <v>271</v>
      </c>
      <c r="S414" s="141"/>
      <c r="T414" s="462" t="s">
        <v>272</v>
      </c>
      <c r="U414" s="141"/>
      <c r="V414" s="462" t="s">
        <v>271</v>
      </c>
      <c r="W414" s="141"/>
      <c r="X414" s="462" t="s">
        <v>182</v>
      </c>
      <c r="Y414" s="462" t="s">
        <v>274</v>
      </c>
      <c r="Z414" s="456" t="str">
        <f t="shared" si="152"/>
        <v/>
      </c>
      <c r="AA414" s="463" t="s">
        <v>275</v>
      </c>
      <c r="AB414" s="458" t="str">
        <f t="shared" si="153"/>
        <v/>
      </c>
      <c r="AC414" s="459" t="str">
        <f>IFERROR(ROUNDDOWN(ROUNDDOWN(ROUND(L414*VLOOKUP(K414,【参考】数式用!$A$2:$M$57,MATCH("処遇改善加算Ⅳ",【参考】数式用!$G$3:$M$3,0)+6,0),0)*M414,0)*Z414*0.5,0), "")</f>
        <v/>
      </c>
      <c r="AD414" s="156"/>
      <c r="AE414" s="157"/>
      <c r="AF414" s="157"/>
      <c r="AG414" s="158"/>
      <c r="AH414" s="234"/>
      <c r="AI414" s="584"/>
      <c r="AJ414" s="167"/>
      <c r="AK414" s="541" t="str">
        <f t="shared" si="154"/>
        <v/>
      </c>
      <c r="AL414" s="542" t="str">
        <f t="shared" si="155"/>
        <v/>
      </c>
      <c r="AM414" s="543"/>
      <c r="AN414" s="547" t="str">
        <f>IFERROR(VLOOKUP(K414,【参考】数式用!$A$2:$N$57,14,FALSE),"")</f>
        <v/>
      </c>
      <c r="AO414" s="547" t="str">
        <f t="shared" si="156"/>
        <v/>
      </c>
      <c r="AP414" s="545" t="str">
        <f t="shared" si="157"/>
        <v/>
      </c>
      <c r="AQ414" s="545" t="str">
        <f t="shared" si="158"/>
        <v>キャリアパス要件Ⅰ・Ⅱ_</v>
      </c>
      <c r="AR414" s="546" t="str">
        <f t="shared" si="159"/>
        <v>入力済</v>
      </c>
      <c r="AS414" s="547" t="str">
        <f t="shared" si="160"/>
        <v/>
      </c>
      <c r="AT414" s="546" t="str">
        <f t="shared" si="161"/>
        <v>入力済</v>
      </c>
      <c r="AU414" s="546" t="str">
        <f t="shared" si="162"/>
        <v/>
      </c>
      <c r="AV414" s="546" t="str">
        <f t="shared" si="163"/>
        <v/>
      </c>
      <c r="AW414" s="547" t="str">
        <f t="shared" si="164"/>
        <v/>
      </c>
      <c r="AX414" s="547" t="str">
        <f t="shared" si="173"/>
        <v>入力済</v>
      </c>
      <c r="AY414" s="546" t="str">
        <f>IFERROR(VLOOKUP(K414,【参考】数式用!$AR$3:$AS$49, 2, FALSE), "")</f>
        <v/>
      </c>
      <c r="AZ414" s="547" t="str">
        <f t="shared" si="165"/>
        <v/>
      </c>
      <c r="BA414" s="547" t="str">
        <f t="shared" si="166"/>
        <v>入力済</v>
      </c>
      <c r="BB414" s="546" t="str">
        <f>IFERROR(VLOOKUP(K414,【参考】数式用!$AX$3:$AY$56, 2, FALSE), "")</f>
        <v/>
      </c>
      <c r="BC414" s="547" t="str">
        <f t="shared" si="167"/>
        <v/>
      </c>
      <c r="BD414" s="547" t="str">
        <f t="shared" si="168"/>
        <v>入力済</v>
      </c>
      <c r="BE414" s="547" t="str">
        <f t="shared" si="174"/>
        <v/>
      </c>
      <c r="BF414" s="547" t="str">
        <f t="shared" si="169"/>
        <v/>
      </c>
      <c r="BG414" s="547" t="str">
        <f t="shared" si="170"/>
        <v/>
      </c>
      <c r="BH414" s="547" t="str">
        <f t="shared" si="171"/>
        <v/>
      </c>
      <c r="BI414" s="547" t="str">
        <f t="shared" si="172"/>
        <v/>
      </c>
      <c r="BM414" s="633" t="e">
        <f>VLOOKUP(K414,【参考】数式用!$A$2:$O$57,15,FALSE)</f>
        <v>#N/A</v>
      </c>
    </row>
    <row r="415" spans="1:65" ht="109.95" customHeight="1" thickBot="1">
      <c r="A415" s="649">
        <v>404</v>
      </c>
      <c r="B415" s="983" t="str">
        <f>IF(基本情報入力シート!B443="","",基本情報入力シート!B443)</f>
        <v/>
      </c>
      <c r="C415" s="984"/>
      <c r="D415" s="984"/>
      <c r="E415" s="984"/>
      <c r="F415" s="985"/>
      <c r="G415" s="460" t="str">
        <f>IF(基本情報入力シート!L443="", "", 基本情報入力シート!L443)</f>
        <v/>
      </c>
      <c r="H415" s="460" t="str">
        <f>IF(基本情報入力シート!Q443="", "", 基本情報入力シート!Q443)</f>
        <v/>
      </c>
      <c r="I415" s="460" t="str">
        <f>IF(基本情報入力シート!V443="", "", 基本情報入力シート!V443)</f>
        <v/>
      </c>
      <c r="J415" s="460" t="str">
        <f>IF(基本情報入力シート!W443="", "", 基本情報入力シート!W443)</f>
        <v/>
      </c>
      <c r="K415" s="460" t="str">
        <f>IF(基本情報入力シート!Z443="", "", 基本情報入力シート!Z443)</f>
        <v/>
      </c>
      <c r="L415" s="162" t="str">
        <f>IF(基本情報入力シート!AF443=0, "",基本情報入力シート!AF443)</f>
        <v/>
      </c>
      <c r="M415" s="163" t="str">
        <f>IF(AND(基本情報入力シート!AG443="",基本情報入力シート!AG443=""), "", 基本情報入力シート!AG443)</f>
        <v/>
      </c>
      <c r="N415" s="136"/>
      <c r="O415" s="155" t="str">
        <f>IFERROR(VLOOKUP(K415,【参考】数式用!$A$2:$M$57,MATCH(N415,【参考】数式用!$G$3:$M$3,0)+6,0),"")</f>
        <v/>
      </c>
      <c r="P415" s="461" t="s">
        <v>180</v>
      </c>
      <c r="Q415" s="141"/>
      <c r="R415" s="462" t="s">
        <v>271</v>
      </c>
      <c r="S415" s="141"/>
      <c r="T415" s="462" t="s">
        <v>272</v>
      </c>
      <c r="U415" s="141"/>
      <c r="V415" s="462" t="s">
        <v>271</v>
      </c>
      <c r="W415" s="141"/>
      <c r="X415" s="462" t="s">
        <v>182</v>
      </c>
      <c r="Y415" s="462" t="s">
        <v>274</v>
      </c>
      <c r="Z415" s="456" t="str">
        <f t="shared" si="152"/>
        <v/>
      </c>
      <c r="AA415" s="463" t="s">
        <v>275</v>
      </c>
      <c r="AB415" s="458" t="str">
        <f t="shared" si="153"/>
        <v/>
      </c>
      <c r="AC415" s="459" t="str">
        <f>IFERROR(ROUNDDOWN(ROUNDDOWN(ROUND(L415*VLOOKUP(K415,【参考】数式用!$A$2:$M$57,MATCH("処遇改善加算Ⅳ",【参考】数式用!$G$3:$M$3,0)+6,0),0)*M415,0)*Z415*0.5,0), "")</f>
        <v/>
      </c>
      <c r="AD415" s="156"/>
      <c r="AE415" s="157"/>
      <c r="AF415" s="157"/>
      <c r="AG415" s="158"/>
      <c r="AH415" s="234"/>
      <c r="AI415" s="584"/>
      <c r="AJ415" s="167"/>
      <c r="AK415" s="541" t="str">
        <f t="shared" si="154"/>
        <v/>
      </c>
      <c r="AL415" s="542" t="str">
        <f t="shared" si="155"/>
        <v/>
      </c>
      <c r="AM415" s="543"/>
      <c r="AN415" s="547" t="str">
        <f>IFERROR(VLOOKUP(K415,【参考】数式用!$A$2:$N$57,14,FALSE),"")</f>
        <v/>
      </c>
      <c r="AO415" s="547" t="str">
        <f t="shared" si="156"/>
        <v/>
      </c>
      <c r="AP415" s="545" t="str">
        <f t="shared" si="157"/>
        <v/>
      </c>
      <c r="AQ415" s="545" t="str">
        <f t="shared" si="158"/>
        <v>キャリアパス要件Ⅰ・Ⅱ_</v>
      </c>
      <c r="AR415" s="546" t="str">
        <f t="shared" si="159"/>
        <v>入力済</v>
      </c>
      <c r="AS415" s="547" t="str">
        <f t="shared" si="160"/>
        <v/>
      </c>
      <c r="AT415" s="546" t="str">
        <f t="shared" si="161"/>
        <v>入力済</v>
      </c>
      <c r="AU415" s="546" t="str">
        <f t="shared" si="162"/>
        <v/>
      </c>
      <c r="AV415" s="546" t="str">
        <f t="shared" si="163"/>
        <v/>
      </c>
      <c r="AW415" s="547" t="str">
        <f t="shared" si="164"/>
        <v/>
      </c>
      <c r="AX415" s="547" t="str">
        <f t="shared" si="173"/>
        <v>入力済</v>
      </c>
      <c r="AY415" s="546" t="str">
        <f>IFERROR(VLOOKUP(K415,【参考】数式用!$AR$3:$AS$49, 2, FALSE), "")</f>
        <v/>
      </c>
      <c r="AZ415" s="547" t="str">
        <f t="shared" si="165"/>
        <v/>
      </c>
      <c r="BA415" s="547" t="str">
        <f t="shared" si="166"/>
        <v>入力済</v>
      </c>
      <c r="BB415" s="546" t="str">
        <f>IFERROR(VLOOKUP(K415,【参考】数式用!$AX$3:$AY$56, 2, FALSE), "")</f>
        <v/>
      </c>
      <c r="BC415" s="547" t="str">
        <f t="shared" si="167"/>
        <v/>
      </c>
      <c r="BD415" s="547" t="str">
        <f t="shared" si="168"/>
        <v>入力済</v>
      </c>
      <c r="BE415" s="547" t="str">
        <f t="shared" si="174"/>
        <v/>
      </c>
      <c r="BF415" s="547" t="str">
        <f t="shared" si="169"/>
        <v/>
      </c>
      <c r="BG415" s="547" t="str">
        <f t="shared" si="170"/>
        <v/>
      </c>
      <c r="BH415" s="547" t="str">
        <f t="shared" si="171"/>
        <v/>
      </c>
      <c r="BI415" s="547" t="str">
        <f t="shared" si="172"/>
        <v/>
      </c>
      <c r="BM415" s="633" t="e">
        <f>VLOOKUP(K415,【参考】数式用!$A$2:$O$57,15,FALSE)</f>
        <v>#N/A</v>
      </c>
    </row>
    <row r="416" spans="1:65" ht="109.95" customHeight="1" thickBot="1">
      <c r="A416" s="649">
        <v>405</v>
      </c>
      <c r="B416" s="983" t="str">
        <f>IF(基本情報入力シート!B444="","",基本情報入力シート!B444)</f>
        <v/>
      </c>
      <c r="C416" s="984"/>
      <c r="D416" s="984"/>
      <c r="E416" s="984"/>
      <c r="F416" s="985"/>
      <c r="G416" s="460" t="str">
        <f>IF(基本情報入力シート!L444="", "", 基本情報入力シート!L444)</f>
        <v/>
      </c>
      <c r="H416" s="460" t="str">
        <f>IF(基本情報入力シート!Q444="", "", 基本情報入力シート!Q444)</f>
        <v/>
      </c>
      <c r="I416" s="460" t="str">
        <f>IF(基本情報入力シート!V444="", "", 基本情報入力シート!V444)</f>
        <v/>
      </c>
      <c r="J416" s="460" t="str">
        <f>IF(基本情報入力シート!W444="", "", 基本情報入力シート!W444)</f>
        <v/>
      </c>
      <c r="K416" s="460" t="str">
        <f>IF(基本情報入力シート!Z444="", "", 基本情報入力シート!Z444)</f>
        <v/>
      </c>
      <c r="L416" s="162" t="str">
        <f>IF(基本情報入力シート!AF444=0, "",基本情報入力シート!AF444)</f>
        <v/>
      </c>
      <c r="M416" s="163" t="str">
        <f>IF(AND(基本情報入力シート!AG444="",基本情報入力シート!AG444=""), "", 基本情報入力シート!AG444)</f>
        <v/>
      </c>
      <c r="N416" s="136"/>
      <c r="O416" s="155" t="str">
        <f>IFERROR(VLOOKUP(K416,【参考】数式用!$A$2:$M$57,MATCH(N416,【参考】数式用!$G$3:$M$3,0)+6,0),"")</f>
        <v/>
      </c>
      <c r="P416" s="461" t="s">
        <v>180</v>
      </c>
      <c r="Q416" s="141"/>
      <c r="R416" s="462" t="s">
        <v>271</v>
      </c>
      <c r="S416" s="141"/>
      <c r="T416" s="462" t="s">
        <v>272</v>
      </c>
      <c r="U416" s="141"/>
      <c r="V416" s="462" t="s">
        <v>271</v>
      </c>
      <c r="W416" s="141"/>
      <c r="X416" s="462" t="s">
        <v>182</v>
      </c>
      <c r="Y416" s="462" t="s">
        <v>274</v>
      </c>
      <c r="Z416" s="456" t="str">
        <f t="shared" si="152"/>
        <v/>
      </c>
      <c r="AA416" s="463" t="s">
        <v>275</v>
      </c>
      <c r="AB416" s="458" t="str">
        <f t="shared" si="153"/>
        <v/>
      </c>
      <c r="AC416" s="459" t="str">
        <f>IFERROR(ROUNDDOWN(ROUNDDOWN(ROUND(L416*VLOOKUP(K416,【参考】数式用!$A$2:$M$57,MATCH("処遇改善加算Ⅳ",【参考】数式用!$G$3:$M$3,0)+6,0),0)*M416,0)*Z416*0.5,0), "")</f>
        <v/>
      </c>
      <c r="AD416" s="156"/>
      <c r="AE416" s="157"/>
      <c r="AF416" s="157"/>
      <c r="AG416" s="158"/>
      <c r="AH416" s="234"/>
      <c r="AI416" s="584"/>
      <c r="AJ416" s="167"/>
      <c r="AK416" s="541" t="str">
        <f t="shared" si="154"/>
        <v/>
      </c>
      <c r="AL416" s="542" t="str">
        <f t="shared" si="155"/>
        <v/>
      </c>
      <c r="AM416" s="543"/>
      <c r="AN416" s="547" t="str">
        <f>IFERROR(VLOOKUP(K416,【参考】数式用!$A$2:$N$57,14,FALSE),"")</f>
        <v/>
      </c>
      <c r="AO416" s="547" t="str">
        <f t="shared" si="156"/>
        <v/>
      </c>
      <c r="AP416" s="545" t="str">
        <f t="shared" si="157"/>
        <v/>
      </c>
      <c r="AQ416" s="545" t="str">
        <f t="shared" si="158"/>
        <v>キャリアパス要件Ⅰ・Ⅱ_</v>
      </c>
      <c r="AR416" s="546" t="str">
        <f t="shared" si="159"/>
        <v>入力済</v>
      </c>
      <c r="AS416" s="547" t="str">
        <f t="shared" si="160"/>
        <v/>
      </c>
      <c r="AT416" s="546" t="str">
        <f t="shared" si="161"/>
        <v>入力済</v>
      </c>
      <c r="AU416" s="546" t="str">
        <f t="shared" si="162"/>
        <v/>
      </c>
      <c r="AV416" s="546" t="str">
        <f t="shared" si="163"/>
        <v/>
      </c>
      <c r="AW416" s="547" t="str">
        <f t="shared" si="164"/>
        <v/>
      </c>
      <c r="AX416" s="547" t="str">
        <f t="shared" si="173"/>
        <v>入力済</v>
      </c>
      <c r="AY416" s="546" t="str">
        <f>IFERROR(VLOOKUP(K416,【参考】数式用!$AR$3:$AS$49, 2, FALSE), "")</f>
        <v/>
      </c>
      <c r="AZ416" s="547" t="str">
        <f t="shared" si="165"/>
        <v/>
      </c>
      <c r="BA416" s="547" t="str">
        <f t="shared" si="166"/>
        <v>入力済</v>
      </c>
      <c r="BB416" s="546" t="str">
        <f>IFERROR(VLOOKUP(K416,【参考】数式用!$AX$3:$AY$56, 2, FALSE), "")</f>
        <v/>
      </c>
      <c r="BC416" s="547" t="str">
        <f t="shared" si="167"/>
        <v/>
      </c>
      <c r="BD416" s="547" t="str">
        <f t="shared" si="168"/>
        <v>入力済</v>
      </c>
      <c r="BE416" s="547" t="str">
        <f t="shared" si="174"/>
        <v/>
      </c>
      <c r="BF416" s="547" t="str">
        <f t="shared" si="169"/>
        <v/>
      </c>
      <c r="BG416" s="547" t="str">
        <f t="shared" si="170"/>
        <v/>
      </c>
      <c r="BH416" s="547" t="str">
        <f t="shared" si="171"/>
        <v/>
      </c>
      <c r="BI416" s="547" t="str">
        <f t="shared" si="172"/>
        <v/>
      </c>
      <c r="BM416" s="633" t="e">
        <f>VLOOKUP(K416,【参考】数式用!$A$2:$O$57,15,FALSE)</f>
        <v>#N/A</v>
      </c>
    </row>
    <row r="417" spans="1:65" ht="109.95" customHeight="1" thickBot="1">
      <c r="A417" s="649">
        <v>406</v>
      </c>
      <c r="B417" s="983" t="str">
        <f>IF(基本情報入力シート!B445="","",基本情報入力シート!B445)</f>
        <v/>
      </c>
      <c r="C417" s="984"/>
      <c r="D417" s="984"/>
      <c r="E417" s="984"/>
      <c r="F417" s="985"/>
      <c r="G417" s="460" t="str">
        <f>IF(基本情報入力シート!L445="", "", 基本情報入力シート!L445)</f>
        <v/>
      </c>
      <c r="H417" s="460" t="str">
        <f>IF(基本情報入力シート!Q445="", "", 基本情報入力シート!Q445)</f>
        <v/>
      </c>
      <c r="I417" s="460" t="str">
        <f>IF(基本情報入力シート!V445="", "", 基本情報入力シート!V445)</f>
        <v/>
      </c>
      <c r="J417" s="460" t="str">
        <f>IF(基本情報入力シート!W445="", "", 基本情報入力シート!W445)</f>
        <v/>
      </c>
      <c r="K417" s="460" t="str">
        <f>IF(基本情報入力シート!Z445="", "", 基本情報入力シート!Z445)</f>
        <v/>
      </c>
      <c r="L417" s="162" t="str">
        <f>IF(基本情報入力シート!AF445=0, "",基本情報入力シート!AF445)</f>
        <v/>
      </c>
      <c r="M417" s="163" t="str">
        <f>IF(AND(基本情報入力シート!AG445="",基本情報入力シート!AG445=""), "", 基本情報入力シート!AG445)</f>
        <v/>
      </c>
      <c r="N417" s="136"/>
      <c r="O417" s="155" t="str">
        <f>IFERROR(VLOOKUP(K417,【参考】数式用!$A$2:$M$57,MATCH(N417,【参考】数式用!$G$3:$M$3,0)+6,0),"")</f>
        <v/>
      </c>
      <c r="P417" s="461" t="s">
        <v>180</v>
      </c>
      <c r="Q417" s="141"/>
      <c r="R417" s="462" t="s">
        <v>271</v>
      </c>
      <c r="S417" s="141"/>
      <c r="T417" s="462" t="s">
        <v>272</v>
      </c>
      <c r="U417" s="141"/>
      <c r="V417" s="462" t="s">
        <v>271</v>
      </c>
      <c r="W417" s="141"/>
      <c r="X417" s="462" t="s">
        <v>182</v>
      </c>
      <c r="Y417" s="462" t="s">
        <v>274</v>
      </c>
      <c r="Z417" s="456" t="str">
        <f t="shared" si="152"/>
        <v/>
      </c>
      <c r="AA417" s="463" t="s">
        <v>275</v>
      </c>
      <c r="AB417" s="458" t="str">
        <f t="shared" si="153"/>
        <v/>
      </c>
      <c r="AC417" s="459" t="str">
        <f>IFERROR(ROUNDDOWN(ROUNDDOWN(ROUND(L417*VLOOKUP(K417,【参考】数式用!$A$2:$M$57,MATCH("処遇改善加算Ⅳ",【参考】数式用!$G$3:$M$3,0)+6,0),0)*M417,0)*Z417*0.5,0), "")</f>
        <v/>
      </c>
      <c r="AD417" s="156"/>
      <c r="AE417" s="157"/>
      <c r="AF417" s="157"/>
      <c r="AG417" s="158"/>
      <c r="AH417" s="234"/>
      <c r="AI417" s="584"/>
      <c r="AJ417" s="167"/>
      <c r="AK417" s="541" t="str">
        <f t="shared" si="154"/>
        <v/>
      </c>
      <c r="AL417" s="542" t="str">
        <f t="shared" si="155"/>
        <v/>
      </c>
      <c r="AM417" s="543"/>
      <c r="AN417" s="547" t="str">
        <f>IFERROR(VLOOKUP(K417,【参考】数式用!$A$2:$N$57,14,FALSE),"")</f>
        <v/>
      </c>
      <c r="AO417" s="547" t="str">
        <f t="shared" si="156"/>
        <v/>
      </c>
      <c r="AP417" s="545" t="str">
        <f t="shared" si="157"/>
        <v/>
      </c>
      <c r="AQ417" s="545" t="str">
        <f t="shared" si="158"/>
        <v>キャリアパス要件Ⅰ・Ⅱ_</v>
      </c>
      <c r="AR417" s="546" t="str">
        <f t="shared" si="159"/>
        <v>入力済</v>
      </c>
      <c r="AS417" s="547" t="str">
        <f t="shared" si="160"/>
        <v/>
      </c>
      <c r="AT417" s="546" t="str">
        <f t="shared" si="161"/>
        <v>入力済</v>
      </c>
      <c r="AU417" s="546" t="str">
        <f t="shared" si="162"/>
        <v/>
      </c>
      <c r="AV417" s="546" t="str">
        <f t="shared" si="163"/>
        <v/>
      </c>
      <c r="AW417" s="547" t="str">
        <f t="shared" si="164"/>
        <v/>
      </c>
      <c r="AX417" s="547" t="str">
        <f t="shared" si="173"/>
        <v>入力済</v>
      </c>
      <c r="AY417" s="546" t="str">
        <f>IFERROR(VLOOKUP(K417,【参考】数式用!$AR$3:$AS$49, 2, FALSE), "")</f>
        <v/>
      </c>
      <c r="AZ417" s="547" t="str">
        <f t="shared" si="165"/>
        <v/>
      </c>
      <c r="BA417" s="547" t="str">
        <f t="shared" si="166"/>
        <v>入力済</v>
      </c>
      <c r="BB417" s="546" t="str">
        <f>IFERROR(VLOOKUP(K417,【参考】数式用!$AX$3:$AY$56, 2, FALSE), "")</f>
        <v/>
      </c>
      <c r="BC417" s="547" t="str">
        <f t="shared" si="167"/>
        <v/>
      </c>
      <c r="BD417" s="547" t="str">
        <f t="shared" si="168"/>
        <v>入力済</v>
      </c>
      <c r="BE417" s="547" t="str">
        <f t="shared" si="174"/>
        <v/>
      </c>
      <c r="BF417" s="547" t="str">
        <f t="shared" si="169"/>
        <v/>
      </c>
      <c r="BG417" s="547" t="str">
        <f t="shared" si="170"/>
        <v/>
      </c>
      <c r="BH417" s="547" t="str">
        <f t="shared" si="171"/>
        <v/>
      </c>
      <c r="BI417" s="547" t="str">
        <f t="shared" si="172"/>
        <v/>
      </c>
      <c r="BM417" s="633" t="e">
        <f>VLOOKUP(K417,【参考】数式用!$A$2:$O$57,15,FALSE)</f>
        <v>#N/A</v>
      </c>
    </row>
    <row r="418" spans="1:65" ht="109.95" customHeight="1" thickBot="1">
      <c r="A418" s="649">
        <v>407</v>
      </c>
      <c r="B418" s="983" t="str">
        <f>IF(基本情報入力シート!B446="","",基本情報入力シート!B446)</f>
        <v/>
      </c>
      <c r="C418" s="984"/>
      <c r="D418" s="984"/>
      <c r="E418" s="984"/>
      <c r="F418" s="985"/>
      <c r="G418" s="460" t="str">
        <f>IF(基本情報入力シート!L446="", "", 基本情報入力シート!L446)</f>
        <v/>
      </c>
      <c r="H418" s="460" t="str">
        <f>IF(基本情報入力シート!Q446="", "", 基本情報入力シート!Q446)</f>
        <v/>
      </c>
      <c r="I418" s="460" t="str">
        <f>IF(基本情報入力シート!V446="", "", 基本情報入力シート!V446)</f>
        <v/>
      </c>
      <c r="J418" s="460" t="str">
        <f>IF(基本情報入力シート!W446="", "", 基本情報入力シート!W446)</f>
        <v/>
      </c>
      <c r="K418" s="460" t="str">
        <f>IF(基本情報入力シート!Z446="", "", 基本情報入力シート!Z446)</f>
        <v/>
      </c>
      <c r="L418" s="162" t="str">
        <f>IF(基本情報入力シート!AF446=0, "",基本情報入力シート!AF446)</f>
        <v/>
      </c>
      <c r="M418" s="163" t="str">
        <f>IF(AND(基本情報入力シート!AG446="",基本情報入力シート!AG446=""), "", 基本情報入力シート!AG446)</f>
        <v/>
      </c>
      <c r="N418" s="136"/>
      <c r="O418" s="155" t="str">
        <f>IFERROR(VLOOKUP(K418,【参考】数式用!$A$2:$M$57,MATCH(N418,【参考】数式用!$G$3:$M$3,0)+6,0),"")</f>
        <v/>
      </c>
      <c r="P418" s="461" t="s">
        <v>180</v>
      </c>
      <c r="Q418" s="141"/>
      <c r="R418" s="462" t="s">
        <v>271</v>
      </c>
      <c r="S418" s="141"/>
      <c r="T418" s="462" t="s">
        <v>272</v>
      </c>
      <c r="U418" s="141"/>
      <c r="V418" s="462" t="s">
        <v>271</v>
      </c>
      <c r="W418" s="141"/>
      <c r="X418" s="462" t="s">
        <v>182</v>
      </c>
      <c r="Y418" s="462" t="s">
        <v>274</v>
      </c>
      <c r="Z418" s="456" t="str">
        <f t="shared" si="152"/>
        <v/>
      </c>
      <c r="AA418" s="463" t="s">
        <v>275</v>
      </c>
      <c r="AB418" s="458" t="str">
        <f t="shared" si="153"/>
        <v/>
      </c>
      <c r="AC418" s="459" t="str">
        <f>IFERROR(ROUNDDOWN(ROUNDDOWN(ROUND(L418*VLOOKUP(K418,【参考】数式用!$A$2:$M$57,MATCH("処遇改善加算Ⅳ",【参考】数式用!$G$3:$M$3,0)+6,0),0)*M418,0)*Z418*0.5,0), "")</f>
        <v/>
      </c>
      <c r="AD418" s="156"/>
      <c r="AE418" s="157"/>
      <c r="AF418" s="157"/>
      <c r="AG418" s="158"/>
      <c r="AH418" s="234"/>
      <c r="AI418" s="584"/>
      <c r="AJ418" s="167"/>
      <c r="AK418" s="541" t="str">
        <f t="shared" si="154"/>
        <v/>
      </c>
      <c r="AL418" s="542" t="str">
        <f t="shared" si="155"/>
        <v/>
      </c>
      <c r="AM418" s="543"/>
      <c r="AN418" s="547" t="str">
        <f>IFERROR(VLOOKUP(K418,【参考】数式用!$A$2:$N$57,14,FALSE),"")</f>
        <v/>
      </c>
      <c r="AO418" s="547" t="str">
        <f t="shared" si="156"/>
        <v/>
      </c>
      <c r="AP418" s="545" t="str">
        <f t="shared" si="157"/>
        <v/>
      </c>
      <c r="AQ418" s="545" t="str">
        <f t="shared" si="158"/>
        <v>キャリアパス要件Ⅰ・Ⅱ_</v>
      </c>
      <c r="AR418" s="546" t="str">
        <f t="shared" si="159"/>
        <v>入力済</v>
      </c>
      <c r="AS418" s="547" t="str">
        <f t="shared" si="160"/>
        <v/>
      </c>
      <c r="AT418" s="546" t="str">
        <f t="shared" si="161"/>
        <v>入力済</v>
      </c>
      <c r="AU418" s="546" t="str">
        <f t="shared" si="162"/>
        <v/>
      </c>
      <c r="AV418" s="546" t="str">
        <f t="shared" si="163"/>
        <v/>
      </c>
      <c r="AW418" s="547" t="str">
        <f t="shared" si="164"/>
        <v/>
      </c>
      <c r="AX418" s="547" t="str">
        <f t="shared" si="173"/>
        <v>入力済</v>
      </c>
      <c r="AY418" s="546" t="str">
        <f>IFERROR(VLOOKUP(K418,【参考】数式用!$AR$3:$AS$49, 2, FALSE), "")</f>
        <v/>
      </c>
      <c r="AZ418" s="547" t="str">
        <f t="shared" si="165"/>
        <v/>
      </c>
      <c r="BA418" s="547" t="str">
        <f t="shared" si="166"/>
        <v>入力済</v>
      </c>
      <c r="BB418" s="546" t="str">
        <f>IFERROR(VLOOKUP(K418,【参考】数式用!$AX$3:$AY$56, 2, FALSE), "")</f>
        <v/>
      </c>
      <c r="BC418" s="547" t="str">
        <f t="shared" si="167"/>
        <v/>
      </c>
      <c r="BD418" s="547" t="str">
        <f t="shared" si="168"/>
        <v>入力済</v>
      </c>
      <c r="BE418" s="547" t="str">
        <f t="shared" si="174"/>
        <v/>
      </c>
      <c r="BF418" s="547" t="str">
        <f t="shared" si="169"/>
        <v/>
      </c>
      <c r="BG418" s="547" t="str">
        <f t="shared" si="170"/>
        <v/>
      </c>
      <c r="BH418" s="547" t="str">
        <f t="shared" si="171"/>
        <v/>
      </c>
      <c r="BI418" s="547" t="str">
        <f t="shared" si="172"/>
        <v/>
      </c>
      <c r="BM418" s="633" t="e">
        <f>VLOOKUP(K418,【参考】数式用!$A$2:$O$57,15,FALSE)</f>
        <v>#N/A</v>
      </c>
    </row>
    <row r="419" spans="1:65" ht="109.95" customHeight="1" thickBot="1">
      <c r="A419" s="649">
        <v>408</v>
      </c>
      <c r="B419" s="983" t="str">
        <f>IF(基本情報入力シート!B447="","",基本情報入力シート!B447)</f>
        <v/>
      </c>
      <c r="C419" s="984"/>
      <c r="D419" s="984"/>
      <c r="E419" s="984"/>
      <c r="F419" s="985"/>
      <c r="G419" s="460" t="str">
        <f>IF(基本情報入力シート!L447="", "", 基本情報入力シート!L447)</f>
        <v/>
      </c>
      <c r="H419" s="460" t="str">
        <f>IF(基本情報入力シート!Q447="", "", 基本情報入力シート!Q447)</f>
        <v/>
      </c>
      <c r="I419" s="460" t="str">
        <f>IF(基本情報入力シート!V447="", "", 基本情報入力シート!V447)</f>
        <v/>
      </c>
      <c r="J419" s="460" t="str">
        <f>IF(基本情報入力シート!W447="", "", 基本情報入力シート!W447)</f>
        <v/>
      </c>
      <c r="K419" s="460" t="str">
        <f>IF(基本情報入力シート!Z447="", "", 基本情報入力シート!Z447)</f>
        <v/>
      </c>
      <c r="L419" s="162" t="str">
        <f>IF(基本情報入力シート!AF447=0, "",基本情報入力シート!AF447)</f>
        <v/>
      </c>
      <c r="M419" s="163" t="str">
        <f>IF(AND(基本情報入力シート!AG447="",基本情報入力シート!AG447=""), "", 基本情報入力シート!AG447)</f>
        <v/>
      </c>
      <c r="N419" s="136"/>
      <c r="O419" s="155" t="str">
        <f>IFERROR(VLOOKUP(K419,【参考】数式用!$A$2:$M$57,MATCH(N419,【参考】数式用!$G$3:$M$3,0)+6,0),"")</f>
        <v/>
      </c>
      <c r="P419" s="461" t="s">
        <v>180</v>
      </c>
      <c r="Q419" s="141"/>
      <c r="R419" s="462" t="s">
        <v>271</v>
      </c>
      <c r="S419" s="141"/>
      <c r="T419" s="462" t="s">
        <v>272</v>
      </c>
      <c r="U419" s="141"/>
      <c r="V419" s="462" t="s">
        <v>271</v>
      </c>
      <c r="W419" s="141"/>
      <c r="X419" s="462" t="s">
        <v>182</v>
      </c>
      <c r="Y419" s="462" t="s">
        <v>274</v>
      </c>
      <c r="Z419" s="456" t="str">
        <f t="shared" si="152"/>
        <v/>
      </c>
      <c r="AA419" s="463" t="s">
        <v>275</v>
      </c>
      <c r="AB419" s="458" t="str">
        <f t="shared" si="153"/>
        <v/>
      </c>
      <c r="AC419" s="459" t="str">
        <f>IFERROR(ROUNDDOWN(ROUNDDOWN(ROUND(L419*VLOOKUP(K419,【参考】数式用!$A$2:$M$57,MATCH("処遇改善加算Ⅳ",【参考】数式用!$G$3:$M$3,0)+6,0),0)*M419,0)*Z419*0.5,0), "")</f>
        <v/>
      </c>
      <c r="AD419" s="156"/>
      <c r="AE419" s="157"/>
      <c r="AF419" s="157"/>
      <c r="AG419" s="158"/>
      <c r="AH419" s="234"/>
      <c r="AI419" s="584"/>
      <c r="AJ419" s="167"/>
      <c r="AK419" s="541" t="str">
        <f t="shared" si="154"/>
        <v/>
      </c>
      <c r="AL419" s="542" t="str">
        <f t="shared" si="155"/>
        <v/>
      </c>
      <c r="AM419" s="543"/>
      <c r="AN419" s="547" t="str">
        <f>IFERROR(VLOOKUP(K419,【参考】数式用!$A$2:$N$57,14,FALSE),"")</f>
        <v/>
      </c>
      <c r="AO419" s="547" t="str">
        <f t="shared" si="156"/>
        <v/>
      </c>
      <c r="AP419" s="545" t="str">
        <f t="shared" si="157"/>
        <v/>
      </c>
      <c r="AQ419" s="545" t="str">
        <f t="shared" si="158"/>
        <v>キャリアパス要件Ⅰ・Ⅱ_</v>
      </c>
      <c r="AR419" s="546" t="str">
        <f t="shared" si="159"/>
        <v>入力済</v>
      </c>
      <c r="AS419" s="547" t="str">
        <f t="shared" si="160"/>
        <v/>
      </c>
      <c r="AT419" s="546" t="str">
        <f t="shared" si="161"/>
        <v>入力済</v>
      </c>
      <c r="AU419" s="546" t="str">
        <f t="shared" si="162"/>
        <v/>
      </c>
      <c r="AV419" s="546" t="str">
        <f t="shared" si="163"/>
        <v/>
      </c>
      <c r="AW419" s="547" t="str">
        <f t="shared" si="164"/>
        <v/>
      </c>
      <c r="AX419" s="547" t="str">
        <f t="shared" si="173"/>
        <v>入力済</v>
      </c>
      <c r="AY419" s="546" t="str">
        <f>IFERROR(VLOOKUP(K419,【参考】数式用!$AR$3:$AS$49, 2, FALSE), "")</f>
        <v/>
      </c>
      <c r="AZ419" s="547" t="str">
        <f t="shared" si="165"/>
        <v/>
      </c>
      <c r="BA419" s="547" t="str">
        <f t="shared" si="166"/>
        <v>入力済</v>
      </c>
      <c r="BB419" s="546" t="str">
        <f>IFERROR(VLOOKUP(K419,【参考】数式用!$AX$3:$AY$56, 2, FALSE), "")</f>
        <v/>
      </c>
      <c r="BC419" s="547" t="str">
        <f t="shared" si="167"/>
        <v/>
      </c>
      <c r="BD419" s="547" t="str">
        <f t="shared" si="168"/>
        <v>入力済</v>
      </c>
      <c r="BE419" s="547" t="str">
        <f t="shared" si="174"/>
        <v/>
      </c>
      <c r="BF419" s="547" t="str">
        <f t="shared" si="169"/>
        <v/>
      </c>
      <c r="BG419" s="547" t="str">
        <f t="shared" si="170"/>
        <v/>
      </c>
      <c r="BH419" s="547" t="str">
        <f t="shared" si="171"/>
        <v/>
      </c>
      <c r="BI419" s="547" t="str">
        <f t="shared" si="172"/>
        <v/>
      </c>
      <c r="BM419" s="633" t="e">
        <f>VLOOKUP(K419,【参考】数式用!$A$2:$O$57,15,FALSE)</f>
        <v>#N/A</v>
      </c>
    </row>
    <row r="420" spans="1:65" ht="109.95" customHeight="1" thickBot="1">
      <c r="A420" s="649">
        <v>409</v>
      </c>
      <c r="B420" s="983" t="str">
        <f>IF(基本情報入力シート!B448="","",基本情報入力シート!B448)</f>
        <v/>
      </c>
      <c r="C420" s="984"/>
      <c r="D420" s="984"/>
      <c r="E420" s="984"/>
      <c r="F420" s="985"/>
      <c r="G420" s="460" t="str">
        <f>IF(基本情報入力シート!L448="", "", 基本情報入力シート!L448)</f>
        <v/>
      </c>
      <c r="H420" s="460" t="str">
        <f>IF(基本情報入力シート!Q448="", "", 基本情報入力シート!Q448)</f>
        <v/>
      </c>
      <c r="I420" s="460" t="str">
        <f>IF(基本情報入力シート!V448="", "", 基本情報入力シート!V448)</f>
        <v/>
      </c>
      <c r="J420" s="460" t="str">
        <f>IF(基本情報入力シート!W448="", "", 基本情報入力シート!W448)</f>
        <v/>
      </c>
      <c r="K420" s="460" t="str">
        <f>IF(基本情報入力シート!Z448="", "", 基本情報入力シート!Z448)</f>
        <v/>
      </c>
      <c r="L420" s="162" t="str">
        <f>IF(基本情報入力シート!AF448=0, "",基本情報入力シート!AF448)</f>
        <v/>
      </c>
      <c r="M420" s="163" t="str">
        <f>IF(AND(基本情報入力シート!AG448="",基本情報入力シート!AG448=""), "", 基本情報入力シート!AG448)</f>
        <v/>
      </c>
      <c r="N420" s="136"/>
      <c r="O420" s="155" t="str">
        <f>IFERROR(VLOOKUP(K420,【参考】数式用!$A$2:$M$57,MATCH(N420,【参考】数式用!$G$3:$M$3,0)+6,0),"")</f>
        <v/>
      </c>
      <c r="P420" s="461" t="s">
        <v>180</v>
      </c>
      <c r="Q420" s="141"/>
      <c r="R420" s="462" t="s">
        <v>271</v>
      </c>
      <c r="S420" s="141"/>
      <c r="T420" s="462" t="s">
        <v>272</v>
      </c>
      <c r="U420" s="141"/>
      <c r="V420" s="462" t="s">
        <v>271</v>
      </c>
      <c r="W420" s="141"/>
      <c r="X420" s="462" t="s">
        <v>182</v>
      </c>
      <c r="Y420" s="462" t="s">
        <v>274</v>
      </c>
      <c r="Z420" s="456" t="str">
        <f t="shared" si="152"/>
        <v/>
      </c>
      <c r="AA420" s="463" t="s">
        <v>275</v>
      </c>
      <c r="AB420" s="458" t="str">
        <f t="shared" si="153"/>
        <v/>
      </c>
      <c r="AC420" s="459" t="str">
        <f>IFERROR(ROUNDDOWN(ROUNDDOWN(ROUND(L420*VLOOKUP(K420,【参考】数式用!$A$2:$M$57,MATCH("処遇改善加算Ⅳ",【参考】数式用!$G$3:$M$3,0)+6,0),0)*M420,0)*Z420*0.5,0), "")</f>
        <v/>
      </c>
      <c r="AD420" s="156"/>
      <c r="AE420" s="157"/>
      <c r="AF420" s="157"/>
      <c r="AG420" s="158"/>
      <c r="AH420" s="234"/>
      <c r="AI420" s="584"/>
      <c r="AJ420" s="167"/>
      <c r="AK420" s="541" t="str">
        <f t="shared" si="154"/>
        <v/>
      </c>
      <c r="AL420" s="542" t="str">
        <f t="shared" si="155"/>
        <v/>
      </c>
      <c r="AM420" s="543"/>
      <c r="AN420" s="547" t="str">
        <f>IFERROR(VLOOKUP(K420,【参考】数式用!$A$2:$N$57,14,FALSE),"")</f>
        <v/>
      </c>
      <c r="AO420" s="547" t="str">
        <f t="shared" si="156"/>
        <v/>
      </c>
      <c r="AP420" s="545" t="str">
        <f t="shared" si="157"/>
        <v/>
      </c>
      <c r="AQ420" s="545" t="str">
        <f t="shared" si="158"/>
        <v>キャリアパス要件Ⅰ・Ⅱ_</v>
      </c>
      <c r="AR420" s="546" t="str">
        <f t="shared" si="159"/>
        <v>入力済</v>
      </c>
      <c r="AS420" s="547" t="str">
        <f t="shared" si="160"/>
        <v/>
      </c>
      <c r="AT420" s="546" t="str">
        <f t="shared" si="161"/>
        <v>入力済</v>
      </c>
      <c r="AU420" s="546" t="str">
        <f t="shared" si="162"/>
        <v/>
      </c>
      <c r="AV420" s="546" t="str">
        <f t="shared" si="163"/>
        <v/>
      </c>
      <c r="AW420" s="547" t="str">
        <f t="shared" si="164"/>
        <v/>
      </c>
      <c r="AX420" s="547" t="str">
        <f t="shared" si="173"/>
        <v>入力済</v>
      </c>
      <c r="AY420" s="546" t="str">
        <f>IFERROR(VLOOKUP(K420,【参考】数式用!$AR$3:$AS$49, 2, FALSE), "")</f>
        <v/>
      </c>
      <c r="AZ420" s="547" t="str">
        <f t="shared" si="165"/>
        <v/>
      </c>
      <c r="BA420" s="547" t="str">
        <f t="shared" si="166"/>
        <v>入力済</v>
      </c>
      <c r="BB420" s="546" t="str">
        <f>IFERROR(VLOOKUP(K420,【参考】数式用!$AX$3:$AY$56, 2, FALSE), "")</f>
        <v/>
      </c>
      <c r="BC420" s="547" t="str">
        <f t="shared" si="167"/>
        <v/>
      </c>
      <c r="BD420" s="547" t="str">
        <f t="shared" si="168"/>
        <v>入力済</v>
      </c>
      <c r="BE420" s="547" t="str">
        <f t="shared" si="174"/>
        <v/>
      </c>
      <c r="BF420" s="547" t="str">
        <f t="shared" si="169"/>
        <v/>
      </c>
      <c r="BG420" s="547" t="str">
        <f t="shared" si="170"/>
        <v/>
      </c>
      <c r="BH420" s="547" t="str">
        <f t="shared" si="171"/>
        <v/>
      </c>
      <c r="BI420" s="547" t="str">
        <f t="shared" si="172"/>
        <v/>
      </c>
      <c r="BM420" s="633" t="e">
        <f>VLOOKUP(K420,【参考】数式用!$A$2:$O$57,15,FALSE)</f>
        <v>#N/A</v>
      </c>
    </row>
    <row r="421" spans="1:65" ht="109.95" customHeight="1" thickBot="1">
      <c r="A421" s="649">
        <v>410</v>
      </c>
      <c r="B421" s="983" t="str">
        <f>IF(基本情報入力シート!B449="","",基本情報入力シート!B449)</f>
        <v/>
      </c>
      <c r="C421" s="984"/>
      <c r="D421" s="984"/>
      <c r="E421" s="984"/>
      <c r="F421" s="985"/>
      <c r="G421" s="460" t="str">
        <f>IF(基本情報入力シート!L449="", "", 基本情報入力シート!L449)</f>
        <v/>
      </c>
      <c r="H421" s="460" t="str">
        <f>IF(基本情報入力シート!Q449="", "", 基本情報入力シート!Q449)</f>
        <v/>
      </c>
      <c r="I421" s="460" t="str">
        <f>IF(基本情報入力シート!V449="", "", 基本情報入力シート!V449)</f>
        <v/>
      </c>
      <c r="J421" s="460" t="str">
        <f>IF(基本情報入力シート!W449="", "", 基本情報入力シート!W449)</f>
        <v/>
      </c>
      <c r="K421" s="460" t="str">
        <f>IF(基本情報入力シート!Z449="", "", 基本情報入力シート!Z449)</f>
        <v/>
      </c>
      <c r="L421" s="162" t="str">
        <f>IF(基本情報入力シート!AF449=0, "",基本情報入力シート!AF449)</f>
        <v/>
      </c>
      <c r="M421" s="163" t="str">
        <f>IF(AND(基本情報入力シート!AG449="",基本情報入力シート!AG449=""), "", 基本情報入力シート!AG449)</f>
        <v/>
      </c>
      <c r="N421" s="136"/>
      <c r="O421" s="155" t="str">
        <f>IFERROR(VLOOKUP(K421,【参考】数式用!$A$2:$M$57,MATCH(N421,【参考】数式用!$G$3:$M$3,0)+6,0),"")</f>
        <v/>
      </c>
      <c r="P421" s="461" t="s">
        <v>180</v>
      </c>
      <c r="Q421" s="141"/>
      <c r="R421" s="462" t="s">
        <v>271</v>
      </c>
      <c r="S421" s="141"/>
      <c r="T421" s="462" t="s">
        <v>272</v>
      </c>
      <c r="U421" s="141"/>
      <c r="V421" s="462" t="s">
        <v>271</v>
      </c>
      <c r="W421" s="141"/>
      <c r="X421" s="462" t="s">
        <v>182</v>
      </c>
      <c r="Y421" s="462" t="s">
        <v>274</v>
      </c>
      <c r="Z421" s="456" t="str">
        <f t="shared" si="152"/>
        <v/>
      </c>
      <c r="AA421" s="463" t="s">
        <v>275</v>
      </c>
      <c r="AB421" s="458" t="str">
        <f t="shared" si="153"/>
        <v/>
      </c>
      <c r="AC421" s="459" t="str">
        <f>IFERROR(ROUNDDOWN(ROUNDDOWN(ROUND(L421*VLOOKUP(K421,【参考】数式用!$A$2:$M$57,MATCH("処遇改善加算Ⅳ",【参考】数式用!$G$3:$M$3,0)+6,0),0)*M421,0)*Z421*0.5,0), "")</f>
        <v/>
      </c>
      <c r="AD421" s="156"/>
      <c r="AE421" s="157"/>
      <c r="AF421" s="157"/>
      <c r="AG421" s="158"/>
      <c r="AH421" s="234"/>
      <c r="AI421" s="584"/>
      <c r="AJ421" s="167"/>
      <c r="AK421" s="541" t="str">
        <f t="shared" si="154"/>
        <v/>
      </c>
      <c r="AL421" s="542" t="str">
        <f t="shared" si="155"/>
        <v/>
      </c>
      <c r="AM421" s="543"/>
      <c r="AN421" s="547" t="str">
        <f>IFERROR(VLOOKUP(K421,【参考】数式用!$A$2:$N$57,14,FALSE),"")</f>
        <v/>
      </c>
      <c r="AO421" s="547" t="str">
        <f t="shared" si="156"/>
        <v/>
      </c>
      <c r="AP421" s="545" t="str">
        <f t="shared" si="157"/>
        <v/>
      </c>
      <c r="AQ421" s="545" t="str">
        <f t="shared" si="158"/>
        <v>キャリアパス要件Ⅰ・Ⅱ_</v>
      </c>
      <c r="AR421" s="546" t="str">
        <f t="shared" si="159"/>
        <v>入力済</v>
      </c>
      <c r="AS421" s="547" t="str">
        <f t="shared" si="160"/>
        <v/>
      </c>
      <c r="AT421" s="546" t="str">
        <f t="shared" si="161"/>
        <v>入力済</v>
      </c>
      <c r="AU421" s="546" t="str">
        <f t="shared" si="162"/>
        <v/>
      </c>
      <c r="AV421" s="546" t="str">
        <f t="shared" si="163"/>
        <v/>
      </c>
      <c r="AW421" s="547" t="str">
        <f t="shared" si="164"/>
        <v/>
      </c>
      <c r="AX421" s="547" t="str">
        <f t="shared" si="173"/>
        <v>入力済</v>
      </c>
      <c r="AY421" s="546" t="str">
        <f>IFERROR(VLOOKUP(K421,【参考】数式用!$AR$3:$AS$49, 2, FALSE), "")</f>
        <v/>
      </c>
      <c r="AZ421" s="547" t="str">
        <f t="shared" si="165"/>
        <v/>
      </c>
      <c r="BA421" s="547" t="str">
        <f t="shared" si="166"/>
        <v>入力済</v>
      </c>
      <c r="BB421" s="546" t="str">
        <f>IFERROR(VLOOKUP(K421,【参考】数式用!$AX$3:$AY$56, 2, FALSE), "")</f>
        <v/>
      </c>
      <c r="BC421" s="547" t="str">
        <f t="shared" si="167"/>
        <v/>
      </c>
      <c r="BD421" s="547" t="str">
        <f t="shared" si="168"/>
        <v>入力済</v>
      </c>
      <c r="BE421" s="547" t="str">
        <f t="shared" si="174"/>
        <v/>
      </c>
      <c r="BF421" s="547" t="str">
        <f t="shared" si="169"/>
        <v/>
      </c>
      <c r="BG421" s="547" t="str">
        <f t="shared" si="170"/>
        <v/>
      </c>
      <c r="BH421" s="547" t="str">
        <f t="shared" si="171"/>
        <v/>
      </c>
      <c r="BI421" s="547" t="str">
        <f t="shared" si="172"/>
        <v/>
      </c>
      <c r="BM421" s="633" t="e">
        <f>VLOOKUP(K421,【参考】数式用!$A$2:$O$57,15,FALSE)</f>
        <v>#N/A</v>
      </c>
    </row>
    <row r="422" spans="1:65" ht="109.95" customHeight="1" thickBot="1">
      <c r="A422" s="649">
        <v>411</v>
      </c>
      <c r="B422" s="983" t="str">
        <f>IF(基本情報入力シート!B450="","",基本情報入力シート!B450)</f>
        <v/>
      </c>
      <c r="C422" s="984"/>
      <c r="D422" s="984"/>
      <c r="E422" s="984"/>
      <c r="F422" s="985"/>
      <c r="G422" s="460" t="str">
        <f>IF(基本情報入力シート!L450="", "", 基本情報入力シート!L450)</f>
        <v/>
      </c>
      <c r="H422" s="460" t="str">
        <f>IF(基本情報入力シート!Q450="", "", 基本情報入力シート!Q450)</f>
        <v/>
      </c>
      <c r="I422" s="460" t="str">
        <f>IF(基本情報入力シート!V450="", "", 基本情報入力シート!V450)</f>
        <v/>
      </c>
      <c r="J422" s="460" t="str">
        <f>IF(基本情報入力シート!W450="", "", 基本情報入力シート!W450)</f>
        <v/>
      </c>
      <c r="K422" s="460" t="str">
        <f>IF(基本情報入力シート!Z450="", "", 基本情報入力シート!Z450)</f>
        <v/>
      </c>
      <c r="L422" s="162" t="str">
        <f>IF(基本情報入力シート!AF450=0, "",基本情報入力シート!AF450)</f>
        <v/>
      </c>
      <c r="M422" s="163" t="str">
        <f>IF(AND(基本情報入力シート!AG450="",基本情報入力シート!AG450=""), "", 基本情報入力シート!AG450)</f>
        <v/>
      </c>
      <c r="N422" s="136"/>
      <c r="O422" s="155" t="str">
        <f>IFERROR(VLOOKUP(K422,【参考】数式用!$A$2:$M$57,MATCH(N422,【参考】数式用!$G$3:$M$3,0)+6,0),"")</f>
        <v/>
      </c>
      <c r="P422" s="461" t="s">
        <v>180</v>
      </c>
      <c r="Q422" s="141"/>
      <c r="R422" s="462" t="s">
        <v>271</v>
      </c>
      <c r="S422" s="141"/>
      <c r="T422" s="462" t="s">
        <v>272</v>
      </c>
      <c r="U422" s="141"/>
      <c r="V422" s="462" t="s">
        <v>271</v>
      </c>
      <c r="W422" s="141"/>
      <c r="X422" s="462" t="s">
        <v>182</v>
      </c>
      <c r="Y422" s="462" t="s">
        <v>274</v>
      </c>
      <c r="Z422" s="456" t="str">
        <f t="shared" si="152"/>
        <v/>
      </c>
      <c r="AA422" s="463" t="s">
        <v>275</v>
      </c>
      <c r="AB422" s="458" t="str">
        <f t="shared" si="153"/>
        <v/>
      </c>
      <c r="AC422" s="459" t="str">
        <f>IFERROR(ROUNDDOWN(ROUNDDOWN(ROUND(L422*VLOOKUP(K422,【参考】数式用!$A$2:$M$57,MATCH("処遇改善加算Ⅳ",【参考】数式用!$G$3:$M$3,0)+6,0),0)*M422,0)*Z422*0.5,0), "")</f>
        <v/>
      </c>
      <c r="AD422" s="156"/>
      <c r="AE422" s="157"/>
      <c r="AF422" s="157"/>
      <c r="AG422" s="158"/>
      <c r="AH422" s="234"/>
      <c r="AI422" s="584"/>
      <c r="AJ422" s="167"/>
      <c r="AK422" s="541" t="str">
        <f t="shared" si="154"/>
        <v/>
      </c>
      <c r="AL422" s="542" t="str">
        <f t="shared" si="155"/>
        <v/>
      </c>
      <c r="AM422" s="543"/>
      <c r="AN422" s="547" t="str">
        <f>IFERROR(VLOOKUP(K422,【参考】数式用!$A$2:$N$57,14,FALSE),"")</f>
        <v/>
      </c>
      <c r="AO422" s="547" t="str">
        <f t="shared" si="156"/>
        <v/>
      </c>
      <c r="AP422" s="545" t="str">
        <f t="shared" si="157"/>
        <v/>
      </c>
      <c r="AQ422" s="545" t="str">
        <f t="shared" si="158"/>
        <v>キャリアパス要件Ⅰ・Ⅱ_</v>
      </c>
      <c r="AR422" s="546" t="str">
        <f t="shared" si="159"/>
        <v>入力済</v>
      </c>
      <c r="AS422" s="547" t="str">
        <f t="shared" si="160"/>
        <v/>
      </c>
      <c r="AT422" s="546" t="str">
        <f t="shared" si="161"/>
        <v>入力済</v>
      </c>
      <c r="AU422" s="546" t="str">
        <f t="shared" si="162"/>
        <v/>
      </c>
      <c r="AV422" s="546" t="str">
        <f t="shared" si="163"/>
        <v/>
      </c>
      <c r="AW422" s="547" t="str">
        <f t="shared" si="164"/>
        <v/>
      </c>
      <c r="AX422" s="547" t="str">
        <f t="shared" si="173"/>
        <v>入力済</v>
      </c>
      <c r="AY422" s="546" t="str">
        <f>IFERROR(VLOOKUP(K422,【参考】数式用!$AR$3:$AS$49, 2, FALSE), "")</f>
        <v/>
      </c>
      <c r="AZ422" s="547" t="str">
        <f t="shared" si="165"/>
        <v/>
      </c>
      <c r="BA422" s="547" t="str">
        <f t="shared" si="166"/>
        <v>入力済</v>
      </c>
      <c r="BB422" s="546" t="str">
        <f>IFERROR(VLOOKUP(K422,【参考】数式用!$AX$3:$AY$56, 2, FALSE), "")</f>
        <v/>
      </c>
      <c r="BC422" s="547" t="str">
        <f t="shared" si="167"/>
        <v/>
      </c>
      <c r="BD422" s="547" t="str">
        <f t="shared" si="168"/>
        <v>入力済</v>
      </c>
      <c r="BE422" s="547" t="str">
        <f t="shared" si="174"/>
        <v/>
      </c>
      <c r="BF422" s="547" t="str">
        <f t="shared" si="169"/>
        <v/>
      </c>
      <c r="BG422" s="547" t="str">
        <f t="shared" si="170"/>
        <v/>
      </c>
      <c r="BH422" s="547" t="str">
        <f t="shared" si="171"/>
        <v/>
      </c>
      <c r="BI422" s="547" t="str">
        <f t="shared" si="172"/>
        <v/>
      </c>
      <c r="BM422" s="633" t="e">
        <f>VLOOKUP(K422,【参考】数式用!$A$2:$O$57,15,FALSE)</f>
        <v>#N/A</v>
      </c>
    </row>
    <row r="423" spans="1:65" ht="109.95" customHeight="1" thickBot="1">
      <c r="A423" s="649">
        <v>412</v>
      </c>
      <c r="B423" s="983" t="str">
        <f>IF(基本情報入力シート!B451="","",基本情報入力シート!B451)</f>
        <v/>
      </c>
      <c r="C423" s="984"/>
      <c r="D423" s="984"/>
      <c r="E423" s="984"/>
      <c r="F423" s="985"/>
      <c r="G423" s="460" t="str">
        <f>IF(基本情報入力シート!L451="", "", 基本情報入力シート!L451)</f>
        <v/>
      </c>
      <c r="H423" s="460" t="str">
        <f>IF(基本情報入力シート!Q451="", "", 基本情報入力シート!Q451)</f>
        <v/>
      </c>
      <c r="I423" s="460" t="str">
        <f>IF(基本情報入力シート!V451="", "", 基本情報入力シート!V451)</f>
        <v/>
      </c>
      <c r="J423" s="460" t="str">
        <f>IF(基本情報入力シート!W451="", "", 基本情報入力シート!W451)</f>
        <v/>
      </c>
      <c r="K423" s="460" t="str">
        <f>IF(基本情報入力シート!Z451="", "", 基本情報入力シート!Z451)</f>
        <v/>
      </c>
      <c r="L423" s="162" t="str">
        <f>IF(基本情報入力シート!AF451=0, "",基本情報入力シート!AF451)</f>
        <v/>
      </c>
      <c r="M423" s="163" t="str">
        <f>IF(AND(基本情報入力シート!AG451="",基本情報入力シート!AG451=""), "", 基本情報入力シート!AG451)</f>
        <v/>
      </c>
      <c r="N423" s="136"/>
      <c r="O423" s="155" t="str">
        <f>IFERROR(VLOOKUP(K423,【参考】数式用!$A$2:$M$57,MATCH(N423,【参考】数式用!$G$3:$M$3,0)+6,0),"")</f>
        <v/>
      </c>
      <c r="P423" s="461" t="s">
        <v>180</v>
      </c>
      <c r="Q423" s="141"/>
      <c r="R423" s="462" t="s">
        <v>271</v>
      </c>
      <c r="S423" s="141"/>
      <c r="T423" s="462" t="s">
        <v>272</v>
      </c>
      <c r="U423" s="141"/>
      <c r="V423" s="462" t="s">
        <v>271</v>
      </c>
      <c r="W423" s="141"/>
      <c r="X423" s="462" t="s">
        <v>182</v>
      </c>
      <c r="Y423" s="462" t="s">
        <v>274</v>
      </c>
      <c r="Z423" s="456" t="str">
        <f t="shared" si="152"/>
        <v/>
      </c>
      <c r="AA423" s="463" t="s">
        <v>275</v>
      </c>
      <c r="AB423" s="458" t="str">
        <f t="shared" si="153"/>
        <v/>
      </c>
      <c r="AC423" s="459" t="str">
        <f>IFERROR(ROUNDDOWN(ROUNDDOWN(ROUND(L423*VLOOKUP(K423,【参考】数式用!$A$2:$M$57,MATCH("処遇改善加算Ⅳ",【参考】数式用!$G$3:$M$3,0)+6,0),0)*M423,0)*Z423*0.5,0), "")</f>
        <v/>
      </c>
      <c r="AD423" s="156"/>
      <c r="AE423" s="157"/>
      <c r="AF423" s="157"/>
      <c r="AG423" s="158"/>
      <c r="AH423" s="234"/>
      <c r="AI423" s="584"/>
      <c r="AJ423" s="167"/>
      <c r="AK423" s="541" t="str">
        <f t="shared" si="154"/>
        <v/>
      </c>
      <c r="AL423" s="542" t="str">
        <f t="shared" si="155"/>
        <v/>
      </c>
      <c r="AM423" s="543"/>
      <c r="AN423" s="547" t="str">
        <f>IFERROR(VLOOKUP(K423,【参考】数式用!$A$2:$N$57,14,FALSE),"")</f>
        <v/>
      </c>
      <c r="AO423" s="547" t="str">
        <f t="shared" si="156"/>
        <v/>
      </c>
      <c r="AP423" s="545" t="str">
        <f t="shared" si="157"/>
        <v/>
      </c>
      <c r="AQ423" s="545" t="str">
        <f t="shared" si="158"/>
        <v>キャリアパス要件Ⅰ・Ⅱ_</v>
      </c>
      <c r="AR423" s="546" t="str">
        <f t="shared" si="159"/>
        <v>入力済</v>
      </c>
      <c r="AS423" s="547" t="str">
        <f t="shared" si="160"/>
        <v/>
      </c>
      <c r="AT423" s="546" t="str">
        <f t="shared" si="161"/>
        <v>入力済</v>
      </c>
      <c r="AU423" s="546" t="str">
        <f t="shared" si="162"/>
        <v/>
      </c>
      <c r="AV423" s="546" t="str">
        <f t="shared" si="163"/>
        <v/>
      </c>
      <c r="AW423" s="547" t="str">
        <f t="shared" si="164"/>
        <v/>
      </c>
      <c r="AX423" s="547" t="str">
        <f t="shared" si="173"/>
        <v>入力済</v>
      </c>
      <c r="AY423" s="546" t="str">
        <f>IFERROR(VLOOKUP(K423,【参考】数式用!$AR$3:$AS$49, 2, FALSE), "")</f>
        <v/>
      </c>
      <c r="AZ423" s="547" t="str">
        <f t="shared" si="165"/>
        <v/>
      </c>
      <c r="BA423" s="547" t="str">
        <f t="shared" si="166"/>
        <v>入力済</v>
      </c>
      <c r="BB423" s="546" t="str">
        <f>IFERROR(VLOOKUP(K423,【参考】数式用!$AX$3:$AY$56, 2, FALSE), "")</f>
        <v/>
      </c>
      <c r="BC423" s="547" t="str">
        <f t="shared" si="167"/>
        <v/>
      </c>
      <c r="BD423" s="547" t="str">
        <f t="shared" si="168"/>
        <v>入力済</v>
      </c>
      <c r="BE423" s="547" t="str">
        <f t="shared" si="174"/>
        <v/>
      </c>
      <c r="BF423" s="547" t="str">
        <f t="shared" si="169"/>
        <v/>
      </c>
      <c r="BG423" s="547" t="str">
        <f t="shared" si="170"/>
        <v/>
      </c>
      <c r="BH423" s="547" t="str">
        <f t="shared" si="171"/>
        <v/>
      </c>
      <c r="BI423" s="547" t="str">
        <f t="shared" si="172"/>
        <v/>
      </c>
      <c r="BM423" s="633" t="e">
        <f>VLOOKUP(K423,【参考】数式用!$A$2:$O$57,15,FALSE)</f>
        <v>#N/A</v>
      </c>
    </row>
    <row r="424" spans="1:65" ht="109.95" customHeight="1" thickBot="1">
      <c r="A424" s="649">
        <v>413</v>
      </c>
      <c r="B424" s="983" t="str">
        <f>IF(基本情報入力シート!B452="","",基本情報入力シート!B452)</f>
        <v/>
      </c>
      <c r="C424" s="984"/>
      <c r="D424" s="984"/>
      <c r="E424" s="984"/>
      <c r="F424" s="985"/>
      <c r="G424" s="460" t="str">
        <f>IF(基本情報入力シート!L452="", "", 基本情報入力シート!L452)</f>
        <v/>
      </c>
      <c r="H424" s="460" t="str">
        <f>IF(基本情報入力シート!Q452="", "", 基本情報入力シート!Q452)</f>
        <v/>
      </c>
      <c r="I424" s="460" t="str">
        <f>IF(基本情報入力シート!V452="", "", 基本情報入力シート!V452)</f>
        <v/>
      </c>
      <c r="J424" s="460" t="str">
        <f>IF(基本情報入力シート!W452="", "", 基本情報入力シート!W452)</f>
        <v/>
      </c>
      <c r="K424" s="460" t="str">
        <f>IF(基本情報入力シート!Z452="", "", 基本情報入力シート!Z452)</f>
        <v/>
      </c>
      <c r="L424" s="162" t="str">
        <f>IF(基本情報入力シート!AF452=0, "",基本情報入力シート!AF452)</f>
        <v/>
      </c>
      <c r="M424" s="163" t="str">
        <f>IF(AND(基本情報入力シート!AG452="",基本情報入力シート!AG452=""), "", 基本情報入力シート!AG452)</f>
        <v/>
      </c>
      <c r="N424" s="136"/>
      <c r="O424" s="155" t="str">
        <f>IFERROR(VLOOKUP(K424,【参考】数式用!$A$2:$M$57,MATCH(N424,【参考】数式用!$G$3:$M$3,0)+6,0),"")</f>
        <v/>
      </c>
      <c r="P424" s="461" t="s">
        <v>180</v>
      </c>
      <c r="Q424" s="141"/>
      <c r="R424" s="462" t="s">
        <v>271</v>
      </c>
      <c r="S424" s="141"/>
      <c r="T424" s="462" t="s">
        <v>272</v>
      </c>
      <c r="U424" s="141"/>
      <c r="V424" s="462" t="s">
        <v>271</v>
      </c>
      <c r="W424" s="141"/>
      <c r="X424" s="462" t="s">
        <v>182</v>
      </c>
      <c r="Y424" s="462" t="s">
        <v>274</v>
      </c>
      <c r="Z424" s="456" t="str">
        <f t="shared" si="152"/>
        <v/>
      </c>
      <c r="AA424" s="463" t="s">
        <v>275</v>
      </c>
      <c r="AB424" s="458" t="str">
        <f t="shared" si="153"/>
        <v/>
      </c>
      <c r="AC424" s="459" t="str">
        <f>IFERROR(ROUNDDOWN(ROUNDDOWN(ROUND(L424*VLOOKUP(K424,【参考】数式用!$A$2:$M$57,MATCH("処遇改善加算Ⅳ",【参考】数式用!$G$3:$M$3,0)+6,0),0)*M424,0)*Z424*0.5,0), "")</f>
        <v/>
      </c>
      <c r="AD424" s="156"/>
      <c r="AE424" s="157"/>
      <c r="AF424" s="157"/>
      <c r="AG424" s="158"/>
      <c r="AH424" s="234"/>
      <c r="AI424" s="584"/>
      <c r="AJ424" s="167"/>
      <c r="AK424" s="541" t="str">
        <f t="shared" si="154"/>
        <v/>
      </c>
      <c r="AL424" s="542" t="str">
        <f t="shared" si="155"/>
        <v/>
      </c>
      <c r="AM424" s="543"/>
      <c r="AN424" s="547" t="str">
        <f>IFERROR(VLOOKUP(K424,【参考】数式用!$A$2:$N$57,14,FALSE),"")</f>
        <v/>
      </c>
      <c r="AO424" s="547" t="str">
        <f t="shared" si="156"/>
        <v/>
      </c>
      <c r="AP424" s="545" t="str">
        <f t="shared" si="157"/>
        <v/>
      </c>
      <c r="AQ424" s="545" t="str">
        <f t="shared" si="158"/>
        <v>キャリアパス要件Ⅰ・Ⅱ_</v>
      </c>
      <c r="AR424" s="546" t="str">
        <f t="shared" si="159"/>
        <v>入力済</v>
      </c>
      <c r="AS424" s="547" t="str">
        <f t="shared" si="160"/>
        <v/>
      </c>
      <c r="AT424" s="546" t="str">
        <f t="shared" si="161"/>
        <v>入力済</v>
      </c>
      <c r="AU424" s="546" t="str">
        <f t="shared" si="162"/>
        <v/>
      </c>
      <c r="AV424" s="546" t="str">
        <f t="shared" si="163"/>
        <v/>
      </c>
      <c r="AW424" s="547" t="str">
        <f t="shared" si="164"/>
        <v/>
      </c>
      <c r="AX424" s="547" t="str">
        <f t="shared" si="173"/>
        <v>入力済</v>
      </c>
      <c r="AY424" s="546" t="str">
        <f>IFERROR(VLOOKUP(K424,【参考】数式用!$AR$3:$AS$49, 2, FALSE), "")</f>
        <v/>
      </c>
      <c r="AZ424" s="547" t="str">
        <f t="shared" si="165"/>
        <v/>
      </c>
      <c r="BA424" s="547" t="str">
        <f t="shared" si="166"/>
        <v>入力済</v>
      </c>
      <c r="BB424" s="546" t="str">
        <f>IFERROR(VLOOKUP(K424,【参考】数式用!$AX$3:$AY$56, 2, FALSE), "")</f>
        <v/>
      </c>
      <c r="BC424" s="547" t="str">
        <f t="shared" si="167"/>
        <v/>
      </c>
      <c r="BD424" s="547" t="str">
        <f t="shared" si="168"/>
        <v>入力済</v>
      </c>
      <c r="BE424" s="547" t="str">
        <f t="shared" si="174"/>
        <v/>
      </c>
      <c r="BF424" s="547" t="str">
        <f t="shared" si="169"/>
        <v/>
      </c>
      <c r="BG424" s="547" t="str">
        <f t="shared" si="170"/>
        <v/>
      </c>
      <c r="BH424" s="547" t="str">
        <f t="shared" si="171"/>
        <v/>
      </c>
      <c r="BI424" s="547" t="str">
        <f t="shared" si="172"/>
        <v/>
      </c>
      <c r="BM424" s="633" t="e">
        <f>VLOOKUP(K424,【参考】数式用!$A$2:$O$57,15,FALSE)</f>
        <v>#N/A</v>
      </c>
    </row>
    <row r="425" spans="1:65" ht="109.95" customHeight="1" thickBot="1">
      <c r="A425" s="649">
        <v>414</v>
      </c>
      <c r="B425" s="983" t="str">
        <f>IF(基本情報入力シート!B453="","",基本情報入力シート!B453)</f>
        <v/>
      </c>
      <c r="C425" s="984"/>
      <c r="D425" s="984"/>
      <c r="E425" s="984"/>
      <c r="F425" s="985"/>
      <c r="G425" s="460" t="str">
        <f>IF(基本情報入力シート!L453="", "", 基本情報入力シート!L453)</f>
        <v/>
      </c>
      <c r="H425" s="460" t="str">
        <f>IF(基本情報入力シート!Q453="", "", 基本情報入力シート!Q453)</f>
        <v/>
      </c>
      <c r="I425" s="460" t="str">
        <f>IF(基本情報入力シート!V453="", "", 基本情報入力シート!V453)</f>
        <v/>
      </c>
      <c r="J425" s="460" t="str">
        <f>IF(基本情報入力シート!W453="", "", 基本情報入力シート!W453)</f>
        <v/>
      </c>
      <c r="K425" s="460" t="str">
        <f>IF(基本情報入力シート!Z453="", "", 基本情報入力シート!Z453)</f>
        <v/>
      </c>
      <c r="L425" s="162" t="str">
        <f>IF(基本情報入力シート!AF453=0, "",基本情報入力シート!AF453)</f>
        <v/>
      </c>
      <c r="M425" s="163" t="str">
        <f>IF(AND(基本情報入力シート!AG453="",基本情報入力シート!AG453=""), "", 基本情報入力シート!AG453)</f>
        <v/>
      </c>
      <c r="N425" s="136"/>
      <c r="O425" s="155" t="str">
        <f>IFERROR(VLOOKUP(K425,【参考】数式用!$A$2:$M$57,MATCH(N425,【参考】数式用!$G$3:$M$3,0)+6,0),"")</f>
        <v/>
      </c>
      <c r="P425" s="461" t="s">
        <v>180</v>
      </c>
      <c r="Q425" s="141"/>
      <c r="R425" s="462" t="s">
        <v>271</v>
      </c>
      <c r="S425" s="141"/>
      <c r="T425" s="462" t="s">
        <v>272</v>
      </c>
      <c r="U425" s="141"/>
      <c r="V425" s="462" t="s">
        <v>271</v>
      </c>
      <c r="W425" s="141"/>
      <c r="X425" s="462" t="s">
        <v>182</v>
      </c>
      <c r="Y425" s="462" t="s">
        <v>274</v>
      </c>
      <c r="Z425" s="456" t="str">
        <f t="shared" si="152"/>
        <v/>
      </c>
      <c r="AA425" s="463" t="s">
        <v>275</v>
      </c>
      <c r="AB425" s="458" t="str">
        <f t="shared" si="153"/>
        <v/>
      </c>
      <c r="AC425" s="459" t="str">
        <f>IFERROR(ROUNDDOWN(ROUNDDOWN(ROUND(L425*VLOOKUP(K425,【参考】数式用!$A$2:$M$57,MATCH("処遇改善加算Ⅳ",【参考】数式用!$G$3:$M$3,0)+6,0),0)*M425,0)*Z425*0.5,0), "")</f>
        <v/>
      </c>
      <c r="AD425" s="156"/>
      <c r="AE425" s="157"/>
      <c r="AF425" s="157"/>
      <c r="AG425" s="158"/>
      <c r="AH425" s="234"/>
      <c r="AI425" s="584"/>
      <c r="AJ425" s="167"/>
      <c r="AK425" s="541" t="str">
        <f t="shared" si="154"/>
        <v/>
      </c>
      <c r="AL425" s="542" t="str">
        <f t="shared" si="155"/>
        <v/>
      </c>
      <c r="AM425" s="543"/>
      <c r="AN425" s="547" t="str">
        <f>IFERROR(VLOOKUP(K425,【参考】数式用!$A$2:$N$57,14,FALSE),"")</f>
        <v/>
      </c>
      <c r="AO425" s="547" t="str">
        <f t="shared" si="156"/>
        <v/>
      </c>
      <c r="AP425" s="545" t="str">
        <f t="shared" si="157"/>
        <v/>
      </c>
      <c r="AQ425" s="545" t="str">
        <f t="shared" si="158"/>
        <v>キャリアパス要件Ⅰ・Ⅱ_</v>
      </c>
      <c r="AR425" s="546" t="str">
        <f t="shared" si="159"/>
        <v>入力済</v>
      </c>
      <c r="AS425" s="547" t="str">
        <f t="shared" si="160"/>
        <v/>
      </c>
      <c r="AT425" s="546" t="str">
        <f t="shared" si="161"/>
        <v>入力済</v>
      </c>
      <c r="AU425" s="546" t="str">
        <f t="shared" si="162"/>
        <v/>
      </c>
      <c r="AV425" s="546" t="str">
        <f t="shared" si="163"/>
        <v/>
      </c>
      <c r="AW425" s="547" t="str">
        <f t="shared" si="164"/>
        <v/>
      </c>
      <c r="AX425" s="547" t="str">
        <f t="shared" si="173"/>
        <v>入力済</v>
      </c>
      <c r="AY425" s="546" t="str">
        <f>IFERROR(VLOOKUP(K425,【参考】数式用!$AR$3:$AS$49, 2, FALSE), "")</f>
        <v/>
      </c>
      <c r="AZ425" s="547" t="str">
        <f t="shared" si="165"/>
        <v/>
      </c>
      <c r="BA425" s="547" t="str">
        <f t="shared" si="166"/>
        <v>入力済</v>
      </c>
      <c r="BB425" s="546" t="str">
        <f>IFERROR(VLOOKUP(K425,【参考】数式用!$AX$3:$AY$56, 2, FALSE), "")</f>
        <v/>
      </c>
      <c r="BC425" s="547" t="str">
        <f t="shared" si="167"/>
        <v/>
      </c>
      <c r="BD425" s="547" t="str">
        <f t="shared" si="168"/>
        <v>入力済</v>
      </c>
      <c r="BE425" s="547" t="str">
        <f t="shared" si="174"/>
        <v/>
      </c>
      <c r="BF425" s="547" t="str">
        <f t="shared" si="169"/>
        <v/>
      </c>
      <c r="BG425" s="547" t="str">
        <f t="shared" si="170"/>
        <v/>
      </c>
      <c r="BH425" s="547" t="str">
        <f t="shared" si="171"/>
        <v/>
      </c>
      <c r="BI425" s="547" t="str">
        <f t="shared" si="172"/>
        <v/>
      </c>
      <c r="BM425" s="633" t="e">
        <f>VLOOKUP(K425,【参考】数式用!$A$2:$O$57,15,FALSE)</f>
        <v>#N/A</v>
      </c>
    </row>
    <row r="426" spans="1:65" ht="109.95" customHeight="1" thickBot="1">
      <c r="A426" s="649">
        <v>415</v>
      </c>
      <c r="B426" s="983" t="str">
        <f>IF(基本情報入力シート!B454="","",基本情報入力シート!B454)</f>
        <v/>
      </c>
      <c r="C426" s="984"/>
      <c r="D426" s="984"/>
      <c r="E426" s="984"/>
      <c r="F426" s="985"/>
      <c r="G426" s="460" t="str">
        <f>IF(基本情報入力シート!L454="", "", 基本情報入力シート!L454)</f>
        <v/>
      </c>
      <c r="H426" s="460" t="str">
        <f>IF(基本情報入力シート!Q454="", "", 基本情報入力シート!Q454)</f>
        <v/>
      </c>
      <c r="I426" s="460" t="str">
        <f>IF(基本情報入力シート!V454="", "", 基本情報入力シート!V454)</f>
        <v/>
      </c>
      <c r="J426" s="460" t="str">
        <f>IF(基本情報入力シート!W454="", "", 基本情報入力シート!W454)</f>
        <v/>
      </c>
      <c r="K426" s="460" t="str">
        <f>IF(基本情報入力シート!Z454="", "", 基本情報入力シート!Z454)</f>
        <v/>
      </c>
      <c r="L426" s="162" t="str">
        <f>IF(基本情報入力シート!AF454=0, "",基本情報入力シート!AF454)</f>
        <v/>
      </c>
      <c r="M426" s="163" t="str">
        <f>IF(AND(基本情報入力シート!AG454="",基本情報入力シート!AG454=""), "", 基本情報入力シート!AG454)</f>
        <v/>
      </c>
      <c r="N426" s="136"/>
      <c r="O426" s="155" t="str">
        <f>IFERROR(VLOOKUP(K426,【参考】数式用!$A$2:$M$57,MATCH(N426,【参考】数式用!$G$3:$M$3,0)+6,0),"")</f>
        <v/>
      </c>
      <c r="P426" s="461" t="s">
        <v>180</v>
      </c>
      <c r="Q426" s="141"/>
      <c r="R426" s="462" t="s">
        <v>271</v>
      </c>
      <c r="S426" s="141"/>
      <c r="T426" s="462" t="s">
        <v>272</v>
      </c>
      <c r="U426" s="141"/>
      <c r="V426" s="462" t="s">
        <v>271</v>
      </c>
      <c r="W426" s="141"/>
      <c r="X426" s="462" t="s">
        <v>182</v>
      </c>
      <c r="Y426" s="462" t="s">
        <v>274</v>
      </c>
      <c r="Z426" s="456" t="str">
        <f t="shared" si="152"/>
        <v/>
      </c>
      <c r="AA426" s="463" t="s">
        <v>275</v>
      </c>
      <c r="AB426" s="458" t="str">
        <f t="shared" si="153"/>
        <v/>
      </c>
      <c r="AC426" s="459" t="str">
        <f>IFERROR(ROUNDDOWN(ROUNDDOWN(ROUND(L426*VLOOKUP(K426,【参考】数式用!$A$2:$M$57,MATCH("処遇改善加算Ⅳ",【参考】数式用!$G$3:$M$3,0)+6,0),0)*M426,0)*Z426*0.5,0), "")</f>
        <v/>
      </c>
      <c r="AD426" s="156"/>
      <c r="AE426" s="157"/>
      <c r="AF426" s="157"/>
      <c r="AG426" s="158"/>
      <c r="AH426" s="234"/>
      <c r="AI426" s="584"/>
      <c r="AJ426" s="167"/>
      <c r="AK426" s="541" t="str">
        <f t="shared" si="154"/>
        <v/>
      </c>
      <c r="AL426" s="542" t="str">
        <f t="shared" si="155"/>
        <v/>
      </c>
      <c r="AM426" s="543"/>
      <c r="AN426" s="547" t="str">
        <f>IFERROR(VLOOKUP(K426,【参考】数式用!$A$2:$N$57,14,FALSE),"")</f>
        <v/>
      </c>
      <c r="AO426" s="547" t="str">
        <f t="shared" si="156"/>
        <v/>
      </c>
      <c r="AP426" s="545" t="str">
        <f t="shared" si="157"/>
        <v/>
      </c>
      <c r="AQ426" s="545" t="str">
        <f t="shared" si="158"/>
        <v>キャリアパス要件Ⅰ・Ⅱ_</v>
      </c>
      <c r="AR426" s="546" t="str">
        <f t="shared" si="159"/>
        <v>入力済</v>
      </c>
      <c r="AS426" s="547" t="str">
        <f t="shared" si="160"/>
        <v/>
      </c>
      <c r="AT426" s="546" t="str">
        <f t="shared" si="161"/>
        <v>入力済</v>
      </c>
      <c r="AU426" s="546" t="str">
        <f t="shared" si="162"/>
        <v/>
      </c>
      <c r="AV426" s="546" t="str">
        <f t="shared" si="163"/>
        <v/>
      </c>
      <c r="AW426" s="547" t="str">
        <f t="shared" si="164"/>
        <v/>
      </c>
      <c r="AX426" s="547" t="str">
        <f t="shared" si="173"/>
        <v>入力済</v>
      </c>
      <c r="AY426" s="546" t="str">
        <f>IFERROR(VLOOKUP(K426,【参考】数式用!$AR$3:$AS$49, 2, FALSE), "")</f>
        <v/>
      </c>
      <c r="AZ426" s="547" t="str">
        <f t="shared" si="165"/>
        <v/>
      </c>
      <c r="BA426" s="547" t="str">
        <f t="shared" si="166"/>
        <v>入力済</v>
      </c>
      <c r="BB426" s="546" t="str">
        <f>IFERROR(VLOOKUP(K426,【参考】数式用!$AX$3:$AY$56, 2, FALSE), "")</f>
        <v/>
      </c>
      <c r="BC426" s="547" t="str">
        <f t="shared" si="167"/>
        <v/>
      </c>
      <c r="BD426" s="547" t="str">
        <f t="shared" si="168"/>
        <v>入力済</v>
      </c>
      <c r="BE426" s="547" t="str">
        <f t="shared" si="174"/>
        <v/>
      </c>
      <c r="BF426" s="547" t="str">
        <f t="shared" si="169"/>
        <v/>
      </c>
      <c r="BG426" s="547" t="str">
        <f t="shared" si="170"/>
        <v/>
      </c>
      <c r="BH426" s="547" t="str">
        <f t="shared" si="171"/>
        <v/>
      </c>
      <c r="BI426" s="547" t="str">
        <f t="shared" si="172"/>
        <v/>
      </c>
      <c r="BM426" s="633" t="e">
        <f>VLOOKUP(K426,【参考】数式用!$A$2:$O$57,15,FALSE)</f>
        <v>#N/A</v>
      </c>
    </row>
    <row r="427" spans="1:65" ht="109.95" customHeight="1" thickBot="1">
      <c r="A427" s="649">
        <v>416</v>
      </c>
      <c r="B427" s="983" t="str">
        <f>IF(基本情報入力シート!B455="","",基本情報入力シート!B455)</f>
        <v/>
      </c>
      <c r="C427" s="984"/>
      <c r="D427" s="984"/>
      <c r="E427" s="984"/>
      <c r="F427" s="985"/>
      <c r="G427" s="460" t="str">
        <f>IF(基本情報入力シート!L455="", "", 基本情報入力シート!L455)</f>
        <v/>
      </c>
      <c r="H427" s="460" t="str">
        <f>IF(基本情報入力シート!Q455="", "", 基本情報入力シート!Q455)</f>
        <v/>
      </c>
      <c r="I427" s="460" t="str">
        <f>IF(基本情報入力シート!V455="", "", 基本情報入力シート!V455)</f>
        <v/>
      </c>
      <c r="J427" s="460" t="str">
        <f>IF(基本情報入力シート!W455="", "", 基本情報入力シート!W455)</f>
        <v/>
      </c>
      <c r="K427" s="460" t="str">
        <f>IF(基本情報入力シート!Z455="", "", 基本情報入力シート!Z455)</f>
        <v/>
      </c>
      <c r="L427" s="162" t="str">
        <f>IF(基本情報入力シート!AF455=0, "",基本情報入力シート!AF455)</f>
        <v/>
      </c>
      <c r="M427" s="163" t="str">
        <f>IF(AND(基本情報入力シート!AG455="",基本情報入力シート!AG455=""), "", 基本情報入力シート!AG455)</f>
        <v/>
      </c>
      <c r="N427" s="136"/>
      <c r="O427" s="155" t="str">
        <f>IFERROR(VLOOKUP(K427,【参考】数式用!$A$2:$M$57,MATCH(N427,【参考】数式用!$G$3:$M$3,0)+6,0),"")</f>
        <v/>
      </c>
      <c r="P427" s="461" t="s">
        <v>180</v>
      </c>
      <c r="Q427" s="141"/>
      <c r="R427" s="462" t="s">
        <v>271</v>
      </c>
      <c r="S427" s="141"/>
      <c r="T427" s="462" t="s">
        <v>272</v>
      </c>
      <c r="U427" s="141"/>
      <c r="V427" s="462" t="s">
        <v>271</v>
      </c>
      <c r="W427" s="141"/>
      <c r="X427" s="462" t="s">
        <v>182</v>
      </c>
      <c r="Y427" s="462" t="s">
        <v>274</v>
      </c>
      <c r="Z427" s="456" t="str">
        <f t="shared" si="152"/>
        <v/>
      </c>
      <c r="AA427" s="463" t="s">
        <v>275</v>
      </c>
      <c r="AB427" s="458" t="str">
        <f t="shared" si="153"/>
        <v/>
      </c>
      <c r="AC427" s="459" t="str">
        <f>IFERROR(ROUNDDOWN(ROUNDDOWN(ROUND(L427*VLOOKUP(K427,【参考】数式用!$A$2:$M$57,MATCH("処遇改善加算Ⅳ",【参考】数式用!$G$3:$M$3,0)+6,0),0)*M427,0)*Z427*0.5,0), "")</f>
        <v/>
      </c>
      <c r="AD427" s="156"/>
      <c r="AE427" s="157"/>
      <c r="AF427" s="157"/>
      <c r="AG427" s="158"/>
      <c r="AH427" s="234"/>
      <c r="AI427" s="584"/>
      <c r="AJ427" s="167"/>
      <c r="AK427" s="541" t="str">
        <f t="shared" si="154"/>
        <v/>
      </c>
      <c r="AL427" s="542" t="str">
        <f t="shared" si="155"/>
        <v/>
      </c>
      <c r="AM427" s="543"/>
      <c r="AN427" s="547" t="str">
        <f>IFERROR(VLOOKUP(K427,【参考】数式用!$A$2:$N$57,14,FALSE),"")</f>
        <v/>
      </c>
      <c r="AO427" s="547" t="str">
        <f t="shared" si="156"/>
        <v/>
      </c>
      <c r="AP427" s="545" t="str">
        <f t="shared" si="157"/>
        <v/>
      </c>
      <c r="AQ427" s="545" t="str">
        <f t="shared" si="158"/>
        <v>キャリアパス要件Ⅰ・Ⅱ_</v>
      </c>
      <c r="AR427" s="546" t="str">
        <f t="shared" si="159"/>
        <v>入力済</v>
      </c>
      <c r="AS427" s="547" t="str">
        <f t="shared" si="160"/>
        <v/>
      </c>
      <c r="AT427" s="546" t="str">
        <f t="shared" si="161"/>
        <v>入力済</v>
      </c>
      <c r="AU427" s="546" t="str">
        <f t="shared" si="162"/>
        <v/>
      </c>
      <c r="AV427" s="546" t="str">
        <f t="shared" si="163"/>
        <v/>
      </c>
      <c r="AW427" s="547" t="str">
        <f t="shared" si="164"/>
        <v/>
      </c>
      <c r="AX427" s="547" t="str">
        <f t="shared" si="173"/>
        <v>入力済</v>
      </c>
      <c r="AY427" s="546" t="str">
        <f>IFERROR(VLOOKUP(K427,【参考】数式用!$AR$3:$AS$49, 2, FALSE), "")</f>
        <v/>
      </c>
      <c r="AZ427" s="547" t="str">
        <f t="shared" si="165"/>
        <v/>
      </c>
      <c r="BA427" s="547" t="str">
        <f t="shared" si="166"/>
        <v>入力済</v>
      </c>
      <c r="BB427" s="546" t="str">
        <f>IFERROR(VLOOKUP(K427,【参考】数式用!$AX$3:$AY$56, 2, FALSE), "")</f>
        <v/>
      </c>
      <c r="BC427" s="547" t="str">
        <f t="shared" si="167"/>
        <v/>
      </c>
      <c r="BD427" s="547" t="str">
        <f t="shared" si="168"/>
        <v>入力済</v>
      </c>
      <c r="BE427" s="547" t="str">
        <f t="shared" si="174"/>
        <v/>
      </c>
      <c r="BF427" s="547" t="str">
        <f t="shared" si="169"/>
        <v/>
      </c>
      <c r="BG427" s="547" t="str">
        <f t="shared" si="170"/>
        <v/>
      </c>
      <c r="BH427" s="547" t="str">
        <f t="shared" si="171"/>
        <v/>
      </c>
      <c r="BI427" s="547" t="str">
        <f t="shared" si="172"/>
        <v/>
      </c>
      <c r="BM427" s="633" t="e">
        <f>VLOOKUP(K427,【参考】数式用!$A$2:$O$57,15,FALSE)</f>
        <v>#N/A</v>
      </c>
    </row>
    <row r="428" spans="1:65" ht="109.95" customHeight="1" thickBot="1">
      <c r="A428" s="649">
        <v>417</v>
      </c>
      <c r="B428" s="983" t="str">
        <f>IF(基本情報入力シート!B456="","",基本情報入力シート!B456)</f>
        <v/>
      </c>
      <c r="C428" s="984"/>
      <c r="D428" s="984"/>
      <c r="E428" s="984"/>
      <c r="F428" s="985"/>
      <c r="G428" s="460" t="str">
        <f>IF(基本情報入力シート!L456="", "", 基本情報入力シート!L456)</f>
        <v/>
      </c>
      <c r="H428" s="460" t="str">
        <f>IF(基本情報入力シート!Q456="", "", 基本情報入力シート!Q456)</f>
        <v/>
      </c>
      <c r="I428" s="460" t="str">
        <f>IF(基本情報入力シート!V456="", "", 基本情報入力シート!V456)</f>
        <v/>
      </c>
      <c r="J428" s="460" t="str">
        <f>IF(基本情報入力シート!W456="", "", 基本情報入力シート!W456)</f>
        <v/>
      </c>
      <c r="K428" s="460" t="str">
        <f>IF(基本情報入力シート!Z456="", "", 基本情報入力シート!Z456)</f>
        <v/>
      </c>
      <c r="L428" s="162" t="str">
        <f>IF(基本情報入力シート!AF456=0, "",基本情報入力シート!AF456)</f>
        <v/>
      </c>
      <c r="M428" s="163" t="str">
        <f>IF(AND(基本情報入力シート!AG456="",基本情報入力シート!AG456=""), "", 基本情報入力シート!AG456)</f>
        <v/>
      </c>
      <c r="N428" s="136"/>
      <c r="O428" s="155" t="str">
        <f>IFERROR(VLOOKUP(K428,【参考】数式用!$A$2:$M$57,MATCH(N428,【参考】数式用!$G$3:$M$3,0)+6,0),"")</f>
        <v/>
      </c>
      <c r="P428" s="461" t="s">
        <v>180</v>
      </c>
      <c r="Q428" s="141"/>
      <c r="R428" s="462" t="s">
        <v>271</v>
      </c>
      <c r="S428" s="141"/>
      <c r="T428" s="462" t="s">
        <v>272</v>
      </c>
      <c r="U428" s="141"/>
      <c r="V428" s="462" t="s">
        <v>271</v>
      </c>
      <c r="W428" s="141"/>
      <c r="X428" s="462" t="s">
        <v>182</v>
      </c>
      <c r="Y428" s="462" t="s">
        <v>274</v>
      </c>
      <c r="Z428" s="456" t="str">
        <f t="shared" si="152"/>
        <v/>
      </c>
      <c r="AA428" s="463" t="s">
        <v>275</v>
      </c>
      <c r="AB428" s="458" t="str">
        <f t="shared" si="153"/>
        <v/>
      </c>
      <c r="AC428" s="459" t="str">
        <f>IFERROR(ROUNDDOWN(ROUNDDOWN(ROUND(L428*VLOOKUP(K428,【参考】数式用!$A$2:$M$57,MATCH("処遇改善加算Ⅳ",【参考】数式用!$G$3:$M$3,0)+6,0),0)*M428,0)*Z428*0.5,0), "")</f>
        <v/>
      </c>
      <c r="AD428" s="156"/>
      <c r="AE428" s="157"/>
      <c r="AF428" s="157"/>
      <c r="AG428" s="158"/>
      <c r="AH428" s="234"/>
      <c r="AI428" s="584"/>
      <c r="AJ428" s="167"/>
      <c r="AK428" s="541" t="str">
        <f t="shared" si="154"/>
        <v/>
      </c>
      <c r="AL428" s="542" t="str">
        <f t="shared" si="155"/>
        <v/>
      </c>
      <c r="AM428" s="543"/>
      <c r="AN428" s="547" t="str">
        <f>IFERROR(VLOOKUP(K428,【参考】数式用!$A$2:$N$57,14,FALSE),"")</f>
        <v/>
      </c>
      <c r="AO428" s="547" t="str">
        <f t="shared" si="156"/>
        <v/>
      </c>
      <c r="AP428" s="545" t="str">
        <f t="shared" si="157"/>
        <v/>
      </c>
      <c r="AQ428" s="545" t="str">
        <f t="shared" si="158"/>
        <v>キャリアパス要件Ⅰ・Ⅱ_</v>
      </c>
      <c r="AR428" s="546" t="str">
        <f t="shared" si="159"/>
        <v>入力済</v>
      </c>
      <c r="AS428" s="547" t="str">
        <f t="shared" si="160"/>
        <v/>
      </c>
      <c r="AT428" s="546" t="str">
        <f t="shared" si="161"/>
        <v>入力済</v>
      </c>
      <c r="AU428" s="546" t="str">
        <f t="shared" si="162"/>
        <v/>
      </c>
      <c r="AV428" s="546" t="str">
        <f t="shared" si="163"/>
        <v/>
      </c>
      <c r="AW428" s="547" t="str">
        <f t="shared" si="164"/>
        <v/>
      </c>
      <c r="AX428" s="547" t="str">
        <f t="shared" si="173"/>
        <v>入力済</v>
      </c>
      <c r="AY428" s="546" t="str">
        <f>IFERROR(VLOOKUP(K428,【参考】数式用!$AR$3:$AS$49, 2, FALSE), "")</f>
        <v/>
      </c>
      <c r="AZ428" s="547" t="str">
        <f t="shared" si="165"/>
        <v/>
      </c>
      <c r="BA428" s="547" t="str">
        <f t="shared" si="166"/>
        <v>入力済</v>
      </c>
      <c r="BB428" s="546" t="str">
        <f>IFERROR(VLOOKUP(K428,【参考】数式用!$AX$3:$AY$56, 2, FALSE), "")</f>
        <v/>
      </c>
      <c r="BC428" s="547" t="str">
        <f t="shared" si="167"/>
        <v/>
      </c>
      <c r="BD428" s="547" t="str">
        <f t="shared" si="168"/>
        <v>入力済</v>
      </c>
      <c r="BE428" s="547" t="str">
        <f t="shared" si="174"/>
        <v/>
      </c>
      <c r="BF428" s="547" t="str">
        <f t="shared" si="169"/>
        <v/>
      </c>
      <c r="BG428" s="547" t="str">
        <f t="shared" si="170"/>
        <v/>
      </c>
      <c r="BH428" s="547" t="str">
        <f t="shared" si="171"/>
        <v/>
      </c>
      <c r="BI428" s="547" t="str">
        <f t="shared" si="172"/>
        <v/>
      </c>
      <c r="BM428" s="633" t="e">
        <f>VLOOKUP(K428,【参考】数式用!$A$2:$O$57,15,FALSE)</f>
        <v>#N/A</v>
      </c>
    </row>
    <row r="429" spans="1:65" ht="109.95" customHeight="1" thickBot="1">
      <c r="A429" s="649">
        <v>418</v>
      </c>
      <c r="B429" s="983" t="str">
        <f>IF(基本情報入力シート!B457="","",基本情報入力シート!B457)</f>
        <v/>
      </c>
      <c r="C429" s="984"/>
      <c r="D429" s="984"/>
      <c r="E429" s="984"/>
      <c r="F429" s="985"/>
      <c r="G429" s="460" t="str">
        <f>IF(基本情報入力シート!L457="", "", 基本情報入力シート!L457)</f>
        <v/>
      </c>
      <c r="H429" s="460" t="str">
        <f>IF(基本情報入力シート!Q457="", "", 基本情報入力シート!Q457)</f>
        <v/>
      </c>
      <c r="I429" s="460" t="str">
        <f>IF(基本情報入力シート!V457="", "", 基本情報入力シート!V457)</f>
        <v/>
      </c>
      <c r="J429" s="460" t="str">
        <f>IF(基本情報入力シート!W457="", "", 基本情報入力シート!W457)</f>
        <v/>
      </c>
      <c r="K429" s="460" t="str">
        <f>IF(基本情報入力シート!Z457="", "", 基本情報入力シート!Z457)</f>
        <v/>
      </c>
      <c r="L429" s="162" t="str">
        <f>IF(基本情報入力シート!AF457=0, "",基本情報入力シート!AF457)</f>
        <v/>
      </c>
      <c r="M429" s="163" t="str">
        <f>IF(AND(基本情報入力シート!AG457="",基本情報入力シート!AG457=""), "", 基本情報入力シート!AG457)</f>
        <v/>
      </c>
      <c r="N429" s="136"/>
      <c r="O429" s="155" t="str">
        <f>IFERROR(VLOOKUP(K429,【参考】数式用!$A$2:$M$57,MATCH(N429,【参考】数式用!$G$3:$M$3,0)+6,0),"")</f>
        <v/>
      </c>
      <c r="P429" s="461" t="s">
        <v>180</v>
      </c>
      <c r="Q429" s="141"/>
      <c r="R429" s="462" t="s">
        <v>271</v>
      </c>
      <c r="S429" s="141"/>
      <c r="T429" s="462" t="s">
        <v>272</v>
      </c>
      <c r="U429" s="141"/>
      <c r="V429" s="462" t="s">
        <v>271</v>
      </c>
      <c r="W429" s="141"/>
      <c r="X429" s="462" t="s">
        <v>182</v>
      </c>
      <c r="Y429" s="462" t="s">
        <v>274</v>
      </c>
      <c r="Z429" s="456" t="str">
        <f t="shared" si="152"/>
        <v/>
      </c>
      <c r="AA429" s="463" t="s">
        <v>275</v>
      </c>
      <c r="AB429" s="458" t="str">
        <f t="shared" si="153"/>
        <v/>
      </c>
      <c r="AC429" s="459" t="str">
        <f>IFERROR(ROUNDDOWN(ROUNDDOWN(ROUND(L429*VLOOKUP(K429,【参考】数式用!$A$2:$M$57,MATCH("処遇改善加算Ⅳ",【参考】数式用!$G$3:$M$3,0)+6,0),0)*M429,0)*Z429*0.5,0), "")</f>
        <v/>
      </c>
      <c r="AD429" s="156"/>
      <c r="AE429" s="157"/>
      <c r="AF429" s="157"/>
      <c r="AG429" s="158"/>
      <c r="AH429" s="234"/>
      <c r="AI429" s="584"/>
      <c r="AJ429" s="167"/>
      <c r="AK429" s="541" t="str">
        <f t="shared" si="154"/>
        <v/>
      </c>
      <c r="AL429" s="542" t="str">
        <f t="shared" si="155"/>
        <v/>
      </c>
      <c r="AM429" s="543"/>
      <c r="AN429" s="547" t="str">
        <f>IFERROR(VLOOKUP(K429,【参考】数式用!$A$2:$N$57,14,FALSE),"")</f>
        <v/>
      </c>
      <c r="AO429" s="547" t="str">
        <f t="shared" si="156"/>
        <v/>
      </c>
      <c r="AP429" s="545" t="str">
        <f t="shared" si="157"/>
        <v/>
      </c>
      <c r="AQ429" s="545" t="str">
        <f t="shared" si="158"/>
        <v>キャリアパス要件Ⅰ・Ⅱ_</v>
      </c>
      <c r="AR429" s="546" t="str">
        <f t="shared" si="159"/>
        <v>入力済</v>
      </c>
      <c r="AS429" s="547" t="str">
        <f t="shared" si="160"/>
        <v/>
      </c>
      <c r="AT429" s="546" t="str">
        <f t="shared" si="161"/>
        <v>入力済</v>
      </c>
      <c r="AU429" s="546" t="str">
        <f t="shared" si="162"/>
        <v/>
      </c>
      <c r="AV429" s="546" t="str">
        <f t="shared" si="163"/>
        <v/>
      </c>
      <c r="AW429" s="547" t="str">
        <f t="shared" si="164"/>
        <v/>
      </c>
      <c r="AX429" s="547" t="str">
        <f t="shared" si="173"/>
        <v>入力済</v>
      </c>
      <c r="AY429" s="546" t="str">
        <f>IFERROR(VLOOKUP(K429,【参考】数式用!$AR$3:$AS$49, 2, FALSE), "")</f>
        <v/>
      </c>
      <c r="AZ429" s="547" t="str">
        <f t="shared" si="165"/>
        <v/>
      </c>
      <c r="BA429" s="547" t="str">
        <f t="shared" si="166"/>
        <v>入力済</v>
      </c>
      <c r="BB429" s="546" t="str">
        <f>IFERROR(VLOOKUP(K429,【参考】数式用!$AX$3:$AY$56, 2, FALSE), "")</f>
        <v/>
      </c>
      <c r="BC429" s="547" t="str">
        <f t="shared" si="167"/>
        <v/>
      </c>
      <c r="BD429" s="547" t="str">
        <f t="shared" si="168"/>
        <v>入力済</v>
      </c>
      <c r="BE429" s="547" t="str">
        <f t="shared" si="174"/>
        <v/>
      </c>
      <c r="BF429" s="547" t="str">
        <f t="shared" si="169"/>
        <v/>
      </c>
      <c r="BG429" s="547" t="str">
        <f t="shared" si="170"/>
        <v/>
      </c>
      <c r="BH429" s="547" t="str">
        <f t="shared" si="171"/>
        <v/>
      </c>
      <c r="BI429" s="547" t="str">
        <f t="shared" si="172"/>
        <v/>
      </c>
      <c r="BM429" s="633" t="e">
        <f>VLOOKUP(K429,【参考】数式用!$A$2:$O$57,15,FALSE)</f>
        <v>#N/A</v>
      </c>
    </row>
    <row r="430" spans="1:65" ht="109.95" customHeight="1" thickBot="1">
      <c r="A430" s="649">
        <v>419</v>
      </c>
      <c r="B430" s="983" t="str">
        <f>IF(基本情報入力シート!B458="","",基本情報入力シート!B458)</f>
        <v/>
      </c>
      <c r="C430" s="984"/>
      <c r="D430" s="984"/>
      <c r="E430" s="984"/>
      <c r="F430" s="985"/>
      <c r="G430" s="460" t="str">
        <f>IF(基本情報入力シート!L458="", "", 基本情報入力シート!L458)</f>
        <v/>
      </c>
      <c r="H430" s="460" t="str">
        <f>IF(基本情報入力シート!Q458="", "", 基本情報入力シート!Q458)</f>
        <v/>
      </c>
      <c r="I430" s="460" t="str">
        <f>IF(基本情報入力シート!V458="", "", 基本情報入力シート!V458)</f>
        <v/>
      </c>
      <c r="J430" s="460" t="str">
        <f>IF(基本情報入力シート!W458="", "", 基本情報入力シート!W458)</f>
        <v/>
      </c>
      <c r="K430" s="460" t="str">
        <f>IF(基本情報入力シート!Z458="", "", 基本情報入力シート!Z458)</f>
        <v/>
      </c>
      <c r="L430" s="162" t="str">
        <f>IF(基本情報入力シート!AF458=0, "",基本情報入力シート!AF458)</f>
        <v/>
      </c>
      <c r="M430" s="163" t="str">
        <f>IF(AND(基本情報入力シート!AG458="",基本情報入力シート!AG458=""), "", 基本情報入力シート!AG458)</f>
        <v/>
      </c>
      <c r="N430" s="136"/>
      <c r="O430" s="155" t="str">
        <f>IFERROR(VLOOKUP(K430,【参考】数式用!$A$2:$M$57,MATCH(N430,【参考】数式用!$G$3:$M$3,0)+6,0),"")</f>
        <v/>
      </c>
      <c r="P430" s="461" t="s">
        <v>180</v>
      </c>
      <c r="Q430" s="141"/>
      <c r="R430" s="462" t="s">
        <v>271</v>
      </c>
      <c r="S430" s="141"/>
      <c r="T430" s="462" t="s">
        <v>272</v>
      </c>
      <c r="U430" s="141"/>
      <c r="V430" s="462" t="s">
        <v>271</v>
      </c>
      <c r="W430" s="141"/>
      <c r="X430" s="462" t="s">
        <v>182</v>
      </c>
      <c r="Y430" s="462" t="s">
        <v>274</v>
      </c>
      <c r="Z430" s="456" t="str">
        <f t="shared" si="152"/>
        <v/>
      </c>
      <c r="AA430" s="463" t="s">
        <v>275</v>
      </c>
      <c r="AB430" s="458" t="str">
        <f t="shared" si="153"/>
        <v/>
      </c>
      <c r="AC430" s="459" t="str">
        <f>IFERROR(ROUNDDOWN(ROUNDDOWN(ROUND(L430*VLOOKUP(K430,【参考】数式用!$A$2:$M$57,MATCH("処遇改善加算Ⅳ",【参考】数式用!$G$3:$M$3,0)+6,0),0)*M430,0)*Z430*0.5,0), "")</f>
        <v/>
      </c>
      <c r="AD430" s="156"/>
      <c r="AE430" s="157"/>
      <c r="AF430" s="157"/>
      <c r="AG430" s="158"/>
      <c r="AH430" s="234"/>
      <c r="AI430" s="584"/>
      <c r="AJ430" s="167"/>
      <c r="AK430" s="541" t="str">
        <f t="shared" si="154"/>
        <v/>
      </c>
      <c r="AL430" s="542" t="str">
        <f t="shared" si="155"/>
        <v/>
      </c>
      <c r="AM430" s="543"/>
      <c r="AN430" s="547" t="str">
        <f>IFERROR(VLOOKUP(K430,【参考】数式用!$A$2:$N$57,14,FALSE),"")</f>
        <v/>
      </c>
      <c r="AO430" s="547" t="str">
        <f t="shared" si="156"/>
        <v/>
      </c>
      <c r="AP430" s="545" t="str">
        <f t="shared" si="157"/>
        <v/>
      </c>
      <c r="AQ430" s="545" t="str">
        <f t="shared" si="158"/>
        <v>キャリアパス要件Ⅰ・Ⅱ_</v>
      </c>
      <c r="AR430" s="546" t="str">
        <f t="shared" si="159"/>
        <v>入力済</v>
      </c>
      <c r="AS430" s="547" t="str">
        <f t="shared" si="160"/>
        <v/>
      </c>
      <c r="AT430" s="546" t="str">
        <f t="shared" si="161"/>
        <v>入力済</v>
      </c>
      <c r="AU430" s="546" t="str">
        <f t="shared" si="162"/>
        <v/>
      </c>
      <c r="AV430" s="546" t="str">
        <f t="shared" si="163"/>
        <v/>
      </c>
      <c r="AW430" s="547" t="str">
        <f t="shared" si="164"/>
        <v/>
      </c>
      <c r="AX430" s="547" t="str">
        <f t="shared" si="173"/>
        <v>入力済</v>
      </c>
      <c r="AY430" s="546" t="str">
        <f>IFERROR(VLOOKUP(K430,【参考】数式用!$AR$3:$AS$49, 2, FALSE), "")</f>
        <v/>
      </c>
      <c r="AZ430" s="547" t="str">
        <f t="shared" si="165"/>
        <v/>
      </c>
      <c r="BA430" s="547" t="str">
        <f t="shared" si="166"/>
        <v>入力済</v>
      </c>
      <c r="BB430" s="546" t="str">
        <f>IFERROR(VLOOKUP(K430,【参考】数式用!$AX$3:$AY$56, 2, FALSE), "")</f>
        <v/>
      </c>
      <c r="BC430" s="547" t="str">
        <f t="shared" si="167"/>
        <v/>
      </c>
      <c r="BD430" s="547" t="str">
        <f t="shared" si="168"/>
        <v>入力済</v>
      </c>
      <c r="BE430" s="547" t="str">
        <f t="shared" si="174"/>
        <v/>
      </c>
      <c r="BF430" s="547" t="str">
        <f t="shared" si="169"/>
        <v/>
      </c>
      <c r="BG430" s="547" t="str">
        <f t="shared" si="170"/>
        <v/>
      </c>
      <c r="BH430" s="547" t="str">
        <f t="shared" si="171"/>
        <v/>
      </c>
      <c r="BI430" s="547" t="str">
        <f t="shared" si="172"/>
        <v/>
      </c>
      <c r="BM430" s="633" t="e">
        <f>VLOOKUP(K430,【参考】数式用!$A$2:$O$57,15,FALSE)</f>
        <v>#N/A</v>
      </c>
    </row>
    <row r="431" spans="1:65" ht="109.95" customHeight="1" thickBot="1">
      <c r="A431" s="649">
        <v>420</v>
      </c>
      <c r="B431" s="983" t="str">
        <f>IF(基本情報入力シート!B459="","",基本情報入力シート!B459)</f>
        <v/>
      </c>
      <c r="C431" s="984"/>
      <c r="D431" s="984"/>
      <c r="E431" s="984"/>
      <c r="F431" s="985"/>
      <c r="G431" s="460" t="str">
        <f>IF(基本情報入力シート!L459="", "", 基本情報入力シート!L459)</f>
        <v/>
      </c>
      <c r="H431" s="460" t="str">
        <f>IF(基本情報入力シート!Q459="", "", 基本情報入力シート!Q459)</f>
        <v/>
      </c>
      <c r="I431" s="460" t="str">
        <f>IF(基本情報入力シート!V459="", "", 基本情報入力シート!V459)</f>
        <v/>
      </c>
      <c r="J431" s="460" t="str">
        <f>IF(基本情報入力シート!W459="", "", 基本情報入力シート!W459)</f>
        <v/>
      </c>
      <c r="K431" s="460" t="str">
        <f>IF(基本情報入力シート!Z459="", "", 基本情報入力シート!Z459)</f>
        <v/>
      </c>
      <c r="L431" s="162" t="str">
        <f>IF(基本情報入力シート!AF459=0, "",基本情報入力シート!AF459)</f>
        <v/>
      </c>
      <c r="M431" s="163" t="str">
        <f>IF(AND(基本情報入力シート!AG459="",基本情報入力シート!AG459=""), "", 基本情報入力シート!AG459)</f>
        <v/>
      </c>
      <c r="N431" s="136"/>
      <c r="O431" s="155" t="str">
        <f>IFERROR(VLOOKUP(K431,【参考】数式用!$A$2:$M$57,MATCH(N431,【参考】数式用!$G$3:$M$3,0)+6,0),"")</f>
        <v/>
      </c>
      <c r="P431" s="461" t="s">
        <v>180</v>
      </c>
      <c r="Q431" s="141"/>
      <c r="R431" s="462" t="s">
        <v>271</v>
      </c>
      <c r="S431" s="141"/>
      <c r="T431" s="462" t="s">
        <v>272</v>
      </c>
      <c r="U431" s="141"/>
      <c r="V431" s="462" t="s">
        <v>271</v>
      </c>
      <c r="W431" s="141"/>
      <c r="X431" s="462" t="s">
        <v>182</v>
      </c>
      <c r="Y431" s="462" t="s">
        <v>274</v>
      </c>
      <c r="Z431" s="456" t="str">
        <f t="shared" si="152"/>
        <v/>
      </c>
      <c r="AA431" s="463" t="s">
        <v>275</v>
      </c>
      <c r="AB431" s="458" t="str">
        <f t="shared" si="153"/>
        <v/>
      </c>
      <c r="AC431" s="459" t="str">
        <f>IFERROR(ROUNDDOWN(ROUNDDOWN(ROUND(L431*VLOOKUP(K431,【参考】数式用!$A$2:$M$57,MATCH("処遇改善加算Ⅳ",【参考】数式用!$G$3:$M$3,0)+6,0),0)*M431,0)*Z431*0.5,0), "")</f>
        <v/>
      </c>
      <c r="AD431" s="156"/>
      <c r="AE431" s="157"/>
      <c r="AF431" s="157"/>
      <c r="AG431" s="158"/>
      <c r="AH431" s="234"/>
      <c r="AI431" s="584"/>
      <c r="AJ431" s="167"/>
      <c r="AK431" s="541" t="str">
        <f t="shared" si="154"/>
        <v/>
      </c>
      <c r="AL431" s="542" t="str">
        <f t="shared" si="155"/>
        <v/>
      </c>
      <c r="AM431" s="543"/>
      <c r="AN431" s="547" t="str">
        <f>IFERROR(VLOOKUP(K431,【参考】数式用!$A$2:$N$57,14,FALSE),"")</f>
        <v/>
      </c>
      <c r="AO431" s="547" t="str">
        <f t="shared" si="156"/>
        <v/>
      </c>
      <c r="AP431" s="545" t="str">
        <f t="shared" si="157"/>
        <v/>
      </c>
      <c r="AQ431" s="545" t="str">
        <f t="shared" si="158"/>
        <v>キャリアパス要件Ⅰ・Ⅱ_</v>
      </c>
      <c r="AR431" s="546" t="str">
        <f t="shared" si="159"/>
        <v>入力済</v>
      </c>
      <c r="AS431" s="547" t="str">
        <f t="shared" si="160"/>
        <v/>
      </c>
      <c r="AT431" s="546" t="str">
        <f t="shared" si="161"/>
        <v>入力済</v>
      </c>
      <c r="AU431" s="546" t="str">
        <f t="shared" si="162"/>
        <v/>
      </c>
      <c r="AV431" s="546" t="str">
        <f t="shared" si="163"/>
        <v/>
      </c>
      <c r="AW431" s="547" t="str">
        <f t="shared" si="164"/>
        <v/>
      </c>
      <c r="AX431" s="547" t="str">
        <f t="shared" si="173"/>
        <v>入力済</v>
      </c>
      <c r="AY431" s="546" t="str">
        <f>IFERROR(VLOOKUP(K431,【参考】数式用!$AR$3:$AS$49, 2, FALSE), "")</f>
        <v/>
      </c>
      <c r="AZ431" s="547" t="str">
        <f t="shared" si="165"/>
        <v/>
      </c>
      <c r="BA431" s="547" t="str">
        <f t="shared" si="166"/>
        <v>入力済</v>
      </c>
      <c r="BB431" s="546" t="str">
        <f>IFERROR(VLOOKUP(K431,【参考】数式用!$AX$3:$AY$56, 2, FALSE), "")</f>
        <v/>
      </c>
      <c r="BC431" s="547" t="str">
        <f t="shared" si="167"/>
        <v/>
      </c>
      <c r="BD431" s="547" t="str">
        <f t="shared" si="168"/>
        <v>入力済</v>
      </c>
      <c r="BE431" s="547" t="str">
        <f t="shared" si="174"/>
        <v/>
      </c>
      <c r="BF431" s="547" t="str">
        <f t="shared" si="169"/>
        <v/>
      </c>
      <c r="BG431" s="547" t="str">
        <f t="shared" si="170"/>
        <v/>
      </c>
      <c r="BH431" s="547" t="str">
        <f t="shared" si="171"/>
        <v/>
      </c>
      <c r="BI431" s="547" t="str">
        <f t="shared" si="172"/>
        <v/>
      </c>
      <c r="BM431" s="633" t="e">
        <f>VLOOKUP(K431,【参考】数式用!$A$2:$O$57,15,FALSE)</f>
        <v>#N/A</v>
      </c>
    </row>
    <row r="432" spans="1:65" ht="109.95" customHeight="1" thickBot="1">
      <c r="A432" s="649">
        <v>421</v>
      </c>
      <c r="B432" s="983" t="str">
        <f>IF(基本情報入力シート!B460="","",基本情報入力シート!B460)</f>
        <v/>
      </c>
      <c r="C432" s="984"/>
      <c r="D432" s="984"/>
      <c r="E432" s="984"/>
      <c r="F432" s="985"/>
      <c r="G432" s="460" t="str">
        <f>IF(基本情報入力シート!L460="", "", 基本情報入力シート!L460)</f>
        <v/>
      </c>
      <c r="H432" s="460" t="str">
        <f>IF(基本情報入力シート!Q460="", "", 基本情報入力シート!Q460)</f>
        <v/>
      </c>
      <c r="I432" s="460" t="str">
        <f>IF(基本情報入力シート!V460="", "", 基本情報入力シート!V460)</f>
        <v/>
      </c>
      <c r="J432" s="460" t="str">
        <f>IF(基本情報入力シート!W460="", "", 基本情報入力シート!W460)</f>
        <v/>
      </c>
      <c r="K432" s="460" t="str">
        <f>IF(基本情報入力シート!Z460="", "", 基本情報入力シート!Z460)</f>
        <v/>
      </c>
      <c r="L432" s="162" t="str">
        <f>IF(基本情報入力シート!AF460=0, "",基本情報入力シート!AF460)</f>
        <v/>
      </c>
      <c r="M432" s="163" t="str">
        <f>IF(AND(基本情報入力シート!AG460="",基本情報入力シート!AG460=""), "", 基本情報入力シート!AG460)</f>
        <v/>
      </c>
      <c r="N432" s="136"/>
      <c r="O432" s="155" t="str">
        <f>IFERROR(VLOOKUP(K432,【参考】数式用!$A$2:$M$57,MATCH(N432,【参考】数式用!$G$3:$M$3,0)+6,0),"")</f>
        <v/>
      </c>
      <c r="P432" s="461" t="s">
        <v>180</v>
      </c>
      <c r="Q432" s="141"/>
      <c r="R432" s="462" t="s">
        <v>271</v>
      </c>
      <c r="S432" s="141"/>
      <c r="T432" s="462" t="s">
        <v>272</v>
      </c>
      <c r="U432" s="141"/>
      <c r="V432" s="462" t="s">
        <v>271</v>
      </c>
      <c r="W432" s="141"/>
      <c r="X432" s="462" t="s">
        <v>182</v>
      </c>
      <c r="Y432" s="462" t="s">
        <v>274</v>
      </c>
      <c r="Z432" s="456" t="str">
        <f t="shared" ref="Z432:Z495" si="175">IF(Q432&gt;=1,(U432*12+W432)-(Q432*12+S432)+1,"")</f>
        <v/>
      </c>
      <c r="AA432" s="463" t="s">
        <v>275</v>
      </c>
      <c r="AB432" s="458" t="str">
        <f t="shared" ref="AB432:AB495" si="176">IFERROR(ROUNDDOWN(ROUND(L432*O432,0)*M432,0)*Z432,"")</f>
        <v/>
      </c>
      <c r="AC432" s="459" t="str">
        <f>IFERROR(ROUNDDOWN(ROUNDDOWN(ROUND(L432*VLOOKUP(K432,【参考】数式用!$A$2:$M$57,MATCH("処遇改善加算Ⅳ",【参考】数式用!$G$3:$M$3,0)+6,0),0)*M432,0)*Z432*0.5,0), "")</f>
        <v/>
      </c>
      <c r="AD432" s="156"/>
      <c r="AE432" s="157"/>
      <c r="AF432" s="157"/>
      <c r="AG432" s="158"/>
      <c r="AH432" s="234"/>
      <c r="AI432" s="584"/>
      <c r="AJ432" s="167"/>
      <c r="AK432" s="541" t="str">
        <f t="shared" ref="AK432:AK495" si="177">IF(AND(N432&lt;&gt;"", OR(U432&lt;&gt;9,W432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IF(AND(AN432="加算対象外",N432&lt;&gt;"",AE432="―",AJ432="―"),"このサービスについては、キャリアパス要件Ⅰ・Ⅱか令和８年度特例要件のどちらかの要件を満たしている必要があります",""))</f>
        <v/>
      </c>
      <c r="AL432" s="542" t="str">
        <f t="shared" ref="AL432:AL495" si="178">IF(N432="","",IF(OR(AND(COUNTIF(AP432,"未入力")&gt;0,AD432=""),AND(COUNTBLANK(AP432)&gt;0,AE432=""),AND(COUNTIF(AN432:BD432,"AF列に色付け")&gt;0,AF432=""),AND(COUNTIF(AN432:BD432,"AG列に色付け")&gt;0,OR(AG432="",AG432=0)),AND(COUNTIF(AN432:BD432,"AH列に色付け")&gt;0,AH432=""),AND(COUNTIF(AN432:BD432,"AI列に色付け")&gt;0,AI432=""),AND(COUNTIF(AN432:BD432,"AJ列に色付け")&gt;0,AJ432="",NOT(OR(BE432="AJ列色消し",BF432="AJ列色消し")))),"！記入が必要な欄（オレンジ色のセル）に空欄があります。空欄を埋めてください。",""))</f>
        <v/>
      </c>
      <c r="AM432" s="543"/>
      <c r="AN432" s="547" t="str">
        <f>IFERROR(VLOOKUP(K432,【参考】数式用!$A$2:$N$57,14,FALSE),"")</f>
        <v/>
      </c>
      <c r="AO432" s="547" t="str">
        <f t="shared" ref="AO432:AO495" si="179">IF(AND(K432&lt;&gt;""),"N列に色付け","")</f>
        <v/>
      </c>
      <c r="AP432" s="545" t="str">
        <f t="shared" ref="AP432:AP495" si="180">IF(AND(AC432&lt;&gt;0,AC432&lt;&gt;"",AN432="加算対象"),IF(AD432="○","入力済","未入力"),"")</f>
        <v/>
      </c>
      <c r="AQ432" s="545" t="str">
        <f t="shared" ref="AQ432:AQ495" si="181">"キャリアパス要件Ⅰ・Ⅱ_"&amp;AN432</f>
        <v>キャリアパス要件Ⅰ・Ⅱ_</v>
      </c>
      <c r="AR432" s="546" t="str">
        <f t="shared" ref="AR432:AR495" si="182">IF(AND(N432&lt;&gt;"", AE432=""), "未入力", "入力済")</f>
        <v>入力済</v>
      </c>
      <c r="AS432" s="547" t="str">
        <f t="shared" ref="AS432:AS495" si="183">IF(AND(N432&lt;&gt;"", N432&lt;&gt;"処遇改善加算Ⅳ",AN432="加算対象"),"AF列に色付け","")</f>
        <v/>
      </c>
      <c r="AT432" s="546" t="str">
        <f t="shared" ref="AT432:AT495" si="184">IF(AND(N432&lt;&gt;"", N432&lt;&gt;"処遇改善加算Ⅳ",N432&lt;&gt;"処遇改善加算", AF432=""), "未入力", "入力済")</f>
        <v>入力済</v>
      </c>
      <c r="AU432" s="546" t="str">
        <f t="shared" ref="AU432:AU495" si="185">IF(OR(ISNUMBER(SEARCH("処遇改善加算Ⅰ",N432)),ISNUMBER(SEARCH("処遇改善加算Ⅱ",N432))),"対象","")</f>
        <v/>
      </c>
      <c r="AV432" s="546" t="str">
        <f t="shared" ref="AV432:AV495" si="186">IF(AND(AN432="加算対象",N432&lt;&gt;"処遇改善加算Ⅲ",N432&lt;&gt;"処遇改善加算Ⅳ", N432&lt;&gt;"", AU432&lt;&gt;"対象外"), 1,"")</f>
        <v/>
      </c>
      <c r="AW432" s="547" t="str">
        <f t="shared" ref="AW432:AW495" si="187">IF(AND(AV432=1, OR(AG432=0,AG432=""),AN432="加算対象"),"AH列に色付け","")</f>
        <v/>
      </c>
      <c r="AX432" s="547" t="str">
        <f t="shared" si="173"/>
        <v>入力済</v>
      </c>
      <c r="AY432" s="546" t="str">
        <f>IFERROR(VLOOKUP(K432,【参考】数式用!$AR$3:$AS$49, 2, FALSE), "")</f>
        <v/>
      </c>
      <c r="AZ432" s="547" t="str">
        <f t="shared" ref="AZ432:AZ495" si="188">IF(AND(AN432="加算対象",OR(N432="処遇改善加算Ⅰイ",N432="処遇改善加算Ⅰロ")),"AI列に色付け","")</f>
        <v/>
      </c>
      <c r="BA432" s="547" t="str">
        <f t="shared" ref="BA432:BA495" si="189">IF(AND(OR(N432="処遇改善加算Ⅰイ",N432="処遇改善加算Ⅰロ"), AI432=""), "未入力","入力済")</f>
        <v>入力済</v>
      </c>
      <c r="BB432" s="546" t="str">
        <f>IFERROR(VLOOKUP(K432,【参考】数式用!$AX$3:$AY$56, 2, FALSE), "")</f>
        <v/>
      </c>
      <c r="BC432" s="547" t="str">
        <f t="shared" ref="BC432:BC495" si="190">IF(OR(COUNTIF(AE432:AH432,"*令和８年度特例要件を*")&gt;0,ISNUMBER(SEARCH("処遇改善加算Ⅰロ",N432)),ISNUMBER(SEARCH("処遇改善加算Ⅱロ",N432)),AN432="加算対象外"),"AJ列に色付け","")</f>
        <v/>
      </c>
      <c r="BD432" s="547" t="str">
        <f t="shared" ref="BD432:BD495" si="191">IF(AND(COUNTIF(AE432:AH432,"*令和８年度特例要件を*")&gt;0,AJ432=""), "未入力","入力済")</f>
        <v>入力済</v>
      </c>
      <c r="BE432" s="547" t="str">
        <f t="shared" si="174"/>
        <v/>
      </c>
      <c r="BF432" s="547" t="str">
        <f t="shared" ref="BF432:BF495" si="192">IF(AND(N432="処遇改善加算",AE432="○"),"AJ列色消し","")</f>
        <v/>
      </c>
      <c r="BG432" s="547" t="str">
        <f t="shared" ref="BG432:BG495" si="193">IF(OR(TRIM(BC432)="",BE432="AJ列色消し",BF432="AJ列色消し"),"","入力必要")</f>
        <v/>
      </c>
      <c r="BH432" s="547" t="str">
        <f t="shared" ref="BH432:BH495" si="194">IF(AND(BE432="",BG432="入力必要"),IF(AJ432="","未入力","入力済"),"")</f>
        <v/>
      </c>
      <c r="BI432" s="547" t="str">
        <f t="shared" ref="BI432:BI495" si="195">G432</f>
        <v/>
      </c>
      <c r="BM432" s="633" t="e">
        <f>VLOOKUP(K432,【参考】数式用!$A$2:$O$57,15,FALSE)</f>
        <v>#N/A</v>
      </c>
    </row>
    <row r="433" spans="1:65" ht="109.95" customHeight="1" thickBot="1">
      <c r="A433" s="649">
        <v>422</v>
      </c>
      <c r="B433" s="983" t="str">
        <f>IF(基本情報入力シート!B461="","",基本情報入力シート!B461)</f>
        <v/>
      </c>
      <c r="C433" s="984"/>
      <c r="D433" s="984"/>
      <c r="E433" s="984"/>
      <c r="F433" s="985"/>
      <c r="G433" s="460" t="str">
        <f>IF(基本情報入力シート!L461="", "", 基本情報入力シート!L461)</f>
        <v/>
      </c>
      <c r="H433" s="460" t="str">
        <f>IF(基本情報入力シート!Q461="", "", 基本情報入力シート!Q461)</f>
        <v/>
      </c>
      <c r="I433" s="460" t="str">
        <f>IF(基本情報入力シート!V461="", "", 基本情報入力シート!V461)</f>
        <v/>
      </c>
      <c r="J433" s="460" t="str">
        <f>IF(基本情報入力シート!W461="", "", 基本情報入力シート!W461)</f>
        <v/>
      </c>
      <c r="K433" s="460" t="str">
        <f>IF(基本情報入力シート!Z461="", "", 基本情報入力シート!Z461)</f>
        <v/>
      </c>
      <c r="L433" s="162" t="str">
        <f>IF(基本情報入力シート!AF461=0, "",基本情報入力シート!AF461)</f>
        <v/>
      </c>
      <c r="M433" s="163" t="str">
        <f>IF(AND(基本情報入力シート!AG461="",基本情報入力シート!AG461=""), "", 基本情報入力シート!AG461)</f>
        <v/>
      </c>
      <c r="N433" s="136"/>
      <c r="O433" s="155" t="str">
        <f>IFERROR(VLOOKUP(K433,【参考】数式用!$A$2:$M$57,MATCH(N433,【参考】数式用!$G$3:$M$3,0)+6,0),"")</f>
        <v/>
      </c>
      <c r="P433" s="461" t="s">
        <v>180</v>
      </c>
      <c r="Q433" s="141"/>
      <c r="R433" s="462" t="s">
        <v>271</v>
      </c>
      <c r="S433" s="141"/>
      <c r="T433" s="462" t="s">
        <v>272</v>
      </c>
      <c r="U433" s="141"/>
      <c r="V433" s="462" t="s">
        <v>271</v>
      </c>
      <c r="W433" s="141"/>
      <c r="X433" s="462" t="s">
        <v>182</v>
      </c>
      <c r="Y433" s="462" t="s">
        <v>274</v>
      </c>
      <c r="Z433" s="456" t="str">
        <f t="shared" si="175"/>
        <v/>
      </c>
      <c r="AA433" s="463" t="s">
        <v>275</v>
      </c>
      <c r="AB433" s="458" t="str">
        <f t="shared" si="176"/>
        <v/>
      </c>
      <c r="AC433" s="459" t="str">
        <f>IFERROR(ROUNDDOWN(ROUNDDOWN(ROUND(L433*VLOOKUP(K433,【参考】数式用!$A$2:$M$57,MATCH("処遇改善加算Ⅳ",【参考】数式用!$G$3:$M$3,0)+6,0),0)*M433,0)*Z433*0.5,0), "")</f>
        <v/>
      </c>
      <c r="AD433" s="156"/>
      <c r="AE433" s="157"/>
      <c r="AF433" s="157"/>
      <c r="AG433" s="158"/>
      <c r="AH433" s="234"/>
      <c r="AI433" s="584"/>
      <c r="AJ433" s="167"/>
      <c r="AK433" s="541" t="str">
        <f t="shared" si="177"/>
        <v/>
      </c>
      <c r="AL433" s="542" t="str">
        <f t="shared" si="178"/>
        <v/>
      </c>
      <c r="AM433" s="543"/>
      <c r="AN433" s="547" t="str">
        <f>IFERROR(VLOOKUP(K433,【参考】数式用!$A$2:$N$57,14,FALSE),"")</f>
        <v/>
      </c>
      <c r="AO433" s="547" t="str">
        <f t="shared" si="179"/>
        <v/>
      </c>
      <c r="AP433" s="545" t="str">
        <f t="shared" si="180"/>
        <v/>
      </c>
      <c r="AQ433" s="545" t="str">
        <f t="shared" si="181"/>
        <v>キャリアパス要件Ⅰ・Ⅱ_</v>
      </c>
      <c r="AR433" s="546" t="str">
        <f t="shared" si="182"/>
        <v>入力済</v>
      </c>
      <c r="AS433" s="547" t="str">
        <f t="shared" si="183"/>
        <v/>
      </c>
      <c r="AT433" s="546" t="str">
        <f t="shared" si="184"/>
        <v>入力済</v>
      </c>
      <c r="AU433" s="546" t="str">
        <f t="shared" si="185"/>
        <v/>
      </c>
      <c r="AV433" s="546" t="str">
        <f t="shared" si="186"/>
        <v/>
      </c>
      <c r="AW433" s="547" t="str">
        <f t="shared" si="187"/>
        <v/>
      </c>
      <c r="AX433" s="547" t="str">
        <f t="shared" si="173"/>
        <v>入力済</v>
      </c>
      <c r="AY433" s="546" t="str">
        <f>IFERROR(VLOOKUP(K433,【参考】数式用!$AR$3:$AS$49, 2, FALSE), "")</f>
        <v/>
      </c>
      <c r="AZ433" s="547" t="str">
        <f t="shared" si="188"/>
        <v/>
      </c>
      <c r="BA433" s="547" t="str">
        <f t="shared" si="189"/>
        <v>入力済</v>
      </c>
      <c r="BB433" s="546" t="str">
        <f>IFERROR(VLOOKUP(K433,【参考】数式用!$AX$3:$AY$56, 2, FALSE), "")</f>
        <v/>
      </c>
      <c r="BC433" s="547" t="str">
        <f t="shared" si="190"/>
        <v/>
      </c>
      <c r="BD433" s="547" t="str">
        <f t="shared" si="191"/>
        <v>入力済</v>
      </c>
      <c r="BE433" s="547" t="str">
        <f t="shared" si="174"/>
        <v/>
      </c>
      <c r="BF433" s="547" t="str">
        <f t="shared" si="192"/>
        <v/>
      </c>
      <c r="BG433" s="547" t="str">
        <f t="shared" si="193"/>
        <v/>
      </c>
      <c r="BH433" s="547" t="str">
        <f t="shared" si="194"/>
        <v/>
      </c>
      <c r="BI433" s="547" t="str">
        <f t="shared" si="195"/>
        <v/>
      </c>
      <c r="BM433" s="633" t="e">
        <f>VLOOKUP(K433,【参考】数式用!$A$2:$O$57,15,FALSE)</f>
        <v>#N/A</v>
      </c>
    </row>
    <row r="434" spans="1:65" ht="109.95" customHeight="1" thickBot="1">
      <c r="A434" s="649">
        <v>423</v>
      </c>
      <c r="B434" s="983" t="str">
        <f>IF(基本情報入力シート!B462="","",基本情報入力シート!B462)</f>
        <v/>
      </c>
      <c r="C434" s="984"/>
      <c r="D434" s="984"/>
      <c r="E434" s="984"/>
      <c r="F434" s="985"/>
      <c r="G434" s="460" t="str">
        <f>IF(基本情報入力シート!L462="", "", 基本情報入力シート!L462)</f>
        <v/>
      </c>
      <c r="H434" s="460" t="str">
        <f>IF(基本情報入力シート!Q462="", "", 基本情報入力シート!Q462)</f>
        <v/>
      </c>
      <c r="I434" s="460" t="str">
        <f>IF(基本情報入力シート!V462="", "", 基本情報入力シート!V462)</f>
        <v/>
      </c>
      <c r="J434" s="460" t="str">
        <f>IF(基本情報入力シート!W462="", "", 基本情報入力シート!W462)</f>
        <v/>
      </c>
      <c r="K434" s="460" t="str">
        <f>IF(基本情報入力シート!Z462="", "", 基本情報入力シート!Z462)</f>
        <v/>
      </c>
      <c r="L434" s="162" t="str">
        <f>IF(基本情報入力シート!AF462=0, "",基本情報入力シート!AF462)</f>
        <v/>
      </c>
      <c r="M434" s="163" t="str">
        <f>IF(AND(基本情報入力シート!AG462="",基本情報入力シート!AG462=""), "", 基本情報入力シート!AG462)</f>
        <v/>
      </c>
      <c r="N434" s="136"/>
      <c r="O434" s="155" t="str">
        <f>IFERROR(VLOOKUP(K434,【参考】数式用!$A$2:$M$57,MATCH(N434,【参考】数式用!$G$3:$M$3,0)+6,0),"")</f>
        <v/>
      </c>
      <c r="P434" s="461" t="s">
        <v>180</v>
      </c>
      <c r="Q434" s="141"/>
      <c r="R434" s="462" t="s">
        <v>271</v>
      </c>
      <c r="S434" s="141"/>
      <c r="T434" s="462" t="s">
        <v>272</v>
      </c>
      <c r="U434" s="141"/>
      <c r="V434" s="462" t="s">
        <v>271</v>
      </c>
      <c r="W434" s="141"/>
      <c r="X434" s="462" t="s">
        <v>182</v>
      </c>
      <c r="Y434" s="462" t="s">
        <v>274</v>
      </c>
      <c r="Z434" s="456" t="str">
        <f t="shared" si="175"/>
        <v/>
      </c>
      <c r="AA434" s="463" t="s">
        <v>275</v>
      </c>
      <c r="AB434" s="458" t="str">
        <f t="shared" si="176"/>
        <v/>
      </c>
      <c r="AC434" s="459" t="str">
        <f>IFERROR(ROUNDDOWN(ROUNDDOWN(ROUND(L434*VLOOKUP(K434,【参考】数式用!$A$2:$M$57,MATCH("処遇改善加算Ⅳ",【参考】数式用!$G$3:$M$3,0)+6,0),0)*M434,0)*Z434*0.5,0), "")</f>
        <v/>
      </c>
      <c r="AD434" s="156"/>
      <c r="AE434" s="157"/>
      <c r="AF434" s="157"/>
      <c r="AG434" s="158"/>
      <c r="AH434" s="234"/>
      <c r="AI434" s="584"/>
      <c r="AJ434" s="167"/>
      <c r="AK434" s="541" t="str">
        <f t="shared" si="177"/>
        <v/>
      </c>
      <c r="AL434" s="542" t="str">
        <f t="shared" si="178"/>
        <v/>
      </c>
      <c r="AM434" s="543"/>
      <c r="AN434" s="547" t="str">
        <f>IFERROR(VLOOKUP(K434,【参考】数式用!$A$2:$N$57,14,FALSE),"")</f>
        <v/>
      </c>
      <c r="AO434" s="547" t="str">
        <f t="shared" si="179"/>
        <v/>
      </c>
      <c r="AP434" s="545" t="str">
        <f t="shared" si="180"/>
        <v/>
      </c>
      <c r="AQ434" s="545" t="str">
        <f t="shared" si="181"/>
        <v>キャリアパス要件Ⅰ・Ⅱ_</v>
      </c>
      <c r="AR434" s="546" t="str">
        <f t="shared" si="182"/>
        <v>入力済</v>
      </c>
      <c r="AS434" s="547" t="str">
        <f t="shared" si="183"/>
        <v/>
      </c>
      <c r="AT434" s="546" t="str">
        <f t="shared" si="184"/>
        <v>入力済</v>
      </c>
      <c r="AU434" s="546" t="str">
        <f t="shared" si="185"/>
        <v/>
      </c>
      <c r="AV434" s="546" t="str">
        <f t="shared" si="186"/>
        <v/>
      </c>
      <c r="AW434" s="547" t="str">
        <f t="shared" si="187"/>
        <v/>
      </c>
      <c r="AX434" s="547" t="str">
        <f t="shared" si="173"/>
        <v>入力済</v>
      </c>
      <c r="AY434" s="546" t="str">
        <f>IFERROR(VLOOKUP(K434,【参考】数式用!$AR$3:$AS$49, 2, FALSE), "")</f>
        <v/>
      </c>
      <c r="AZ434" s="547" t="str">
        <f t="shared" si="188"/>
        <v/>
      </c>
      <c r="BA434" s="547" t="str">
        <f t="shared" si="189"/>
        <v>入力済</v>
      </c>
      <c r="BB434" s="546" t="str">
        <f>IFERROR(VLOOKUP(K434,【参考】数式用!$AX$3:$AY$56, 2, FALSE), "")</f>
        <v/>
      </c>
      <c r="BC434" s="547" t="str">
        <f t="shared" si="190"/>
        <v/>
      </c>
      <c r="BD434" s="547" t="str">
        <f t="shared" si="191"/>
        <v>入力済</v>
      </c>
      <c r="BE434" s="547" t="str">
        <f t="shared" si="174"/>
        <v/>
      </c>
      <c r="BF434" s="547" t="str">
        <f t="shared" si="192"/>
        <v/>
      </c>
      <c r="BG434" s="547" t="str">
        <f t="shared" si="193"/>
        <v/>
      </c>
      <c r="BH434" s="547" t="str">
        <f t="shared" si="194"/>
        <v/>
      </c>
      <c r="BI434" s="547" t="str">
        <f t="shared" si="195"/>
        <v/>
      </c>
      <c r="BM434" s="633" t="e">
        <f>VLOOKUP(K434,【参考】数式用!$A$2:$O$57,15,FALSE)</f>
        <v>#N/A</v>
      </c>
    </row>
    <row r="435" spans="1:65" ht="109.95" customHeight="1" thickBot="1">
      <c r="A435" s="649">
        <v>424</v>
      </c>
      <c r="B435" s="983" t="str">
        <f>IF(基本情報入力シート!B463="","",基本情報入力シート!B463)</f>
        <v/>
      </c>
      <c r="C435" s="984"/>
      <c r="D435" s="984"/>
      <c r="E435" s="984"/>
      <c r="F435" s="985"/>
      <c r="G435" s="460" t="str">
        <f>IF(基本情報入力シート!L463="", "", 基本情報入力シート!L463)</f>
        <v/>
      </c>
      <c r="H435" s="460" t="str">
        <f>IF(基本情報入力シート!Q463="", "", 基本情報入力シート!Q463)</f>
        <v/>
      </c>
      <c r="I435" s="460" t="str">
        <f>IF(基本情報入力シート!V463="", "", 基本情報入力シート!V463)</f>
        <v/>
      </c>
      <c r="J435" s="460" t="str">
        <f>IF(基本情報入力シート!W463="", "", 基本情報入力シート!W463)</f>
        <v/>
      </c>
      <c r="K435" s="460" t="str">
        <f>IF(基本情報入力シート!Z463="", "", 基本情報入力シート!Z463)</f>
        <v/>
      </c>
      <c r="L435" s="162" t="str">
        <f>IF(基本情報入力シート!AF463=0, "",基本情報入力シート!AF463)</f>
        <v/>
      </c>
      <c r="M435" s="163" t="str">
        <f>IF(AND(基本情報入力シート!AG463="",基本情報入力シート!AG463=""), "", 基本情報入力シート!AG463)</f>
        <v/>
      </c>
      <c r="N435" s="136"/>
      <c r="O435" s="155" t="str">
        <f>IFERROR(VLOOKUP(K435,【参考】数式用!$A$2:$M$57,MATCH(N435,【参考】数式用!$G$3:$M$3,0)+6,0),"")</f>
        <v/>
      </c>
      <c r="P435" s="461" t="s">
        <v>180</v>
      </c>
      <c r="Q435" s="141"/>
      <c r="R435" s="462" t="s">
        <v>271</v>
      </c>
      <c r="S435" s="141"/>
      <c r="T435" s="462" t="s">
        <v>272</v>
      </c>
      <c r="U435" s="141"/>
      <c r="V435" s="462" t="s">
        <v>271</v>
      </c>
      <c r="W435" s="141"/>
      <c r="X435" s="462" t="s">
        <v>182</v>
      </c>
      <c r="Y435" s="462" t="s">
        <v>274</v>
      </c>
      <c r="Z435" s="456" t="str">
        <f t="shared" si="175"/>
        <v/>
      </c>
      <c r="AA435" s="463" t="s">
        <v>275</v>
      </c>
      <c r="AB435" s="458" t="str">
        <f t="shared" si="176"/>
        <v/>
      </c>
      <c r="AC435" s="459" t="str">
        <f>IFERROR(ROUNDDOWN(ROUNDDOWN(ROUND(L435*VLOOKUP(K435,【参考】数式用!$A$2:$M$57,MATCH("処遇改善加算Ⅳ",【参考】数式用!$G$3:$M$3,0)+6,0),0)*M435,0)*Z435*0.5,0), "")</f>
        <v/>
      </c>
      <c r="AD435" s="156"/>
      <c r="AE435" s="157"/>
      <c r="AF435" s="157"/>
      <c r="AG435" s="158"/>
      <c r="AH435" s="234"/>
      <c r="AI435" s="584"/>
      <c r="AJ435" s="167"/>
      <c r="AK435" s="541" t="str">
        <f t="shared" si="177"/>
        <v/>
      </c>
      <c r="AL435" s="542" t="str">
        <f t="shared" si="178"/>
        <v/>
      </c>
      <c r="AM435" s="543"/>
      <c r="AN435" s="547" t="str">
        <f>IFERROR(VLOOKUP(K435,【参考】数式用!$A$2:$N$57,14,FALSE),"")</f>
        <v/>
      </c>
      <c r="AO435" s="547" t="str">
        <f t="shared" si="179"/>
        <v/>
      </c>
      <c r="AP435" s="545" t="str">
        <f t="shared" si="180"/>
        <v/>
      </c>
      <c r="AQ435" s="545" t="str">
        <f t="shared" si="181"/>
        <v>キャリアパス要件Ⅰ・Ⅱ_</v>
      </c>
      <c r="AR435" s="546" t="str">
        <f t="shared" si="182"/>
        <v>入力済</v>
      </c>
      <c r="AS435" s="547" t="str">
        <f t="shared" si="183"/>
        <v/>
      </c>
      <c r="AT435" s="546" t="str">
        <f t="shared" si="184"/>
        <v>入力済</v>
      </c>
      <c r="AU435" s="546" t="str">
        <f t="shared" si="185"/>
        <v/>
      </c>
      <c r="AV435" s="546" t="str">
        <f t="shared" si="186"/>
        <v/>
      </c>
      <c r="AW435" s="547" t="str">
        <f t="shared" si="187"/>
        <v/>
      </c>
      <c r="AX435" s="547" t="str">
        <f t="shared" si="173"/>
        <v>入力済</v>
      </c>
      <c r="AY435" s="546" t="str">
        <f>IFERROR(VLOOKUP(K435,【参考】数式用!$AR$3:$AS$49, 2, FALSE), "")</f>
        <v/>
      </c>
      <c r="AZ435" s="547" t="str">
        <f t="shared" si="188"/>
        <v/>
      </c>
      <c r="BA435" s="547" t="str">
        <f t="shared" si="189"/>
        <v>入力済</v>
      </c>
      <c r="BB435" s="546" t="str">
        <f>IFERROR(VLOOKUP(K435,【参考】数式用!$AX$3:$AY$56, 2, FALSE), "")</f>
        <v/>
      </c>
      <c r="BC435" s="547" t="str">
        <f t="shared" si="190"/>
        <v/>
      </c>
      <c r="BD435" s="547" t="str">
        <f t="shared" si="191"/>
        <v>入力済</v>
      </c>
      <c r="BE435" s="547" t="str">
        <f t="shared" si="174"/>
        <v/>
      </c>
      <c r="BF435" s="547" t="str">
        <f t="shared" si="192"/>
        <v/>
      </c>
      <c r="BG435" s="547" t="str">
        <f t="shared" si="193"/>
        <v/>
      </c>
      <c r="BH435" s="547" t="str">
        <f t="shared" si="194"/>
        <v/>
      </c>
      <c r="BI435" s="547" t="str">
        <f t="shared" si="195"/>
        <v/>
      </c>
      <c r="BM435" s="633" t="e">
        <f>VLOOKUP(K435,【参考】数式用!$A$2:$O$57,15,FALSE)</f>
        <v>#N/A</v>
      </c>
    </row>
    <row r="436" spans="1:65" ht="109.95" customHeight="1" thickBot="1">
      <c r="A436" s="649">
        <v>425</v>
      </c>
      <c r="B436" s="983" t="str">
        <f>IF(基本情報入力シート!B464="","",基本情報入力シート!B464)</f>
        <v/>
      </c>
      <c r="C436" s="984"/>
      <c r="D436" s="984"/>
      <c r="E436" s="984"/>
      <c r="F436" s="985"/>
      <c r="G436" s="460" t="str">
        <f>IF(基本情報入力シート!L464="", "", 基本情報入力シート!L464)</f>
        <v/>
      </c>
      <c r="H436" s="460" t="str">
        <f>IF(基本情報入力シート!Q464="", "", 基本情報入力シート!Q464)</f>
        <v/>
      </c>
      <c r="I436" s="460" t="str">
        <f>IF(基本情報入力シート!V464="", "", 基本情報入力シート!V464)</f>
        <v/>
      </c>
      <c r="J436" s="460" t="str">
        <f>IF(基本情報入力シート!W464="", "", 基本情報入力シート!W464)</f>
        <v/>
      </c>
      <c r="K436" s="460" t="str">
        <f>IF(基本情報入力シート!Z464="", "", 基本情報入力シート!Z464)</f>
        <v/>
      </c>
      <c r="L436" s="162" t="str">
        <f>IF(基本情報入力シート!AF464=0, "",基本情報入力シート!AF464)</f>
        <v/>
      </c>
      <c r="M436" s="163" t="str">
        <f>IF(AND(基本情報入力シート!AG464="",基本情報入力シート!AG464=""), "", 基本情報入力シート!AG464)</f>
        <v/>
      </c>
      <c r="N436" s="136"/>
      <c r="O436" s="155" t="str">
        <f>IFERROR(VLOOKUP(K436,【参考】数式用!$A$2:$M$57,MATCH(N436,【参考】数式用!$G$3:$M$3,0)+6,0),"")</f>
        <v/>
      </c>
      <c r="P436" s="461" t="s">
        <v>180</v>
      </c>
      <c r="Q436" s="141"/>
      <c r="R436" s="462" t="s">
        <v>271</v>
      </c>
      <c r="S436" s="141"/>
      <c r="T436" s="462" t="s">
        <v>272</v>
      </c>
      <c r="U436" s="141"/>
      <c r="V436" s="462" t="s">
        <v>271</v>
      </c>
      <c r="W436" s="141"/>
      <c r="X436" s="462" t="s">
        <v>182</v>
      </c>
      <c r="Y436" s="462" t="s">
        <v>274</v>
      </c>
      <c r="Z436" s="456" t="str">
        <f t="shared" si="175"/>
        <v/>
      </c>
      <c r="AA436" s="463" t="s">
        <v>275</v>
      </c>
      <c r="AB436" s="458" t="str">
        <f t="shared" si="176"/>
        <v/>
      </c>
      <c r="AC436" s="459" t="str">
        <f>IFERROR(ROUNDDOWN(ROUNDDOWN(ROUND(L436*VLOOKUP(K436,【参考】数式用!$A$2:$M$57,MATCH("処遇改善加算Ⅳ",【参考】数式用!$G$3:$M$3,0)+6,0),0)*M436,0)*Z436*0.5,0), "")</f>
        <v/>
      </c>
      <c r="AD436" s="156"/>
      <c r="AE436" s="157"/>
      <c r="AF436" s="157"/>
      <c r="AG436" s="158"/>
      <c r="AH436" s="234"/>
      <c r="AI436" s="584"/>
      <c r="AJ436" s="167"/>
      <c r="AK436" s="541" t="str">
        <f t="shared" si="177"/>
        <v/>
      </c>
      <c r="AL436" s="542" t="str">
        <f t="shared" si="178"/>
        <v/>
      </c>
      <c r="AM436" s="543"/>
      <c r="AN436" s="547" t="str">
        <f>IFERROR(VLOOKUP(K436,【参考】数式用!$A$2:$N$57,14,FALSE),"")</f>
        <v/>
      </c>
      <c r="AO436" s="547" t="str">
        <f t="shared" si="179"/>
        <v/>
      </c>
      <c r="AP436" s="545" t="str">
        <f t="shared" si="180"/>
        <v/>
      </c>
      <c r="AQ436" s="545" t="str">
        <f t="shared" si="181"/>
        <v>キャリアパス要件Ⅰ・Ⅱ_</v>
      </c>
      <c r="AR436" s="546" t="str">
        <f t="shared" si="182"/>
        <v>入力済</v>
      </c>
      <c r="AS436" s="547" t="str">
        <f t="shared" si="183"/>
        <v/>
      </c>
      <c r="AT436" s="546" t="str">
        <f t="shared" si="184"/>
        <v>入力済</v>
      </c>
      <c r="AU436" s="546" t="str">
        <f t="shared" si="185"/>
        <v/>
      </c>
      <c r="AV436" s="546" t="str">
        <f t="shared" si="186"/>
        <v/>
      </c>
      <c r="AW436" s="547" t="str">
        <f t="shared" si="187"/>
        <v/>
      </c>
      <c r="AX436" s="547" t="str">
        <f t="shared" si="173"/>
        <v>入力済</v>
      </c>
      <c r="AY436" s="546" t="str">
        <f>IFERROR(VLOOKUP(K436,【参考】数式用!$AR$3:$AS$49, 2, FALSE), "")</f>
        <v/>
      </c>
      <c r="AZ436" s="547" t="str">
        <f t="shared" si="188"/>
        <v/>
      </c>
      <c r="BA436" s="547" t="str">
        <f t="shared" si="189"/>
        <v>入力済</v>
      </c>
      <c r="BB436" s="546" t="str">
        <f>IFERROR(VLOOKUP(K436,【参考】数式用!$AX$3:$AY$56, 2, FALSE), "")</f>
        <v/>
      </c>
      <c r="BC436" s="547" t="str">
        <f t="shared" si="190"/>
        <v/>
      </c>
      <c r="BD436" s="547" t="str">
        <f t="shared" si="191"/>
        <v>入力済</v>
      </c>
      <c r="BE436" s="547" t="str">
        <f t="shared" si="174"/>
        <v/>
      </c>
      <c r="BF436" s="547" t="str">
        <f t="shared" si="192"/>
        <v/>
      </c>
      <c r="BG436" s="547" t="str">
        <f t="shared" si="193"/>
        <v/>
      </c>
      <c r="BH436" s="547" t="str">
        <f t="shared" si="194"/>
        <v/>
      </c>
      <c r="BI436" s="547" t="str">
        <f t="shared" si="195"/>
        <v/>
      </c>
      <c r="BM436" s="633" t="e">
        <f>VLOOKUP(K436,【参考】数式用!$A$2:$O$57,15,FALSE)</f>
        <v>#N/A</v>
      </c>
    </row>
    <row r="437" spans="1:65" ht="109.95" customHeight="1" thickBot="1">
      <c r="A437" s="649">
        <v>426</v>
      </c>
      <c r="B437" s="983" t="str">
        <f>IF(基本情報入力シート!B465="","",基本情報入力シート!B465)</f>
        <v/>
      </c>
      <c r="C437" s="984"/>
      <c r="D437" s="984"/>
      <c r="E437" s="984"/>
      <c r="F437" s="985"/>
      <c r="G437" s="460" t="str">
        <f>IF(基本情報入力シート!L465="", "", 基本情報入力シート!L465)</f>
        <v/>
      </c>
      <c r="H437" s="460" t="str">
        <f>IF(基本情報入力シート!Q465="", "", 基本情報入力シート!Q465)</f>
        <v/>
      </c>
      <c r="I437" s="460" t="str">
        <f>IF(基本情報入力シート!V465="", "", 基本情報入力シート!V465)</f>
        <v/>
      </c>
      <c r="J437" s="460" t="str">
        <f>IF(基本情報入力シート!W465="", "", 基本情報入力シート!W465)</f>
        <v/>
      </c>
      <c r="K437" s="460" t="str">
        <f>IF(基本情報入力シート!Z465="", "", 基本情報入力シート!Z465)</f>
        <v/>
      </c>
      <c r="L437" s="162" t="str">
        <f>IF(基本情報入力シート!AF465=0, "",基本情報入力シート!AF465)</f>
        <v/>
      </c>
      <c r="M437" s="163" t="str">
        <f>IF(AND(基本情報入力シート!AG465="",基本情報入力シート!AG465=""), "", 基本情報入力シート!AG465)</f>
        <v/>
      </c>
      <c r="N437" s="136"/>
      <c r="O437" s="155" t="str">
        <f>IFERROR(VLOOKUP(K437,【参考】数式用!$A$2:$M$57,MATCH(N437,【参考】数式用!$G$3:$M$3,0)+6,0),"")</f>
        <v/>
      </c>
      <c r="P437" s="461" t="s">
        <v>180</v>
      </c>
      <c r="Q437" s="141"/>
      <c r="R437" s="462" t="s">
        <v>271</v>
      </c>
      <c r="S437" s="141"/>
      <c r="T437" s="462" t="s">
        <v>272</v>
      </c>
      <c r="U437" s="141"/>
      <c r="V437" s="462" t="s">
        <v>271</v>
      </c>
      <c r="W437" s="141"/>
      <c r="X437" s="462" t="s">
        <v>182</v>
      </c>
      <c r="Y437" s="462" t="s">
        <v>274</v>
      </c>
      <c r="Z437" s="456" t="str">
        <f t="shared" si="175"/>
        <v/>
      </c>
      <c r="AA437" s="463" t="s">
        <v>275</v>
      </c>
      <c r="AB437" s="458" t="str">
        <f t="shared" si="176"/>
        <v/>
      </c>
      <c r="AC437" s="459" t="str">
        <f>IFERROR(ROUNDDOWN(ROUNDDOWN(ROUND(L437*VLOOKUP(K437,【参考】数式用!$A$2:$M$57,MATCH("処遇改善加算Ⅳ",【参考】数式用!$G$3:$M$3,0)+6,0),0)*M437,0)*Z437*0.5,0), "")</f>
        <v/>
      </c>
      <c r="AD437" s="156"/>
      <c r="AE437" s="157"/>
      <c r="AF437" s="157"/>
      <c r="AG437" s="158"/>
      <c r="AH437" s="234"/>
      <c r="AI437" s="584"/>
      <c r="AJ437" s="167"/>
      <c r="AK437" s="541" t="str">
        <f t="shared" si="177"/>
        <v/>
      </c>
      <c r="AL437" s="542" t="str">
        <f t="shared" si="178"/>
        <v/>
      </c>
      <c r="AM437" s="543"/>
      <c r="AN437" s="547" t="str">
        <f>IFERROR(VLOOKUP(K437,【参考】数式用!$A$2:$N$57,14,FALSE),"")</f>
        <v/>
      </c>
      <c r="AO437" s="547" t="str">
        <f t="shared" si="179"/>
        <v/>
      </c>
      <c r="AP437" s="545" t="str">
        <f t="shared" si="180"/>
        <v/>
      </c>
      <c r="AQ437" s="545" t="str">
        <f t="shared" si="181"/>
        <v>キャリアパス要件Ⅰ・Ⅱ_</v>
      </c>
      <c r="AR437" s="546" t="str">
        <f t="shared" si="182"/>
        <v>入力済</v>
      </c>
      <c r="AS437" s="547" t="str">
        <f t="shared" si="183"/>
        <v/>
      </c>
      <c r="AT437" s="546" t="str">
        <f t="shared" si="184"/>
        <v>入力済</v>
      </c>
      <c r="AU437" s="546" t="str">
        <f t="shared" si="185"/>
        <v/>
      </c>
      <c r="AV437" s="546" t="str">
        <f t="shared" si="186"/>
        <v/>
      </c>
      <c r="AW437" s="547" t="str">
        <f t="shared" si="187"/>
        <v/>
      </c>
      <c r="AX437" s="547" t="str">
        <f t="shared" si="173"/>
        <v>入力済</v>
      </c>
      <c r="AY437" s="546" t="str">
        <f>IFERROR(VLOOKUP(K437,【参考】数式用!$AR$3:$AS$49, 2, FALSE), "")</f>
        <v/>
      </c>
      <c r="AZ437" s="547" t="str">
        <f t="shared" si="188"/>
        <v/>
      </c>
      <c r="BA437" s="547" t="str">
        <f t="shared" si="189"/>
        <v>入力済</v>
      </c>
      <c r="BB437" s="546" t="str">
        <f>IFERROR(VLOOKUP(K437,【参考】数式用!$AX$3:$AY$56, 2, FALSE), "")</f>
        <v/>
      </c>
      <c r="BC437" s="547" t="str">
        <f t="shared" si="190"/>
        <v/>
      </c>
      <c r="BD437" s="547" t="str">
        <f t="shared" si="191"/>
        <v>入力済</v>
      </c>
      <c r="BE437" s="547" t="str">
        <f t="shared" si="174"/>
        <v/>
      </c>
      <c r="BF437" s="547" t="str">
        <f t="shared" si="192"/>
        <v/>
      </c>
      <c r="BG437" s="547" t="str">
        <f t="shared" si="193"/>
        <v/>
      </c>
      <c r="BH437" s="547" t="str">
        <f t="shared" si="194"/>
        <v/>
      </c>
      <c r="BI437" s="547" t="str">
        <f t="shared" si="195"/>
        <v/>
      </c>
      <c r="BM437" s="633" t="e">
        <f>VLOOKUP(K437,【参考】数式用!$A$2:$O$57,15,FALSE)</f>
        <v>#N/A</v>
      </c>
    </row>
    <row r="438" spans="1:65" ht="109.95" customHeight="1" thickBot="1">
      <c r="A438" s="649">
        <v>427</v>
      </c>
      <c r="B438" s="983" t="str">
        <f>IF(基本情報入力シート!B466="","",基本情報入力シート!B466)</f>
        <v/>
      </c>
      <c r="C438" s="984"/>
      <c r="D438" s="984"/>
      <c r="E438" s="984"/>
      <c r="F438" s="985"/>
      <c r="G438" s="460" t="str">
        <f>IF(基本情報入力シート!L466="", "", 基本情報入力シート!L466)</f>
        <v/>
      </c>
      <c r="H438" s="460" t="str">
        <f>IF(基本情報入力シート!Q466="", "", 基本情報入力シート!Q466)</f>
        <v/>
      </c>
      <c r="I438" s="460" t="str">
        <f>IF(基本情報入力シート!V466="", "", 基本情報入力シート!V466)</f>
        <v/>
      </c>
      <c r="J438" s="460" t="str">
        <f>IF(基本情報入力シート!W466="", "", 基本情報入力シート!W466)</f>
        <v/>
      </c>
      <c r="K438" s="460" t="str">
        <f>IF(基本情報入力シート!Z466="", "", 基本情報入力シート!Z466)</f>
        <v/>
      </c>
      <c r="L438" s="162" t="str">
        <f>IF(基本情報入力シート!AF466=0, "",基本情報入力シート!AF466)</f>
        <v/>
      </c>
      <c r="M438" s="163" t="str">
        <f>IF(AND(基本情報入力シート!AG466="",基本情報入力シート!AG466=""), "", 基本情報入力シート!AG466)</f>
        <v/>
      </c>
      <c r="N438" s="136"/>
      <c r="O438" s="155" t="str">
        <f>IFERROR(VLOOKUP(K438,【参考】数式用!$A$2:$M$57,MATCH(N438,【参考】数式用!$G$3:$M$3,0)+6,0),"")</f>
        <v/>
      </c>
      <c r="P438" s="461" t="s">
        <v>180</v>
      </c>
      <c r="Q438" s="141"/>
      <c r="R438" s="462" t="s">
        <v>271</v>
      </c>
      <c r="S438" s="141"/>
      <c r="T438" s="462" t="s">
        <v>272</v>
      </c>
      <c r="U438" s="141"/>
      <c r="V438" s="462" t="s">
        <v>271</v>
      </c>
      <c r="W438" s="141"/>
      <c r="X438" s="462" t="s">
        <v>182</v>
      </c>
      <c r="Y438" s="462" t="s">
        <v>274</v>
      </c>
      <c r="Z438" s="456" t="str">
        <f t="shared" si="175"/>
        <v/>
      </c>
      <c r="AA438" s="463" t="s">
        <v>275</v>
      </c>
      <c r="AB438" s="458" t="str">
        <f t="shared" si="176"/>
        <v/>
      </c>
      <c r="AC438" s="459" t="str">
        <f>IFERROR(ROUNDDOWN(ROUNDDOWN(ROUND(L438*VLOOKUP(K438,【参考】数式用!$A$2:$M$57,MATCH("処遇改善加算Ⅳ",【参考】数式用!$G$3:$M$3,0)+6,0),0)*M438,0)*Z438*0.5,0), "")</f>
        <v/>
      </c>
      <c r="AD438" s="156"/>
      <c r="AE438" s="157"/>
      <c r="AF438" s="157"/>
      <c r="AG438" s="158"/>
      <c r="AH438" s="234"/>
      <c r="AI438" s="584"/>
      <c r="AJ438" s="167"/>
      <c r="AK438" s="541" t="str">
        <f t="shared" si="177"/>
        <v/>
      </c>
      <c r="AL438" s="542" t="str">
        <f t="shared" si="178"/>
        <v/>
      </c>
      <c r="AM438" s="543"/>
      <c r="AN438" s="547" t="str">
        <f>IFERROR(VLOOKUP(K438,【参考】数式用!$A$2:$N$57,14,FALSE),"")</f>
        <v/>
      </c>
      <c r="AO438" s="547" t="str">
        <f t="shared" si="179"/>
        <v/>
      </c>
      <c r="AP438" s="545" t="str">
        <f t="shared" si="180"/>
        <v/>
      </c>
      <c r="AQ438" s="545" t="str">
        <f t="shared" si="181"/>
        <v>キャリアパス要件Ⅰ・Ⅱ_</v>
      </c>
      <c r="AR438" s="546" t="str">
        <f t="shared" si="182"/>
        <v>入力済</v>
      </c>
      <c r="AS438" s="547" t="str">
        <f t="shared" si="183"/>
        <v/>
      </c>
      <c r="AT438" s="546" t="str">
        <f t="shared" si="184"/>
        <v>入力済</v>
      </c>
      <c r="AU438" s="546" t="str">
        <f t="shared" si="185"/>
        <v/>
      </c>
      <c r="AV438" s="546" t="str">
        <f t="shared" si="186"/>
        <v/>
      </c>
      <c r="AW438" s="547" t="str">
        <f t="shared" si="187"/>
        <v/>
      </c>
      <c r="AX438" s="547" t="str">
        <f t="shared" si="173"/>
        <v>入力済</v>
      </c>
      <c r="AY438" s="546" t="str">
        <f>IFERROR(VLOOKUP(K438,【参考】数式用!$AR$3:$AS$49, 2, FALSE), "")</f>
        <v/>
      </c>
      <c r="AZ438" s="547" t="str">
        <f t="shared" si="188"/>
        <v/>
      </c>
      <c r="BA438" s="547" t="str">
        <f t="shared" si="189"/>
        <v>入力済</v>
      </c>
      <c r="BB438" s="546" t="str">
        <f>IFERROR(VLOOKUP(K438,【参考】数式用!$AX$3:$AY$56, 2, FALSE), "")</f>
        <v/>
      </c>
      <c r="BC438" s="547" t="str">
        <f t="shared" si="190"/>
        <v/>
      </c>
      <c r="BD438" s="547" t="str">
        <f t="shared" si="191"/>
        <v>入力済</v>
      </c>
      <c r="BE438" s="547" t="str">
        <f t="shared" si="174"/>
        <v/>
      </c>
      <c r="BF438" s="547" t="str">
        <f t="shared" si="192"/>
        <v/>
      </c>
      <c r="BG438" s="547" t="str">
        <f t="shared" si="193"/>
        <v/>
      </c>
      <c r="BH438" s="547" t="str">
        <f t="shared" si="194"/>
        <v/>
      </c>
      <c r="BI438" s="547" t="str">
        <f t="shared" si="195"/>
        <v/>
      </c>
      <c r="BM438" s="633" t="e">
        <f>VLOOKUP(K438,【参考】数式用!$A$2:$O$57,15,FALSE)</f>
        <v>#N/A</v>
      </c>
    </row>
    <row r="439" spans="1:65" ht="109.95" customHeight="1" thickBot="1">
      <c r="A439" s="649">
        <v>428</v>
      </c>
      <c r="B439" s="983" t="str">
        <f>IF(基本情報入力シート!B467="","",基本情報入力シート!B467)</f>
        <v/>
      </c>
      <c r="C439" s="984"/>
      <c r="D439" s="984"/>
      <c r="E439" s="984"/>
      <c r="F439" s="985"/>
      <c r="G439" s="460" t="str">
        <f>IF(基本情報入力シート!L467="", "", 基本情報入力シート!L467)</f>
        <v/>
      </c>
      <c r="H439" s="460" t="str">
        <f>IF(基本情報入力シート!Q467="", "", 基本情報入力シート!Q467)</f>
        <v/>
      </c>
      <c r="I439" s="460" t="str">
        <f>IF(基本情報入力シート!V467="", "", 基本情報入力シート!V467)</f>
        <v/>
      </c>
      <c r="J439" s="460" t="str">
        <f>IF(基本情報入力シート!W467="", "", 基本情報入力シート!W467)</f>
        <v/>
      </c>
      <c r="K439" s="460" t="str">
        <f>IF(基本情報入力シート!Z467="", "", 基本情報入力シート!Z467)</f>
        <v/>
      </c>
      <c r="L439" s="162" t="str">
        <f>IF(基本情報入力シート!AF467=0, "",基本情報入力シート!AF467)</f>
        <v/>
      </c>
      <c r="M439" s="163" t="str">
        <f>IF(AND(基本情報入力シート!AG467="",基本情報入力シート!AG467=""), "", 基本情報入力シート!AG467)</f>
        <v/>
      </c>
      <c r="N439" s="136"/>
      <c r="O439" s="155" t="str">
        <f>IFERROR(VLOOKUP(K439,【参考】数式用!$A$2:$M$57,MATCH(N439,【参考】数式用!$G$3:$M$3,0)+6,0),"")</f>
        <v/>
      </c>
      <c r="P439" s="461" t="s">
        <v>180</v>
      </c>
      <c r="Q439" s="141"/>
      <c r="R439" s="462" t="s">
        <v>271</v>
      </c>
      <c r="S439" s="141"/>
      <c r="T439" s="462" t="s">
        <v>272</v>
      </c>
      <c r="U439" s="141"/>
      <c r="V439" s="462" t="s">
        <v>271</v>
      </c>
      <c r="W439" s="141"/>
      <c r="X439" s="462" t="s">
        <v>182</v>
      </c>
      <c r="Y439" s="462" t="s">
        <v>274</v>
      </c>
      <c r="Z439" s="456" t="str">
        <f t="shared" si="175"/>
        <v/>
      </c>
      <c r="AA439" s="463" t="s">
        <v>275</v>
      </c>
      <c r="AB439" s="458" t="str">
        <f t="shared" si="176"/>
        <v/>
      </c>
      <c r="AC439" s="459" t="str">
        <f>IFERROR(ROUNDDOWN(ROUNDDOWN(ROUND(L439*VLOOKUP(K439,【参考】数式用!$A$2:$M$57,MATCH("処遇改善加算Ⅳ",【参考】数式用!$G$3:$M$3,0)+6,0),0)*M439,0)*Z439*0.5,0), "")</f>
        <v/>
      </c>
      <c r="AD439" s="156"/>
      <c r="AE439" s="157"/>
      <c r="AF439" s="157"/>
      <c r="AG439" s="158"/>
      <c r="AH439" s="234"/>
      <c r="AI439" s="584"/>
      <c r="AJ439" s="167"/>
      <c r="AK439" s="541" t="str">
        <f t="shared" si="177"/>
        <v/>
      </c>
      <c r="AL439" s="542" t="str">
        <f t="shared" si="178"/>
        <v/>
      </c>
      <c r="AM439" s="543"/>
      <c r="AN439" s="547" t="str">
        <f>IFERROR(VLOOKUP(K439,【参考】数式用!$A$2:$N$57,14,FALSE),"")</f>
        <v/>
      </c>
      <c r="AO439" s="547" t="str">
        <f t="shared" si="179"/>
        <v/>
      </c>
      <c r="AP439" s="545" t="str">
        <f t="shared" si="180"/>
        <v/>
      </c>
      <c r="AQ439" s="545" t="str">
        <f t="shared" si="181"/>
        <v>キャリアパス要件Ⅰ・Ⅱ_</v>
      </c>
      <c r="AR439" s="546" t="str">
        <f t="shared" si="182"/>
        <v>入力済</v>
      </c>
      <c r="AS439" s="547" t="str">
        <f t="shared" si="183"/>
        <v/>
      </c>
      <c r="AT439" s="546" t="str">
        <f t="shared" si="184"/>
        <v>入力済</v>
      </c>
      <c r="AU439" s="546" t="str">
        <f t="shared" si="185"/>
        <v/>
      </c>
      <c r="AV439" s="546" t="str">
        <f t="shared" si="186"/>
        <v/>
      </c>
      <c r="AW439" s="547" t="str">
        <f t="shared" si="187"/>
        <v/>
      </c>
      <c r="AX439" s="547" t="str">
        <f t="shared" si="173"/>
        <v>入力済</v>
      </c>
      <c r="AY439" s="546" t="str">
        <f>IFERROR(VLOOKUP(K439,【参考】数式用!$AR$3:$AS$49, 2, FALSE), "")</f>
        <v/>
      </c>
      <c r="AZ439" s="547" t="str">
        <f t="shared" si="188"/>
        <v/>
      </c>
      <c r="BA439" s="547" t="str">
        <f t="shared" si="189"/>
        <v>入力済</v>
      </c>
      <c r="BB439" s="546" t="str">
        <f>IFERROR(VLOOKUP(K439,【参考】数式用!$AX$3:$AY$56, 2, FALSE), "")</f>
        <v/>
      </c>
      <c r="BC439" s="547" t="str">
        <f t="shared" si="190"/>
        <v/>
      </c>
      <c r="BD439" s="547" t="str">
        <f t="shared" si="191"/>
        <v>入力済</v>
      </c>
      <c r="BE439" s="547" t="str">
        <f t="shared" si="174"/>
        <v/>
      </c>
      <c r="BF439" s="547" t="str">
        <f t="shared" si="192"/>
        <v/>
      </c>
      <c r="BG439" s="547" t="str">
        <f t="shared" si="193"/>
        <v/>
      </c>
      <c r="BH439" s="547" t="str">
        <f t="shared" si="194"/>
        <v/>
      </c>
      <c r="BI439" s="547" t="str">
        <f t="shared" si="195"/>
        <v/>
      </c>
      <c r="BM439" s="633" t="e">
        <f>VLOOKUP(K439,【参考】数式用!$A$2:$O$57,15,FALSE)</f>
        <v>#N/A</v>
      </c>
    </row>
    <row r="440" spans="1:65" ht="109.95" customHeight="1" thickBot="1">
      <c r="A440" s="649">
        <v>429</v>
      </c>
      <c r="B440" s="983" t="str">
        <f>IF(基本情報入力シート!B468="","",基本情報入力シート!B468)</f>
        <v/>
      </c>
      <c r="C440" s="984"/>
      <c r="D440" s="984"/>
      <c r="E440" s="984"/>
      <c r="F440" s="985"/>
      <c r="G440" s="460" t="str">
        <f>IF(基本情報入力シート!L468="", "", 基本情報入力シート!L468)</f>
        <v/>
      </c>
      <c r="H440" s="460" t="str">
        <f>IF(基本情報入力シート!Q468="", "", 基本情報入力シート!Q468)</f>
        <v/>
      </c>
      <c r="I440" s="460" t="str">
        <f>IF(基本情報入力シート!V468="", "", 基本情報入力シート!V468)</f>
        <v/>
      </c>
      <c r="J440" s="460" t="str">
        <f>IF(基本情報入力シート!W468="", "", 基本情報入力シート!W468)</f>
        <v/>
      </c>
      <c r="K440" s="460" t="str">
        <f>IF(基本情報入力シート!Z468="", "", 基本情報入力シート!Z468)</f>
        <v/>
      </c>
      <c r="L440" s="162" t="str">
        <f>IF(基本情報入力シート!AF468=0, "",基本情報入力シート!AF468)</f>
        <v/>
      </c>
      <c r="M440" s="163" t="str">
        <f>IF(AND(基本情報入力シート!AG468="",基本情報入力シート!AG468=""), "", 基本情報入力シート!AG468)</f>
        <v/>
      </c>
      <c r="N440" s="136"/>
      <c r="O440" s="155" t="str">
        <f>IFERROR(VLOOKUP(K440,【参考】数式用!$A$2:$M$57,MATCH(N440,【参考】数式用!$G$3:$M$3,0)+6,0),"")</f>
        <v/>
      </c>
      <c r="P440" s="461" t="s">
        <v>180</v>
      </c>
      <c r="Q440" s="141"/>
      <c r="R440" s="462" t="s">
        <v>271</v>
      </c>
      <c r="S440" s="141"/>
      <c r="T440" s="462" t="s">
        <v>272</v>
      </c>
      <c r="U440" s="141"/>
      <c r="V440" s="462" t="s">
        <v>271</v>
      </c>
      <c r="W440" s="141"/>
      <c r="X440" s="462" t="s">
        <v>182</v>
      </c>
      <c r="Y440" s="462" t="s">
        <v>274</v>
      </c>
      <c r="Z440" s="456" t="str">
        <f t="shared" si="175"/>
        <v/>
      </c>
      <c r="AA440" s="463" t="s">
        <v>275</v>
      </c>
      <c r="AB440" s="458" t="str">
        <f t="shared" si="176"/>
        <v/>
      </c>
      <c r="AC440" s="459" t="str">
        <f>IFERROR(ROUNDDOWN(ROUNDDOWN(ROUND(L440*VLOOKUP(K440,【参考】数式用!$A$2:$M$57,MATCH("処遇改善加算Ⅳ",【参考】数式用!$G$3:$M$3,0)+6,0),0)*M440,0)*Z440*0.5,0), "")</f>
        <v/>
      </c>
      <c r="AD440" s="156"/>
      <c r="AE440" s="157"/>
      <c r="AF440" s="157"/>
      <c r="AG440" s="158"/>
      <c r="AH440" s="234"/>
      <c r="AI440" s="584"/>
      <c r="AJ440" s="167"/>
      <c r="AK440" s="541" t="str">
        <f t="shared" si="177"/>
        <v/>
      </c>
      <c r="AL440" s="542" t="str">
        <f t="shared" si="178"/>
        <v/>
      </c>
      <c r="AM440" s="543"/>
      <c r="AN440" s="547" t="str">
        <f>IFERROR(VLOOKUP(K440,【参考】数式用!$A$2:$N$57,14,FALSE),"")</f>
        <v/>
      </c>
      <c r="AO440" s="547" t="str">
        <f t="shared" si="179"/>
        <v/>
      </c>
      <c r="AP440" s="545" t="str">
        <f t="shared" si="180"/>
        <v/>
      </c>
      <c r="AQ440" s="545" t="str">
        <f t="shared" si="181"/>
        <v>キャリアパス要件Ⅰ・Ⅱ_</v>
      </c>
      <c r="AR440" s="546" t="str">
        <f t="shared" si="182"/>
        <v>入力済</v>
      </c>
      <c r="AS440" s="547" t="str">
        <f t="shared" si="183"/>
        <v/>
      </c>
      <c r="AT440" s="546" t="str">
        <f t="shared" si="184"/>
        <v>入力済</v>
      </c>
      <c r="AU440" s="546" t="str">
        <f t="shared" si="185"/>
        <v/>
      </c>
      <c r="AV440" s="546" t="str">
        <f t="shared" si="186"/>
        <v/>
      </c>
      <c r="AW440" s="547" t="str">
        <f t="shared" si="187"/>
        <v/>
      </c>
      <c r="AX440" s="547" t="str">
        <f t="shared" si="173"/>
        <v>入力済</v>
      </c>
      <c r="AY440" s="546" t="str">
        <f>IFERROR(VLOOKUP(K440,【参考】数式用!$AR$3:$AS$49, 2, FALSE), "")</f>
        <v/>
      </c>
      <c r="AZ440" s="547" t="str">
        <f t="shared" si="188"/>
        <v/>
      </c>
      <c r="BA440" s="547" t="str">
        <f t="shared" si="189"/>
        <v>入力済</v>
      </c>
      <c r="BB440" s="546" t="str">
        <f>IFERROR(VLOOKUP(K440,【参考】数式用!$AX$3:$AY$56, 2, FALSE), "")</f>
        <v/>
      </c>
      <c r="BC440" s="547" t="str">
        <f t="shared" si="190"/>
        <v/>
      </c>
      <c r="BD440" s="547" t="str">
        <f t="shared" si="191"/>
        <v>入力済</v>
      </c>
      <c r="BE440" s="547" t="str">
        <f t="shared" si="174"/>
        <v/>
      </c>
      <c r="BF440" s="547" t="str">
        <f t="shared" si="192"/>
        <v/>
      </c>
      <c r="BG440" s="547" t="str">
        <f t="shared" si="193"/>
        <v/>
      </c>
      <c r="BH440" s="547" t="str">
        <f t="shared" si="194"/>
        <v/>
      </c>
      <c r="BI440" s="547" t="str">
        <f t="shared" si="195"/>
        <v/>
      </c>
      <c r="BM440" s="633" t="e">
        <f>VLOOKUP(K440,【参考】数式用!$A$2:$O$57,15,FALSE)</f>
        <v>#N/A</v>
      </c>
    </row>
    <row r="441" spans="1:65" ht="109.95" customHeight="1" thickBot="1">
      <c r="A441" s="649">
        <v>430</v>
      </c>
      <c r="B441" s="983" t="str">
        <f>IF(基本情報入力シート!B469="","",基本情報入力シート!B469)</f>
        <v/>
      </c>
      <c r="C441" s="984"/>
      <c r="D441" s="984"/>
      <c r="E441" s="984"/>
      <c r="F441" s="985"/>
      <c r="G441" s="460" t="str">
        <f>IF(基本情報入力シート!L469="", "", 基本情報入力シート!L469)</f>
        <v/>
      </c>
      <c r="H441" s="460" t="str">
        <f>IF(基本情報入力シート!Q469="", "", 基本情報入力シート!Q469)</f>
        <v/>
      </c>
      <c r="I441" s="460" t="str">
        <f>IF(基本情報入力シート!V469="", "", 基本情報入力シート!V469)</f>
        <v/>
      </c>
      <c r="J441" s="460" t="str">
        <f>IF(基本情報入力シート!W469="", "", 基本情報入力シート!W469)</f>
        <v/>
      </c>
      <c r="K441" s="460" t="str">
        <f>IF(基本情報入力シート!Z469="", "", 基本情報入力シート!Z469)</f>
        <v/>
      </c>
      <c r="L441" s="162" t="str">
        <f>IF(基本情報入力シート!AF469=0, "",基本情報入力シート!AF469)</f>
        <v/>
      </c>
      <c r="M441" s="163" t="str">
        <f>IF(AND(基本情報入力シート!AG469="",基本情報入力シート!AG469=""), "", 基本情報入力シート!AG469)</f>
        <v/>
      </c>
      <c r="N441" s="136"/>
      <c r="O441" s="155" t="str">
        <f>IFERROR(VLOOKUP(K441,【参考】数式用!$A$2:$M$57,MATCH(N441,【参考】数式用!$G$3:$M$3,0)+6,0),"")</f>
        <v/>
      </c>
      <c r="P441" s="461" t="s">
        <v>180</v>
      </c>
      <c r="Q441" s="141"/>
      <c r="R441" s="462" t="s">
        <v>271</v>
      </c>
      <c r="S441" s="141"/>
      <c r="T441" s="462" t="s">
        <v>272</v>
      </c>
      <c r="U441" s="141"/>
      <c r="V441" s="462" t="s">
        <v>271</v>
      </c>
      <c r="W441" s="141"/>
      <c r="X441" s="462" t="s">
        <v>182</v>
      </c>
      <c r="Y441" s="462" t="s">
        <v>274</v>
      </c>
      <c r="Z441" s="456" t="str">
        <f t="shared" si="175"/>
        <v/>
      </c>
      <c r="AA441" s="463" t="s">
        <v>275</v>
      </c>
      <c r="AB441" s="458" t="str">
        <f t="shared" si="176"/>
        <v/>
      </c>
      <c r="AC441" s="459" t="str">
        <f>IFERROR(ROUNDDOWN(ROUNDDOWN(ROUND(L441*VLOOKUP(K441,【参考】数式用!$A$2:$M$57,MATCH("処遇改善加算Ⅳ",【参考】数式用!$G$3:$M$3,0)+6,0),0)*M441,0)*Z441*0.5,0), "")</f>
        <v/>
      </c>
      <c r="AD441" s="156"/>
      <c r="AE441" s="157"/>
      <c r="AF441" s="157"/>
      <c r="AG441" s="158"/>
      <c r="AH441" s="234"/>
      <c r="AI441" s="584"/>
      <c r="AJ441" s="167"/>
      <c r="AK441" s="541" t="str">
        <f t="shared" si="177"/>
        <v/>
      </c>
      <c r="AL441" s="542" t="str">
        <f t="shared" si="178"/>
        <v/>
      </c>
      <c r="AM441" s="543"/>
      <c r="AN441" s="547" t="str">
        <f>IFERROR(VLOOKUP(K441,【参考】数式用!$A$2:$N$57,14,FALSE),"")</f>
        <v/>
      </c>
      <c r="AO441" s="547" t="str">
        <f t="shared" si="179"/>
        <v/>
      </c>
      <c r="AP441" s="545" t="str">
        <f t="shared" si="180"/>
        <v/>
      </c>
      <c r="AQ441" s="545" t="str">
        <f t="shared" si="181"/>
        <v>キャリアパス要件Ⅰ・Ⅱ_</v>
      </c>
      <c r="AR441" s="546" t="str">
        <f t="shared" si="182"/>
        <v>入力済</v>
      </c>
      <c r="AS441" s="547" t="str">
        <f t="shared" si="183"/>
        <v/>
      </c>
      <c r="AT441" s="546" t="str">
        <f t="shared" si="184"/>
        <v>入力済</v>
      </c>
      <c r="AU441" s="546" t="str">
        <f t="shared" si="185"/>
        <v/>
      </c>
      <c r="AV441" s="546" t="str">
        <f t="shared" si="186"/>
        <v/>
      </c>
      <c r="AW441" s="547" t="str">
        <f t="shared" si="187"/>
        <v/>
      </c>
      <c r="AX441" s="547" t="str">
        <f t="shared" si="173"/>
        <v>入力済</v>
      </c>
      <c r="AY441" s="546" t="str">
        <f>IFERROR(VLOOKUP(K441,【参考】数式用!$AR$3:$AS$49, 2, FALSE), "")</f>
        <v/>
      </c>
      <c r="AZ441" s="547" t="str">
        <f t="shared" si="188"/>
        <v/>
      </c>
      <c r="BA441" s="547" t="str">
        <f t="shared" si="189"/>
        <v>入力済</v>
      </c>
      <c r="BB441" s="546" t="str">
        <f>IFERROR(VLOOKUP(K441,【参考】数式用!$AX$3:$AY$56, 2, FALSE), "")</f>
        <v/>
      </c>
      <c r="BC441" s="547" t="str">
        <f t="shared" si="190"/>
        <v/>
      </c>
      <c r="BD441" s="547" t="str">
        <f t="shared" si="191"/>
        <v>入力済</v>
      </c>
      <c r="BE441" s="547" t="str">
        <f t="shared" si="174"/>
        <v/>
      </c>
      <c r="BF441" s="547" t="str">
        <f t="shared" si="192"/>
        <v/>
      </c>
      <c r="BG441" s="547" t="str">
        <f t="shared" si="193"/>
        <v/>
      </c>
      <c r="BH441" s="547" t="str">
        <f t="shared" si="194"/>
        <v/>
      </c>
      <c r="BI441" s="547" t="str">
        <f t="shared" si="195"/>
        <v/>
      </c>
      <c r="BM441" s="633" t="e">
        <f>VLOOKUP(K441,【参考】数式用!$A$2:$O$57,15,FALSE)</f>
        <v>#N/A</v>
      </c>
    </row>
    <row r="442" spans="1:65" ht="109.95" customHeight="1" thickBot="1">
      <c r="A442" s="649">
        <v>431</v>
      </c>
      <c r="B442" s="983" t="str">
        <f>IF(基本情報入力シート!B470="","",基本情報入力シート!B470)</f>
        <v/>
      </c>
      <c r="C442" s="984"/>
      <c r="D442" s="984"/>
      <c r="E442" s="984"/>
      <c r="F442" s="985"/>
      <c r="G442" s="460" t="str">
        <f>IF(基本情報入力シート!L470="", "", 基本情報入力シート!L470)</f>
        <v/>
      </c>
      <c r="H442" s="460" t="str">
        <f>IF(基本情報入力シート!Q470="", "", 基本情報入力シート!Q470)</f>
        <v/>
      </c>
      <c r="I442" s="460" t="str">
        <f>IF(基本情報入力シート!V470="", "", 基本情報入力シート!V470)</f>
        <v/>
      </c>
      <c r="J442" s="460" t="str">
        <f>IF(基本情報入力シート!W470="", "", 基本情報入力シート!W470)</f>
        <v/>
      </c>
      <c r="K442" s="460" t="str">
        <f>IF(基本情報入力シート!Z470="", "", 基本情報入力シート!Z470)</f>
        <v/>
      </c>
      <c r="L442" s="162" t="str">
        <f>IF(基本情報入力シート!AF470=0, "",基本情報入力シート!AF470)</f>
        <v/>
      </c>
      <c r="M442" s="163" t="str">
        <f>IF(AND(基本情報入力シート!AG470="",基本情報入力シート!AG470=""), "", 基本情報入力シート!AG470)</f>
        <v/>
      </c>
      <c r="N442" s="136"/>
      <c r="O442" s="155" t="str">
        <f>IFERROR(VLOOKUP(K442,【参考】数式用!$A$2:$M$57,MATCH(N442,【参考】数式用!$G$3:$M$3,0)+6,0),"")</f>
        <v/>
      </c>
      <c r="P442" s="461" t="s">
        <v>180</v>
      </c>
      <c r="Q442" s="141"/>
      <c r="R442" s="462" t="s">
        <v>271</v>
      </c>
      <c r="S442" s="141"/>
      <c r="T442" s="462" t="s">
        <v>272</v>
      </c>
      <c r="U442" s="141"/>
      <c r="V442" s="462" t="s">
        <v>271</v>
      </c>
      <c r="W442" s="141"/>
      <c r="X442" s="462" t="s">
        <v>182</v>
      </c>
      <c r="Y442" s="462" t="s">
        <v>274</v>
      </c>
      <c r="Z442" s="456" t="str">
        <f t="shared" si="175"/>
        <v/>
      </c>
      <c r="AA442" s="463" t="s">
        <v>275</v>
      </c>
      <c r="AB442" s="458" t="str">
        <f t="shared" si="176"/>
        <v/>
      </c>
      <c r="AC442" s="459" t="str">
        <f>IFERROR(ROUNDDOWN(ROUNDDOWN(ROUND(L442*VLOOKUP(K442,【参考】数式用!$A$2:$M$57,MATCH("処遇改善加算Ⅳ",【参考】数式用!$G$3:$M$3,0)+6,0),0)*M442,0)*Z442*0.5,0), "")</f>
        <v/>
      </c>
      <c r="AD442" s="156"/>
      <c r="AE442" s="157"/>
      <c r="AF442" s="157"/>
      <c r="AG442" s="158"/>
      <c r="AH442" s="234"/>
      <c r="AI442" s="584"/>
      <c r="AJ442" s="167"/>
      <c r="AK442" s="541" t="str">
        <f t="shared" si="177"/>
        <v/>
      </c>
      <c r="AL442" s="542" t="str">
        <f t="shared" si="178"/>
        <v/>
      </c>
      <c r="AM442" s="543"/>
      <c r="AN442" s="547" t="str">
        <f>IFERROR(VLOOKUP(K442,【参考】数式用!$A$2:$N$57,14,FALSE),"")</f>
        <v/>
      </c>
      <c r="AO442" s="547" t="str">
        <f t="shared" si="179"/>
        <v/>
      </c>
      <c r="AP442" s="545" t="str">
        <f t="shared" si="180"/>
        <v/>
      </c>
      <c r="AQ442" s="545" t="str">
        <f t="shared" si="181"/>
        <v>キャリアパス要件Ⅰ・Ⅱ_</v>
      </c>
      <c r="AR442" s="546" t="str">
        <f t="shared" si="182"/>
        <v>入力済</v>
      </c>
      <c r="AS442" s="547" t="str">
        <f t="shared" si="183"/>
        <v/>
      </c>
      <c r="AT442" s="546" t="str">
        <f t="shared" si="184"/>
        <v>入力済</v>
      </c>
      <c r="AU442" s="546" t="str">
        <f t="shared" si="185"/>
        <v/>
      </c>
      <c r="AV442" s="546" t="str">
        <f t="shared" si="186"/>
        <v/>
      </c>
      <c r="AW442" s="547" t="str">
        <f t="shared" si="187"/>
        <v/>
      </c>
      <c r="AX442" s="547" t="str">
        <f t="shared" si="173"/>
        <v>入力済</v>
      </c>
      <c r="AY442" s="546" t="str">
        <f>IFERROR(VLOOKUP(K442,【参考】数式用!$AR$3:$AS$49, 2, FALSE), "")</f>
        <v/>
      </c>
      <c r="AZ442" s="547" t="str">
        <f t="shared" si="188"/>
        <v/>
      </c>
      <c r="BA442" s="547" t="str">
        <f t="shared" si="189"/>
        <v>入力済</v>
      </c>
      <c r="BB442" s="546" t="str">
        <f>IFERROR(VLOOKUP(K442,【参考】数式用!$AX$3:$AY$56, 2, FALSE), "")</f>
        <v/>
      </c>
      <c r="BC442" s="547" t="str">
        <f t="shared" si="190"/>
        <v/>
      </c>
      <c r="BD442" s="547" t="str">
        <f t="shared" si="191"/>
        <v>入力済</v>
      </c>
      <c r="BE442" s="547" t="str">
        <f t="shared" si="174"/>
        <v/>
      </c>
      <c r="BF442" s="547" t="str">
        <f t="shared" si="192"/>
        <v/>
      </c>
      <c r="BG442" s="547" t="str">
        <f t="shared" si="193"/>
        <v/>
      </c>
      <c r="BH442" s="547" t="str">
        <f t="shared" si="194"/>
        <v/>
      </c>
      <c r="BI442" s="547" t="str">
        <f t="shared" si="195"/>
        <v/>
      </c>
      <c r="BM442" s="633" t="e">
        <f>VLOOKUP(K442,【参考】数式用!$A$2:$O$57,15,FALSE)</f>
        <v>#N/A</v>
      </c>
    </row>
    <row r="443" spans="1:65" ht="109.95" customHeight="1" thickBot="1">
      <c r="A443" s="649">
        <v>432</v>
      </c>
      <c r="B443" s="983" t="str">
        <f>IF(基本情報入力シート!B471="","",基本情報入力シート!B471)</f>
        <v/>
      </c>
      <c r="C443" s="984"/>
      <c r="D443" s="984"/>
      <c r="E443" s="984"/>
      <c r="F443" s="985"/>
      <c r="G443" s="460" t="str">
        <f>IF(基本情報入力シート!L471="", "", 基本情報入力シート!L471)</f>
        <v/>
      </c>
      <c r="H443" s="460" t="str">
        <f>IF(基本情報入力シート!Q471="", "", 基本情報入力シート!Q471)</f>
        <v/>
      </c>
      <c r="I443" s="460" t="str">
        <f>IF(基本情報入力シート!V471="", "", 基本情報入力シート!V471)</f>
        <v/>
      </c>
      <c r="J443" s="460" t="str">
        <f>IF(基本情報入力シート!W471="", "", 基本情報入力シート!W471)</f>
        <v/>
      </c>
      <c r="K443" s="460" t="str">
        <f>IF(基本情報入力シート!Z471="", "", 基本情報入力シート!Z471)</f>
        <v/>
      </c>
      <c r="L443" s="162" t="str">
        <f>IF(基本情報入力シート!AF471=0, "",基本情報入力シート!AF471)</f>
        <v/>
      </c>
      <c r="M443" s="163" t="str">
        <f>IF(AND(基本情報入力シート!AG471="",基本情報入力シート!AG471=""), "", 基本情報入力シート!AG471)</f>
        <v/>
      </c>
      <c r="N443" s="136"/>
      <c r="O443" s="155" t="str">
        <f>IFERROR(VLOOKUP(K443,【参考】数式用!$A$2:$M$57,MATCH(N443,【参考】数式用!$G$3:$M$3,0)+6,0),"")</f>
        <v/>
      </c>
      <c r="P443" s="461" t="s">
        <v>180</v>
      </c>
      <c r="Q443" s="141"/>
      <c r="R443" s="462" t="s">
        <v>271</v>
      </c>
      <c r="S443" s="141"/>
      <c r="T443" s="462" t="s">
        <v>272</v>
      </c>
      <c r="U443" s="141"/>
      <c r="V443" s="462" t="s">
        <v>271</v>
      </c>
      <c r="W443" s="141"/>
      <c r="X443" s="462" t="s">
        <v>182</v>
      </c>
      <c r="Y443" s="462" t="s">
        <v>274</v>
      </c>
      <c r="Z443" s="456" t="str">
        <f t="shared" si="175"/>
        <v/>
      </c>
      <c r="AA443" s="463" t="s">
        <v>275</v>
      </c>
      <c r="AB443" s="458" t="str">
        <f t="shared" si="176"/>
        <v/>
      </c>
      <c r="AC443" s="459" t="str">
        <f>IFERROR(ROUNDDOWN(ROUNDDOWN(ROUND(L443*VLOOKUP(K443,【参考】数式用!$A$2:$M$57,MATCH("処遇改善加算Ⅳ",【参考】数式用!$G$3:$M$3,0)+6,0),0)*M443,0)*Z443*0.5,0), "")</f>
        <v/>
      </c>
      <c r="AD443" s="156"/>
      <c r="AE443" s="157"/>
      <c r="AF443" s="157"/>
      <c r="AG443" s="158"/>
      <c r="AH443" s="234"/>
      <c r="AI443" s="584"/>
      <c r="AJ443" s="167"/>
      <c r="AK443" s="541" t="str">
        <f t="shared" si="177"/>
        <v/>
      </c>
      <c r="AL443" s="542" t="str">
        <f t="shared" si="178"/>
        <v/>
      </c>
      <c r="AM443" s="543"/>
      <c r="AN443" s="547" t="str">
        <f>IFERROR(VLOOKUP(K443,【参考】数式用!$A$2:$N$57,14,FALSE),"")</f>
        <v/>
      </c>
      <c r="AO443" s="547" t="str">
        <f t="shared" si="179"/>
        <v/>
      </c>
      <c r="AP443" s="545" t="str">
        <f t="shared" si="180"/>
        <v/>
      </c>
      <c r="AQ443" s="545" t="str">
        <f t="shared" si="181"/>
        <v>キャリアパス要件Ⅰ・Ⅱ_</v>
      </c>
      <c r="AR443" s="546" t="str">
        <f t="shared" si="182"/>
        <v>入力済</v>
      </c>
      <c r="AS443" s="547" t="str">
        <f t="shared" si="183"/>
        <v/>
      </c>
      <c r="AT443" s="546" t="str">
        <f t="shared" si="184"/>
        <v>入力済</v>
      </c>
      <c r="AU443" s="546" t="str">
        <f t="shared" si="185"/>
        <v/>
      </c>
      <c r="AV443" s="546" t="str">
        <f t="shared" si="186"/>
        <v/>
      </c>
      <c r="AW443" s="547" t="str">
        <f t="shared" si="187"/>
        <v/>
      </c>
      <c r="AX443" s="547" t="str">
        <f t="shared" si="173"/>
        <v>入力済</v>
      </c>
      <c r="AY443" s="546" t="str">
        <f>IFERROR(VLOOKUP(K443,【参考】数式用!$AR$3:$AS$49, 2, FALSE), "")</f>
        <v/>
      </c>
      <c r="AZ443" s="547" t="str">
        <f t="shared" si="188"/>
        <v/>
      </c>
      <c r="BA443" s="547" t="str">
        <f t="shared" si="189"/>
        <v>入力済</v>
      </c>
      <c r="BB443" s="546" t="str">
        <f>IFERROR(VLOOKUP(K443,【参考】数式用!$AX$3:$AY$56, 2, FALSE), "")</f>
        <v/>
      </c>
      <c r="BC443" s="547" t="str">
        <f t="shared" si="190"/>
        <v/>
      </c>
      <c r="BD443" s="547" t="str">
        <f t="shared" si="191"/>
        <v>入力済</v>
      </c>
      <c r="BE443" s="547" t="str">
        <f t="shared" si="174"/>
        <v/>
      </c>
      <c r="BF443" s="547" t="str">
        <f t="shared" si="192"/>
        <v/>
      </c>
      <c r="BG443" s="547" t="str">
        <f t="shared" si="193"/>
        <v/>
      </c>
      <c r="BH443" s="547" t="str">
        <f t="shared" si="194"/>
        <v/>
      </c>
      <c r="BI443" s="547" t="str">
        <f t="shared" si="195"/>
        <v/>
      </c>
      <c r="BM443" s="633" t="e">
        <f>VLOOKUP(K443,【参考】数式用!$A$2:$O$57,15,FALSE)</f>
        <v>#N/A</v>
      </c>
    </row>
    <row r="444" spans="1:65" ht="109.95" customHeight="1" thickBot="1">
      <c r="A444" s="649">
        <v>433</v>
      </c>
      <c r="B444" s="983" t="str">
        <f>IF(基本情報入力シート!B472="","",基本情報入力シート!B472)</f>
        <v/>
      </c>
      <c r="C444" s="984"/>
      <c r="D444" s="984"/>
      <c r="E444" s="984"/>
      <c r="F444" s="985"/>
      <c r="G444" s="460" t="str">
        <f>IF(基本情報入力シート!L472="", "", 基本情報入力シート!L472)</f>
        <v/>
      </c>
      <c r="H444" s="460" t="str">
        <f>IF(基本情報入力シート!Q472="", "", 基本情報入力シート!Q472)</f>
        <v/>
      </c>
      <c r="I444" s="460" t="str">
        <f>IF(基本情報入力シート!V472="", "", 基本情報入力シート!V472)</f>
        <v/>
      </c>
      <c r="J444" s="460" t="str">
        <f>IF(基本情報入力シート!W472="", "", 基本情報入力シート!W472)</f>
        <v/>
      </c>
      <c r="K444" s="460" t="str">
        <f>IF(基本情報入力シート!Z472="", "", 基本情報入力シート!Z472)</f>
        <v/>
      </c>
      <c r="L444" s="162" t="str">
        <f>IF(基本情報入力シート!AF472=0, "",基本情報入力シート!AF472)</f>
        <v/>
      </c>
      <c r="M444" s="163" t="str">
        <f>IF(AND(基本情報入力シート!AG472="",基本情報入力シート!AG472=""), "", 基本情報入力シート!AG472)</f>
        <v/>
      </c>
      <c r="N444" s="136"/>
      <c r="O444" s="155" t="str">
        <f>IFERROR(VLOOKUP(K444,【参考】数式用!$A$2:$M$57,MATCH(N444,【参考】数式用!$G$3:$M$3,0)+6,0),"")</f>
        <v/>
      </c>
      <c r="P444" s="461" t="s">
        <v>180</v>
      </c>
      <c r="Q444" s="141"/>
      <c r="R444" s="462" t="s">
        <v>271</v>
      </c>
      <c r="S444" s="141"/>
      <c r="T444" s="462" t="s">
        <v>272</v>
      </c>
      <c r="U444" s="141"/>
      <c r="V444" s="462" t="s">
        <v>271</v>
      </c>
      <c r="W444" s="141"/>
      <c r="X444" s="462" t="s">
        <v>182</v>
      </c>
      <c r="Y444" s="462" t="s">
        <v>274</v>
      </c>
      <c r="Z444" s="456" t="str">
        <f t="shared" si="175"/>
        <v/>
      </c>
      <c r="AA444" s="463" t="s">
        <v>275</v>
      </c>
      <c r="AB444" s="458" t="str">
        <f t="shared" si="176"/>
        <v/>
      </c>
      <c r="AC444" s="459" t="str">
        <f>IFERROR(ROUNDDOWN(ROUNDDOWN(ROUND(L444*VLOOKUP(K444,【参考】数式用!$A$2:$M$57,MATCH("処遇改善加算Ⅳ",【参考】数式用!$G$3:$M$3,0)+6,0),0)*M444,0)*Z444*0.5,0), "")</f>
        <v/>
      </c>
      <c r="AD444" s="156"/>
      <c r="AE444" s="157"/>
      <c r="AF444" s="157"/>
      <c r="AG444" s="158"/>
      <c r="AH444" s="234"/>
      <c r="AI444" s="584"/>
      <c r="AJ444" s="167"/>
      <c r="AK444" s="541" t="str">
        <f t="shared" si="177"/>
        <v/>
      </c>
      <c r="AL444" s="542" t="str">
        <f t="shared" si="178"/>
        <v/>
      </c>
      <c r="AM444" s="543"/>
      <c r="AN444" s="547" t="str">
        <f>IFERROR(VLOOKUP(K444,【参考】数式用!$A$2:$N$57,14,FALSE),"")</f>
        <v/>
      </c>
      <c r="AO444" s="547" t="str">
        <f t="shared" si="179"/>
        <v/>
      </c>
      <c r="AP444" s="545" t="str">
        <f t="shared" si="180"/>
        <v/>
      </c>
      <c r="AQ444" s="545" t="str">
        <f t="shared" si="181"/>
        <v>キャリアパス要件Ⅰ・Ⅱ_</v>
      </c>
      <c r="AR444" s="546" t="str">
        <f t="shared" si="182"/>
        <v>入力済</v>
      </c>
      <c r="AS444" s="547" t="str">
        <f t="shared" si="183"/>
        <v/>
      </c>
      <c r="AT444" s="546" t="str">
        <f t="shared" si="184"/>
        <v>入力済</v>
      </c>
      <c r="AU444" s="546" t="str">
        <f t="shared" si="185"/>
        <v/>
      </c>
      <c r="AV444" s="546" t="str">
        <f t="shared" si="186"/>
        <v/>
      </c>
      <c r="AW444" s="547" t="str">
        <f t="shared" si="187"/>
        <v/>
      </c>
      <c r="AX444" s="547" t="str">
        <f t="shared" si="173"/>
        <v>入力済</v>
      </c>
      <c r="AY444" s="546" t="str">
        <f>IFERROR(VLOOKUP(K444,【参考】数式用!$AR$3:$AS$49, 2, FALSE), "")</f>
        <v/>
      </c>
      <c r="AZ444" s="547" t="str">
        <f t="shared" si="188"/>
        <v/>
      </c>
      <c r="BA444" s="547" t="str">
        <f t="shared" si="189"/>
        <v>入力済</v>
      </c>
      <c r="BB444" s="546" t="str">
        <f>IFERROR(VLOOKUP(K444,【参考】数式用!$AX$3:$AY$56, 2, FALSE), "")</f>
        <v/>
      </c>
      <c r="BC444" s="547" t="str">
        <f t="shared" si="190"/>
        <v/>
      </c>
      <c r="BD444" s="547" t="str">
        <f t="shared" si="191"/>
        <v>入力済</v>
      </c>
      <c r="BE444" s="547" t="str">
        <f t="shared" si="174"/>
        <v/>
      </c>
      <c r="BF444" s="547" t="str">
        <f t="shared" si="192"/>
        <v/>
      </c>
      <c r="BG444" s="547" t="str">
        <f t="shared" si="193"/>
        <v/>
      </c>
      <c r="BH444" s="547" t="str">
        <f t="shared" si="194"/>
        <v/>
      </c>
      <c r="BI444" s="547" t="str">
        <f t="shared" si="195"/>
        <v/>
      </c>
      <c r="BM444" s="633" t="e">
        <f>VLOOKUP(K444,【参考】数式用!$A$2:$O$57,15,FALSE)</f>
        <v>#N/A</v>
      </c>
    </row>
    <row r="445" spans="1:65" ht="109.95" customHeight="1" thickBot="1">
      <c r="A445" s="649">
        <v>434</v>
      </c>
      <c r="B445" s="983" t="str">
        <f>IF(基本情報入力シート!B473="","",基本情報入力シート!B473)</f>
        <v/>
      </c>
      <c r="C445" s="984"/>
      <c r="D445" s="984"/>
      <c r="E445" s="984"/>
      <c r="F445" s="985"/>
      <c r="G445" s="460" t="str">
        <f>IF(基本情報入力シート!L473="", "", 基本情報入力シート!L473)</f>
        <v/>
      </c>
      <c r="H445" s="460" t="str">
        <f>IF(基本情報入力シート!Q473="", "", 基本情報入力シート!Q473)</f>
        <v/>
      </c>
      <c r="I445" s="460" t="str">
        <f>IF(基本情報入力シート!V473="", "", 基本情報入力シート!V473)</f>
        <v/>
      </c>
      <c r="J445" s="460" t="str">
        <f>IF(基本情報入力シート!W473="", "", 基本情報入力シート!W473)</f>
        <v/>
      </c>
      <c r="K445" s="460" t="str">
        <f>IF(基本情報入力シート!Z473="", "", 基本情報入力シート!Z473)</f>
        <v/>
      </c>
      <c r="L445" s="162" t="str">
        <f>IF(基本情報入力シート!AF473=0, "",基本情報入力シート!AF473)</f>
        <v/>
      </c>
      <c r="M445" s="163" t="str">
        <f>IF(AND(基本情報入力シート!AG473="",基本情報入力シート!AG473=""), "", 基本情報入力シート!AG473)</f>
        <v/>
      </c>
      <c r="N445" s="136"/>
      <c r="O445" s="155" t="str">
        <f>IFERROR(VLOOKUP(K445,【参考】数式用!$A$2:$M$57,MATCH(N445,【参考】数式用!$G$3:$M$3,0)+6,0),"")</f>
        <v/>
      </c>
      <c r="P445" s="461" t="s">
        <v>180</v>
      </c>
      <c r="Q445" s="141"/>
      <c r="R445" s="462" t="s">
        <v>271</v>
      </c>
      <c r="S445" s="141"/>
      <c r="T445" s="462" t="s">
        <v>272</v>
      </c>
      <c r="U445" s="141"/>
      <c r="V445" s="462" t="s">
        <v>271</v>
      </c>
      <c r="W445" s="141"/>
      <c r="X445" s="462" t="s">
        <v>182</v>
      </c>
      <c r="Y445" s="462" t="s">
        <v>274</v>
      </c>
      <c r="Z445" s="456" t="str">
        <f t="shared" si="175"/>
        <v/>
      </c>
      <c r="AA445" s="463" t="s">
        <v>275</v>
      </c>
      <c r="AB445" s="458" t="str">
        <f t="shared" si="176"/>
        <v/>
      </c>
      <c r="AC445" s="459" t="str">
        <f>IFERROR(ROUNDDOWN(ROUNDDOWN(ROUND(L445*VLOOKUP(K445,【参考】数式用!$A$2:$M$57,MATCH("処遇改善加算Ⅳ",【参考】数式用!$G$3:$M$3,0)+6,0),0)*M445,0)*Z445*0.5,0), "")</f>
        <v/>
      </c>
      <c r="AD445" s="156"/>
      <c r="AE445" s="157"/>
      <c r="AF445" s="157"/>
      <c r="AG445" s="158"/>
      <c r="AH445" s="234"/>
      <c r="AI445" s="584"/>
      <c r="AJ445" s="167"/>
      <c r="AK445" s="541" t="str">
        <f t="shared" si="177"/>
        <v/>
      </c>
      <c r="AL445" s="542" t="str">
        <f t="shared" si="178"/>
        <v/>
      </c>
      <c r="AM445" s="543"/>
      <c r="AN445" s="547" t="str">
        <f>IFERROR(VLOOKUP(K445,【参考】数式用!$A$2:$N$57,14,FALSE),"")</f>
        <v/>
      </c>
      <c r="AO445" s="547" t="str">
        <f t="shared" si="179"/>
        <v/>
      </c>
      <c r="AP445" s="545" t="str">
        <f t="shared" si="180"/>
        <v/>
      </c>
      <c r="AQ445" s="545" t="str">
        <f t="shared" si="181"/>
        <v>キャリアパス要件Ⅰ・Ⅱ_</v>
      </c>
      <c r="AR445" s="546" t="str">
        <f t="shared" si="182"/>
        <v>入力済</v>
      </c>
      <c r="AS445" s="547" t="str">
        <f t="shared" si="183"/>
        <v/>
      </c>
      <c r="AT445" s="546" t="str">
        <f t="shared" si="184"/>
        <v>入力済</v>
      </c>
      <c r="AU445" s="546" t="str">
        <f t="shared" si="185"/>
        <v/>
      </c>
      <c r="AV445" s="546" t="str">
        <f t="shared" si="186"/>
        <v/>
      </c>
      <c r="AW445" s="547" t="str">
        <f t="shared" si="187"/>
        <v/>
      </c>
      <c r="AX445" s="547" t="str">
        <f t="shared" si="173"/>
        <v>入力済</v>
      </c>
      <c r="AY445" s="546" t="str">
        <f>IFERROR(VLOOKUP(K445,【参考】数式用!$AR$3:$AS$49, 2, FALSE), "")</f>
        <v/>
      </c>
      <c r="AZ445" s="547" t="str">
        <f t="shared" si="188"/>
        <v/>
      </c>
      <c r="BA445" s="547" t="str">
        <f t="shared" si="189"/>
        <v>入力済</v>
      </c>
      <c r="BB445" s="546" t="str">
        <f>IFERROR(VLOOKUP(K445,【参考】数式用!$AX$3:$AY$56, 2, FALSE), "")</f>
        <v/>
      </c>
      <c r="BC445" s="547" t="str">
        <f t="shared" si="190"/>
        <v/>
      </c>
      <c r="BD445" s="547" t="str">
        <f t="shared" si="191"/>
        <v>入力済</v>
      </c>
      <c r="BE445" s="547" t="str">
        <f t="shared" si="174"/>
        <v/>
      </c>
      <c r="BF445" s="547" t="str">
        <f t="shared" si="192"/>
        <v/>
      </c>
      <c r="BG445" s="547" t="str">
        <f t="shared" si="193"/>
        <v/>
      </c>
      <c r="BH445" s="547" t="str">
        <f t="shared" si="194"/>
        <v/>
      </c>
      <c r="BI445" s="547" t="str">
        <f t="shared" si="195"/>
        <v/>
      </c>
      <c r="BM445" s="633" t="e">
        <f>VLOOKUP(K445,【参考】数式用!$A$2:$O$57,15,FALSE)</f>
        <v>#N/A</v>
      </c>
    </row>
    <row r="446" spans="1:65" ht="109.95" customHeight="1" thickBot="1">
      <c r="A446" s="649">
        <v>435</v>
      </c>
      <c r="B446" s="983" t="str">
        <f>IF(基本情報入力シート!B474="","",基本情報入力シート!B474)</f>
        <v/>
      </c>
      <c r="C446" s="984"/>
      <c r="D446" s="984"/>
      <c r="E446" s="984"/>
      <c r="F446" s="985"/>
      <c r="G446" s="460" t="str">
        <f>IF(基本情報入力シート!L474="", "", 基本情報入力シート!L474)</f>
        <v/>
      </c>
      <c r="H446" s="460" t="str">
        <f>IF(基本情報入力シート!Q474="", "", 基本情報入力シート!Q474)</f>
        <v/>
      </c>
      <c r="I446" s="460" t="str">
        <f>IF(基本情報入力シート!V474="", "", 基本情報入力シート!V474)</f>
        <v/>
      </c>
      <c r="J446" s="460" t="str">
        <f>IF(基本情報入力シート!W474="", "", 基本情報入力シート!W474)</f>
        <v/>
      </c>
      <c r="K446" s="460" t="str">
        <f>IF(基本情報入力シート!Z474="", "", 基本情報入力シート!Z474)</f>
        <v/>
      </c>
      <c r="L446" s="162" t="str">
        <f>IF(基本情報入力シート!AF474=0, "",基本情報入力シート!AF474)</f>
        <v/>
      </c>
      <c r="M446" s="163" t="str">
        <f>IF(AND(基本情報入力シート!AG474="",基本情報入力シート!AG474=""), "", 基本情報入力シート!AG474)</f>
        <v/>
      </c>
      <c r="N446" s="136"/>
      <c r="O446" s="155" t="str">
        <f>IFERROR(VLOOKUP(K446,【参考】数式用!$A$2:$M$57,MATCH(N446,【参考】数式用!$G$3:$M$3,0)+6,0),"")</f>
        <v/>
      </c>
      <c r="P446" s="461" t="s">
        <v>180</v>
      </c>
      <c r="Q446" s="141"/>
      <c r="R446" s="462" t="s">
        <v>271</v>
      </c>
      <c r="S446" s="141"/>
      <c r="T446" s="462" t="s">
        <v>272</v>
      </c>
      <c r="U446" s="141"/>
      <c r="V446" s="462" t="s">
        <v>271</v>
      </c>
      <c r="W446" s="141"/>
      <c r="X446" s="462" t="s">
        <v>182</v>
      </c>
      <c r="Y446" s="462" t="s">
        <v>274</v>
      </c>
      <c r="Z446" s="456" t="str">
        <f t="shared" si="175"/>
        <v/>
      </c>
      <c r="AA446" s="463" t="s">
        <v>275</v>
      </c>
      <c r="AB446" s="458" t="str">
        <f t="shared" si="176"/>
        <v/>
      </c>
      <c r="AC446" s="459" t="str">
        <f>IFERROR(ROUNDDOWN(ROUNDDOWN(ROUND(L446*VLOOKUP(K446,【参考】数式用!$A$2:$M$57,MATCH("処遇改善加算Ⅳ",【参考】数式用!$G$3:$M$3,0)+6,0),0)*M446,0)*Z446*0.5,0), "")</f>
        <v/>
      </c>
      <c r="AD446" s="156"/>
      <c r="AE446" s="157"/>
      <c r="AF446" s="157"/>
      <c r="AG446" s="158"/>
      <c r="AH446" s="234"/>
      <c r="AI446" s="584"/>
      <c r="AJ446" s="167"/>
      <c r="AK446" s="541" t="str">
        <f t="shared" si="177"/>
        <v/>
      </c>
      <c r="AL446" s="542" t="str">
        <f t="shared" si="178"/>
        <v/>
      </c>
      <c r="AM446" s="543"/>
      <c r="AN446" s="547" t="str">
        <f>IFERROR(VLOOKUP(K446,【参考】数式用!$A$2:$N$57,14,FALSE),"")</f>
        <v/>
      </c>
      <c r="AO446" s="547" t="str">
        <f t="shared" si="179"/>
        <v/>
      </c>
      <c r="AP446" s="545" t="str">
        <f t="shared" si="180"/>
        <v/>
      </c>
      <c r="AQ446" s="545" t="str">
        <f t="shared" si="181"/>
        <v>キャリアパス要件Ⅰ・Ⅱ_</v>
      </c>
      <c r="AR446" s="546" t="str">
        <f t="shared" si="182"/>
        <v>入力済</v>
      </c>
      <c r="AS446" s="547" t="str">
        <f t="shared" si="183"/>
        <v/>
      </c>
      <c r="AT446" s="546" t="str">
        <f t="shared" si="184"/>
        <v>入力済</v>
      </c>
      <c r="AU446" s="546" t="str">
        <f t="shared" si="185"/>
        <v/>
      </c>
      <c r="AV446" s="546" t="str">
        <f t="shared" si="186"/>
        <v/>
      </c>
      <c r="AW446" s="547" t="str">
        <f t="shared" si="187"/>
        <v/>
      </c>
      <c r="AX446" s="547" t="str">
        <f t="shared" si="173"/>
        <v>入力済</v>
      </c>
      <c r="AY446" s="546" t="str">
        <f>IFERROR(VLOOKUP(K446,【参考】数式用!$AR$3:$AS$49, 2, FALSE), "")</f>
        <v/>
      </c>
      <c r="AZ446" s="547" t="str">
        <f t="shared" si="188"/>
        <v/>
      </c>
      <c r="BA446" s="547" t="str">
        <f t="shared" si="189"/>
        <v>入力済</v>
      </c>
      <c r="BB446" s="546" t="str">
        <f>IFERROR(VLOOKUP(K446,【参考】数式用!$AX$3:$AY$56, 2, FALSE), "")</f>
        <v/>
      </c>
      <c r="BC446" s="547" t="str">
        <f t="shared" si="190"/>
        <v/>
      </c>
      <c r="BD446" s="547" t="str">
        <f t="shared" si="191"/>
        <v>入力済</v>
      </c>
      <c r="BE446" s="547" t="str">
        <f t="shared" si="174"/>
        <v/>
      </c>
      <c r="BF446" s="547" t="str">
        <f t="shared" si="192"/>
        <v/>
      </c>
      <c r="BG446" s="547" t="str">
        <f t="shared" si="193"/>
        <v/>
      </c>
      <c r="BH446" s="547" t="str">
        <f t="shared" si="194"/>
        <v/>
      </c>
      <c r="BI446" s="547" t="str">
        <f t="shared" si="195"/>
        <v/>
      </c>
      <c r="BM446" s="633" t="e">
        <f>VLOOKUP(K446,【参考】数式用!$A$2:$O$57,15,FALSE)</f>
        <v>#N/A</v>
      </c>
    </row>
    <row r="447" spans="1:65" ht="109.95" customHeight="1" thickBot="1">
      <c r="A447" s="649">
        <v>436</v>
      </c>
      <c r="B447" s="983" t="str">
        <f>IF(基本情報入力シート!B475="","",基本情報入力シート!B475)</f>
        <v/>
      </c>
      <c r="C447" s="984"/>
      <c r="D447" s="984"/>
      <c r="E447" s="984"/>
      <c r="F447" s="985"/>
      <c r="G447" s="460" t="str">
        <f>IF(基本情報入力シート!L475="", "", 基本情報入力シート!L475)</f>
        <v/>
      </c>
      <c r="H447" s="460" t="str">
        <f>IF(基本情報入力シート!Q475="", "", 基本情報入力シート!Q475)</f>
        <v/>
      </c>
      <c r="I447" s="460" t="str">
        <f>IF(基本情報入力シート!V475="", "", 基本情報入力シート!V475)</f>
        <v/>
      </c>
      <c r="J447" s="460" t="str">
        <f>IF(基本情報入力シート!W475="", "", 基本情報入力シート!W475)</f>
        <v/>
      </c>
      <c r="K447" s="460" t="str">
        <f>IF(基本情報入力シート!Z475="", "", 基本情報入力シート!Z475)</f>
        <v/>
      </c>
      <c r="L447" s="162" t="str">
        <f>IF(基本情報入力シート!AF475=0, "",基本情報入力シート!AF475)</f>
        <v/>
      </c>
      <c r="M447" s="163" t="str">
        <f>IF(AND(基本情報入力シート!AG475="",基本情報入力シート!AG475=""), "", 基本情報入力シート!AG475)</f>
        <v/>
      </c>
      <c r="N447" s="136"/>
      <c r="O447" s="155" t="str">
        <f>IFERROR(VLOOKUP(K447,【参考】数式用!$A$2:$M$57,MATCH(N447,【参考】数式用!$G$3:$M$3,0)+6,0),"")</f>
        <v/>
      </c>
      <c r="P447" s="461" t="s">
        <v>180</v>
      </c>
      <c r="Q447" s="141"/>
      <c r="R447" s="462" t="s">
        <v>271</v>
      </c>
      <c r="S447" s="141"/>
      <c r="T447" s="462" t="s">
        <v>272</v>
      </c>
      <c r="U447" s="141"/>
      <c r="V447" s="462" t="s">
        <v>271</v>
      </c>
      <c r="W447" s="141"/>
      <c r="X447" s="462" t="s">
        <v>182</v>
      </c>
      <c r="Y447" s="462" t="s">
        <v>274</v>
      </c>
      <c r="Z447" s="456" t="str">
        <f t="shared" si="175"/>
        <v/>
      </c>
      <c r="AA447" s="463" t="s">
        <v>275</v>
      </c>
      <c r="AB447" s="458" t="str">
        <f t="shared" si="176"/>
        <v/>
      </c>
      <c r="AC447" s="459" t="str">
        <f>IFERROR(ROUNDDOWN(ROUNDDOWN(ROUND(L447*VLOOKUP(K447,【参考】数式用!$A$2:$M$57,MATCH("処遇改善加算Ⅳ",【参考】数式用!$G$3:$M$3,0)+6,0),0)*M447,0)*Z447*0.5,0), "")</f>
        <v/>
      </c>
      <c r="AD447" s="156"/>
      <c r="AE447" s="157"/>
      <c r="AF447" s="157"/>
      <c r="AG447" s="158"/>
      <c r="AH447" s="234"/>
      <c r="AI447" s="584"/>
      <c r="AJ447" s="167"/>
      <c r="AK447" s="541" t="str">
        <f t="shared" si="177"/>
        <v/>
      </c>
      <c r="AL447" s="542" t="str">
        <f t="shared" si="178"/>
        <v/>
      </c>
      <c r="AM447" s="543"/>
      <c r="AN447" s="547" t="str">
        <f>IFERROR(VLOOKUP(K447,【参考】数式用!$A$2:$N$57,14,FALSE),"")</f>
        <v/>
      </c>
      <c r="AO447" s="547" t="str">
        <f t="shared" si="179"/>
        <v/>
      </c>
      <c r="AP447" s="545" t="str">
        <f t="shared" si="180"/>
        <v/>
      </c>
      <c r="AQ447" s="545" t="str">
        <f t="shared" si="181"/>
        <v>キャリアパス要件Ⅰ・Ⅱ_</v>
      </c>
      <c r="AR447" s="546" t="str">
        <f t="shared" si="182"/>
        <v>入力済</v>
      </c>
      <c r="AS447" s="547" t="str">
        <f t="shared" si="183"/>
        <v/>
      </c>
      <c r="AT447" s="546" t="str">
        <f t="shared" si="184"/>
        <v>入力済</v>
      </c>
      <c r="AU447" s="546" t="str">
        <f t="shared" si="185"/>
        <v/>
      </c>
      <c r="AV447" s="546" t="str">
        <f t="shared" si="186"/>
        <v/>
      </c>
      <c r="AW447" s="547" t="str">
        <f t="shared" si="187"/>
        <v/>
      </c>
      <c r="AX447" s="547" t="str">
        <f t="shared" si="173"/>
        <v>入力済</v>
      </c>
      <c r="AY447" s="546" t="str">
        <f>IFERROR(VLOOKUP(K447,【参考】数式用!$AR$3:$AS$49, 2, FALSE), "")</f>
        <v/>
      </c>
      <c r="AZ447" s="547" t="str">
        <f t="shared" si="188"/>
        <v/>
      </c>
      <c r="BA447" s="547" t="str">
        <f t="shared" si="189"/>
        <v>入力済</v>
      </c>
      <c r="BB447" s="546" t="str">
        <f>IFERROR(VLOOKUP(K447,【参考】数式用!$AX$3:$AY$56, 2, FALSE), "")</f>
        <v/>
      </c>
      <c r="BC447" s="547" t="str">
        <f t="shared" si="190"/>
        <v/>
      </c>
      <c r="BD447" s="547" t="str">
        <f t="shared" si="191"/>
        <v>入力済</v>
      </c>
      <c r="BE447" s="547" t="str">
        <f t="shared" si="174"/>
        <v/>
      </c>
      <c r="BF447" s="547" t="str">
        <f t="shared" si="192"/>
        <v/>
      </c>
      <c r="BG447" s="547" t="str">
        <f t="shared" si="193"/>
        <v/>
      </c>
      <c r="BH447" s="547" t="str">
        <f t="shared" si="194"/>
        <v/>
      </c>
      <c r="BI447" s="547" t="str">
        <f t="shared" si="195"/>
        <v/>
      </c>
      <c r="BM447" s="633" t="e">
        <f>VLOOKUP(K447,【参考】数式用!$A$2:$O$57,15,FALSE)</f>
        <v>#N/A</v>
      </c>
    </row>
    <row r="448" spans="1:65" ht="109.95" customHeight="1" thickBot="1">
      <c r="A448" s="649">
        <v>437</v>
      </c>
      <c r="B448" s="983" t="str">
        <f>IF(基本情報入力シート!B476="","",基本情報入力シート!B476)</f>
        <v/>
      </c>
      <c r="C448" s="984"/>
      <c r="D448" s="984"/>
      <c r="E448" s="984"/>
      <c r="F448" s="985"/>
      <c r="G448" s="460" t="str">
        <f>IF(基本情報入力シート!L476="", "", 基本情報入力シート!L476)</f>
        <v/>
      </c>
      <c r="H448" s="460" t="str">
        <f>IF(基本情報入力シート!Q476="", "", 基本情報入力シート!Q476)</f>
        <v/>
      </c>
      <c r="I448" s="460" t="str">
        <f>IF(基本情報入力シート!V476="", "", 基本情報入力シート!V476)</f>
        <v/>
      </c>
      <c r="J448" s="460" t="str">
        <f>IF(基本情報入力シート!W476="", "", 基本情報入力シート!W476)</f>
        <v/>
      </c>
      <c r="K448" s="460" t="str">
        <f>IF(基本情報入力シート!Z476="", "", 基本情報入力シート!Z476)</f>
        <v/>
      </c>
      <c r="L448" s="162" t="str">
        <f>IF(基本情報入力シート!AF476=0, "",基本情報入力シート!AF476)</f>
        <v/>
      </c>
      <c r="M448" s="163" t="str">
        <f>IF(AND(基本情報入力シート!AG476="",基本情報入力シート!AG476=""), "", 基本情報入力シート!AG476)</f>
        <v/>
      </c>
      <c r="N448" s="136"/>
      <c r="O448" s="155" t="str">
        <f>IFERROR(VLOOKUP(K448,【参考】数式用!$A$2:$M$57,MATCH(N448,【参考】数式用!$G$3:$M$3,0)+6,0),"")</f>
        <v/>
      </c>
      <c r="P448" s="461" t="s">
        <v>180</v>
      </c>
      <c r="Q448" s="141"/>
      <c r="R448" s="462" t="s">
        <v>271</v>
      </c>
      <c r="S448" s="141"/>
      <c r="T448" s="462" t="s">
        <v>272</v>
      </c>
      <c r="U448" s="141"/>
      <c r="V448" s="462" t="s">
        <v>271</v>
      </c>
      <c r="W448" s="141"/>
      <c r="X448" s="462" t="s">
        <v>182</v>
      </c>
      <c r="Y448" s="462" t="s">
        <v>274</v>
      </c>
      <c r="Z448" s="456" t="str">
        <f t="shared" si="175"/>
        <v/>
      </c>
      <c r="AA448" s="463" t="s">
        <v>275</v>
      </c>
      <c r="AB448" s="458" t="str">
        <f t="shared" si="176"/>
        <v/>
      </c>
      <c r="AC448" s="459" t="str">
        <f>IFERROR(ROUNDDOWN(ROUNDDOWN(ROUND(L448*VLOOKUP(K448,【参考】数式用!$A$2:$M$57,MATCH("処遇改善加算Ⅳ",【参考】数式用!$G$3:$M$3,0)+6,0),0)*M448,0)*Z448*0.5,0), "")</f>
        <v/>
      </c>
      <c r="AD448" s="156"/>
      <c r="AE448" s="157"/>
      <c r="AF448" s="157"/>
      <c r="AG448" s="158"/>
      <c r="AH448" s="234"/>
      <c r="AI448" s="584"/>
      <c r="AJ448" s="167"/>
      <c r="AK448" s="541" t="str">
        <f t="shared" si="177"/>
        <v/>
      </c>
      <c r="AL448" s="542" t="str">
        <f t="shared" si="178"/>
        <v/>
      </c>
      <c r="AM448" s="543"/>
      <c r="AN448" s="547" t="str">
        <f>IFERROR(VLOOKUP(K448,【参考】数式用!$A$2:$N$57,14,FALSE),"")</f>
        <v/>
      </c>
      <c r="AO448" s="547" t="str">
        <f t="shared" si="179"/>
        <v/>
      </c>
      <c r="AP448" s="545" t="str">
        <f t="shared" si="180"/>
        <v/>
      </c>
      <c r="AQ448" s="545" t="str">
        <f t="shared" si="181"/>
        <v>キャリアパス要件Ⅰ・Ⅱ_</v>
      </c>
      <c r="AR448" s="546" t="str">
        <f t="shared" si="182"/>
        <v>入力済</v>
      </c>
      <c r="AS448" s="547" t="str">
        <f t="shared" si="183"/>
        <v/>
      </c>
      <c r="AT448" s="546" t="str">
        <f t="shared" si="184"/>
        <v>入力済</v>
      </c>
      <c r="AU448" s="546" t="str">
        <f t="shared" si="185"/>
        <v/>
      </c>
      <c r="AV448" s="546" t="str">
        <f t="shared" si="186"/>
        <v/>
      </c>
      <c r="AW448" s="547" t="str">
        <f t="shared" si="187"/>
        <v/>
      </c>
      <c r="AX448" s="547" t="str">
        <f t="shared" si="173"/>
        <v>入力済</v>
      </c>
      <c r="AY448" s="546" t="str">
        <f>IFERROR(VLOOKUP(K448,【参考】数式用!$AR$3:$AS$49, 2, FALSE), "")</f>
        <v/>
      </c>
      <c r="AZ448" s="547" t="str">
        <f t="shared" si="188"/>
        <v/>
      </c>
      <c r="BA448" s="547" t="str">
        <f t="shared" si="189"/>
        <v>入力済</v>
      </c>
      <c r="BB448" s="546" t="str">
        <f>IFERROR(VLOOKUP(K448,【参考】数式用!$AX$3:$AY$56, 2, FALSE), "")</f>
        <v/>
      </c>
      <c r="BC448" s="547" t="str">
        <f t="shared" si="190"/>
        <v/>
      </c>
      <c r="BD448" s="547" t="str">
        <f t="shared" si="191"/>
        <v>入力済</v>
      </c>
      <c r="BE448" s="547" t="str">
        <f t="shared" si="174"/>
        <v/>
      </c>
      <c r="BF448" s="547" t="str">
        <f t="shared" si="192"/>
        <v/>
      </c>
      <c r="BG448" s="547" t="str">
        <f t="shared" si="193"/>
        <v/>
      </c>
      <c r="BH448" s="547" t="str">
        <f t="shared" si="194"/>
        <v/>
      </c>
      <c r="BI448" s="547" t="str">
        <f t="shared" si="195"/>
        <v/>
      </c>
      <c r="BM448" s="633" t="e">
        <f>VLOOKUP(K448,【参考】数式用!$A$2:$O$57,15,FALSE)</f>
        <v>#N/A</v>
      </c>
    </row>
    <row r="449" spans="1:65" ht="109.95" customHeight="1" thickBot="1">
      <c r="A449" s="649">
        <v>438</v>
      </c>
      <c r="B449" s="983" t="str">
        <f>IF(基本情報入力シート!B477="","",基本情報入力シート!B477)</f>
        <v/>
      </c>
      <c r="C449" s="984"/>
      <c r="D449" s="984"/>
      <c r="E449" s="984"/>
      <c r="F449" s="985"/>
      <c r="G449" s="460" t="str">
        <f>IF(基本情報入力シート!L477="", "", 基本情報入力シート!L477)</f>
        <v/>
      </c>
      <c r="H449" s="460" t="str">
        <f>IF(基本情報入力シート!Q477="", "", 基本情報入力シート!Q477)</f>
        <v/>
      </c>
      <c r="I449" s="460" t="str">
        <f>IF(基本情報入力シート!V477="", "", 基本情報入力シート!V477)</f>
        <v/>
      </c>
      <c r="J449" s="460" t="str">
        <f>IF(基本情報入力シート!W477="", "", 基本情報入力シート!W477)</f>
        <v/>
      </c>
      <c r="K449" s="460" t="str">
        <f>IF(基本情報入力シート!Z477="", "", 基本情報入力シート!Z477)</f>
        <v/>
      </c>
      <c r="L449" s="162" t="str">
        <f>IF(基本情報入力シート!AF477=0, "",基本情報入力シート!AF477)</f>
        <v/>
      </c>
      <c r="M449" s="163" t="str">
        <f>IF(AND(基本情報入力シート!AG477="",基本情報入力シート!AG477=""), "", 基本情報入力シート!AG477)</f>
        <v/>
      </c>
      <c r="N449" s="136"/>
      <c r="O449" s="155" t="str">
        <f>IFERROR(VLOOKUP(K449,【参考】数式用!$A$2:$M$57,MATCH(N449,【参考】数式用!$G$3:$M$3,0)+6,0),"")</f>
        <v/>
      </c>
      <c r="P449" s="461" t="s">
        <v>180</v>
      </c>
      <c r="Q449" s="141"/>
      <c r="R449" s="462" t="s">
        <v>271</v>
      </c>
      <c r="S449" s="141"/>
      <c r="T449" s="462" t="s">
        <v>272</v>
      </c>
      <c r="U449" s="141"/>
      <c r="V449" s="462" t="s">
        <v>271</v>
      </c>
      <c r="W449" s="141"/>
      <c r="X449" s="462" t="s">
        <v>182</v>
      </c>
      <c r="Y449" s="462" t="s">
        <v>274</v>
      </c>
      <c r="Z449" s="456" t="str">
        <f t="shared" si="175"/>
        <v/>
      </c>
      <c r="AA449" s="463" t="s">
        <v>275</v>
      </c>
      <c r="AB449" s="458" t="str">
        <f t="shared" si="176"/>
        <v/>
      </c>
      <c r="AC449" s="459" t="str">
        <f>IFERROR(ROUNDDOWN(ROUNDDOWN(ROUND(L449*VLOOKUP(K449,【参考】数式用!$A$2:$M$57,MATCH("処遇改善加算Ⅳ",【参考】数式用!$G$3:$M$3,0)+6,0),0)*M449,0)*Z449*0.5,0), "")</f>
        <v/>
      </c>
      <c r="AD449" s="156"/>
      <c r="AE449" s="157"/>
      <c r="AF449" s="157"/>
      <c r="AG449" s="158"/>
      <c r="AH449" s="234"/>
      <c r="AI449" s="584"/>
      <c r="AJ449" s="167"/>
      <c r="AK449" s="541" t="str">
        <f t="shared" si="177"/>
        <v/>
      </c>
      <c r="AL449" s="542" t="str">
        <f t="shared" si="178"/>
        <v/>
      </c>
      <c r="AM449" s="543"/>
      <c r="AN449" s="547" t="str">
        <f>IFERROR(VLOOKUP(K449,【参考】数式用!$A$2:$N$57,14,FALSE),"")</f>
        <v/>
      </c>
      <c r="AO449" s="547" t="str">
        <f t="shared" si="179"/>
        <v/>
      </c>
      <c r="AP449" s="545" t="str">
        <f t="shared" si="180"/>
        <v/>
      </c>
      <c r="AQ449" s="545" t="str">
        <f t="shared" si="181"/>
        <v>キャリアパス要件Ⅰ・Ⅱ_</v>
      </c>
      <c r="AR449" s="546" t="str">
        <f t="shared" si="182"/>
        <v>入力済</v>
      </c>
      <c r="AS449" s="547" t="str">
        <f t="shared" si="183"/>
        <v/>
      </c>
      <c r="AT449" s="546" t="str">
        <f t="shared" si="184"/>
        <v>入力済</v>
      </c>
      <c r="AU449" s="546" t="str">
        <f t="shared" si="185"/>
        <v/>
      </c>
      <c r="AV449" s="546" t="str">
        <f t="shared" si="186"/>
        <v/>
      </c>
      <c r="AW449" s="547" t="str">
        <f t="shared" si="187"/>
        <v/>
      </c>
      <c r="AX449" s="547" t="str">
        <f t="shared" si="173"/>
        <v>入力済</v>
      </c>
      <c r="AY449" s="546" t="str">
        <f>IFERROR(VLOOKUP(K449,【参考】数式用!$AR$3:$AS$49, 2, FALSE), "")</f>
        <v/>
      </c>
      <c r="AZ449" s="547" t="str">
        <f t="shared" si="188"/>
        <v/>
      </c>
      <c r="BA449" s="547" t="str">
        <f t="shared" si="189"/>
        <v>入力済</v>
      </c>
      <c r="BB449" s="546" t="str">
        <f>IFERROR(VLOOKUP(K449,【参考】数式用!$AX$3:$AY$56, 2, FALSE), "")</f>
        <v/>
      </c>
      <c r="BC449" s="547" t="str">
        <f t="shared" si="190"/>
        <v/>
      </c>
      <c r="BD449" s="547" t="str">
        <f t="shared" si="191"/>
        <v>入力済</v>
      </c>
      <c r="BE449" s="547" t="str">
        <f t="shared" si="174"/>
        <v/>
      </c>
      <c r="BF449" s="547" t="str">
        <f t="shared" si="192"/>
        <v/>
      </c>
      <c r="BG449" s="547" t="str">
        <f t="shared" si="193"/>
        <v/>
      </c>
      <c r="BH449" s="547" t="str">
        <f t="shared" si="194"/>
        <v/>
      </c>
      <c r="BI449" s="547" t="str">
        <f t="shared" si="195"/>
        <v/>
      </c>
      <c r="BM449" s="633" t="e">
        <f>VLOOKUP(K449,【参考】数式用!$A$2:$O$57,15,FALSE)</f>
        <v>#N/A</v>
      </c>
    </row>
    <row r="450" spans="1:65" ht="109.95" customHeight="1" thickBot="1">
      <c r="A450" s="649">
        <v>439</v>
      </c>
      <c r="B450" s="983" t="str">
        <f>IF(基本情報入力シート!B478="","",基本情報入力シート!B478)</f>
        <v/>
      </c>
      <c r="C450" s="984"/>
      <c r="D450" s="984"/>
      <c r="E450" s="984"/>
      <c r="F450" s="985"/>
      <c r="G450" s="460" t="str">
        <f>IF(基本情報入力シート!L478="", "", 基本情報入力シート!L478)</f>
        <v/>
      </c>
      <c r="H450" s="460" t="str">
        <f>IF(基本情報入力シート!Q478="", "", 基本情報入力シート!Q478)</f>
        <v/>
      </c>
      <c r="I450" s="460" t="str">
        <f>IF(基本情報入力シート!V478="", "", 基本情報入力シート!V478)</f>
        <v/>
      </c>
      <c r="J450" s="460" t="str">
        <f>IF(基本情報入力シート!W478="", "", 基本情報入力シート!W478)</f>
        <v/>
      </c>
      <c r="K450" s="460" t="str">
        <f>IF(基本情報入力シート!Z478="", "", 基本情報入力シート!Z478)</f>
        <v/>
      </c>
      <c r="L450" s="162" t="str">
        <f>IF(基本情報入力シート!AF478=0, "",基本情報入力シート!AF478)</f>
        <v/>
      </c>
      <c r="M450" s="163" t="str">
        <f>IF(AND(基本情報入力シート!AG478="",基本情報入力シート!AG478=""), "", 基本情報入力シート!AG478)</f>
        <v/>
      </c>
      <c r="N450" s="136"/>
      <c r="O450" s="155" t="str">
        <f>IFERROR(VLOOKUP(K450,【参考】数式用!$A$2:$M$57,MATCH(N450,【参考】数式用!$G$3:$M$3,0)+6,0),"")</f>
        <v/>
      </c>
      <c r="P450" s="461" t="s">
        <v>180</v>
      </c>
      <c r="Q450" s="141"/>
      <c r="R450" s="462" t="s">
        <v>271</v>
      </c>
      <c r="S450" s="141"/>
      <c r="T450" s="462" t="s">
        <v>272</v>
      </c>
      <c r="U450" s="141"/>
      <c r="V450" s="462" t="s">
        <v>271</v>
      </c>
      <c r="W450" s="141"/>
      <c r="X450" s="462" t="s">
        <v>182</v>
      </c>
      <c r="Y450" s="462" t="s">
        <v>274</v>
      </c>
      <c r="Z450" s="456" t="str">
        <f t="shared" si="175"/>
        <v/>
      </c>
      <c r="AA450" s="463" t="s">
        <v>275</v>
      </c>
      <c r="AB450" s="458" t="str">
        <f t="shared" si="176"/>
        <v/>
      </c>
      <c r="AC450" s="459" t="str">
        <f>IFERROR(ROUNDDOWN(ROUNDDOWN(ROUND(L450*VLOOKUP(K450,【参考】数式用!$A$2:$M$57,MATCH("処遇改善加算Ⅳ",【参考】数式用!$G$3:$M$3,0)+6,0),0)*M450,0)*Z450*0.5,0), "")</f>
        <v/>
      </c>
      <c r="AD450" s="156"/>
      <c r="AE450" s="157"/>
      <c r="AF450" s="157"/>
      <c r="AG450" s="158"/>
      <c r="AH450" s="234"/>
      <c r="AI450" s="584"/>
      <c r="AJ450" s="167"/>
      <c r="AK450" s="541" t="str">
        <f t="shared" si="177"/>
        <v/>
      </c>
      <c r="AL450" s="542" t="str">
        <f t="shared" si="178"/>
        <v/>
      </c>
      <c r="AM450" s="543"/>
      <c r="AN450" s="547" t="str">
        <f>IFERROR(VLOOKUP(K450,【参考】数式用!$A$2:$N$57,14,FALSE),"")</f>
        <v/>
      </c>
      <c r="AO450" s="547" t="str">
        <f t="shared" si="179"/>
        <v/>
      </c>
      <c r="AP450" s="545" t="str">
        <f t="shared" si="180"/>
        <v/>
      </c>
      <c r="AQ450" s="545" t="str">
        <f t="shared" si="181"/>
        <v>キャリアパス要件Ⅰ・Ⅱ_</v>
      </c>
      <c r="AR450" s="546" t="str">
        <f t="shared" si="182"/>
        <v>入力済</v>
      </c>
      <c r="AS450" s="547" t="str">
        <f t="shared" si="183"/>
        <v/>
      </c>
      <c r="AT450" s="546" t="str">
        <f t="shared" si="184"/>
        <v>入力済</v>
      </c>
      <c r="AU450" s="546" t="str">
        <f t="shared" si="185"/>
        <v/>
      </c>
      <c r="AV450" s="546" t="str">
        <f t="shared" si="186"/>
        <v/>
      </c>
      <c r="AW450" s="547" t="str">
        <f t="shared" si="187"/>
        <v/>
      </c>
      <c r="AX450" s="547" t="str">
        <f t="shared" si="173"/>
        <v>入力済</v>
      </c>
      <c r="AY450" s="546" t="str">
        <f>IFERROR(VLOOKUP(K450,【参考】数式用!$AR$3:$AS$49, 2, FALSE), "")</f>
        <v/>
      </c>
      <c r="AZ450" s="547" t="str">
        <f t="shared" si="188"/>
        <v/>
      </c>
      <c r="BA450" s="547" t="str">
        <f t="shared" si="189"/>
        <v>入力済</v>
      </c>
      <c r="BB450" s="546" t="str">
        <f>IFERROR(VLOOKUP(K450,【参考】数式用!$AX$3:$AY$56, 2, FALSE), "")</f>
        <v/>
      </c>
      <c r="BC450" s="547" t="str">
        <f t="shared" si="190"/>
        <v/>
      </c>
      <c r="BD450" s="547" t="str">
        <f t="shared" si="191"/>
        <v>入力済</v>
      </c>
      <c r="BE450" s="547" t="str">
        <f t="shared" si="174"/>
        <v/>
      </c>
      <c r="BF450" s="547" t="str">
        <f t="shared" si="192"/>
        <v/>
      </c>
      <c r="BG450" s="547" t="str">
        <f t="shared" si="193"/>
        <v/>
      </c>
      <c r="BH450" s="547" t="str">
        <f t="shared" si="194"/>
        <v/>
      </c>
      <c r="BI450" s="547" t="str">
        <f t="shared" si="195"/>
        <v/>
      </c>
      <c r="BM450" s="633" t="e">
        <f>VLOOKUP(K450,【参考】数式用!$A$2:$O$57,15,FALSE)</f>
        <v>#N/A</v>
      </c>
    </row>
    <row r="451" spans="1:65" ht="109.95" customHeight="1" thickBot="1">
      <c r="A451" s="649">
        <v>440</v>
      </c>
      <c r="B451" s="983" t="str">
        <f>IF(基本情報入力シート!B479="","",基本情報入力シート!B479)</f>
        <v/>
      </c>
      <c r="C451" s="984"/>
      <c r="D451" s="984"/>
      <c r="E451" s="984"/>
      <c r="F451" s="985"/>
      <c r="G451" s="460" t="str">
        <f>IF(基本情報入力シート!L479="", "", 基本情報入力シート!L479)</f>
        <v/>
      </c>
      <c r="H451" s="460" t="str">
        <f>IF(基本情報入力シート!Q479="", "", 基本情報入力シート!Q479)</f>
        <v/>
      </c>
      <c r="I451" s="460" t="str">
        <f>IF(基本情報入力シート!V479="", "", 基本情報入力シート!V479)</f>
        <v/>
      </c>
      <c r="J451" s="460" t="str">
        <f>IF(基本情報入力シート!W479="", "", 基本情報入力シート!W479)</f>
        <v/>
      </c>
      <c r="K451" s="460" t="str">
        <f>IF(基本情報入力シート!Z479="", "", 基本情報入力シート!Z479)</f>
        <v/>
      </c>
      <c r="L451" s="162" t="str">
        <f>IF(基本情報入力シート!AF479=0, "",基本情報入力シート!AF479)</f>
        <v/>
      </c>
      <c r="M451" s="163" t="str">
        <f>IF(AND(基本情報入力シート!AG479="",基本情報入力シート!AG479=""), "", 基本情報入力シート!AG479)</f>
        <v/>
      </c>
      <c r="N451" s="136"/>
      <c r="O451" s="155" t="str">
        <f>IFERROR(VLOOKUP(K451,【参考】数式用!$A$2:$M$57,MATCH(N451,【参考】数式用!$G$3:$M$3,0)+6,0),"")</f>
        <v/>
      </c>
      <c r="P451" s="461" t="s">
        <v>180</v>
      </c>
      <c r="Q451" s="141"/>
      <c r="R451" s="462" t="s">
        <v>271</v>
      </c>
      <c r="S451" s="141"/>
      <c r="T451" s="462" t="s">
        <v>272</v>
      </c>
      <c r="U451" s="141"/>
      <c r="V451" s="462" t="s">
        <v>271</v>
      </c>
      <c r="W451" s="141"/>
      <c r="X451" s="462" t="s">
        <v>182</v>
      </c>
      <c r="Y451" s="462" t="s">
        <v>274</v>
      </c>
      <c r="Z451" s="456" t="str">
        <f t="shared" si="175"/>
        <v/>
      </c>
      <c r="AA451" s="463" t="s">
        <v>275</v>
      </c>
      <c r="AB451" s="458" t="str">
        <f t="shared" si="176"/>
        <v/>
      </c>
      <c r="AC451" s="459" t="str">
        <f>IFERROR(ROUNDDOWN(ROUNDDOWN(ROUND(L451*VLOOKUP(K451,【参考】数式用!$A$2:$M$57,MATCH("処遇改善加算Ⅳ",【参考】数式用!$G$3:$M$3,0)+6,0),0)*M451,0)*Z451*0.5,0), "")</f>
        <v/>
      </c>
      <c r="AD451" s="156"/>
      <c r="AE451" s="157"/>
      <c r="AF451" s="157"/>
      <c r="AG451" s="158"/>
      <c r="AH451" s="234"/>
      <c r="AI451" s="584"/>
      <c r="AJ451" s="167"/>
      <c r="AK451" s="541" t="str">
        <f t="shared" si="177"/>
        <v/>
      </c>
      <c r="AL451" s="542" t="str">
        <f t="shared" si="178"/>
        <v/>
      </c>
      <c r="AM451" s="543"/>
      <c r="AN451" s="547" t="str">
        <f>IFERROR(VLOOKUP(K451,【参考】数式用!$A$2:$N$57,14,FALSE),"")</f>
        <v/>
      </c>
      <c r="AO451" s="547" t="str">
        <f t="shared" si="179"/>
        <v/>
      </c>
      <c r="AP451" s="545" t="str">
        <f t="shared" si="180"/>
        <v/>
      </c>
      <c r="AQ451" s="545" t="str">
        <f t="shared" si="181"/>
        <v>キャリアパス要件Ⅰ・Ⅱ_</v>
      </c>
      <c r="AR451" s="546" t="str">
        <f t="shared" si="182"/>
        <v>入力済</v>
      </c>
      <c r="AS451" s="547" t="str">
        <f t="shared" si="183"/>
        <v/>
      </c>
      <c r="AT451" s="546" t="str">
        <f t="shared" si="184"/>
        <v>入力済</v>
      </c>
      <c r="AU451" s="546" t="str">
        <f t="shared" si="185"/>
        <v/>
      </c>
      <c r="AV451" s="546" t="str">
        <f t="shared" si="186"/>
        <v/>
      </c>
      <c r="AW451" s="547" t="str">
        <f t="shared" si="187"/>
        <v/>
      </c>
      <c r="AX451" s="547" t="str">
        <f t="shared" si="173"/>
        <v>入力済</v>
      </c>
      <c r="AY451" s="546" t="str">
        <f>IFERROR(VLOOKUP(K451,【参考】数式用!$AR$3:$AS$49, 2, FALSE), "")</f>
        <v/>
      </c>
      <c r="AZ451" s="547" t="str">
        <f t="shared" si="188"/>
        <v/>
      </c>
      <c r="BA451" s="547" t="str">
        <f t="shared" si="189"/>
        <v>入力済</v>
      </c>
      <c r="BB451" s="546" t="str">
        <f>IFERROR(VLOOKUP(K451,【参考】数式用!$AX$3:$AY$56, 2, FALSE), "")</f>
        <v/>
      </c>
      <c r="BC451" s="547" t="str">
        <f t="shared" si="190"/>
        <v/>
      </c>
      <c r="BD451" s="547" t="str">
        <f t="shared" si="191"/>
        <v>入力済</v>
      </c>
      <c r="BE451" s="547" t="str">
        <f t="shared" si="174"/>
        <v/>
      </c>
      <c r="BF451" s="547" t="str">
        <f t="shared" si="192"/>
        <v/>
      </c>
      <c r="BG451" s="547" t="str">
        <f t="shared" si="193"/>
        <v/>
      </c>
      <c r="BH451" s="547" t="str">
        <f t="shared" si="194"/>
        <v/>
      </c>
      <c r="BI451" s="547" t="str">
        <f t="shared" si="195"/>
        <v/>
      </c>
      <c r="BM451" s="633" t="e">
        <f>VLOOKUP(K451,【参考】数式用!$A$2:$O$57,15,FALSE)</f>
        <v>#N/A</v>
      </c>
    </row>
    <row r="452" spans="1:65" ht="109.95" customHeight="1" thickBot="1">
      <c r="A452" s="649">
        <v>441</v>
      </c>
      <c r="B452" s="983" t="str">
        <f>IF(基本情報入力シート!B480="","",基本情報入力シート!B480)</f>
        <v/>
      </c>
      <c r="C452" s="984"/>
      <c r="D452" s="984"/>
      <c r="E452" s="984"/>
      <c r="F452" s="985"/>
      <c r="G452" s="460" t="str">
        <f>IF(基本情報入力シート!L480="", "", 基本情報入力シート!L480)</f>
        <v/>
      </c>
      <c r="H452" s="460" t="str">
        <f>IF(基本情報入力シート!Q480="", "", 基本情報入力シート!Q480)</f>
        <v/>
      </c>
      <c r="I452" s="460" t="str">
        <f>IF(基本情報入力シート!V480="", "", 基本情報入力シート!V480)</f>
        <v/>
      </c>
      <c r="J452" s="460" t="str">
        <f>IF(基本情報入力シート!W480="", "", 基本情報入力シート!W480)</f>
        <v/>
      </c>
      <c r="K452" s="460" t="str">
        <f>IF(基本情報入力シート!Z480="", "", 基本情報入力シート!Z480)</f>
        <v/>
      </c>
      <c r="L452" s="162" t="str">
        <f>IF(基本情報入力シート!AF480=0, "",基本情報入力シート!AF480)</f>
        <v/>
      </c>
      <c r="M452" s="163" t="str">
        <f>IF(AND(基本情報入力シート!AG480="",基本情報入力シート!AG480=""), "", 基本情報入力シート!AG480)</f>
        <v/>
      </c>
      <c r="N452" s="136"/>
      <c r="O452" s="155" t="str">
        <f>IFERROR(VLOOKUP(K452,【参考】数式用!$A$2:$M$57,MATCH(N452,【参考】数式用!$G$3:$M$3,0)+6,0),"")</f>
        <v/>
      </c>
      <c r="P452" s="461" t="s">
        <v>180</v>
      </c>
      <c r="Q452" s="141"/>
      <c r="R452" s="462" t="s">
        <v>271</v>
      </c>
      <c r="S452" s="141"/>
      <c r="T452" s="462" t="s">
        <v>272</v>
      </c>
      <c r="U452" s="141"/>
      <c r="V452" s="462" t="s">
        <v>271</v>
      </c>
      <c r="W452" s="141"/>
      <c r="X452" s="462" t="s">
        <v>182</v>
      </c>
      <c r="Y452" s="462" t="s">
        <v>274</v>
      </c>
      <c r="Z452" s="456" t="str">
        <f t="shared" si="175"/>
        <v/>
      </c>
      <c r="AA452" s="463" t="s">
        <v>275</v>
      </c>
      <c r="AB452" s="458" t="str">
        <f t="shared" si="176"/>
        <v/>
      </c>
      <c r="AC452" s="459" t="str">
        <f>IFERROR(ROUNDDOWN(ROUNDDOWN(ROUND(L452*VLOOKUP(K452,【参考】数式用!$A$2:$M$57,MATCH("処遇改善加算Ⅳ",【参考】数式用!$G$3:$M$3,0)+6,0),0)*M452,0)*Z452*0.5,0), "")</f>
        <v/>
      </c>
      <c r="AD452" s="156"/>
      <c r="AE452" s="157"/>
      <c r="AF452" s="157"/>
      <c r="AG452" s="158"/>
      <c r="AH452" s="234"/>
      <c r="AI452" s="584"/>
      <c r="AJ452" s="167"/>
      <c r="AK452" s="541" t="str">
        <f t="shared" si="177"/>
        <v/>
      </c>
      <c r="AL452" s="542" t="str">
        <f t="shared" si="178"/>
        <v/>
      </c>
      <c r="AM452" s="543"/>
      <c r="AN452" s="547" t="str">
        <f>IFERROR(VLOOKUP(K452,【参考】数式用!$A$2:$N$57,14,FALSE),"")</f>
        <v/>
      </c>
      <c r="AO452" s="547" t="str">
        <f t="shared" si="179"/>
        <v/>
      </c>
      <c r="AP452" s="545" t="str">
        <f t="shared" si="180"/>
        <v/>
      </c>
      <c r="AQ452" s="545" t="str">
        <f t="shared" si="181"/>
        <v>キャリアパス要件Ⅰ・Ⅱ_</v>
      </c>
      <c r="AR452" s="546" t="str">
        <f t="shared" si="182"/>
        <v>入力済</v>
      </c>
      <c r="AS452" s="547" t="str">
        <f t="shared" si="183"/>
        <v/>
      </c>
      <c r="AT452" s="546" t="str">
        <f t="shared" si="184"/>
        <v>入力済</v>
      </c>
      <c r="AU452" s="546" t="str">
        <f t="shared" si="185"/>
        <v/>
      </c>
      <c r="AV452" s="546" t="str">
        <f t="shared" si="186"/>
        <v/>
      </c>
      <c r="AW452" s="547" t="str">
        <f t="shared" si="187"/>
        <v/>
      </c>
      <c r="AX452" s="547" t="str">
        <f t="shared" si="173"/>
        <v>入力済</v>
      </c>
      <c r="AY452" s="546" t="str">
        <f>IFERROR(VLOOKUP(K452,【参考】数式用!$AR$3:$AS$49, 2, FALSE), "")</f>
        <v/>
      </c>
      <c r="AZ452" s="547" t="str">
        <f t="shared" si="188"/>
        <v/>
      </c>
      <c r="BA452" s="547" t="str">
        <f t="shared" si="189"/>
        <v>入力済</v>
      </c>
      <c r="BB452" s="546" t="str">
        <f>IFERROR(VLOOKUP(K452,【参考】数式用!$AX$3:$AY$56, 2, FALSE), "")</f>
        <v/>
      </c>
      <c r="BC452" s="547" t="str">
        <f t="shared" si="190"/>
        <v/>
      </c>
      <c r="BD452" s="547" t="str">
        <f t="shared" si="191"/>
        <v>入力済</v>
      </c>
      <c r="BE452" s="547" t="str">
        <f t="shared" si="174"/>
        <v/>
      </c>
      <c r="BF452" s="547" t="str">
        <f t="shared" si="192"/>
        <v/>
      </c>
      <c r="BG452" s="547" t="str">
        <f t="shared" si="193"/>
        <v/>
      </c>
      <c r="BH452" s="547" t="str">
        <f t="shared" si="194"/>
        <v/>
      </c>
      <c r="BI452" s="547" t="str">
        <f t="shared" si="195"/>
        <v/>
      </c>
      <c r="BM452" s="633" t="e">
        <f>VLOOKUP(K452,【参考】数式用!$A$2:$O$57,15,FALSE)</f>
        <v>#N/A</v>
      </c>
    </row>
    <row r="453" spans="1:65" ht="109.95" customHeight="1" thickBot="1">
      <c r="A453" s="649">
        <v>442</v>
      </c>
      <c r="B453" s="983" t="str">
        <f>IF(基本情報入力シート!B481="","",基本情報入力シート!B481)</f>
        <v/>
      </c>
      <c r="C453" s="984"/>
      <c r="D453" s="984"/>
      <c r="E453" s="984"/>
      <c r="F453" s="985"/>
      <c r="G453" s="460" t="str">
        <f>IF(基本情報入力シート!L481="", "", 基本情報入力シート!L481)</f>
        <v/>
      </c>
      <c r="H453" s="460" t="str">
        <f>IF(基本情報入力シート!Q481="", "", 基本情報入力シート!Q481)</f>
        <v/>
      </c>
      <c r="I453" s="460" t="str">
        <f>IF(基本情報入力シート!V481="", "", 基本情報入力シート!V481)</f>
        <v/>
      </c>
      <c r="J453" s="460" t="str">
        <f>IF(基本情報入力シート!W481="", "", 基本情報入力シート!W481)</f>
        <v/>
      </c>
      <c r="K453" s="460" t="str">
        <f>IF(基本情報入力シート!Z481="", "", 基本情報入力シート!Z481)</f>
        <v/>
      </c>
      <c r="L453" s="162" t="str">
        <f>IF(基本情報入力シート!AF481=0, "",基本情報入力シート!AF481)</f>
        <v/>
      </c>
      <c r="M453" s="163" t="str">
        <f>IF(AND(基本情報入力シート!AG481="",基本情報入力シート!AG481=""), "", 基本情報入力シート!AG481)</f>
        <v/>
      </c>
      <c r="N453" s="136"/>
      <c r="O453" s="155" t="str">
        <f>IFERROR(VLOOKUP(K453,【参考】数式用!$A$2:$M$57,MATCH(N453,【参考】数式用!$G$3:$M$3,0)+6,0),"")</f>
        <v/>
      </c>
      <c r="P453" s="461" t="s">
        <v>180</v>
      </c>
      <c r="Q453" s="141"/>
      <c r="R453" s="462" t="s">
        <v>271</v>
      </c>
      <c r="S453" s="141"/>
      <c r="T453" s="462" t="s">
        <v>272</v>
      </c>
      <c r="U453" s="141"/>
      <c r="V453" s="462" t="s">
        <v>271</v>
      </c>
      <c r="W453" s="141"/>
      <c r="X453" s="462" t="s">
        <v>182</v>
      </c>
      <c r="Y453" s="462" t="s">
        <v>274</v>
      </c>
      <c r="Z453" s="456" t="str">
        <f t="shared" si="175"/>
        <v/>
      </c>
      <c r="AA453" s="463" t="s">
        <v>275</v>
      </c>
      <c r="AB453" s="458" t="str">
        <f t="shared" si="176"/>
        <v/>
      </c>
      <c r="AC453" s="459" t="str">
        <f>IFERROR(ROUNDDOWN(ROUNDDOWN(ROUND(L453*VLOOKUP(K453,【参考】数式用!$A$2:$M$57,MATCH("処遇改善加算Ⅳ",【参考】数式用!$G$3:$M$3,0)+6,0),0)*M453,0)*Z453*0.5,0), "")</f>
        <v/>
      </c>
      <c r="AD453" s="156"/>
      <c r="AE453" s="157"/>
      <c r="AF453" s="157"/>
      <c r="AG453" s="158"/>
      <c r="AH453" s="234"/>
      <c r="AI453" s="584"/>
      <c r="AJ453" s="167"/>
      <c r="AK453" s="541" t="str">
        <f t="shared" si="177"/>
        <v/>
      </c>
      <c r="AL453" s="542" t="str">
        <f t="shared" si="178"/>
        <v/>
      </c>
      <c r="AM453" s="543"/>
      <c r="AN453" s="547" t="str">
        <f>IFERROR(VLOOKUP(K453,【参考】数式用!$A$2:$N$57,14,FALSE),"")</f>
        <v/>
      </c>
      <c r="AO453" s="547" t="str">
        <f t="shared" si="179"/>
        <v/>
      </c>
      <c r="AP453" s="545" t="str">
        <f t="shared" si="180"/>
        <v/>
      </c>
      <c r="AQ453" s="545" t="str">
        <f t="shared" si="181"/>
        <v>キャリアパス要件Ⅰ・Ⅱ_</v>
      </c>
      <c r="AR453" s="546" t="str">
        <f t="shared" si="182"/>
        <v>入力済</v>
      </c>
      <c r="AS453" s="547" t="str">
        <f t="shared" si="183"/>
        <v/>
      </c>
      <c r="AT453" s="546" t="str">
        <f t="shared" si="184"/>
        <v>入力済</v>
      </c>
      <c r="AU453" s="546" t="str">
        <f t="shared" si="185"/>
        <v/>
      </c>
      <c r="AV453" s="546" t="str">
        <f t="shared" si="186"/>
        <v/>
      </c>
      <c r="AW453" s="547" t="str">
        <f t="shared" si="187"/>
        <v/>
      </c>
      <c r="AX453" s="547" t="str">
        <f t="shared" si="173"/>
        <v>入力済</v>
      </c>
      <c r="AY453" s="546" t="str">
        <f>IFERROR(VLOOKUP(K453,【参考】数式用!$AR$3:$AS$49, 2, FALSE), "")</f>
        <v/>
      </c>
      <c r="AZ453" s="547" t="str">
        <f t="shared" si="188"/>
        <v/>
      </c>
      <c r="BA453" s="547" t="str">
        <f t="shared" si="189"/>
        <v>入力済</v>
      </c>
      <c r="BB453" s="546" t="str">
        <f>IFERROR(VLOOKUP(K453,【参考】数式用!$AX$3:$AY$56, 2, FALSE), "")</f>
        <v/>
      </c>
      <c r="BC453" s="547" t="str">
        <f t="shared" si="190"/>
        <v/>
      </c>
      <c r="BD453" s="547" t="str">
        <f t="shared" si="191"/>
        <v>入力済</v>
      </c>
      <c r="BE453" s="547" t="str">
        <f t="shared" si="174"/>
        <v/>
      </c>
      <c r="BF453" s="547" t="str">
        <f t="shared" si="192"/>
        <v/>
      </c>
      <c r="BG453" s="547" t="str">
        <f t="shared" si="193"/>
        <v/>
      </c>
      <c r="BH453" s="547" t="str">
        <f t="shared" si="194"/>
        <v/>
      </c>
      <c r="BI453" s="547" t="str">
        <f t="shared" si="195"/>
        <v/>
      </c>
      <c r="BM453" s="633" t="e">
        <f>VLOOKUP(K453,【参考】数式用!$A$2:$O$57,15,FALSE)</f>
        <v>#N/A</v>
      </c>
    </row>
    <row r="454" spans="1:65" ht="109.95" customHeight="1" thickBot="1">
      <c r="A454" s="649">
        <v>443</v>
      </c>
      <c r="B454" s="983" t="str">
        <f>IF(基本情報入力シート!B482="","",基本情報入力シート!B482)</f>
        <v/>
      </c>
      <c r="C454" s="984"/>
      <c r="D454" s="984"/>
      <c r="E454" s="984"/>
      <c r="F454" s="985"/>
      <c r="G454" s="460" t="str">
        <f>IF(基本情報入力シート!L482="", "", 基本情報入力シート!L482)</f>
        <v/>
      </c>
      <c r="H454" s="460" t="str">
        <f>IF(基本情報入力シート!Q482="", "", 基本情報入力シート!Q482)</f>
        <v/>
      </c>
      <c r="I454" s="460" t="str">
        <f>IF(基本情報入力シート!V482="", "", 基本情報入力シート!V482)</f>
        <v/>
      </c>
      <c r="J454" s="460" t="str">
        <f>IF(基本情報入力シート!W482="", "", 基本情報入力シート!W482)</f>
        <v/>
      </c>
      <c r="K454" s="460" t="str">
        <f>IF(基本情報入力シート!Z482="", "", 基本情報入力シート!Z482)</f>
        <v/>
      </c>
      <c r="L454" s="162" t="str">
        <f>IF(基本情報入力シート!AF482=0, "",基本情報入力シート!AF482)</f>
        <v/>
      </c>
      <c r="M454" s="163" t="str">
        <f>IF(AND(基本情報入力シート!AG482="",基本情報入力シート!AG482=""), "", 基本情報入力シート!AG482)</f>
        <v/>
      </c>
      <c r="N454" s="136"/>
      <c r="O454" s="155" t="str">
        <f>IFERROR(VLOOKUP(K454,【参考】数式用!$A$2:$M$57,MATCH(N454,【参考】数式用!$G$3:$M$3,0)+6,0),"")</f>
        <v/>
      </c>
      <c r="P454" s="461" t="s">
        <v>180</v>
      </c>
      <c r="Q454" s="141"/>
      <c r="R454" s="462" t="s">
        <v>271</v>
      </c>
      <c r="S454" s="141"/>
      <c r="T454" s="462" t="s">
        <v>272</v>
      </c>
      <c r="U454" s="141"/>
      <c r="V454" s="462" t="s">
        <v>271</v>
      </c>
      <c r="W454" s="141"/>
      <c r="X454" s="462" t="s">
        <v>182</v>
      </c>
      <c r="Y454" s="462" t="s">
        <v>274</v>
      </c>
      <c r="Z454" s="456" t="str">
        <f t="shared" si="175"/>
        <v/>
      </c>
      <c r="AA454" s="463" t="s">
        <v>275</v>
      </c>
      <c r="AB454" s="458" t="str">
        <f t="shared" si="176"/>
        <v/>
      </c>
      <c r="AC454" s="459" t="str">
        <f>IFERROR(ROUNDDOWN(ROUNDDOWN(ROUND(L454*VLOOKUP(K454,【参考】数式用!$A$2:$M$57,MATCH("処遇改善加算Ⅳ",【参考】数式用!$G$3:$M$3,0)+6,0),0)*M454,0)*Z454*0.5,0), "")</f>
        <v/>
      </c>
      <c r="AD454" s="156"/>
      <c r="AE454" s="157"/>
      <c r="AF454" s="157"/>
      <c r="AG454" s="158"/>
      <c r="AH454" s="234"/>
      <c r="AI454" s="584"/>
      <c r="AJ454" s="167"/>
      <c r="AK454" s="541" t="str">
        <f t="shared" si="177"/>
        <v/>
      </c>
      <c r="AL454" s="542" t="str">
        <f t="shared" si="178"/>
        <v/>
      </c>
      <c r="AM454" s="543"/>
      <c r="AN454" s="547" t="str">
        <f>IFERROR(VLOOKUP(K454,【参考】数式用!$A$2:$N$57,14,FALSE),"")</f>
        <v/>
      </c>
      <c r="AO454" s="547" t="str">
        <f t="shared" si="179"/>
        <v/>
      </c>
      <c r="AP454" s="545" t="str">
        <f t="shared" si="180"/>
        <v/>
      </c>
      <c r="AQ454" s="545" t="str">
        <f t="shared" si="181"/>
        <v>キャリアパス要件Ⅰ・Ⅱ_</v>
      </c>
      <c r="AR454" s="546" t="str">
        <f t="shared" si="182"/>
        <v>入力済</v>
      </c>
      <c r="AS454" s="547" t="str">
        <f t="shared" si="183"/>
        <v/>
      </c>
      <c r="AT454" s="546" t="str">
        <f t="shared" si="184"/>
        <v>入力済</v>
      </c>
      <c r="AU454" s="546" t="str">
        <f t="shared" si="185"/>
        <v/>
      </c>
      <c r="AV454" s="546" t="str">
        <f t="shared" si="186"/>
        <v/>
      </c>
      <c r="AW454" s="547" t="str">
        <f t="shared" si="187"/>
        <v/>
      </c>
      <c r="AX454" s="547" t="str">
        <f t="shared" si="173"/>
        <v>入力済</v>
      </c>
      <c r="AY454" s="546" t="str">
        <f>IFERROR(VLOOKUP(K454,【参考】数式用!$AR$3:$AS$49, 2, FALSE), "")</f>
        <v/>
      </c>
      <c r="AZ454" s="547" t="str">
        <f t="shared" si="188"/>
        <v/>
      </c>
      <c r="BA454" s="547" t="str">
        <f t="shared" si="189"/>
        <v>入力済</v>
      </c>
      <c r="BB454" s="546" t="str">
        <f>IFERROR(VLOOKUP(K454,【参考】数式用!$AX$3:$AY$56, 2, FALSE), "")</f>
        <v/>
      </c>
      <c r="BC454" s="547" t="str">
        <f t="shared" si="190"/>
        <v/>
      </c>
      <c r="BD454" s="547" t="str">
        <f t="shared" si="191"/>
        <v>入力済</v>
      </c>
      <c r="BE454" s="547" t="str">
        <f t="shared" si="174"/>
        <v/>
      </c>
      <c r="BF454" s="547" t="str">
        <f t="shared" si="192"/>
        <v/>
      </c>
      <c r="BG454" s="547" t="str">
        <f t="shared" si="193"/>
        <v/>
      </c>
      <c r="BH454" s="547" t="str">
        <f t="shared" si="194"/>
        <v/>
      </c>
      <c r="BI454" s="547" t="str">
        <f t="shared" si="195"/>
        <v/>
      </c>
      <c r="BM454" s="633" t="e">
        <f>VLOOKUP(K454,【参考】数式用!$A$2:$O$57,15,FALSE)</f>
        <v>#N/A</v>
      </c>
    </row>
    <row r="455" spans="1:65" ht="109.95" customHeight="1" thickBot="1">
      <c r="A455" s="649">
        <v>444</v>
      </c>
      <c r="B455" s="983" t="str">
        <f>IF(基本情報入力シート!B483="","",基本情報入力シート!B483)</f>
        <v/>
      </c>
      <c r="C455" s="984"/>
      <c r="D455" s="984"/>
      <c r="E455" s="984"/>
      <c r="F455" s="985"/>
      <c r="G455" s="460" t="str">
        <f>IF(基本情報入力シート!L483="", "", 基本情報入力シート!L483)</f>
        <v/>
      </c>
      <c r="H455" s="460" t="str">
        <f>IF(基本情報入力シート!Q483="", "", 基本情報入力シート!Q483)</f>
        <v/>
      </c>
      <c r="I455" s="460" t="str">
        <f>IF(基本情報入力シート!V483="", "", 基本情報入力シート!V483)</f>
        <v/>
      </c>
      <c r="J455" s="460" t="str">
        <f>IF(基本情報入力シート!W483="", "", 基本情報入力シート!W483)</f>
        <v/>
      </c>
      <c r="K455" s="460" t="str">
        <f>IF(基本情報入力シート!Z483="", "", 基本情報入力シート!Z483)</f>
        <v/>
      </c>
      <c r="L455" s="162" t="str">
        <f>IF(基本情報入力シート!AF483=0, "",基本情報入力シート!AF483)</f>
        <v/>
      </c>
      <c r="M455" s="163" t="str">
        <f>IF(AND(基本情報入力シート!AG483="",基本情報入力シート!AG483=""), "", 基本情報入力シート!AG483)</f>
        <v/>
      </c>
      <c r="N455" s="136"/>
      <c r="O455" s="155" t="str">
        <f>IFERROR(VLOOKUP(K455,【参考】数式用!$A$2:$M$57,MATCH(N455,【参考】数式用!$G$3:$M$3,0)+6,0),"")</f>
        <v/>
      </c>
      <c r="P455" s="461" t="s">
        <v>180</v>
      </c>
      <c r="Q455" s="141"/>
      <c r="R455" s="462" t="s">
        <v>271</v>
      </c>
      <c r="S455" s="141"/>
      <c r="T455" s="462" t="s">
        <v>272</v>
      </c>
      <c r="U455" s="141"/>
      <c r="V455" s="462" t="s">
        <v>271</v>
      </c>
      <c r="W455" s="141"/>
      <c r="X455" s="462" t="s">
        <v>182</v>
      </c>
      <c r="Y455" s="462" t="s">
        <v>274</v>
      </c>
      <c r="Z455" s="456" t="str">
        <f t="shared" si="175"/>
        <v/>
      </c>
      <c r="AA455" s="463" t="s">
        <v>275</v>
      </c>
      <c r="AB455" s="458" t="str">
        <f t="shared" si="176"/>
        <v/>
      </c>
      <c r="AC455" s="459" t="str">
        <f>IFERROR(ROUNDDOWN(ROUNDDOWN(ROUND(L455*VLOOKUP(K455,【参考】数式用!$A$2:$M$57,MATCH("処遇改善加算Ⅳ",【参考】数式用!$G$3:$M$3,0)+6,0),0)*M455,0)*Z455*0.5,0), "")</f>
        <v/>
      </c>
      <c r="AD455" s="156"/>
      <c r="AE455" s="157"/>
      <c r="AF455" s="157"/>
      <c r="AG455" s="158"/>
      <c r="AH455" s="234"/>
      <c r="AI455" s="584"/>
      <c r="AJ455" s="167"/>
      <c r="AK455" s="541" t="str">
        <f t="shared" si="177"/>
        <v/>
      </c>
      <c r="AL455" s="542" t="str">
        <f t="shared" si="178"/>
        <v/>
      </c>
      <c r="AM455" s="543"/>
      <c r="AN455" s="547" t="str">
        <f>IFERROR(VLOOKUP(K455,【参考】数式用!$A$2:$N$57,14,FALSE),"")</f>
        <v/>
      </c>
      <c r="AO455" s="547" t="str">
        <f t="shared" si="179"/>
        <v/>
      </c>
      <c r="AP455" s="545" t="str">
        <f t="shared" si="180"/>
        <v/>
      </c>
      <c r="AQ455" s="545" t="str">
        <f t="shared" si="181"/>
        <v>キャリアパス要件Ⅰ・Ⅱ_</v>
      </c>
      <c r="AR455" s="546" t="str">
        <f t="shared" si="182"/>
        <v>入力済</v>
      </c>
      <c r="AS455" s="547" t="str">
        <f t="shared" si="183"/>
        <v/>
      </c>
      <c r="AT455" s="546" t="str">
        <f t="shared" si="184"/>
        <v>入力済</v>
      </c>
      <c r="AU455" s="546" t="str">
        <f t="shared" si="185"/>
        <v/>
      </c>
      <c r="AV455" s="546" t="str">
        <f t="shared" si="186"/>
        <v/>
      </c>
      <c r="AW455" s="547" t="str">
        <f t="shared" si="187"/>
        <v/>
      </c>
      <c r="AX455" s="547" t="str">
        <f t="shared" si="173"/>
        <v>入力済</v>
      </c>
      <c r="AY455" s="546" t="str">
        <f>IFERROR(VLOOKUP(K455,【参考】数式用!$AR$3:$AS$49, 2, FALSE), "")</f>
        <v/>
      </c>
      <c r="AZ455" s="547" t="str">
        <f t="shared" si="188"/>
        <v/>
      </c>
      <c r="BA455" s="547" t="str">
        <f t="shared" si="189"/>
        <v>入力済</v>
      </c>
      <c r="BB455" s="546" t="str">
        <f>IFERROR(VLOOKUP(K455,【参考】数式用!$AX$3:$AY$56, 2, FALSE), "")</f>
        <v/>
      </c>
      <c r="BC455" s="547" t="str">
        <f t="shared" si="190"/>
        <v/>
      </c>
      <c r="BD455" s="547" t="str">
        <f t="shared" si="191"/>
        <v>入力済</v>
      </c>
      <c r="BE455" s="547" t="str">
        <f t="shared" si="174"/>
        <v/>
      </c>
      <c r="BF455" s="547" t="str">
        <f t="shared" si="192"/>
        <v/>
      </c>
      <c r="BG455" s="547" t="str">
        <f t="shared" si="193"/>
        <v/>
      </c>
      <c r="BH455" s="547" t="str">
        <f t="shared" si="194"/>
        <v/>
      </c>
      <c r="BI455" s="547" t="str">
        <f t="shared" si="195"/>
        <v/>
      </c>
      <c r="BM455" s="633" t="e">
        <f>VLOOKUP(K455,【参考】数式用!$A$2:$O$57,15,FALSE)</f>
        <v>#N/A</v>
      </c>
    </row>
    <row r="456" spans="1:65" ht="109.95" customHeight="1" thickBot="1">
      <c r="A456" s="649">
        <v>445</v>
      </c>
      <c r="B456" s="983" t="str">
        <f>IF(基本情報入力シート!B484="","",基本情報入力シート!B484)</f>
        <v/>
      </c>
      <c r="C456" s="984"/>
      <c r="D456" s="984"/>
      <c r="E456" s="984"/>
      <c r="F456" s="985"/>
      <c r="G456" s="460" t="str">
        <f>IF(基本情報入力シート!L484="", "", 基本情報入力シート!L484)</f>
        <v/>
      </c>
      <c r="H456" s="460" t="str">
        <f>IF(基本情報入力シート!Q484="", "", 基本情報入力シート!Q484)</f>
        <v/>
      </c>
      <c r="I456" s="460" t="str">
        <f>IF(基本情報入力シート!V484="", "", 基本情報入力シート!V484)</f>
        <v/>
      </c>
      <c r="J456" s="460" t="str">
        <f>IF(基本情報入力シート!W484="", "", 基本情報入力シート!W484)</f>
        <v/>
      </c>
      <c r="K456" s="460" t="str">
        <f>IF(基本情報入力シート!Z484="", "", 基本情報入力シート!Z484)</f>
        <v/>
      </c>
      <c r="L456" s="162" t="str">
        <f>IF(基本情報入力シート!AF484=0, "",基本情報入力シート!AF484)</f>
        <v/>
      </c>
      <c r="M456" s="163" t="str">
        <f>IF(AND(基本情報入力シート!AG484="",基本情報入力シート!AG484=""), "", 基本情報入力シート!AG484)</f>
        <v/>
      </c>
      <c r="N456" s="136"/>
      <c r="O456" s="155" t="str">
        <f>IFERROR(VLOOKUP(K456,【参考】数式用!$A$2:$M$57,MATCH(N456,【参考】数式用!$G$3:$M$3,0)+6,0),"")</f>
        <v/>
      </c>
      <c r="P456" s="461" t="s">
        <v>180</v>
      </c>
      <c r="Q456" s="141"/>
      <c r="R456" s="462" t="s">
        <v>271</v>
      </c>
      <c r="S456" s="141"/>
      <c r="T456" s="462" t="s">
        <v>272</v>
      </c>
      <c r="U456" s="141"/>
      <c r="V456" s="462" t="s">
        <v>271</v>
      </c>
      <c r="W456" s="141"/>
      <c r="X456" s="462" t="s">
        <v>182</v>
      </c>
      <c r="Y456" s="462" t="s">
        <v>274</v>
      </c>
      <c r="Z456" s="456" t="str">
        <f t="shared" si="175"/>
        <v/>
      </c>
      <c r="AA456" s="463" t="s">
        <v>275</v>
      </c>
      <c r="AB456" s="458" t="str">
        <f t="shared" si="176"/>
        <v/>
      </c>
      <c r="AC456" s="459" t="str">
        <f>IFERROR(ROUNDDOWN(ROUNDDOWN(ROUND(L456*VLOOKUP(K456,【参考】数式用!$A$2:$M$57,MATCH("処遇改善加算Ⅳ",【参考】数式用!$G$3:$M$3,0)+6,0),0)*M456,0)*Z456*0.5,0), "")</f>
        <v/>
      </c>
      <c r="AD456" s="156"/>
      <c r="AE456" s="157"/>
      <c r="AF456" s="157"/>
      <c r="AG456" s="158"/>
      <c r="AH456" s="234"/>
      <c r="AI456" s="584"/>
      <c r="AJ456" s="167"/>
      <c r="AK456" s="541" t="str">
        <f t="shared" si="177"/>
        <v/>
      </c>
      <c r="AL456" s="542" t="str">
        <f t="shared" si="178"/>
        <v/>
      </c>
      <c r="AM456" s="543"/>
      <c r="AN456" s="547" t="str">
        <f>IFERROR(VLOOKUP(K456,【参考】数式用!$A$2:$N$57,14,FALSE),"")</f>
        <v/>
      </c>
      <c r="AO456" s="547" t="str">
        <f t="shared" si="179"/>
        <v/>
      </c>
      <c r="AP456" s="545" t="str">
        <f t="shared" si="180"/>
        <v/>
      </c>
      <c r="AQ456" s="545" t="str">
        <f t="shared" si="181"/>
        <v>キャリアパス要件Ⅰ・Ⅱ_</v>
      </c>
      <c r="AR456" s="546" t="str">
        <f t="shared" si="182"/>
        <v>入力済</v>
      </c>
      <c r="AS456" s="547" t="str">
        <f t="shared" si="183"/>
        <v/>
      </c>
      <c r="AT456" s="546" t="str">
        <f t="shared" si="184"/>
        <v>入力済</v>
      </c>
      <c r="AU456" s="546" t="str">
        <f t="shared" si="185"/>
        <v/>
      </c>
      <c r="AV456" s="546" t="str">
        <f t="shared" si="186"/>
        <v/>
      </c>
      <c r="AW456" s="547" t="str">
        <f t="shared" si="187"/>
        <v/>
      </c>
      <c r="AX456" s="547" t="str">
        <f t="shared" si="173"/>
        <v>入力済</v>
      </c>
      <c r="AY456" s="546" t="str">
        <f>IFERROR(VLOOKUP(K456,【参考】数式用!$AR$3:$AS$49, 2, FALSE), "")</f>
        <v/>
      </c>
      <c r="AZ456" s="547" t="str">
        <f t="shared" si="188"/>
        <v/>
      </c>
      <c r="BA456" s="547" t="str">
        <f t="shared" si="189"/>
        <v>入力済</v>
      </c>
      <c r="BB456" s="546" t="str">
        <f>IFERROR(VLOOKUP(K456,【参考】数式用!$AX$3:$AY$56, 2, FALSE), "")</f>
        <v/>
      </c>
      <c r="BC456" s="547" t="str">
        <f t="shared" si="190"/>
        <v/>
      </c>
      <c r="BD456" s="547" t="str">
        <f t="shared" si="191"/>
        <v>入力済</v>
      </c>
      <c r="BE456" s="547" t="str">
        <f t="shared" si="174"/>
        <v/>
      </c>
      <c r="BF456" s="547" t="str">
        <f t="shared" si="192"/>
        <v/>
      </c>
      <c r="BG456" s="547" t="str">
        <f t="shared" si="193"/>
        <v/>
      </c>
      <c r="BH456" s="547" t="str">
        <f t="shared" si="194"/>
        <v/>
      </c>
      <c r="BI456" s="547" t="str">
        <f t="shared" si="195"/>
        <v/>
      </c>
      <c r="BM456" s="633" t="e">
        <f>VLOOKUP(K456,【参考】数式用!$A$2:$O$57,15,FALSE)</f>
        <v>#N/A</v>
      </c>
    </row>
    <row r="457" spans="1:65" ht="109.95" customHeight="1" thickBot="1">
      <c r="A457" s="649">
        <v>446</v>
      </c>
      <c r="B457" s="983" t="str">
        <f>IF(基本情報入力シート!B485="","",基本情報入力シート!B485)</f>
        <v/>
      </c>
      <c r="C457" s="984"/>
      <c r="D457" s="984"/>
      <c r="E457" s="984"/>
      <c r="F457" s="985"/>
      <c r="G457" s="460" t="str">
        <f>IF(基本情報入力シート!L485="", "", 基本情報入力シート!L485)</f>
        <v/>
      </c>
      <c r="H457" s="460" t="str">
        <f>IF(基本情報入力シート!Q485="", "", 基本情報入力シート!Q485)</f>
        <v/>
      </c>
      <c r="I457" s="460" t="str">
        <f>IF(基本情報入力シート!V485="", "", 基本情報入力シート!V485)</f>
        <v/>
      </c>
      <c r="J457" s="460" t="str">
        <f>IF(基本情報入力シート!W485="", "", 基本情報入力シート!W485)</f>
        <v/>
      </c>
      <c r="K457" s="460" t="str">
        <f>IF(基本情報入力シート!Z485="", "", 基本情報入力シート!Z485)</f>
        <v/>
      </c>
      <c r="L457" s="162" t="str">
        <f>IF(基本情報入力シート!AF485=0, "",基本情報入力シート!AF485)</f>
        <v/>
      </c>
      <c r="M457" s="163" t="str">
        <f>IF(AND(基本情報入力シート!AG485="",基本情報入力シート!AG485=""), "", 基本情報入力シート!AG485)</f>
        <v/>
      </c>
      <c r="N457" s="136"/>
      <c r="O457" s="155" t="str">
        <f>IFERROR(VLOOKUP(K457,【参考】数式用!$A$2:$M$57,MATCH(N457,【参考】数式用!$G$3:$M$3,0)+6,0),"")</f>
        <v/>
      </c>
      <c r="P457" s="461" t="s">
        <v>180</v>
      </c>
      <c r="Q457" s="141"/>
      <c r="R457" s="462" t="s">
        <v>271</v>
      </c>
      <c r="S457" s="141"/>
      <c r="T457" s="462" t="s">
        <v>272</v>
      </c>
      <c r="U457" s="141"/>
      <c r="V457" s="462" t="s">
        <v>271</v>
      </c>
      <c r="W457" s="141"/>
      <c r="X457" s="462" t="s">
        <v>182</v>
      </c>
      <c r="Y457" s="462" t="s">
        <v>274</v>
      </c>
      <c r="Z457" s="456" t="str">
        <f t="shared" si="175"/>
        <v/>
      </c>
      <c r="AA457" s="463" t="s">
        <v>275</v>
      </c>
      <c r="AB457" s="458" t="str">
        <f t="shared" si="176"/>
        <v/>
      </c>
      <c r="AC457" s="459" t="str">
        <f>IFERROR(ROUNDDOWN(ROUNDDOWN(ROUND(L457*VLOOKUP(K457,【参考】数式用!$A$2:$M$57,MATCH("処遇改善加算Ⅳ",【参考】数式用!$G$3:$M$3,0)+6,0),0)*M457,0)*Z457*0.5,0), "")</f>
        <v/>
      </c>
      <c r="AD457" s="156"/>
      <c r="AE457" s="157"/>
      <c r="AF457" s="157"/>
      <c r="AG457" s="158"/>
      <c r="AH457" s="234"/>
      <c r="AI457" s="584"/>
      <c r="AJ457" s="167"/>
      <c r="AK457" s="541" t="str">
        <f t="shared" si="177"/>
        <v/>
      </c>
      <c r="AL457" s="542" t="str">
        <f t="shared" si="178"/>
        <v/>
      </c>
      <c r="AM457" s="543"/>
      <c r="AN457" s="547" t="str">
        <f>IFERROR(VLOOKUP(K457,【参考】数式用!$A$2:$N$57,14,FALSE),"")</f>
        <v/>
      </c>
      <c r="AO457" s="547" t="str">
        <f t="shared" si="179"/>
        <v/>
      </c>
      <c r="AP457" s="545" t="str">
        <f t="shared" si="180"/>
        <v/>
      </c>
      <c r="AQ457" s="545" t="str">
        <f t="shared" si="181"/>
        <v>キャリアパス要件Ⅰ・Ⅱ_</v>
      </c>
      <c r="AR457" s="546" t="str">
        <f t="shared" si="182"/>
        <v>入力済</v>
      </c>
      <c r="AS457" s="547" t="str">
        <f t="shared" si="183"/>
        <v/>
      </c>
      <c r="AT457" s="546" t="str">
        <f t="shared" si="184"/>
        <v>入力済</v>
      </c>
      <c r="AU457" s="546" t="str">
        <f t="shared" si="185"/>
        <v/>
      </c>
      <c r="AV457" s="546" t="str">
        <f t="shared" si="186"/>
        <v/>
      </c>
      <c r="AW457" s="547" t="str">
        <f t="shared" si="187"/>
        <v/>
      </c>
      <c r="AX457" s="547" t="str">
        <f t="shared" si="173"/>
        <v>入力済</v>
      </c>
      <c r="AY457" s="546" t="str">
        <f>IFERROR(VLOOKUP(K457,【参考】数式用!$AR$3:$AS$49, 2, FALSE), "")</f>
        <v/>
      </c>
      <c r="AZ457" s="547" t="str">
        <f t="shared" si="188"/>
        <v/>
      </c>
      <c r="BA457" s="547" t="str">
        <f t="shared" si="189"/>
        <v>入力済</v>
      </c>
      <c r="BB457" s="546" t="str">
        <f>IFERROR(VLOOKUP(K457,【参考】数式用!$AX$3:$AY$56, 2, FALSE), "")</f>
        <v/>
      </c>
      <c r="BC457" s="547" t="str">
        <f t="shared" si="190"/>
        <v/>
      </c>
      <c r="BD457" s="547" t="str">
        <f t="shared" si="191"/>
        <v>入力済</v>
      </c>
      <c r="BE457" s="547" t="str">
        <f t="shared" si="174"/>
        <v/>
      </c>
      <c r="BF457" s="547" t="str">
        <f t="shared" si="192"/>
        <v/>
      </c>
      <c r="BG457" s="547" t="str">
        <f t="shared" si="193"/>
        <v/>
      </c>
      <c r="BH457" s="547" t="str">
        <f t="shared" si="194"/>
        <v/>
      </c>
      <c r="BI457" s="547" t="str">
        <f t="shared" si="195"/>
        <v/>
      </c>
      <c r="BM457" s="633" t="e">
        <f>VLOOKUP(K457,【参考】数式用!$A$2:$O$57,15,FALSE)</f>
        <v>#N/A</v>
      </c>
    </row>
    <row r="458" spans="1:65" ht="109.95" customHeight="1" thickBot="1">
      <c r="A458" s="649">
        <v>447</v>
      </c>
      <c r="B458" s="983" t="str">
        <f>IF(基本情報入力シート!B486="","",基本情報入力シート!B486)</f>
        <v/>
      </c>
      <c r="C458" s="984"/>
      <c r="D458" s="984"/>
      <c r="E458" s="984"/>
      <c r="F458" s="985"/>
      <c r="G458" s="460" t="str">
        <f>IF(基本情報入力シート!L486="", "", 基本情報入力シート!L486)</f>
        <v/>
      </c>
      <c r="H458" s="460" t="str">
        <f>IF(基本情報入力シート!Q486="", "", 基本情報入力シート!Q486)</f>
        <v/>
      </c>
      <c r="I458" s="460" t="str">
        <f>IF(基本情報入力シート!V486="", "", 基本情報入力シート!V486)</f>
        <v/>
      </c>
      <c r="J458" s="460" t="str">
        <f>IF(基本情報入力シート!W486="", "", 基本情報入力シート!W486)</f>
        <v/>
      </c>
      <c r="K458" s="460" t="str">
        <f>IF(基本情報入力シート!Z486="", "", 基本情報入力シート!Z486)</f>
        <v/>
      </c>
      <c r="L458" s="162" t="str">
        <f>IF(基本情報入力シート!AF486=0, "",基本情報入力シート!AF486)</f>
        <v/>
      </c>
      <c r="M458" s="163" t="str">
        <f>IF(AND(基本情報入力シート!AG486="",基本情報入力シート!AG486=""), "", 基本情報入力シート!AG486)</f>
        <v/>
      </c>
      <c r="N458" s="136"/>
      <c r="O458" s="155" t="str">
        <f>IFERROR(VLOOKUP(K458,【参考】数式用!$A$2:$M$57,MATCH(N458,【参考】数式用!$G$3:$M$3,0)+6,0),"")</f>
        <v/>
      </c>
      <c r="P458" s="461" t="s">
        <v>180</v>
      </c>
      <c r="Q458" s="141"/>
      <c r="R458" s="462" t="s">
        <v>271</v>
      </c>
      <c r="S458" s="141"/>
      <c r="T458" s="462" t="s">
        <v>272</v>
      </c>
      <c r="U458" s="141"/>
      <c r="V458" s="462" t="s">
        <v>271</v>
      </c>
      <c r="W458" s="141"/>
      <c r="X458" s="462" t="s">
        <v>182</v>
      </c>
      <c r="Y458" s="462" t="s">
        <v>274</v>
      </c>
      <c r="Z458" s="456" t="str">
        <f t="shared" si="175"/>
        <v/>
      </c>
      <c r="AA458" s="463" t="s">
        <v>275</v>
      </c>
      <c r="AB458" s="458" t="str">
        <f t="shared" si="176"/>
        <v/>
      </c>
      <c r="AC458" s="459" t="str">
        <f>IFERROR(ROUNDDOWN(ROUNDDOWN(ROUND(L458*VLOOKUP(K458,【参考】数式用!$A$2:$M$57,MATCH("処遇改善加算Ⅳ",【参考】数式用!$G$3:$M$3,0)+6,0),0)*M458,0)*Z458*0.5,0), "")</f>
        <v/>
      </c>
      <c r="AD458" s="156"/>
      <c r="AE458" s="157"/>
      <c r="AF458" s="157"/>
      <c r="AG458" s="158"/>
      <c r="AH458" s="234"/>
      <c r="AI458" s="584"/>
      <c r="AJ458" s="167"/>
      <c r="AK458" s="541" t="str">
        <f t="shared" si="177"/>
        <v/>
      </c>
      <c r="AL458" s="542" t="str">
        <f t="shared" si="178"/>
        <v/>
      </c>
      <c r="AM458" s="543"/>
      <c r="AN458" s="547" t="str">
        <f>IFERROR(VLOOKUP(K458,【参考】数式用!$A$2:$N$57,14,FALSE),"")</f>
        <v/>
      </c>
      <c r="AO458" s="547" t="str">
        <f t="shared" si="179"/>
        <v/>
      </c>
      <c r="AP458" s="545" t="str">
        <f t="shared" si="180"/>
        <v/>
      </c>
      <c r="AQ458" s="545" t="str">
        <f t="shared" si="181"/>
        <v>キャリアパス要件Ⅰ・Ⅱ_</v>
      </c>
      <c r="AR458" s="546" t="str">
        <f t="shared" si="182"/>
        <v>入力済</v>
      </c>
      <c r="AS458" s="547" t="str">
        <f t="shared" si="183"/>
        <v/>
      </c>
      <c r="AT458" s="546" t="str">
        <f t="shared" si="184"/>
        <v>入力済</v>
      </c>
      <c r="AU458" s="546" t="str">
        <f t="shared" si="185"/>
        <v/>
      </c>
      <c r="AV458" s="546" t="str">
        <f t="shared" si="186"/>
        <v/>
      </c>
      <c r="AW458" s="547" t="str">
        <f t="shared" si="187"/>
        <v/>
      </c>
      <c r="AX458" s="547" t="str">
        <f t="shared" si="173"/>
        <v>入力済</v>
      </c>
      <c r="AY458" s="546" t="str">
        <f>IFERROR(VLOOKUP(K458,【参考】数式用!$AR$3:$AS$49, 2, FALSE), "")</f>
        <v/>
      </c>
      <c r="AZ458" s="547" t="str">
        <f t="shared" si="188"/>
        <v/>
      </c>
      <c r="BA458" s="547" t="str">
        <f t="shared" si="189"/>
        <v>入力済</v>
      </c>
      <c r="BB458" s="546" t="str">
        <f>IFERROR(VLOOKUP(K458,【参考】数式用!$AX$3:$AY$56, 2, FALSE), "")</f>
        <v/>
      </c>
      <c r="BC458" s="547" t="str">
        <f t="shared" si="190"/>
        <v/>
      </c>
      <c r="BD458" s="547" t="str">
        <f t="shared" si="191"/>
        <v>入力済</v>
      </c>
      <c r="BE458" s="547" t="str">
        <f t="shared" si="174"/>
        <v/>
      </c>
      <c r="BF458" s="547" t="str">
        <f t="shared" si="192"/>
        <v/>
      </c>
      <c r="BG458" s="547" t="str">
        <f t="shared" si="193"/>
        <v/>
      </c>
      <c r="BH458" s="547" t="str">
        <f t="shared" si="194"/>
        <v/>
      </c>
      <c r="BI458" s="547" t="str">
        <f t="shared" si="195"/>
        <v/>
      </c>
      <c r="BM458" s="633" t="e">
        <f>VLOOKUP(K458,【参考】数式用!$A$2:$O$57,15,FALSE)</f>
        <v>#N/A</v>
      </c>
    </row>
    <row r="459" spans="1:65" ht="109.95" customHeight="1" thickBot="1">
      <c r="A459" s="649">
        <v>448</v>
      </c>
      <c r="B459" s="983" t="str">
        <f>IF(基本情報入力シート!B487="","",基本情報入力シート!B487)</f>
        <v/>
      </c>
      <c r="C459" s="984"/>
      <c r="D459" s="984"/>
      <c r="E459" s="984"/>
      <c r="F459" s="985"/>
      <c r="G459" s="460" t="str">
        <f>IF(基本情報入力シート!L487="", "", 基本情報入力シート!L487)</f>
        <v/>
      </c>
      <c r="H459" s="460" t="str">
        <f>IF(基本情報入力シート!Q487="", "", 基本情報入力シート!Q487)</f>
        <v/>
      </c>
      <c r="I459" s="460" t="str">
        <f>IF(基本情報入力シート!V487="", "", 基本情報入力シート!V487)</f>
        <v/>
      </c>
      <c r="J459" s="460" t="str">
        <f>IF(基本情報入力シート!W487="", "", 基本情報入力シート!W487)</f>
        <v/>
      </c>
      <c r="K459" s="460" t="str">
        <f>IF(基本情報入力シート!Z487="", "", 基本情報入力シート!Z487)</f>
        <v/>
      </c>
      <c r="L459" s="162" t="str">
        <f>IF(基本情報入力シート!AF487=0, "",基本情報入力シート!AF487)</f>
        <v/>
      </c>
      <c r="M459" s="163" t="str">
        <f>IF(AND(基本情報入力シート!AG487="",基本情報入力シート!AG487=""), "", 基本情報入力シート!AG487)</f>
        <v/>
      </c>
      <c r="N459" s="136"/>
      <c r="O459" s="155" t="str">
        <f>IFERROR(VLOOKUP(K459,【参考】数式用!$A$2:$M$57,MATCH(N459,【参考】数式用!$G$3:$M$3,0)+6,0),"")</f>
        <v/>
      </c>
      <c r="P459" s="461" t="s">
        <v>180</v>
      </c>
      <c r="Q459" s="141"/>
      <c r="R459" s="462" t="s">
        <v>271</v>
      </c>
      <c r="S459" s="141"/>
      <c r="T459" s="462" t="s">
        <v>272</v>
      </c>
      <c r="U459" s="141"/>
      <c r="V459" s="462" t="s">
        <v>271</v>
      </c>
      <c r="W459" s="141"/>
      <c r="X459" s="462" t="s">
        <v>182</v>
      </c>
      <c r="Y459" s="462" t="s">
        <v>274</v>
      </c>
      <c r="Z459" s="456" t="str">
        <f t="shared" si="175"/>
        <v/>
      </c>
      <c r="AA459" s="463" t="s">
        <v>275</v>
      </c>
      <c r="AB459" s="458" t="str">
        <f t="shared" si="176"/>
        <v/>
      </c>
      <c r="AC459" s="459" t="str">
        <f>IFERROR(ROUNDDOWN(ROUNDDOWN(ROUND(L459*VLOOKUP(K459,【参考】数式用!$A$2:$M$57,MATCH("処遇改善加算Ⅳ",【参考】数式用!$G$3:$M$3,0)+6,0),0)*M459,0)*Z459*0.5,0), "")</f>
        <v/>
      </c>
      <c r="AD459" s="156"/>
      <c r="AE459" s="157"/>
      <c r="AF459" s="157"/>
      <c r="AG459" s="158"/>
      <c r="AH459" s="234"/>
      <c r="AI459" s="584"/>
      <c r="AJ459" s="167"/>
      <c r="AK459" s="541" t="str">
        <f t="shared" si="177"/>
        <v/>
      </c>
      <c r="AL459" s="542" t="str">
        <f t="shared" si="178"/>
        <v/>
      </c>
      <c r="AM459" s="543"/>
      <c r="AN459" s="547" t="str">
        <f>IFERROR(VLOOKUP(K459,【参考】数式用!$A$2:$N$57,14,FALSE),"")</f>
        <v/>
      </c>
      <c r="AO459" s="547" t="str">
        <f t="shared" si="179"/>
        <v/>
      </c>
      <c r="AP459" s="545" t="str">
        <f t="shared" si="180"/>
        <v/>
      </c>
      <c r="AQ459" s="545" t="str">
        <f t="shared" si="181"/>
        <v>キャリアパス要件Ⅰ・Ⅱ_</v>
      </c>
      <c r="AR459" s="546" t="str">
        <f t="shared" si="182"/>
        <v>入力済</v>
      </c>
      <c r="AS459" s="547" t="str">
        <f t="shared" si="183"/>
        <v/>
      </c>
      <c r="AT459" s="546" t="str">
        <f t="shared" si="184"/>
        <v>入力済</v>
      </c>
      <c r="AU459" s="546" t="str">
        <f t="shared" si="185"/>
        <v/>
      </c>
      <c r="AV459" s="546" t="str">
        <f t="shared" si="186"/>
        <v/>
      </c>
      <c r="AW459" s="547" t="str">
        <f t="shared" si="187"/>
        <v/>
      </c>
      <c r="AX459" s="547" t="str">
        <f t="shared" si="173"/>
        <v>入力済</v>
      </c>
      <c r="AY459" s="546" t="str">
        <f>IFERROR(VLOOKUP(K459,【参考】数式用!$AR$3:$AS$49, 2, FALSE), "")</f>
        <v/>
      </c>
      <c r="AZ459" s="547" t="str">
        <f t="shared" si="188"/>
        <v/>
      </c>
      <c r="BA459" s="547" t="str">
        <f t="shared" si="189"/>
        <v>入力済</v>
      </c>
      <c r="BB459" s="546" t="str">
        <f>IFERROR(VLOOKUP(K459,【参考】数式用!$AX$3:$AY$56, 2, FALSE), "")</f>
        <v/>
      </c>
      <c r="BC459" s="547" t="str">
        <f t="shared" si="190"/>
        <v/>
      </c>
      <c r="BD459" s="547" t="str">
        <f t="shared" si="191"/>
        <v>入力済</v>
      </c>
      <c r="BE459" s="547" t="str">
        <f t="shared" si="174"/>
        <v/>
      </c>
      <c r="BF459" s="547" t="str">
        <f t="shared" si="192"/>
        <v/>
      </c>
      <c r="BG459" s="547" t="str">
        <f t="shared" si="193"/>
        <v/>
      </c>
      <c r="BH459" s="547" t="str">
        <f t="shared" si="194"/>
        <v/>
      </c>
      <c r="BI459" s="547" t="str">
        <f t="shared" si="195"/>
        <v/>
      </c>
      <c r="BM459" s="633" t="e">
        <f>VLOOKUP(K459,【参考】数式用!$A$2:$O$57,15,FALSE)</f>
        <v>#N/A</v>
      </c>
    </row>
    <row r="460" spans="1:65" ht="109.95" customHeight="1" thickBot="1">
      <c r="A460" s="649">
        <v>449</v>
      </c>
      <c r="B460" s="983" t="str">
        <f>IF(基本情報入力シート!B488="","",基本情報入力シート!B488)</f>
        <v/>
      </c>
      <c r="C460" s="984"/>
      <c r="D460" s="984"/>
      <c r="E460" s="984"/>
      <c r="F460" s="985"/>
      <c r="G460" s="460" t="str">
        <f>IF(基本情報入力シート!L488="", "", 基本情報入力シート!L488)</f>
        <v/>
      </c>
      <c r="H460" s="460" t="str">
        <f>IF(基本情報入力シート!Q488="", "", 基本情報入力シート!Q488)</f>
        <v/>
      </c>
      <c r="I460" s="460" t="str">
        <f>IF(基本情報入力シート!V488="", "", 基本情報入力シート!V488)</f>
        <v/>
      </c>
      <c r="J460" s="460" t="str">
        <f>IF(基本情報入力シート!W488="", "", 基本情報入力シート!W488)</f>
        <v/>
      </c>
      <c r="K460" s="460" t="str">
        <f>IF(基本情報入力シート!Z488="", "", 基本情報入力シート!Z488)</f>
        <v/>
      </c>
      <c r="L460" s="162" t="str">
        <f>IF(基本情報入力シート!AF488=0, "",基本情報入力シート!AF488)</f>
        <v/>
      </c>
      <c r="M460" s="163" t="str">
        <f>IF(AND(基本情報入力シート!AG488="",基本情報入力シート!AG488=""), "", 基本情報入力シート!AG488)</f>
        <v/>
      </c>
      <c r="N460" s="136"/>
      <c r="O460" s="155" t="str">
        <f>IFERROR(VLOOKUP(K460,【参考】数式用!$A$2:$M$57,MATCH(N460,【参考】数式用!$G$3:$M$3,0)+6,0),"")</f>
        <v/>
      </c>
      <c r="P460" s="461" t="s">
        <v>180</v>
      </c>
      <c r="Q460" s="141"/>
      <c r="R460" s="462" t="s">
        <v>271</v>
      </c>
      <c r="S460" s="141"/>
      <c r="T460" s="462" t="s">
        <v>272</v>
      </c>
      <c r="U460" s="141"/>
      <c r="V460" s="462" t="s">
        <v>271</v>
      </c>
      <c r="W460" s="141"/>
      <c r="X460" s="462" t="s">
        <v>182</v>
      </c>
      <c r="Y460" s="462" t="s">
        <v>274</v>
      </c>
      <c r="Z460" s="456" t="str">
        <f t="shared" si="175"/>
        <v/>
      </c>
      <c r="AA460" s="463" t="s">
        <v>275</v>
      </c>
      <c r="AB460" s="458" t="str">
        <f t="shared" si="176"/>
        <v/>
      </c>
      <c r="AC460" s="459" t="str">
        <f>IFERROR(ROUNDDOWN(ROUNDDOWN(ROUND(L460*VLOOKUP(K460,【参考】数式用!$A$2:$M$57,MATCH("処遇改善加算Ⅳ",【参考】数式用!$G$3:$M$3,0)+6,0),0)*M460,0)*Z460*0.5,0), "")</f>
        <v/>
      </c>
      <c r="AD460" s="156"/>
      <c r="AE460" s="157"/>
      <c r="AF460" s="157"/>
      <c r="AG460" s="158"/>
      <c r="AH460" s="234"/>
      <c r="AI460" s="584"/>
      <c r="AJ460" s="167"/>
      <c r="AK460" s="541" t="str">
        <f t="shared" si="177"/>
        <v/>
      </c>
      <c r="AL460" s="542" t="str">
        <f t="shared" si="178"/>
        <v/>
      </c>
      <c r="AM460" s="543"/>
      <c r="AN460" s="547" t="str">
        <f>IFERROR(VLOOKUP(K460,【参考】数式用!$A$2:$N$57,14,FALSE),"")</f>
        <v/>
      </c>
      <c r="AO460" s="547" t="str">
        <f t="shared" si="179"/>
        <v/>
      </c>
      <c r="AP460" s="545" t="str">
        <f t="shared" si="180"/>
        <v/>
      </c>
      <c r="AQ460" s="545" t="str">
        <f t="shared" si="181"/>
        <v>キャリアパス要件Ⅰ・Ⅱ_</v>
      </c>
      <c r="AR460" s="546" t="str">
        <f t="shared" si="182"/>
        <v>入力済</v>
      </c>
      <c r="AS460" s="547" t="str">
        <f t="shared" si="183"/>
        <v/>
      </c>
      <c r="AT460" s="546" t="str">
        <f t="shared" si="184"/>
        <v>入力済</v>
      </c>
      <c r="AU460" s="546" t="str">
        <f t="shared" si="185"/>
        <v/>
      </c>
      <c r="AV460" s="546" t="str">
        <f t="shared" si="186"/>
        <v/>
      </c>
      <c r="AW460" s="547" t="str">
        <f t="shared" si="187"/>
        <v/>
      </c>
      <c r="AX460" s="547" t="str">
        <f t="shared" si="173"/>
        <v>入力済</v>
      </c>
      <c r="AY460" s="546" t="str">
        <f>IFERROR(VLOOKUP(K460,【参考】数式用!$AR$3:$AS$49, 2, FALSE), "")</f>
        <v/>
      </c>
      <c r="AZ460" s="547" t="str">
        <f t="shared" si="188"/>
        <v/>
      </c>
      <c r="BA460" s="547" t="str">
        <f t="shared" si="189"/>
        <v>入力済</v>
      </c>
      <c r="BB460" s="546" t="str">
        <f>IFERROR(VLOOKUP(K460,【参考】数式用!$AX$3:$AY$56, 2, FALSE), "")</f>
        <v/>
      </c>
      <c r="BC460" s="547" t="str">
        <f t="shared" si="190"/>
        <v/>
      </c>
      <c r="BD460" s="547" t="str">
        <f t="shared" si="191"/>
        <v>入力済</v>
      </c>
      <c r="BE460" s="547" t="str">
        <f t="shared" si="174"/>
        <v/>
      </c>
      <c r="BF460" s="547" t="str">
        <f t="shared" si="192"/>
        <v/>
      </c>
      <c r="BG460" s="547" t="str">
        <f t="shared" si="193"/>
        <v/>
      </c>
      <c r="BH460" s="547" t="str">
        <f t="shared" si="194"/>
        <v/>
      </c>
      <c r="BI460" s="547" t="str">
        <f t="shared" si="195"/>
        <v/>
      </c>
      <c r="BM460" s="633" t="e">
        <f>VLOOKUP(K460,【参考】数式用!$A$2:$O$57,15,FALSE)</f>
        <v>#N/A</v>
      </c>
    </row>
    <row r="461" spans="1:65" ht="109.95" customHeight="1" thickBot="1">
      <c r="A461" s="649">
        <v>450</v>
      </c>
      <c r="B461" s="983" t="str">
        <f>IF(基本情報入力シート!B489="","",基本情報入力シート!B489)</f>
        <v/>
      </c>
      <c r="C461" s="984"/>
      <c r="D461" s="984"/>
      <c r="E461" s="984"/>
      <c r="F461" s="985"/>
      <c r="G461" s="460" t="str">
        <f>IF(基本情報入力シート!L489="", "", 基本情報入力シート!L489)</f>
        <v/>
      </c>
      <c r="H461" s="460" t="str">
        <f>IF(基本情報入力シート!Q489="", "", 基本情報入力シート!Q489)</f>
        <v/>
      </c>
      <c r="I461" s="460" t="str">
        <f>IF(基本情報入力シート!V489="", "", 基本情報入力シート!V489)</f>
        <v/>
      </c>
      <c r="J461" s="460" t="str">
        <f>IF(基本情報入力シート!W489="", "", 基本情報入力シート!W489)</f>
        <v/>
      </c>
      <c r="K461" s="460" t="str">
        <f>IF(基本情報入力シート!Z489="", "", 基本情報入力シート!Z489)</f>
        <v/>
      </c>
      <c r="L461" s="162" t="str">
        <f>IF(基本情報入力シート!AF489=0, "",基本情報入力シート!AF489)</f>
        <v/>
      </c>
      <c r="M461" s="163" t="str">
        <f>IF(AND(基本情報入力シート!AG489="",基本情報入力シート!AG489=""), "", 基本情報入力シート!AG489)</f>
        <v/>
      </c>
      <c r="N461" s="136"/>
      <c r="O461" s="155" t="str">
        <f>IFERROR(VLOOKUP(K461,【参考】数式用!$A$2:$M$57,MATCH(N461,【参考】数式用!$G$3:$M$3,0)+6,0),"")</f>
        <v/>
      </c>
      <c r="P461" s="461" t="s">
        <v>180</v>
      </c>
      <c r="Q461" s="141"/>
      <c r="R461" s="462" t="s">
        <v>271</v>
      </c>
      <c r="S461" s="141"/>
      <c r="T461" s="462" t="s">
        <v>272</v>
      </c>
      <c r="U461" s="141"/>
      <c r="V461" s="462" t="s">
        <v>271</v>
      </c>
      <c r="W461" s="141"/>
      <c r="X461" s="462" t="s">
        <v>182</v>
      </c>
      <c r="Y461" s="462" t="s">
        <v>274</v>
      </c>
      <c r="Z461" s="456" t="str">
        <f t="shared" si="175"/>
        <v/>
      </c>
      <c r="AA461" s="463" t="s">
        <v>275</v>
      </c>
      <c r="AB461" s="458" t="str">
        <f t="shared" si="176"/>
        <v/>
      </c>
      <c r="AC461" s="459" t="str">
        <f>IFERROR(ROUNDDOWN(ROUNDDOWN(ROUND(L461*VLOOKUP(K461,【参考】数式用!$A$2:$M$57,MATCH("処遇改善加算Ⅳ",【参考】数式用!$G$3:$M$3,0)+6,0),0)*M461,0)*Z461*0.5,0), "")</f>
        <v/>
      </c>
      <c r="AD461" s="156"/>
      <c r="AE461" s="157"/>
      <c r="AF461" s="157"/>
      <c r="AG461" s="158"/>
      <c r="AH461" s="234"/>
      <c r="AI461" s="584"/>
      <c r="AJ461" s="167"/>
      <c r="AK461" s="541" t="str">
        <f t="shared" si="177"/>
        <v/>
      </c>
      <c r="AL461" s="542" t="str">
        <f t="shared" si="178"/>
        <v/>
      </c>
      <c r="AM461" s="543"/>
      <c r="AN461" s="547" t="str">
        <f>IFERROR(VLOOKUP(K461,【参考】数式用!$A$2:$N$57,14,FALSE),"")</f>
        <v/>
      </c>
      <c r="AO461" s="547" t="str">
        <f t="shared" si="179"/>
        <v/>
      </c>
      <c r="AP461" s="545" t="str">
        <f t="shared" si="180"/>
        <v/>
      </c>
      <c r="AQ461" s="545" t="str">
        <f t="shared" si="181"/>
        <v>キャリアパス要件Ⅰ・Ⅱ_</v>
      </c>
      <c r="AR461" s="546" t="str">
        <f t="shared" si="182"/>
        <v>入力済</v>
      </c>
      <c r="AS461" s="547" t="str">
        <f t="shared" si="183"/>
        <v/>
      </c>
      <c r="AT461" s="546" t="str">
        <f t="shared" si="184"/>
        <v>入力済</v>
      </c>
      <c r="AU461" s="546" t="str">
        <f t="shared" si="185"/>
        <v/>
      </c>
      <c r="AV461" s="546" t="str">
        <f t="shared" si="186"/>
        <v/>
      </c>
      <c r="AW461" s="547" t="str">
        <f t="shared" si="187"/>
        <v/>
      </c>
      <c r="AX461" s="547" t="str">
        <f t="shared" ref="AX461:AX511" si="196">IF(AND($AV461=1,$AW461="AH列に色付け",OR($AG461="",$AH461="")),"未入力",IF(AND($AV461=1,$AW461="",$AG461=""),"未入力","入力済"))</f>
        <v>入力済</v>
      </c>
      <c r="AY461" s="546" t="str">
        <f>IFERROR(VLOOKUP(K461,【参考】数式用!$AR$3:$AS$49, 2, FALSE), "")</f>
        <v/>
      </c>
      <c r="AZ461" s="547" t="str">
        <f t="shared" si="188"/>
        <v/>
      </c>
      <c r="BA461" s="547" t="str">
        <f t="shared" si="189"/>
        <v>入力済</v>
      </c>
      <c r="BB461" s="546" t="str">
        <f>IFERROR(VLOOKUP(K461,【参考】数式用!$AX$3:$AY$56, 2, FALSE), "")</f>
        <v/>
      </c>
      <c r="BC461" s="547" t="str">
        <f t="shared" si="190"/>
        <v/>
      </c>
      <c r="BD461" s="547" t="str">
        <f t="shared" si="191"/>
        <v>入力済</v>
      </c>
      <c r="BE461" s="547" t="str">
        <f t="shared" ref="BE461:BE511" si="197">IF(AH461="*その他*","AJ列色消し",IF(OR(ISNUMBER(SEARCH("処遇改善加算Ⅰロ",N461)),ISNUMBER(SEARCH("処遇改善加算Ⅱロ",N461))),"",IF(AND(BC461="AJ列に色付け",AE461="○",AF461="○",AG461&gt;=1),"AJ列色消し","")))</f>
        <v/>
      </c>
      <c r="BF461" s="547" t="str">
        <f t="shared" si="192"/>
        <v/>
      </c>
      <c r="BG461" s="547" t="str">
        <f t="shared" si="193"/>
        <v/>
      </c>
      <c r="BH461" s="547" t="str">
        <f t="shared" si="194"/>
        <v/>
      </c>
      <c r="BI461" s="547" t="str">
        <f t="shared" si="195"/>
        <v/>
      </c>
      <c r="BM461" s="633" t="e">
        <f>VLOOKUP(K461,【参考】数式用!$A$2:$O$57,15,FALSE)</f>
        <v>#N/A</v>
      </c>
    </row>
    <row r="462" spans="1:65" ht="109.95" customHeight="1" thickBot="1">
      <c r="A462" s="649">
        <v>451</v>
      </c>
      <c r="B462" s="983" t="str">
        <f>IF(基本情報入力シート!B490="","",基本情報入力シート!B490)</f>
        <v/>
      </c>
      <c r="C462" s="984"/>
      <c r="D462" s="984"/>
      <c r="E462" s="984"/>
      <c r="F462" s="985"/>
      <c r="G462" s="460" t="str">
        <f>IF(基本情報入力シート!L490="", "", 基本情報入力シート!L490)</f>
        <v/>
      </c>
      <c r="H462" s="460" t="str">
        <f>IF(基本情報入力シート!Q490="", "", 基本情報入力シート!Q490)</f>
        <v/>
      </c>
      <c r="I462" s="460" t="str">
        <f>IF(基本情報入力シート!V490="", "", 基本情報入力シート!V490)</f>
        <v/>
      </c>
      <c r="J462" s="460" t="str">
        <f>IF(基本情報入力シート!W490="", "", 基本情報入力シート!W490)</f>
        <v/>
      </c>
      <c r="K462" s="460" t="str">
        <f>IF(基本情報入力シート!Z490="", "", 基本情報入力シート!Z490)</f>
        <v/>
      </c>
      <c r="L462" s="162" t="str">
        <f>IF(基本情報入力シート!AF490=0, "",基本情報入力シート!AF490)</f>
        <v/>
      </c>
      <c r="M462" s="163" t="str">
        <f>IF(AND(基本情報入力シート!AG490="",基本情報入力シート!AG490=""), "", 基本情報入力シート!AG490)</f>
        <v/>
      </c>
      <c r="N462" s="136"/>
      <c r="O462" s="155" t="str">
        <f>IFERROR(VLOOKUP(K462,【参考】数式用!$A$2:$M$57,MATCH(N462,【参考】数式用!$G$3:$M$3,0)+6,0),"")</f>
        <v/>
      </c>
      <c r="P462" s="461" t="s">
        <v>180</v>
      </c>
      <c r="Q462" s="141"/>
      <c r="R462" s="462" t="s">
        <v>271</v>
      </c>
      <c r="S462" s="141"/>
      <c r="T462" s="462" t="s">
        <v>272</v>
      </c>
      <c r="U462" s="141"/>
      <c r="V462" s="462" t="s">
        <v>271</v>
      </c>
      <c r="W462" s="141"/>
      <c r="X462" s="462" t="s">
        <v>182</v>
      </c>
      <c r="Y462" s="462" t="s">
        <v>274</v>
      </c>
      <c r="Z462" s="456" t="str">
        <f t="shared" si="175"/>
        <v/>
      </c>
      <c r="AA462" s="463" t="s">
        <v>275</v>
      </c>
      <c r="AB462" s="458" t="str">
        <f t="shared" si="176"/>
        <v/>
      </c>
      <c r="AC462" s="459" t="str">
        <f>IFERROR(ROUNDDOWN(ROUNDDOWN(ROUND(L462*VLOOKUP(K462,【参考】数式用!$A$2:$M$57,MATCH("処遇改善加算Ⅳ",【参考】数式用!$G$3:$M$3,0)+6,0),0)*M462,0)*Z462*0.5,0), "")</f>
        <v/>
      </c>
      <c r="AD462" s="156"/>
      <c r="AE462" s="157"/>
      <c r="AF462" s="157"/>
      <c r="AG462" s="158"/>
      <c r="AH462" s="234"/>
      <c r="AI462" s="584"/>
      <c r="AJ462" s="167"/>
      <c r="AK462" s="541" t="str">
        <f t="shared" si="177"/>
        <v/>
      </c>
      <c r="AL462" s="542" t="str">
        <f t="shared" si="178"/>
        <v/>
      </c>
      <c r="AM462" s="543"/>
      <c r="AN462" s="547" t="str">
        <f>IFERROR(VLOOKUP(K462,【参考】数式用!$A$2:$N$57,14,FALSE),"")</f>
        <v/>
      </c>
      <c r="AO462" s="547" t="str">
        <f t="shared" si="179"/>
        <v/>
      </c>
      <c r="AP462" s="545" t="str">
        <f t="shared" si="180"/>
        <v/>
      </c>
      <c r="AQ462" s="545" t="str">
        <f t="shared" si="181"/>
        <v>キャリアパス要件Ⅰ・Ⅱ_</v>
      </c>
      <c r="AR462" s="546" t="str">
        <f t="shared" si="182"/>
        <v>入力済</v>
      </c>
      <c r="AS462" s="547" t="str">
        <f t="shared" si="183"/>
        <v/>
      </c>
      <c r="AT462" s="546" t="str">
        <f t="shared" si="184"/>
        <v>入力済</v>
      </c>
      <c r="AU462" s="546" t="str">
        <f t="shared" si="185"/>
        <v/>
      </c>
      <c r="AV462" s="546" t="str">
        <f t="shared" si="186"/>
        <v/>
      </c>
      <c r="AW462" s="547" t="str">
        <f t="shared" si="187"/>
        <v/>
      </c>
      <c r="AX462" s="547" t="str">
        <f t="shared" si="196"/>
        <v>入力済</v>
      </c>
      <c r="AY462" s="546" t="str">
        <f>IFERROR(VLOOKUP(K462,【参考】数式用!$AR$3:$AS$49, 2, FALSE), "")</f>
        <v/>
      </c>
      <c r="AZ462" s="547" t="str">
        <f t="shared" si="188"/>
        <v/>
      </c>
      <c r="BA462" s="547" t="str">
        <f t="shared" si="189"/>
        <v>入力済</v>
      </c>
      <c r="BB462" s="546" t="str">
        <f>IFERROR(VLOOKUP(K462,【参考】数式用!$AX$3:$AY$56, 2, FALSE), "")</f>
        <v/>
      </c>
      <c r="BC462" s="547" t="str">
        <f t="shared" si="190"/>
        <v/>
      </c>
      <c r="BD462" s="547" t="str">
        <f t="shared" si="191"/>
        <v>入力済</v>
      </c>
      <c r="BE462" s="547" t="str">
        <f t="shared" si="197"/>
        <v/>
      </c>
      <c r="BF462" s="547" t="str">
        <f t="shared" si="192"/>
        <v/>
      </c>
      <c r="BG462" s="547" t="str">
        <f t="shared" si="193"/>
        <v/>
      </c>
      <c r="BH462" s="547" t="str">
        <f t="shared" si="194"/>
        <v/>
      </c>
      <c r="BI462" s="547" t="str">
        <f t="shared" si="195"/>
        <v/>
      </c>
      <c r="BM462" s="633" t="e">
        <f>VLOOKUP(K462,【参考】数式用!$A$2:$O$57,15,FALSE)</f>
        <v>#N/A</v>
      </c>
    </row>
    <row r="463" spans="1:65" ht="109.95" customHeight="1" thickBot="1">
      <c r="A463" s="649">
        <v>452</v>
      </c>
      <c r="B463" s="983" t="str">
        <f>IF(基本情報入力シート!B491="","",基本情報入力シート!B491)</f>
        <v/>
      </c>
      <c r="C463" s="984"/>
      <c r="D463" s="984"/>
      <c r="E463" s="984"/>
      <c r="F463" s="985"/>
      <c r="G463" s="460" t="str">
        <f>IF(基本情報入力シート!L491="", "", 基本情報入力シート!L491)</f>
        <v/>
      </c>
      <c r="H463" s="460" t="str">
        <f>IF(基本情報入力シート!Q491="", "", 基本情報入力シート!Q491)</f>
        <v/>
      </c>
      <c r="I463" s="460" t="str">
        <f>IF(基本情報入力シート!V491="", "", 基本情報入力シート!V491)</f>
        <v/>
      </c>
      <c r="J463" s="460" t="str">
        <f>IF(基本情報入力シート!W491="", "", 基本情報入力シート!W491)</f>
        <v/>
      </c>
      <c r="K463" s="460" t="str">
        <f>IF(基本情報入力シート!Z491="", "", 基本情報入力シート!Z491)</f>
        <v/>
      </c>
      <c r="L463" s="162" t="str">
        <f>IF(基本情報入力シート!AF491=0, "",基本情報入力シート!AF491)</f>
        <v/>
      </c>
      <c r="M463" s="163" t="str">
        <f>IF(AND(基本情報入力シート!AG491="",基本情報入力シート!AG491=""), "", 基本情報入力シート!AG491)</f>
        <v/>
      </c>
      <c r="N463" s="136"/>
      <c r="O463" s="155" t="str">
        <f>IFERROR(VLOOKUP(K463,【参考】数式用!$A$2:$M$57,MATCH(N463,【参考】数式用!$G$3:$M$3,0)+6,0),"")</f>
        <v/>
      </c>
      <c r="P463" s="461" t="s">
        <v>180</v>
      </c>
      <c r="Q463" s="141"/>
      <c r="R463" s="462" t="s">
        <v>271</v>
      </c>
      <c r="S463" s="141"/>
      <c r="T463" s="462" t="s">
        <v>272</v>
      </c>
      <c r="U463" s="141"/>
      <c r="V463" s="462" t="s">
        <v>271</v>
      </c>
      <c r="W463" s="141"/>
      <c r="X463" s="462" t="s">
        <v>182</v>
      </c>
      <c r="Y463" s="462" t="s">
        <v>274</v>
      </c>
      <c r="Z463" s="456" t="str">
        <f t="shared" si="175"/>
        <v/>
      </c>
      <c r="AA463" s="463" t="s">
        <v>275</v>
      </c>
      <c r="AB463" s="458" t="str">
        <f t="shared" si="176"/>
        <v/>
      </c>
      <c r="AC463" s="459" t="str">
        <f>IFERROR(ROUNDDOWN(ROUNDDOWN(ROUND(L463*VLOOKUP(K463,【参考】数式用!$A$2:$M$57,MATCH("処遇改善加算Ⅳ",【参考】数式用!$G$3:$M$3,0)+6,0),0)*M463,0)*Z463*0.5,0), "")</f>
        <v/>
      </c>
      <c r="AD463" s="156"/>
      <c r="AE463" s="157"/>
      <c r="AF463" s="157"/>
      <c r="AG463" s="158"/>
      <c r="AH463" s="234"/>
      <c r="AI463" s="584"/>
      <c r="AJ463" s="167"/>
      <c r="AK463" s="541" t="str">
        <f t="shared" si="177"/>
        <v/>
      </c>
      <c r="AL463" s="542" t="str">
        <f t="shared" si="178"/>
        <v/>
      </c>
      <c r="AM463" s="543"/>
      <c r="AN463" s="547" t="str">
        <f>IFERROR(VLOOKUP(K463,【参考】数式用!$A$2:$N$57,14,FALSE),"")</f>
        <v/>
      </c>
      <c r="AO463" s="547" t="str">
        <f t="shared" si="179"/>
        <v/>
      </c>
      <c r="AP463" s="545" t="str">
        <f t="shared" si="180"/>
        <v/>
      </c>
      <c r="AQ463" s="545" t="str">
        <f t="shared" si="181"/>
        <v>キャリアパス要件Ⅰ・Ⅱ_</v>
      </c>
      <c r="AR463" s="546" t="str">
        <f t="shared" si="182"/>
        <v>入力済</v>
      </c>
      <c r="AS463" s="547" t="str">
        <f t="shared" si="183"/>
        <v/>
      </c>
      <c r="AT463" s="546" t="str">
        <f t="shared" si="184"/>
        <v>入力済</v>
      </c>
      <c r="AU463" s="546" t="str">
        <f t="shared" si="185"/>
        <v/>
      </c>
      <c r="AV463" s="546" t="str">
        <f t="shared" si="186"/>
        <v/>
      </c>
      <c r="AW463" s="547" t="str">
        <f t="shared" si="187"/>
        <v/>
      </c>
      <c r="AX463" s="547" t="str">
        <f t="shared" si="196"/>
        <v>入力済</v>
      </c>
      <c r="AY463" s="546" t="str">
        <f>IFERROR(VLOOKUP(K463,【参考】数式用!$AR$3:$AS$49, 2, FALSE), "")</f>
        <v/>
      </c>
      <c r="AZ463" s="547" t="str">
        <f t="shared" si="188"/>
        <v/>
      </c>
      <c r="BA463" s="547" t="str">
        <f t="shared" si="189"/>
        <v>入力済</v>
      </c>
      <c r="BB463" s="546" t="str">
        <f>IFERROR(VLOOKUP(K463,【参考】数式用!$AX$3:$AY$56, 2, FALSE), "")</f>
        <v/>
      </c>
      <c r="BC463" s="547" t="str">
        <f t="shared" si="190"/>
        <v/>
      </c>
      <c r="BD463" s="547" t="str">
        <f t="shared" si="191"/>
        <v>入力済</v>
      </c>
      <c r="BE463" s="547" t="str">
        <f t="shared" si="197"/>
        <v/>
      </c>
      <c r="BF463" s="547" t="str">
        <f t="shared" si="192"/>
        <v/>
      </c>
      <c r="BG463" s="547" t="str">
        <f t="shared" si="193"/>
        <v/>
      </c>
      <c r="BH463" s="547" t="str">
        <f t="shared" si="194"/>
        <v/>
      </c>
      <c r="BI463" s="547" t="str">
        <f t="shared" si="195"/>
        <v/>
      </c>
      <c r="BM463" s="633" t="e">
        <f>VLOOKUP(K463,【参考】数式用!$A$2:$O$57,15,FALSE)</f>
        <v>#N/A</v>
      </c>
    </row>
    <row r="464" spans="1:65" ht="109.95" customHeight="1" thickBot="1">
      <c r="A464" s="649">
        <v>453</v>
      </c>
      <c r="B464" s="983" t="str">
        <f>IF(基本情報入力シート!B492="","",基本情報入力シート!B492)</f>
        <v/>
      </c>
      <c r="C464" s="984"/>
      <c r="D464" s="984"/>
      <c r="E464" s="984"/>
      <c r="F464" s="985"/>
      <c r="G464" s="460" t="str">
        <f>IF(基本情報入力シート!L492="", "", 基本情報入力シート!L492)</f>
        <v/>
      </c>
      <c r="H464" s="460" t="str">
        <f>IF(基本情報入力シート!Q492="", "", 基本情報入力シート!Q492)</f>
        <v/>
      </c>
      <c r="I464" s="460" t="str">
        <f>IF(基本情報入力シート!V492="", "", 基本情報入力シート!V492)</f>
        <v/>
      </c>
      <c r="J464" s="460" t="str">
        <f>IF(基本情報入力シート!W492="", "", 基本情報入力シート!W492)</f>
        <v/>
      </c>
      <c r="K464" s="460" t="str">
        <f>IF(基本情報入力シート!Z492="", "", 基本情報入力シート!Z492)</f>
        <v/>
      </c>
      <c r="L464" s="162" t="str">
        <f>IF(基本情報入力シート!AF492=0, "",基本情報入力シート!AF492)</f>
        <v/>
      </c>
      <c r="M464" s="163" t="str">
        <f>IF(AND(基本情報入力シート!AG492="",基本情報入力シート!AG492=""), "", 基本情報入力シート!AG492)</f>
        <v/>
      </c>
      <c r="N464" s="136"/>
      <c r="O464" s="155" t="str">
        <f>IFERROR(VLOOKUP(K464,【参考】数式用!$A$2:$M$57,MATCH(N464,【参考】数式用!$G$3:$M$3,0)+6,0),"")</f>
        <v/>
      </c>
      <c r="P464" s="461" t="s">
        <v>180</v>
      </c>
      <c r="Q464" s="141"/>
      <c r="R464" s="462" t="s">
        <v>271</v>
      </c>
      <c r="S464" s="141"/>
      <c r="T464" s="462" t="s">
        <v>272</v>
      </c>
      <c r="U464" s="141"/>
      <c r="V464" s="462" t="s">
        <v>271</v>
      </c>
      <c r="W464" s="141"/>
      <c r="X464" s="462" t="s">
        <v>182</v>
      </c>
      <c r="Y464" s="462" t="s">
        <v>274</v>
      </c>
      <c r="Z464" s="456" t="str">
        <f t="shared" si="175"/>
        <v/>
      </c>
      <c r="AA464" s="463" t="s">
        <v>275</v>
      </c>
      <c r="AB464" s="458" t="str">
        <f t="shared" si="176"/>
        <v/>
      </c>
      <c r="AC464" s="459" t="str">
        <f>IFERROR(ROUNDDOWN(ROUNDDOWN(ROUND(L464*VLOOKUP(K464,【参考】数式用!$A$2:$M$57,MATCH("処遇改善加算Ⅳ",【参考】数式用!$G$3:$M$3,0)+6,0),0)*M464,0)*Z464*0.5,0), "")</f>
        <v/>
      </c>
      <c r="AD464" s="156"/>
      <c r="AE464" s="157"/>
      <c r="AF464" s="157"/>
      <c r="AG464" s="158"/>
      <c r="AH464" s="234"/>
      <c r="AI464" s="584"/>
      <c r="AJ464" s="167"/>
      <c r="AK464" s="541" t="str">
        <f t="shared" si="177"/>
        <v/>
      </c>
      <c r="AL464" s="542" t="str">
        <f t="shared" si="178"/>
        <v/>
      </c>
      <c r="AM464" s="543"/>
      <c r="AN464" s="547" t="str">
        <f>IFERROR(VLOOKUP(K464,【参考】数式用!$A$2:$N$57,14,FALSE),"")</f>
        <v/>
      </c>
      <c r="AO464" s="547" t="str">
        <f t="shared" si="179"/>
        <v/>
      </c>
      <c r="AP464" s="545" t="str">
        <f t="shared" si="180"/>
        <v/>
      </c>
      <c r="AQ464" s="545" t="str">
        <f t="shared" si="181"/>
        <v>キャリアパス要件Ⅰ・Ⅱ_</v>
      </c>
      <c r="AR464" s="546" t="str">
        <f t="shared" si="182"/>
        <v>入力済</v>
      </c>
      <c r="AS464" s="547" t="str">
        <f t="shared" si="183"/>
        <v/>
      </c>
      <c r="AT464" s="546" t="str">
        <f t="shared" si="184"/>
        <v>入力済</v>
      </c>
      <c r="AU464" s="546" t="str">
        <f t="shared" si="185"/>
        <v/>
      </c>
      <c r="AV464" s="546" t="str">
        <f t="shared" si="186"/>
        <v/>
      </c>
      <c r="AW464" s="547" t="str">
        <f t="shared" si="187"/>
        <v/>
      </c>
      <c r="AX464" s="547" t="str">
        <f t="shared" si="196"/>
        <v>入力済</v>
      </c>
      <c r="AY464" s="546" t="str">
        <f>IFERROR(VLOOKUP(K464,【参考】数式用!$AR$3:$AS$49, 2, FALSE), "")</f>
        <v/>
      </c>
      <c r="AZ464" s="547" t="str">
        <f t="shared" si="188"/>
        <v/>
      </c>
      <c r="BA464" s="547" t="str">
        <f t="shared" si="189"/>
        <v>入力済</v>
      </c>
      <c r="BB464" s="546" t="str">
        <f>IFERROR(VLOOKUP(K464,【参考】数式用!$AX$3:$AY$56, 2, FALSE), "")</f>
        <v/>
      </c>
      <c r="BC464" s="547" t="str">
        <f t="shared" si="190"/>
        <v/>
      </c>
      <c r="BD464" s="547" t="str">
        <f t="shared" si="191"/>
        <v>入力済</v>
      </c>
      <c r="BE464" s="547" t="str">
        <f t="shared" si="197"/>
        <v/>
      </c>
      <c r="BF464" s="547" t="str">
        <f t="shared" si="192"/>
        <v/>
      </c>
      <c r="BG464" s="547" t="str">
        <f t="shared" si="193"/>
        <v/>
      </c>
      <c r="BH464" s="547" t="str">
        <f t="shared" si="194"/>
        <v/>
      </c>
      <c r="BI464" s="547" t="str">
        <f t="shared" si="195"/>
        <v/>
      </c>
      <c r="BM464" s="633" t="e">
        <f>VLOOKUP(K464,【参考】数式用!$A$2:$O$57,15,FALSE)</f>
        <v>#N/A</v>
      </c>
    </row>
    <row r="465" spans="1:65" ht="109.95" customHeight="1" thickBot="1">
      <c r="A465" s="649">
        <v>454</v>
      </c>
      <c r="B465" s="983" t="str">
        <f>IF(基本情報入力シート!B493="","",基本情報入力シート!B493)</f>
        <v/>
      </c>
      <c r="C465" s="984"/>
      <c r="D465" s="984"/>
      <c r="E465" s="984"/>
      <c r="F465" s="985"/>
      <c r="G465" s="460" t="str">
        <f>IF(基本情報入力シート!L493="", "", 基本情報入力シート!L493)</f>
        <v/>
      </c>
      <c r="H465" s="460" t="str">
        <f>IF(基本情報入力シート!Q493="", "", 基本情報入力シート!Q493)</f>
        <v/>
      </c>
      <c r="I465" s="460" t="str">
        <f>IF(基本情報入力シート!V493="", "", 基本情報入力シート!V493)</f>
        <v/>
      </c>
      <c r="J465" s="460" t="str">
        <f>IF(基本情報入力シート!W493="", "", 基本情報入力シート!W493)</f>
        <v/>
      </c>
      <c r="K465" s="460" t="str">
        <f>IF(基本情報入力シート!Z493="", "", 基本情報入力シート!Z493)</f>
        <v/>
      </c>
      <c r="L465" s="162" t="str">
        <f>IF(基本情報入力シート!AF493=0, "",基本情報入力シート!AF493)</f>
        <v/>
      </c>
      <c r="M465" s="163" t="str">
        <f>IF(AND(基本情報入力シート!AG493="",基本情報入力シート!AG493=""), "", 基本情報入力シート!AG493)</f>
        <v/>
      </c>
      <c r="N465" s="136"/>
      <c r="O465" s="155" t="str">
        <f>IFERROR(VLOOKUP(K465,【参考】数式用!$A$2:$M$57,MATCH(N465,【参考】数式用!$G$3:$M$3,0)+6,0),"")</f>
        <v/>
      </c>
      <c r="P465" s="461" t="s">
        <v>180</v>
      </c>
      <c r="Q465" s="141"/>
      <c r="R465" s="462" t="s">
        <v>271</v>
      </c>
      <c r="S465" s="141"/>
      <c r="T465" s="462" t="s">
        <v>272</v>
      </c>
      <c r="U465" s="141"/>
      <c r="V465" s="462" t="s">
        <v>271</v>
      </c>
      <c r="W465" s="141"/>
      <c r="X465" s="462" t="s">
        <v>182</v>
      </c>
      <c r="Y465" s="462" t="s">
        <v>274</v>
      </c>
      <c r="Z465" s="456" t="str">
        <f t="shared" si="175"/>
        <v/>
      </c>
      <c r="AA465" s="463" t="s">
        <v>275</v>
      </c>
      <c r="AB465" s="458" t="str">
        <f t="shared" si="176"/>
        <v/>
      </c>
      <c r="AC465" s="459" t="str">
        <f>IFERROR(ROUNDDOWN(ROUNDDOWN(ROUND(L465*VLOOKUP(K465,【参考】数式用!$A$2:$M$57,MATCH("処遇改善加算Ⅳ",【参考】数式用!$G$3:$M$3,0)+6,0),0)*M465,0)*Z465*0.5,0), "")</f>
        <v/>
      </c>
      <c r="AD465" s="156"/>
      <c r="AE465" s="157"/>
      <c r="AF465" s="157"/>
      <c r="AG465" s="158"/>
      <c r="AH465" s="234"/>
      <c r="AI465" s="584"/>
      <c r="AJ465" s="167"/>
      <c r="AK465" s="541" t="str">
        <f t="shared" si="177"/>
        <v/>
      </c>
      <c r="AL465" s="542" t="str">
        <f t="shared" si="178"/>
        <v/>
      </c>
      <c r="AM465" s="543"/>
      <c r="AN465" s="547" t="str">
        <f>IFERROR(VLOOKUP(K465,【参考】数式用!$A$2:$N$57,14,FALSE),"")</f>
        <v/>
      </c>
      <c r="AO465" s="547" t="str">
        <f t="shared" si="179"/>
        <v/>
      </c>
      <c r="AP465" s="545" t="str">
        <f t="shared" si="180"/>
        <v/>
      </c>
      <c r="AQ465" s="545" t="str">
        <f t="shared" si="181"/>
        <v>キャリアパス要件Ⅰ・Ⅱ_</v>
      </c>
      <c r="AR465" s="546" t="str">
        <f t="shared" si="182"/>
        <v>入力済</v>
      </c>
      <c r="AS465" s="547" t="str">
        <f t="shared" si="183"/>
        <v/>
      </c>
      <c r="AT465" s="546" t="str">
        <f t="shared" si="184"/>
        <v>入力済</v>
      </c>
      <c r="AU465" s="546" t="str">
        <f t="shared" si="185"/>
        <v/>
      </c>
      <c r="AV465" s="546" t="str">
        <f t="shared" si="186"/>
        <v/>
      </c>
      <c r="AW465" s="547" t="str">
        <f t="shared" si="187"/>
        <v/>
      </c>
      <c r="AX465" s="547" t="str">
        <f t="shared" si="196"/>
        <v>入力済</v>
      </c>
      <c r="AY465" s="546" t="str">
        <f>IFERROR(VLOOKUP(K465,【参考】数式用!$AR$3:$AS$49, 2, FALSE), "")</f>
        <v/>
      </c>
      <c r="AZ465" s="547" t="str">
        <f t="shared" si="188"/>
        <v/>
      </c>
      <c r="BA465" s="547" t="str">
        <f t="shared" si="189"/>
        <v>入力済</v>
      </c>
      <c r="BB465" s="546" t="str">
        <f>IFERROR(VLOOKUP(K465,【参考】数式用!$AX$3:$AY$56, 2, FALSE), "")</f>
        <v/>
      </c>
      <c r="BC465" s="547" t="str">
        <f t="shared" si="190"/>
        <v/>
      </c>
      <c r="BD465" s="547" t="str">
        <f t="shared" si="191"/>
        <v>入力済</v>
      </c>
      <c r="BE465" s="547" t="str">
        <f t="shared" si="197"/>
        <v/>
      </c>
      <c r="BF465" s="547" t="str">
        <f t="shared" si="192"/>
        <v/>
      </c>
      <c r="BG465" s="547" t="str">
        <f t="shared" si="193"/>
        <v/>
      </c>
      <c r="BH465" s="547" t="str">
        <f t="shared" si="194"/>
        <v/>
      </c>
      <c r="BI465" s="547" t="str">
        <f t="shared" si="195"/>
        <v/>
      </c>
      <c r="BM465" s="633" t="e">
        <f>VLOOKUP(K465,【参考】数式用!$A$2:$O$57,15,FALSE)</f>
        <v>#N/A</v>
      </c>
    </row>
    <row r="466" spans="1:65" ht="109.95" customHeight="1" thickBot="1">
      <c r="A466" s="649">
        <v>455</v>
      </c>
      <c r="B466" s="983" t="str">
        <f>IF(基本情報入力シート!B494="","",基本情報入力シート!B494)</f>
        <v/>
      </c>
      <c r="C466" s="984"/>
      <c r="D466" s="984"/>
      <c r="E466" s="984"/>
      <c r="F466" s="985"/>
      <c r="G466" s="460" t="str">
        <f>IF(基本情報入力シート!L494="", "", 基本情報入力シート!L494)</f>
        <v/>
      </c>
      <c r="H466" s="460" t="str">
        <f>IF(基本情報入力シート!Q494="", "", 基本情報入力シート!Q494)</f>
        <v/>
      </c>
      <c r="I466" s="460" t="str">
        <f>IF(基本情報入力シート!V494="", "", 基本情報入力シート!V494)</f>
        <v/>
      </c>
      <c r="J466" s="460" t="str">
        <f>IF(基本情報入力シート!W494="", "", 基本情報入力シート!W494)</f>
        <v/>
      </c>
      <c r="K466" s="460" t="str">
        <f>IF(基本情報入力シート!Z494="", "", 基本情報入力シート!Z494)</f>
        <v/>
      </c>
      <c r="L466" s="162" t="str">
        <f>IF(基本情報入力シート!AF494=0, "",基本情報入力シート!AF494)</f>
        <v/>
      </c>
      <c r="M466" s="163" t="str">
        <f>IF(AND(基本情報入力シート!AG494="",基本情報入力シート!AG494=""), "", 基本情報入力シート!AG494)</f>
        <v/>
      </c>
      <c r="N466" s="136"/>
      <c r="O466" s="155" t="str">
        <f>IFERROR(VLOOKUP(K466,【参考】数式用!$A$2:$M$57,MATCH(N466,【参考】数式用!$G$3:$M$3,0)+6,0),"")</f>
        <v/>
      </c>
      <c r="P466" s="461" t="s">
        <v>180</v>
      </c>
      <c r="Q466" s="141"/>
      <c r="R466" s="462" t="s">
        <v>271</v>
      </c>
      <c r="S466" s="141"/>
      <c r="T466" s="462" t="s">
        <v>272</v>
      </c>
      <c r="U466" s="141"/>
      <c r="V466" s="462" t="s">
        <v>271</v>
      </c>
      <c r="W466" s="141"/>
      <c r="X466" s="462" t="s">
        <v>182</v>
      </c>
      <c r="Y466" s="462" t="s">
        <v>274</v>
      </c>
      <c r="Z466" s="456" t="str">
        <f t="shared" si="175"/>
        <v/>
      </c>
      <c r="AA466" s="463" t="s">
        <v>275</v>
      </c>
      <c r="AB466" s="458" t="str">
        <f t="shared" si="176"/>
        <v/>
      </c>
      <c r="AC466" s="459" t="str">
        <f>IFERROR(ROUNDDOWN(ROUNDDOWN(ROUND(L466*VLOOKUP(K466,【参考】数式用!$A$2:$M$57,MATCH("処遇改善加算Ⅳ",【参考】数式用!$G$3:$M$3,0)+6,0),0)*M466,0)*Z466*0.5,0), "")</f>
        <v/>
      </c>
      <c r="AD466" s="156"/>
      <c r="AE466" s="157"/>
      <c r="AF466" s="157"/>
      <c r="AG466" s="158"/>
      <c r="AH466" s="234"/>
      <c r="AI466" s="584"/>
      <c r="AJ466" s="167"/>
      <c r="AK466" s="541" t="str">
        <f t="shared" si="177"/>
        <v/>
      </c>
      <c r="AL466" s="542" t="str">
        <f t="shared" si="178"/>
        <v/>
      </c>
      <c r="AM466" s="543"/>
      <c r="AN466" s="547" t="str">
        <f>IFERROR(VLOOKUP(K466,【参考】数式用!$A$2:$N$57,14,FALSE),"")</f>
        <v/>
      </c>
      <c r="AO466" s="547" t="str">
        <f t="shared" si="179"/>
        <v/>
      </c>
      <c r="AP466" s="545" t="str">
        <f t="shared" si="180"/>
        <v/>
      </c>
      <c r="AQ466" s="545" t="str">
        <f t="shared" si="181"/>
        <v>キャリアパス要件Ⅰ・Ⅱ_</v>
      </c>
      <c r="AR466" s="546" t="str">
        <f t="shared" si="182"/>
        <v>入力済</v>
      </c>
      <c r="AS466" s="547" t="str">
        <f t="shared" si="183"/>
        <v/>
      </c>
      <c r="AT466" s="546" t="str">
        <f t="shared" si="184"/>
        <v>入力済</v>
      </c>
      <c r="AU466" s="546" t="str">
        <f t="shared" si="185"/>
        <v/>
      </c>
      <c r="AV466" s="546" t="str">
        <f t="shared" si="186"/>
        <v/>
      </c>
      <c r="AW466" s="547" t="str">
        <f t="shared" si="187"/>
        <v/>
      </c>
      <c r="AX466" s="547" t="str">
        <f t="shared" si="196"/>
        <v>入力済</v>
      </c>
      <c r="AY466" s="546" t="str">
        <f>IFERROR(VLOOKUP(K466,【参考】数式用!$AR$3:$AS$49, 2, FALSE), "")</f>
        <v/>
      </c>
      <c r="AZ466" s="547" t="str">
        <f t="shared" si="188"/>
        <v/>
      </c>
      <c r="BA466" s="547" t="str">
        <f t="shared" si="189"/>
        <v>入力済</v>
      </c>
      <c r="BB466" s="546" t="str">
        <f>IFERROR(VLOOKUP(K466,【参考】数式用!$AX$3:$AY$56, 2, FALSE), "")</f>
        <v/>
      </c>
      <c r="BC466" s="547" t="str">
        <f t="shared" si="190"/>
        <v/>
      </c>
      <c r="BD466" s="547" t="str">
        <f t="shared" si="191"/>
        <v>入力済</v>
      </c>
      <c r="BE466" s="547" t="str">
        <f t="shared" si="197"/>
        <v/>
      </c>
      <c r="BF466" s="547" t="str">
        <f t="shared" si="192"/>
        <v/>
      </c>
      <c r="BG466" s="547" t="str">
        <f t="shared" si="193"/>
        <v/>
      </c>
      <c r="BH466" s="547" t="str">
        <f t="shared" si="194"/>
        <v/>
      </c>
      <c r="BI466" s="547" t="str">
        <f t="shared" si="195"/>
        <v/>
      </c>
      <c r="BM466" s="633" t="e">
        <f>VLOOKUP(K466,【参考】数式用!$A$2:$O$57,15,FALSE)</f>
        <v>#N/A</v>
      </c>
    </row>
    <row r="467" spans="1:65" ht="109.95" customHeight="1" thickBot="1">
      <c r="A467" s="649">
        <v>456</v>
      </c>
      <c r="B467" s="983" t="str">
        <f>IF(基本情報入力シート!B495="","",基本情報入力シート!B495)</f>
        <v/>
      </c>
      <c r="C467" s="984"/>
      <c r="D467" s="984"/>
      <c r="E467" s="984"/>
      <c r="F467" s="985"/>
      <c r="G467" s="460" t="str">
        <f>IF(基本情報入力シート!L495="", "", 基本情報入力シート!L495)</f>
        <v/>
      </c>
      <c r="H467" s="460" t="str">
        <f>IF(基本情報入力シート!Q495="", "", 基本情報入力シート!Q495)</f>
        <v/>
      </c>
      <c r="I467" s="460" t="str">
        <f>IF(基本情報入力シート!V495="", "", 基本情報入力シート!V495)</f>
        <v/>
      </c>
      <c r="J467" s="460" t="str">
        <f>IF(基本情報入力シート!W495="", "", 基本情報入力シート!W495)</f>
        <v/>
      </c>
      <c r="K467" s="460" t="str">
        <f>IF(基本情報入力シート!Z495="", "", 基本情報入力シート!Z495)</f>
        <v/>
      </c>
      <c r="L467" s="162" t="str">
        <f>IF(基本情報入力シート!AF495=0, "",基本情報入力シート!AF495)</f>
        <v/>
      </c>
      <c r="M467" s="163" t="str">
        <f>IF(AND(基本情報入力シート!AG495="",基本情報入力シート!AG495=""), "", 基本情報入力シート!AG495)</f>
        <v/>
      </c>
      <c r="N467" s="136"/>
      <c r="O467" s="155" t="str">
        <f>IFERROR(VLOOKUP(K467,【参考】数式用!$A$2:$M$57,MATCH(N467,【参考】数式用!$G$3:$M$3,0)+6,0),"")</f>
        <v/>
      </c>
      <c r="P467" s="461" t="s">
        <v>180</v>
      </c>
      <c r="Q467" s="141"/>
      <c r="R467" s="462" t="s">
        <v>271</v>
      </c>
      <c r="S467" s="141"/>
      <c r="T467" s="462" t="s">
        <v>272</v>
      </c>
      <c r="U467" s="141"/>
      <c r="V467" s="462" t="s">
        <v>271</v>
      </c>
      <c r="W467" s="141"/>
      <c r="X467" s="462" t="s">
        <v>182</v>
      </c>
      <c r="Y467" s="462" t="s">
        <v>274</v>
      </c>
      <c r="Z467" s="456" t="str">
        <f t="shared" si="175"/>
        <v/>
      </c>
      <c r="AA467" s="463" t="s">
        <v>275</v>
      </c>
      <c r="AB467" s="458" t="str">
        <f t="shared" si="176"/>
        <v/>
      </c>
      <c r="AC467" s="459" t="str">
        <f>IFERROR(ROUNDDOWN(ROUNDDOWN(ROUND(L467*VLOOKUP(K467,【参考】数式用!$A$2:$M$57,MATCH("処遇改善加算Ⅳ",【参考】数式用!$G$3:$M$3,0)+6,0),0)*M467,0)*Z467*0.5,0), "")</f>
        <v/>
      </c>
      <c r="AD467" s="156"/>
      <c r="AE467" s="157"/>
      <c r="AF467" s="157"/>
      <c r="AG467" s="158"/>
      <c r="AH467" s="234"/>
      <c r="AI467" s="584"/>
      <c r="AJ467" s="167"/>
      <c r="AK467" s="541" t="str">
        <f t="shared" si="177"/>
        <v/>
      </c>
      <c r="AL467" s="542" t="str">
        <f t="shared" si="178"/>
        <v/>
      </c>
      <c r="AM467" s="543"/>
      <c r="AN467" s="547" t="str">
        <f>IFERROR(VLOOKUP(K467,【参考】数式用!$A$2:$N$57,14,FALSE),"")</f>
        <v/>
      </c>
      <c r="AO467" s="547" t="str">
        <f t="shared" si="179"/>
        <v/>
      </c>
      <c r="AP467" s="545" t="str">
        <f t="shared" si="180"/>
        <v/>
      </c>
      <c r="AQ467" s="545" t="str">
        <f t="shared" si="181"/>
        <v>キャリアパス要件Ⅰ・Ⅱ_</v>
      </c>
      <c r="AR467" s="546" t="str">
        <f t="shared" si="182"/>
        <v>入力済</v>
      </c>
      <c r="AS467" s="547" t="str">
        <f t="shared" si="183"/>
        <v/>
      </c>
      <c r="AT467" s="546" t="str">
        <f t="shared" si="184"/>
        <v>入力済</v>
      </c>
      <c r="AU467" s="546" t="str">
        <f t="shared" si="185"/>
        <v/>
      </c>
      <c r="AV467" s="546" t="str">
        <f t="shared" si="186"/>
        <v/>
      </c>
      <c r="AW467" s="547" t="str">
        <f t="shared" si="187"/>
        <v/>
      </c>
      <c r="AX467" s="547" t="str">
        <f t="shared" si="196"/>
        <v>入力済</v>
      </c>
      <c r="AY467" s="546" t="str">
        <f>IFERROR(VLOOKUP(K467,【参考】数式用!$AR$3:$AS$49, 2, FALSE), "")</f>
        <v/>
      </c>
      <c r="AZ467" s="547" t="str">
        <f t="shared" si="188"/>
        <v/>
      </c>
      <c r="BA467" s="547" t="str">
        <f t="shared" si="189"/>
        <v>入力済</v>
      </c>
      <c r="BB467" s="546" t="str">
        <f>IFERROR(VLOOKUP(K467,【参考】数式用!$AX$3:$AY$56, 2, FALSE), "")</f>
        <v/>
      </c>
      <c r="BC467" s="547" t="str">
        <f t="shared" si="190"/>
        <v/>
      </c>
      <c r="BD467" s="547" t="str">
        <f t="shared" si="191"/>
        <v>入力済</v>
      </c>
      <c r="BE467" s="547" t="str">
        <f t="shared" si="197"/>
        <v/>
      </c>
      <c r="BF467" s="547" t="str">
        <f t="shared" si="192"/>
        <v/>
      </c>
      <c r="BG467" s="547" t="str">
        <f t="shared" si="193"/>
        <v/>
      </c>
      <c r="BH467" s="547" t="str">
        <f t="shared" si="194"/>
        <v/>
      </c>
      <c r="BI467" s="547" t="str">
        <f t="shared" si="195"/>
        <v/>
      </c>
      <c r="BM467" s="633" t="e">
        <f>VLOOKUP(K467,【参考】数式用!$A$2:$O$57,15,FALSE)</f>
        <v>#N/A</v>
      </c>
    </row>
    <row r="468" spans="1:65" ht="109.95" customHeight="1" thickBot="1">
      <c r="A468" s="649">
        <v>457</v>
      </c>
      <c r="B468" s="983" t="str">
        <f>IF(基本情報入力シート!B496="","",基本情報入力シート!B496)</f>
        <v/>
      </c>
      <c r="C468" s="984"/>
      <c r="D468" s="984"/>
      <c r="E468" s="984"/>
      <c r="F468" s="985"/>
      <c r="G468" s="460" t="str">
        <f>IF(基本情報入力シート!L496="", "", 基本情報入力シート!L496)</f>
        <v/>
      </c>
      <c r="H468" s="460" t="str">
        <f>IF(基本情報入力シート!Q496="", "", 基本情報入力シート!Q496)</f>
        <v/>
      </c>
      <c r="I468" s="460" t="str">
        <f>IF(基本情報入力シート!V496="", "", 基本情報入力シート!V496)</f>
        <v/>
      </c>
      <c r="J468" s="460" t="str">
        <f>IF(基本情報入力シート!W496="", "", 基本情報入力シート!W496)</f>
        <v/>
      </c>
      <c r="K468" s="460" t="str">
        <f>IF(基本情報入力シート!Z496="", "", 基本情報入力シート!Z496)</f>
        <v/>
      </c>
      <c r="L468" s="162" t="str">
        <f>IF(基本情報入力シート!AF496=0, "",基本情報入力シート!AF496)</f>
        <v/>
      </c>
      <c r="M468" s="163" t="str">
        <f>IF(AND(基本情報入力シート!AG496="",基本情報入力シート!AG496=""), "", 基本情報入力シート!AG496)</f>
        <v/>
      </c>
      <c r="N468" s="136"/>
      <c r="O468" s="155" t="str">
        <f>IFERROR(VLOOKUP(K468,【参考】数式用!$A$2:$M$57,MATCH(N468,【参考】数式用!$G$3:$M$3,0)+6,0),"")</f>
        <v/>
      </c>
      <c r="P468" s="461" t="s">
        <v>180</v>
      </c>
      <c r="Q468" s="141"/>
      <c r="R468" s="462" t="s">
        <v>271</v>
      </c>
      <c r="S468" s="141"/>
      <c r="T468" s="462" t="s">
        <v>272</v>
      </c>
      <c r="U468" s="141"/>
      <c r="V468" s="462" t="s">
        <v>271</v>
      </c>
      <c r="W468" s="141"/>
      <c r="X468" s="462" t="s">
        <v>182</v>
      </c>
      <c r="Y468" s="462" t="s">
        <v>274</v>
      </c>
      <c r="Z468" s="456" t="str">
        <f t="shared" si="175"/>
        <v/>
      </c>
      <c r="AA468" s="463" t="s">
        <v>275</v>
      </c>
      <c r="AB468" s="458" t="str">
        <f t="shared" si="176"/>
        <v/>
      </c>
      <c r="AC468" s="459" t="str">
        <f>IFERROR(ROUNDDOWN(ROUNDDOWN(ROUND(L468*VLOOKUP(K468,【参考】数式用!$A$2:$M$57,MATCH("処遇改善加算Ⅳ",【参考】数式用!$G$3:$M$3,0)+6,0),0)*M468,0)*Z468*0.5,0), "")</f>
        <v/>
      </c>
      <c r="AD468" s="156"/>
      <c r="AE468" s="157"/>
      <c r="AF468" s="157"/>
      <c r="AG468" s="158"/>
      <c r="AH468" s="234"/>
      <c r="AI468" s="584"/>
      <c r="AJ468" s="167"/>
      <c r="AK468" s="541" t="str">
        <f t="shared" si="177"/>
        <v/>
      </c>
      <c r="AL468" s="542" t="str">
        <f t="shared" si="178"/>
        <v/>
      </c>
      <c r="AM468" s="543"/>
      <c r="AN468" s="547" t="str">
        <f>IFERROR(VLOOKUP(K468,【参考】数式用!$A$2:$N$57,14,FALSE),"")</f>
        <v/>
      </c>
      <c r="AO468" s="547" t="str">
        <f t="shared" si="179"/>
        <v/>
      </c>
      <c r="AP468" s="545" t="str">
        <f t="shared" si="180"/>
        <v/>
      </c>
      <c r="AQ468" s="545" t="str">
        <f t="shared" si="181"/>
        <v>キャリアパス要件Ⅰ・Ⅱ_</v>
      </c>
      <c r="AR468" s="546" t="str">
        <f t="shared" si="182"/>
        <v>入力済</v>
      </c>
      <c r="AS468" s="547" t="str">
        <f t="shared" si="183"/>
        <v/>
      </c>
      <c r="AT468" s="546" t="str">
        <f t="shared" si="184"/>
        <v>入力済</v>
      </c>
      <c r="AU468" s="546" t="str">
        <f t="shared" si="185"/>
        <v/>
      </c>
      <c r="AV468" s="546" t="str">
        <f t="shared" si="186"/>
        <v/>
      </c>
      <c r="AW468" s="547" t="str">
        <f t="shared" si="187"/>
        <v/>
      </c>
      <c r="AX468" s="547" t="str">
        <f t="shared" si="196"/>
        <v>入力済</v>
      </c>
      <c r="AY468" s="546" t="str">
        <f>IFERROR(VLOOKUP(K468,【参考】数式用!$AR$3:$AS$49, 2, FALSE), "")</f>
        <v/>
      </c>
      <c r="AZ468" s="547" t="str">
        <f t="shared" si="188"/>
        <v/>
      </c>
      <c r="BA468" s="547" t="str">
        <f t="shared" si="189"/>
        <v>入力済</v>
      </c>
      <c r="BB468" s="546" t="str">
        <f>IFERROR(VLOOKUP(K468,【参考】数式用!$AX$3:$AY$56, 2, FALSE), "")</f>
        <v/>
      </c>
      <c r="BC468" s="547" t="str">
        <f t="shared" si="190"/>
        <v/>
      </c>
      <c r="BD468" s="547" t="str">
        <f t="shared" si="191"/>
        <v>入力済</v>
      </c>
      <c r="BE468" s="547" t="str">
        <f t="shared" si="197"/>
        <v/>
      </c>
      <c r="BF468" s="547" t="str">
        <f t="shared" si="192"/>
        <v/>
      </c>
      <c r="BG468" s="547" t="str">
        <f t="shared" si="193"/>
        <v/>
      </c>
      <c r="BH468" s="547" t="str">
        <f t="shared" si="194"/>
        <v/>
      </c>
      <c r="BI468" s="547" t="str">
        <f t="shared" si="195"/>
        <v/>
      </c>
      <c r="BM468" s="633" t="e">
        <f>VLOOKUP(K468,【参考】数式用!$A$2:$O$57,15,FALSE)</f>
        <v>#N/A</v>
      </c>
    </row>
    <row r="469" spans="1:65" ht="109.95" customHeight="1" thickBot="1">
      <c r="A469" s="649">
        <v>458</v>
      </c>
      <c r="B469" s="983" t="str">
        <f>IF(基本情報入力シート!B497="","",基本情報入力シート!B497)</f>
        <v/>
      </c>
      <c r="C469" s="984"/>
      <c r="D469" s="984"/>
      <c r="E469" s="984"/>
      <c r="F469" s="985"/>
      <c r="G469" s="460" t="str">
        <f>IF(基本情報入力シート!L497="", "", 基本情報入力シート!L497)</f>
        <v/>
      </c>
      <c r="H469" s="460" t="str">
        <f>IF(基本情報入力シート!Q497="", "", 基本情報入力シート!Q497)</f>
        <v/>
      </c>
      <c r="I469" s="460" t="str">
        <f>IF(基本情報入力シート!V497="", "", 基本情報入力シート!V497)</f>
        <v/>
      </c>
      <c r="J469" s="460" t="str">
        <f>IF(基本情報入力シート!W497="", "", 基本情報入力シート!W497)</f>
        <v/>
      </c>
      <c r="K469" s="460" t="str">
        <f>IF(基本情報入力シート!Z497="", "", 基本情報入力シート!Z497)</f>
        <v/>
      </c>
      <c r="L469" s="162" t="str">
        <f>IF(基本情報入力シート!AF497=0, "",基本情報入力シート!AF497)</f>
        <v/>
      </c>
      <c r="M469" s="163" t="str">
        <f>IF(AND(基本情報入力シート!AG497="",基本情報入力シート!AG497=""), "", 基本情報入力シート!AG497)</f>
        <v/>
      </c>
      <c r="N469" s="136"/>
      <c r="O469" s="155" t="str">
        <f>IFERROR(VLOOKUP(K469,【参考】数式用!$A$2:$M$57,MATCH(N469,【参考】数式用!$G$3:$M$3,0)+6,0),"")</f>
        <v/>
      </c>
      <c r="P469" s="461" t="s">
        <v>180</v>
      </c>
      <c r="Q469" s="141"/>
      <c r="R469" s="462" t="s">
        <v>271</v>
      </c>
      <c r="S469" s="141"/>
      <c r="T469" s="462" t="s">
        <v>272</v>
      </c>
      <c r="U469" s="141"/>
      <c r="V469" s="462" t="s">
        <v>271</v>
      </c>
      <c r="W469" s="141"/>
      <c r="X469" s="462" t="s">
        <v>182</v>
      </c>
      <c r="Y469" s="462" t="s">
        <v>274</v>
      </c>
      <c r="Z469" s="456" t="str">
        <f t="shared" si="175"/>
        <v/>
      </c>
      <c r="AA469" s="463" t="s">
        <v>275</v>
      </c>
      <c r="AB469" s="458" t="str">
        <f t="shared" si="176"/>
        <v/>
      </c>
      <c r="AC469" s="459" t="str">
        <f>IFERROR(ROUNDDOWN(ROUNDDOWN(ROUND(L469*VLOOKUP(K469,【参考】数式用!$A$2:$M$57,MATCH("処遇改善加算Ⅳ",【参考】数式用!$G$3:$M$3,0)+6,0),0)*M469,0)*Z469*0.5,0), "")</f>
        <v/>
      </c>
      <c r="AD469" s="156"/>
      <c r="AE469" s="157"/>
      <c r="AF469" s="157"/>
      <c r="AG469" s="158"/>
      <c r="AH469" s="234"/>
      <c r="AI469" s="584"/>
      <c r="AJ469" s="167"/>
      <c r="AK469" s="541" t="str">
        <f t="shared" si="177"/>
        <v/>
      </c>
      <c r="AL469" s="542" t="str">
        <f t="shared" si="178"/>
        <v/>
      </c>
      <c r="AM469" s="543"/>
      <c r="AN469" s="547" t="str">
        <f>IFERROR(VLOOKUP(K469,【参考】数式用!$A$2:$N$57,14,FALSE),"")</f>
        <v/>
      </c>
      <c r="AO469" s="547" t="str">
        <f t="shared" si="179"/>
        <v/>
      </c>
      <c r="AP469" s="545" t="str">
        <f t="shared" si="180"/>
        <v/>
      </c>
      <c r="AQ469" s="545" t="str">
        <f t="shared" si="181"/>
        <v>キャリアパス要件Ⅰ・Ⅱ_</v>
      </c>
      <c r="AR469" s="546" t="str">
        <f t="shared" si="182"/>
        <v>入力済</v>
      </c>
      <c r="AS469" s="547" t="str">
        <f t="shared" si="183"/>
        <v/>
      </c>
      <c r="AT469" s="546" t="str">
        <f t="shared" si="184"/>
        <v>入力済</v>
      </c>
      <c r="AU469" s="546" t="str">
        <f t="shared" si="185"/>
        <v/>
      </c>
      <c r="AV469" s="546" t="str">
        <f t="shared" si="186"/>
        <v/>
      </c>
      <c r="AW469" s="547" t="str">
        <f t="shared" si="187"/>
        <v/>
      </c>
      <c r="AX469" s="547" t="str">
        <f t="shared" si="196"/>
        <v>入力済</v>
      </c>
      <c r="AY469" s="546" t="str">
        <f>IFERROR(VLOOKUP(K469,【参考】数式用!$AR$3:$AS$49, 2, FALSE), "")</f>
        <v/>
      </c>
      <c r="AZ469" s="547" t="str">
        <f t="shared" si="188"/>
        <v/>
      </c>
      <c r="BA469" s="547" t="str">
        <f t="shared" si="189"/>
        <v>入力済</v>
      </c>
      <c r="BB469" s="546" t="str">
        <f>IFERROR(VLOOKUP(K469,【参考】数式用!$AX$3:$AY$56, 2, FALSE), "")</f>
        <v/>
      </c>
      <c r="BC469" s="547" t="str">
        <f t="shared" si="190"/>
        <v/>
      </c>
      <c r="BD469" s="547" t="str">
        <f t="shared" si="191"/>
        <v>入力済</v>
      </c>
      <c r="BE469" s="547" t="str">
        <f t="shared" si="197"/>
        <v/>
      </c>
      <c r="BF469" s="547" t="str">
        <f t="shared" si="192"/>
        <v/>
      </c>
      <c r="BG469" s="547" t="str">
        <f t="shared" si="193"/>
        <v/>
      </c>
      <c r="BH469" s="547" t="str">
        <f t="shared" si="194"/>
        <v/>
      </c>
      <c r="BI469" s="547" t="str">
        <f t="shared" si="195"/>
        <v/>
      </c>
      <c r="BM469" s="633" t="e">
        <f>VLOOKUP(K469,【参考】数式用!$A$2:$O$57,15,FALSE)</f>
        <v>#N/A</v>
      </c>
    </row>
    <row r="470" spans="1:65" ht="109.95" customHeight="1" thickBot="1">
      <c r="A470" s="649">
        <v>459</v>
      </c>
      <c r="B470" s="983" t="str">
        <f>IF(基本情報入力シート!B498="","",基本情報入力シート!B498)</f>
        <v/>
      </c>
      <c r="C470" s="984"/>
      <c r="D470" s="984"/>
      <c r="E470" s="984"/>
      <c r="F470" s="985"/>
      <c r="G470" s="460" t="str">
        <f>IF(基本情報入力シート!L498="", "", 基本情報入力シート!L498)</f>
        <v/>
      </c>
      <c r="H470" s="460" t="str">
        <f>IF(基本情報入力シート!Q498="", "", 基本情報入力シート!Q498)</f>
        <v/>
      </c>
      <c r="I470" s="460" t="str">
        <f>IF(基本情報入力シート!V498="", "", 基本情報入力シート!V498)</f>
        <v/>
      </c>
      <c r="J470" s="460" t="str">
        <f>IF(基本情報入力シート!W498="", "", 基本情報入力シート!W498)</f>
        <v/>
      </c>
      <c r="K470" s="460" t="str">
        <f>IF(基本情報入力シート!Z498="", "", 基本情報入力シート!Z498)</f>
        <v/>
      </c>
      <c r="L470" s="162" t="str">
        <f>IF(基本情報入力シート!AF498=0, "",基本情報入力シート!AF498)</f>
        <v/>
      </c>
      <c r="M470" s="163" t="str">
        <f>IF(AND(基本情報入力シート!AG498="",基本情報入力シート!AG498=""), "", 基本情報入力シート!AG498)</f>
        <v/>
      </c>
      <c r="N470" s="136"/>
      <c r="O470" s="155" t="str">
        <f>IFERROR(VLOOKUP(K470,【参考】数式用!$A$2:$M$57,MATCH(N470,【参考】数式用!$G$3:$M$3,0)+6,0),"")</f>
        <v/>
      </c>
      <c r="P470" s="461" t="s">
        <v>180</v>
      </c>
      <c r="Q470" s="141"/>
      <c r="R470" s="462" t="s">
        <v>271</v>
      </c>
      <c r="S470" s="141"/>
      <c r="T470" s="462" t="s">
        <v>272</v>
      </c>
      <c r="U470" s="141"/>
      <c r="V470" s="462" t="s">
        <v>271</v>
      </c>
      <c r="W470" s="141"/>
      <c r="X470" s="462" t="s">
        <v>182</v>
      </c>
      <c r="Y470" s="462" t="s">
        <v>274</v>
      </c>
      <c r="Z470" s="456" t="str">
        <f t="shared" si="175"/>
        <v/>
      </c>
      <c r="AA470" s="463" t="s">
        <v>275</v>
      </c>
      <c r="AB470" s="458" t="str">
        <f t="shared" si="176"/>
        <v/>
      </c>
      <c r="AC470" s="459" t="str">
        <f>IFERROR(ROUNDDOWN(ROUNDDOWN(ROUND(L470*VLOOKUP(K470,【参考】数式用!$A$2:$M$57,MATCH("処遇改善加算Ⅳ",【参考】数式用!$G$3:$M$3,0)+6,0),0)*M470,0)*Z470*0.5,0), "")</f>
        <v/>
      </c>
      <c r="AD470" s="156"/>
      <c r="AE470" s="157"/>
      <c r="AF470" s="157"/>
      <c r="AG470" s="158"/>
      <c r="AH470" s="234"/>
      <c r="AI470" s="584"/>
      <c r="AJ470" s="167"/>
      <c r="AK470" s="541" t="str">
        <f t="shared" si="177"/>
        <v/>
      </c>
      <c r="AL470" s="542" t="str">
        <f t="shared" si="178"/>
        <v/>
      </c>
      <c r="AM470" s="543"/>
      <c r="AN470" s="547" t="str">
        <f>IFERROR(VLOOKUP(K470,【参考】数式用!$A$2:$N$57,14,FALSE),"")</f>
        <v/>
      </c>
      <c r="AO470" s="547" t="str">
        <f t="shared" si="179"/>
        <v/>
      </c>
      <c r="AP470" s="545" t="str">
        <f t="shared" si="180"/>
        <v/>
      </c>
      <c r="AQ470" s="545" t="str">
        <f t="shared" si="181"/>
        <v>キャリアパス要件Ⅰ・Ⅱ_</v>
      </c>
      <c r="AR470" s="546" t="str">
        <f t="shared" si="182"/>
        <v>入力済</v>
      </c>
      <c r="AS470" s="547" t="str">
        <f t="shared" si="183"/>
        <v/>
      </c>
      <c r="AT470" s="546" t="str">
        <f t="shared" si="184"/>
        <v>入力済</v>
      </c>
      <c r="AU470" s="546" t="str">
        <f t="shared" si="185"/>
        <v/>
      </c>
      <c r="AV470" s="546" t="str">
        <f t="shared" si="186"/>
        <v/>
      </c>
      <c r="AW470" s="547" t="str">
        <f t="shared" si="187"/>
        <v/>
      </c>
      <c r="AX470" s="547" t="str">
        <f t="shared" si="196"/>
        <v>入力済</v>
      </c>
      <c r="AY470" s="546" t="str">
        <f>IFERROR(VLOOKUP(K470,【参考】数式用!$AR$3:$AS$49, 2, FALSE), "")</f>
        <v/>
      </c>
      <c r="AZ470" s="547" t="str">
        <f t="shared" si="188"/>
        <v/>
      </c>
      <c r="BA470" s="547" t="str">
        <f t="shared" si="189"/>
        <v>入力済</v>
      </c>
      <c r="BB470" s="546" t="str">
        <f>IFERROR(VLOOKUP(K470,【参考】数式用!$AX$3:$AY$56, 2, FALSE), "")</f>
        <v/>
      </c>
      <c r="BC470" s="547" t="str">
        <f t="shared" si="190"/>
        <v/>
      </c>
      <c r="BD470" s="547" t="str">
        <f t="shared" si="191"/>
        <v>入力済</v>
      </c>
      <c r="BE470" s="547" t="str">
        <f t="shared" si="197"/>
        <v/>
      </c>
      <c r="BF470" s="547" t="str">
        <f t="shared" si="192"/>
        <v/>
      </c>
      <c r="BG470" s="547" t="str">
        <f t="shared" si="193"/>
        <v/>
      </c>
      <c r="BH470" s="547" t="str">
        <f t="shared" si="194"/>
        <v/>
      </c>
      <c r="BI470" s="547" t="str">
        <f t="shared" si="195"/>
        <v/>
      </c>
      <c r="BM470" s="633" t="e">
        <f>VLOOKUP(K470,【参考】数式用!$A$2:$O$57,15,FALSE)</f>
        <v>#N/A</v>
      </c>
    </row>
    <row r="471" spans="1:65" ht="109.95" customHeight="1" thickBot="1">
      <c r="A471" s="649">
        <v>460</v>
      </c>
      <c r="B471" s="983" t="str">
        <f>IF(基本情報入力シート!B499="","",基本情報入力シート!B499)</f>
        <v/>
      </c>
      <c r="C471" s="984"/>
      <c r="D471" s="984"/>
      <c r="E471" s="984"/>
      <c r="F471" s="985"/>
      <c r="G471" s="460" t="str">
        <f>IF(基本情報入力シート!L499="", "", 基本情報入力シート!L499)</f>
        <v/>
      </c>
      <c r="H471" s="460" t="str">
        <f>IF(基本情報入力シート!Q499="", "", 基本情報入力シート!Q499)</f>
        <v/>
      </c>
      <c r="I471" s="460" t="str">
        <f>IF(基本情報入力シート!V499="", "", 基本情報入力シート!V499)</f>
        <v/>
      </c>
      <c r="J471" s="460" t="str">
        <f>IF(基本情報入力シート!W499="", "", 基本情報入力シート!W499)</f>
        <v/>
      </c>
      <c r="K471" s="460" t="str">
        <f>IF(基本情報入力シート!Z499="", "", 基本情報入力シート!Z499)</f>
        <v/>
      </c>
      <c r="L471" s="162" t="str">
        <f>IF(基本情報入力シート!AF499=0, "",基本情報入力シート!AF499)</f>
        <v/>
      </c>
      <c r="M471" s="163" t="str">
        <f>IF(AND(基本情報入力シート!AG499="",基本情報入力シート!AG499=""), "", 基本情報入力シート!AG499)</f>
        <v/>
      </c>
      <c r="N471" s="136"/>
      <c r="O471" s="155" t="str">
        <f>IFERROR(VLOOKUP(K471,【参考】数式用!$A$2:$M$57,MATCH(N471,【参考】数式用!$G$3:$M$3,0)+6,0),"")</f>
        <v/>
      </c>
      <c r="P471" s="461" t="s">
        <v>180</v>
      </c>
      <c r="Q471" s="141"/>
      <c r="R471" s="462" t="s">
        <v>271</v>
      </c>
      <c r="S471" s="141"/>
      <c r="T471" s="462" t="s">
        <v>272</v>
      </c>
      <c r="U471" s="141"/>
      <c r="V471" s="462" t="s">
        <v>271</v>
      </c>
      <c r="W471" s="141"/>
      <c r="X471" s="462" t="s">
        <v>182</v>
      </c>
      <c r="Y471" s="462" t="s">
        <v>274</v>
      </c>
      <c r="Z471" s="456" t="str">
        <f t="shared" si="175"/>
        <v/>
      </c>
      <c r="AA471" s="463" t="s">
        <v>275</v>
      </c>
      <c r="AB471" s="458" t="str">
        <f t="shared" si="176"/>
        <v/>
      </c>
      <c r="AC471" s="459" t="str">
        <f>IFERROR(ROUNDDOWN(ROUNDDOWN(ROUND(L471*VLOOKUP(K471,【参考】数式用!$A$2:$M$57,MATCH("処遇改善加算Ⅳ",【参考】数式用!$G$3:$M$3,0)+6,0),0)*M471,0)*Z471*0.5,0), "")</f>
        <v/>
      </c>
      <c r="AD471" s="156"/>
      <c r="AE471" s="157"/>
      <c r="AF471" s="157"/>
      <c r="AG471" s="158"/>
      <c r="AH471" s="234"/>
      <c r="AI471" s="584"/>
      <c r="AJ471" s="167"/>
      <c r="AK471" s="541" t="str">
        <f t="shared" si="177"/>
        <v/>
      </c>
      <c r="AL471" s="542" t="str">
        <f t="shared" si="178"/>
        <v/>
      </c>
      <c r="AM471" s="543"/>
      <c r="AN471" s="547" t="str">
        <f>IFERROR(VLOOKUP(K471,【参考】数式用!$A$2:$N$57,14,FALSE),"")</f>
        <v/>
      </c>
      <c r="AO471" s="547" t="str">
        <f t="shared" si="179"/>
        <v/>
      </c>
      <c r="AP471" s="545" t="str">
        <f t="shared" si="180"/>
        <v/>
      </c>
      <c r="AQ471" s="545" t="str">
        <f t="shared" si="181"/>
        <v>キャリアパス要件Ⅰ・Ⅱ_</v>
      </c>
      <c r="AR471" s="546" t="str">
        <f t="shared" si="182"/>
        <v>入力済</v>
      </c>
      <c r="AS471" s="547" t="str">
        <f t="shared" si="183"/>
        <v/>
      </c>
      <c r="AT471" s="546" t="str">
        <f t="shared" si="184"/>
        <v>入力済</v>
      </c>
      <c r="AU471" s="546" t="str">
        <f t="shared" si="185"/>
        <v/>
      </c>
      <c r="AV471" s="546" t="str">
        <f t="shared" si="186"/>
        <v/>
      </c>
      <c r="AW471" s="547" t="str">
        <f t="shared" si="187"/>
        <v/>
      </c>
      <c r="AX471" s="547" t="str">
        <f t="shared" si="196"/>
        <v>入力済</v>
      </c>
      <c r="AY471" s="546" t="str">
        <f>IFERROR(VLOOKUP(K471,【参考】数式用!$AR$3:$AS$49, 2, FALSE), "")</f>
        <v/>
      </c>
      <c r="AZ471" s="547" t="str">
        <f t="shared" si="188"/>
        <v/>
      </c>
      <c r="BA471" s="547" t="str">
        <f t="shared" si="189"/>
        <v>入力済</v>
      </c>
      <c r="BB471" s="546" t="str">
        <f>IFERROR(VLOOKUP(K471,【参考】数式用!$AX$3:$AY$56, 2, FALSE), "")</f>
        <v/>
      </c>
      <c r="BC471" s="547" t="str">
        <f t="shared" si="190"/>
        <v/>
      </c>
      <c r="BD471" s="547" t="str">
        <f t="shared" si="191"/>
        <v>入力済</v>
      </c>
      <c r="BE471" s="547" t="str">
        <f t="shared" si="197"/>
        <v/>
      </c>
      <c r="BF471" s="547" t="str">
        <f t="shared" si="192"/>
        <v/>
      </c>
      <c r="BG471" s="547" t="str">
        <f t="shared" si="193"/>
        <v/>
      </c>
      <c r="BH471" s="547" t="str">
        <f t="shared" si="194"/>
        <v/>
      </c>
      <c r="BI471" s="547" t="str">
        <f t="shared" si="195"/>
        <v/>
      </c>
      <c r="BM471" s="633" t="e">
        <f>VLOOKUP(K471,【参考】数式用!$A$2:$O$57,15,FALSE)</f>
        <v>#N/A</v>
      </c>
    </row>
    <row r="472" spans="1:65" ht="109.95" customHeight="1" thickBot="1">
      <c r="A472" s="649">
        <v>461</v>
      </c>
      <c r="B472" s="983" t="str">
        <f>IF(基本情報入力シート!B500="","",基本情報入力シート!B500)</f>
        <v/>
      </c>
      <c r="C472" s="984"/>
      <c r="D472" s="984"/>
      <c r="E472" s="984"/>
      <c r="F472" s="985"/>
      <c r="G472" s="460" t="str">
        <f>IF(基本情報入力シート!L500="", "", 基本情報入力シート!L500)</f>
        <v/>
      </c>
      <c r="H472" s="460" t="str">
        <f>IF(基本情報入力シート!Q500="", "", 基本情報入力シート!Q500)</f>
        <v/>
      </c>
      <c r="I472" s="460" t="str">
        <f>IF(基本情報入力シート!V500="", "", 基本情報入力シート!V500)</f>
        <v/>
      </c>
      <c r="J472" s="460" t="str">
        <f>IF(基本情報入力シート!W500="", "", 基本情報入力シート!W500)</f>
        <v/>
      </c>
      <c r="K472" s="460" t="str">
        <f>IF(基本情報入力シート!Z500="", "", 基本情報入力シート!Z500)</f>
        <v/>
      </c>
      <c r="L472" s="162" t="str">
        <f>IF(基本情報入力シート!AF500=0, "",基本情報入力シート!AF500)</f>
        <v/>
      </c>
      <c r="M472" s="163" t="str">
        <f>IF(AND(基本情報入力シート!AG500="",基本情報入力シート!AG500=""), "", 基本情報入力シート!AG500)</f>
        <v/>
      </c>
      <c r="N472" s="136"/>
      <c r="O472" s="155" t="str">
        <f>IFERROR(VLOOKUP(K472,【参考】数式用!$A$2:$M$57,MATCH(N472,【参考】数式用!$G$3:$M$3,0)+6,0),"")</f>
        <v/>
      </c>
      <c r="P472" s="461" t="s">
        <v>180</v>
      </c>
      <c r="Q472" s="141"/>
      <c r="R472" s="462" t="s">
        <v>271</v>
      </c>
      <c r="S472" s="141"/>
      <c r="T472" s="462" t="s">
        <v>272</v>
      </c>
      <c r="U472" s="141"/>
      <c r="V472" s="462" t="s">
        <v>271</v>
      </c>
      <c r="W472" s="141"/>
      <c r="X472" s="462" t="s">
        <v>182</v>
      </c>
      <c r="Y472" s="462" t="s">
        <v>274</v>
      </c>
      <c r="Z472" s="456" t="str">
        <f t="shared" si="175"/>
        <v/>
      </c>
      <c r="AA472" s="463" t="s">
        <v>275</v>
      </c>
      <c r="AB472" s="458" t="str">
        <f t="shared" si="176"/>
        <v/>
      </c>
      <c r="AC472" s="459" t="str">
        <f>IFERROR(ROUNDDOWN(ROUNDDOWN(ROUND(L472*VLOOKUP(K472,【参考】数式用!$A$2:$M$57,MATCH("処遇改善加算Ⅳ",【参考】数式用!$G$3:$M$3,0)+6,0),0)*M472,0)*Z472*0.5,0), "")</f>
        <v/>
      </c>
      <c r="AD472" s="156"/>
      <c r="AE472" s="157"/>
      <c r="AF472" s="157"/>
      <c r="AG472" s="158"/>
      <c r="AH472" s="234"/>
      <c r="AI472" s="584"/>
      <c r="AJ472" s="167"/>
      <c r="AK472" s="541" t="str">
        <f t="shared" si="177"/>
        <v/>
      </c>
      <c r="AL472" s="542" t="str">
        <f t="shared" si="178"/>
        <v/>
      </c>
      <c r="AM472" s="543"/>
      <c r="AN472" s="547" t="str">
        <f>IFERROR(VLOOKUP(K472,【参考】数式用!$A$2:$N$57,14,FALSE),"")</f>
        <v/>
      </c>
      <c r="AO472" s="547" t="str">
        <f t="shared" si="179"/>
        <v/>
      </c>
      <c r="AP472" s="545" t="str">
        <f t="shared" si="180"/>
        <v/>
      </c>
      <c r="AQ472" s="545" t="str">
        <f t="shared" si="181"/>
        <v>キャリアパス要件Ⅰ・Ⅱ_</v>
      </c>
      <c r="AR472" s="546" t="str">
        <f t="shared" si="182"/>
        <v>入力済</v>
      </c>
      <c r="AS472" s="547" t="str">
        <f t="shared" si="183"/>
        <v/>
      </c>
      <c r="AT472" s="546" t="str">
        <f t="shared" si="184"/>
        <v>入力済</v>
      </c>
      <c r="AU472" s="546" t="str">
        <f t="shared" si="185"/>
        <v/>
      </c>
      <c r="AV472" s="546" t="str">
        <f t="shared" si="186"/>
        <v/>
      </c>
      <c r="AW472" s="547" t="str">
        <f t="shared" si="187"/>
        <v/>
      </c>
      <c r="AX472" s="547" t="str">
        <f t="shared" si="196"/>
        <v>入力済</v>
      </c>
      <c r="AY472" s="546" t="str">
        <f>IFERROR(VLOOKUP(K472,【参考】数式用!$AR$3:$AS$49, 2, FALSE), "")</f>
        <v/>
      </c>
      <c r="AZ472" s="547" t="str">
        <f t="shared" si="188"/>
        <v/>
      </c>
      <c r="BA472" s="547" t="str">
        <f t="shared" si="189"/>
        <v>入力済</v>
      </c>
      <c r="BB472" s="546" t="str">
        <f>IFERROR(VLOOKUP(K472,【参考】数式用!$AX$3:$AY$56, 2, FALSE), "")</f>
        <v/>
      </c>
      <c r="BC472" s="547" t="str">
        <f t="shared" si="190"/>
        <v/>
      </c>
      <c r="BD472" s="547" t="str">
        <f t="shared" si="191"/>
        <v>入力済</v>
      </c>
      <c r="BE472" s="547" t="str">
        <f t="shared" si="197"/>
        <v/>
      </c>
      <c r="BF472" s="547" t="str">
        <f t="shared" si="192"/>
        <v/>
      </c>
      <c r="BG472" s="547" t="str">
        <f t="shared" si="193"/>
        <v/>
      </c>
      <c r="BH472" s="547" t="str">
        <f t="shared" si="194"/>
        <v/>
      </c>
      <c r="BI472" s="547" t="str">
        <f t="shared" si="195"/>
        <v/>
      </c>
      <c r="BM472" s="633" t="e">
        <f>VLOOKUP(K472,【参考】数式用!$A$2:$O$57,15,FALSE)</f>
        <v>#N/A</v>
      </c>
    </row>
    <row r="473" spans="1:65" ht="109.95" customHeight="1" thickBot="1">
      <c r="A473" s="649">
        <v>462</v>
      </c>
      <c r="B473" s="983" t="str">
        <f>IF(基本情報入力シート!B501="","",基本情報入力シート!B501)</f>
        <v/>
      </c>
      <c r="C473" s="984"/>
      <c r="D473" s="984"/>
      <c r="E473" s="984"/>
      <c r="F473" s="985"/>
      <c r="G473" s="460" t="str">
        <f>IF(基本情報入力シート!L501="", "", 基本情報入力シート!L501)</f>
        <v/>
      </c>
      <c r="H473" s="460" t="str">
        <f>IF(基本情報入力シート!Q501="", "", 基本情報入力シート!Q501)</f>
        <v/>
      </c>
      <c r="I473" s="460" t="str">
        <f>IF(基本情報入力シート!V501="", "", 基本情報入力シート!V501)</f>
        <v/>
      </c>
      <c r="J473" s="460" t="str">
        <f>IF(基本情報入力シート!W501="", "", 基本情報入力シート!W501)</f>
        <v/>
      </c>
      <c r="K473" s="460" t="str">
        <f>IF(基本情報入力シート!Z501="", "", 基本情報入力シート!Z501)</f>
        <v/>
      </c>
      <c r="L473" s="162" t="str">
        <f>IF(基本情報入力シート!AF501=0, "",基本情報入力シート!AF501)</f>
        <v/>
      </c>
      <c r="M473" s="163" t="str">
        <f>IF(AND(基本情報入力シート!AG501="",基本情報入力シート!AG501=""), "", 基本情報入力シート!AG501)</f>
        <v/>
      </c>
      <c r="N473" s="136"/>
      <c r="O473" s="155" t="str">
        <f>IFERROR(VLOOKUP(K473,【参考】数式用!$A$2:$M$57,MATCH(N473,【参考】数式用!$G$3:$M$3,0)+6,0),"")</f>
        <v/>
      </c>
      <c r="P473" s="461" t="s">
        <v>180</v>
      </c>
      <c r="Q473" s="141"/>
      <c r="R473" s="462" t="s">
        <v>271</v>
      </c>
      <c r="S473" s="141"/>
      <c r="T473" s="462" t="s">
        <v>272</v>
      </c>
      <c r="U473" s="141"/>
      <c r="V473" s="462" t="s">
        <v>271</v>
      </c>
      <c r="W473" s="141"/>
      <c r="X473" s="462" t="s">
        <v>182</v>
      </c>
      <c r="Y473" s="462" t="s">
        <v>274</v>
      </c>
      <c r="Z473" s="456" t="str">
        <f t="shared" si="175"/>
        <v/>
      </c>
      <c r="AA473" s="463" t="s">
        <v>275</v>
      </c>
      <c r="AB473" s="458" t="str">
        <f t="shared" si="176"/>
        <v/>
      </c>
      <c r="AC473" s="459" t="str">
        <f>IFERROR(ROUNDDOWN(ROUNDDOWN(ROUND(L473*VLOOKUP(K473,【参考】数式用!$A$2:$M$57,MATCH("処遇改善加算Ⅳ",【参考】数式用!$G$3:$M$3,0)+6,0),0)*M473,0)*Z473*0.5,0), "")</f>
        <v/>
      </c>
      <c r="AD473" s="156"/>
      <c r="AE473" s="157"/>
      <c r="AF473" s="157"/>
      <c r="AG473" s="158"/>
      <c r="AH473" s="234"/>
      <c r="AI473" s="584"/>
      <c r="AJ473" s="167"/>
      <c r="AK473" s="541" t="str">
        <f t="shared" si="177"/>
        <v/>
      </c>
      <c r="AL473" s="542" t="str">
        <f t="shared" si="178"/>
        <v/>
      </c>
      <c r="AM473" s="543"/>
      <c r="AN473" s="547" t="str">
        <f>IFERROR(VLOOKUP(K473,【参考】数式用!$A$2:$N$57,14,FALSE),"")</f>
        <v/>
      </c>
      <c r="AO473" s="547" t="str">
        <f t="shared" si="179"/>
        <v/>
      </c>
      <c r="AP473" s="545" t="str">
        <f t="shared" si="180"/>
        <v/>
      </c>
      <c r="AQ473" s="545" t="str">
        <f t="shared" si="181"/>
        <v>キャリアパス要件Ⅰ・Ⅱ_</v>
      </c>
      <c r="AR473" s="546" t="str">
        <f t="shared" si="182"/>
        <v>入力済</v>
      </c>
      <c r="AS473" s="547" t="str">
        <f t="shared" si="183"/>
        <v/>
      </c>
      <c r="AT473" s="546" t="str">
        <f t="shared" si="184"/>
        <v>入力済</v>
      </c>
      <c r="AU473" s="546" t="str">
        <f t="shared" si="185"/>
        <v/>
      </c>
      <c r="AV473" s="546" t="str">
        <f t="shared" si="186"/>
        <v/>
      </c>
      <c r="AW473" s="547" t="str">
        <f t="shared" si="187"/>
        <v/>
      </c>
      <c r="AX473" s="547" t="str">
        <f t="shared" si="196"/>
        <v>入力済</v>
      </c>
      <c r="AY473" s="546" t="str">
        <f>IFERROR(VLOOKUP(K473,【参考】数式用!$AR$3:$AS$49, 2, FALSE), "")</f>
        <v/>
      </c>
      <c r="AZ473" s="547" t="str">
        <f t="shared" si="188"/>
        <v/>
      </c>
      <c r="BA473" s="547" t="str">
        <f t="shared" si="189"/>
        <v>入力済</v>
      </c>
      <c r="BB473" s="546" t="str">
        <f>IFERROR(VLOOKUP(K473,【参考】数式用!$AX$3:$AY$56, 2, FALSE), "")</f>
        <v/>
      </c>
      <c r="BC473" s="547" t="str">
        <f t="shared" si="190"/>
        <v/>
      </c>
      <c r="BD473" s="547" t="str">
        <f t="shared" si="191"/>
        <v>入力済</v>
      </c>
      <c r="BE473" s="547" t="str">
        <f t="shared" si="197"/>
        <v/>
      </c>
      <c r="BF473" s="547" t="str">
        <f t="shared" si="192"/>
        <v/>
      </c>
      <c r="BG473" s="547" t="str">
        <f t="shared" si="193"/>
        <v/>
      </c>
      <c r="BH473" s="547" t="str">
        <f t="shared" si="194"/>
        <v/>
      </c>
      <c r="BI473" s="547" t="str">
        <f t="shared" si="195"/>
        <v/>
      </c>
      <c r="BM473" s="633" t="e">
        <f>VLOOKUP(K473,【参考】数式用!$A$2:$O$57,15,FALSE)</f>
        <v>#N/A</v>
      </c>
    </row>
    <row r="474" spans="1:65" ht="109.95" customHeight="1" thickBot="1">
      <c r="A474" s="649">
        <v>463</v>
      </c>
      <c r="B474" s="983" t="str">
        <f>IF(基本情報入力シート!B502="","",基本情報入力シート!B502)</f>
        <v/>
      </c>
      <c r="C474" s="984"/>
      <c r="D474" s="984"/>
      <c r="E474" s="984"/>
      <c r="F474" s="985"/>
      <c r="G474" s="460" t="str">
        <f>IF(基本情報入力シート!L502="", "", 基本情報入力シート!L502)</f>
        <v/>
      </c>
      <c r="H474" s="460" t="str">
        <f>IF(基本情報入力シート!Q502="", "", 基本情報入力シート!Q502)</f>
        <v/>
      </c>
      <c r="I474" s="460" t="str">
        <f>IF(基本情報入力シート!V502="", "", 基本情報入力シート!V502)</f>
        <v/>
      </c>
      <c r="J474" s="460" t="str">
        <f>IF(基本情報入力シート!W502="", "", 基本情報入力シート!W502)</f>
        <v/>
      </c>
      <c r="K474" s="460" t="str">
        <f>IF(基本情報入力シート!Z502="", "", 基本情報入力シート!Z502)</f>
        <v/>
      </c>
      <c r="L474" s="162" t="str">
        <f>IF(基本情報入力シート!AF502=0, "",基本情報入力シート!AF502)</f>
        <v/>
      </c>
      <c r="M474" s="163" t="str">
        <f>IF(AND(基本情報入力シート!AG502="",基本情報入力シート!AG502=""), "", 基本情報入力シート!AG502)</f>
        <v/>
      </c>
      <c r="N474" s="136"/>
      <c r="O474" s="155" t="str">
        <f>IFERROR(VLOOKUP(K474,【参考】数式用!$A$2:$M$57,MATCH(N474,【参考】数式用!$G$3:$M$3,0)+6,0),"")</f>
        <v/>
      </c>
      <c r="P474" s="461" t="s">
        <v>180</v>
      </c>
      <c r="Q474" s="141"/>
      <c r="R474" s="462" t="s">
        <v>271</v>
      </c>
      <c r="S474" s="141"/>
      <c r="T474" s="462" t="s">
        <v>272</v>
      </c>
      <c r="U474" s="141"/>
      <c r="V474" s="462" t="s">
        <v>271</v>
      </c>
      <c r="W474" s="141"/>
      <c r="X474" s="462" t="s">
        <v>182</v>
      </c>
      <c r="Y474" s="462" t="s">
        <v>274</v>
      </c>
      <c r="Z474" s="456" t="str">
        <f t="shared" si="175"/>
        <v/>
      </c>
      <c r="AA474" s="463" t="s">
        <v>275</v>
      </c>
      <c r="AB474" s="458" t="str">
        <f t="shared" si="176"/>
        <v/>
      </c>
      <c r="AC474" s="459" t="str">
        <f>IFERROR(ROUNDDOWN(ROUNDDOWN(ROUND(L474*VLOOKUP(K474,【参考】数式用!$A$2:$M$57,MATCH("処遇改善加算Ⅳ",【参考】数式用!$G$3:$M$3,0)+6,0),0)*M474,0)*Z474*0.5,0), "")</f>
        <v/>
      </c>
      <c r="AD474" s="156"/>
      <c r="AE474" s="157"/>
      <c r="AF474" s="157"/>
      <c r="AG474" s="158"/>
      <c r="AH474" s="234"/>
      <c r="AI474" s="584"/>
      <c r="AJ474" s="167"/>
      <c r="AK474" s="541" t="str">
        <f t="shared" si="177"/>
        <v/>
      </c>
      <c r="AL474" s="542" t="str">
        <f t="shared" si="178"/>
        <v/>
      </c>
      <c r="AM474" s="543"/>
      <c r="AN474" s="547" t="str">
        <f>IFERROR(VLOOKUP(K474,【参考】数式用!$A$2:$N$57,14,FALSE),"")</f>
        <v/>
      </c>
      <c r="AO474" s="547" t="str">
        <f t="shared" si="179"/>
        <v/>
      </c>
      <c r="AP474" s="545" t="str">
        <f t="shared" si="180"/>
        <v/>
      </c>
      <c r="AQ474" s="545" t="str">
        <f t="shared" si="181"/>
        <v>キャリアパス要件Ⅰ・Ⅱ_</v>
      </c>
      <c r="AR474" s="546" t="str">
        <f t="shared" si="182"/>
        <v>入力済</v>
      </c>
      <c r="AS474" s="547" t="str">
        <f t="shared" si="183"/>
        <v/>
      </c>
      <c r="AT474" s="546" t="str">
        <f t="shared" si="184"/>
        <v>入力済</v>
      </c>
      <c r="AU474" s="546" t="str">
        <f t="shared" si="185"/>
        <v/>
      </c>
      <c r="AV474" s="546" t="str">
        <f t="shared" si="186"/>
        <v/>
      </c>
      <c r="AW474" s="547" t="str">
        <f t="shared" si="187"/>
        <v/>
      </c>
      <c r="AX474" s="547" t="str">
        <f t="shared" si="196"/>
        <v>入力済</v>
      </c>
      <c r="AY474" s="546" t="str">
        <f>IFERROR(VLOOKUP(K474,【参考】数式用!$AR$3:$AS$49, 2, FALSE), "")</f>
        <v/>
      </c>
      <c r="AZ474" s="547" t="str">
        <f t="shared" si="188"/>
        <v/>
      </c>
      <c r="BA474" s="547" t="str">
        <f t="shared" si="189"/>
        <v>入力済</v>
      </c>
      <c r="BB474" s="546" t="str">
        <f>IFERROR(VLOOKUP(K474,【参考】数式用!$AX$3:$AY$56, 2, FALSE), "")</f>
        <v/>
      </c>
      <c r="BC474" s="547" t="str">
        <f t="shared" si="190"/>
        <v/>
      </c>
      <c r="BD474" s="547" t="str">
        <f t="shared" si="191"/>
        <v>入力済</v>
      </c>
      <c r="BE474" s="547" t="str">
        <f t="shared" si="197"/>
        <v/>
      </c>
      <c r="BF474" s="547" t="str">
        <f t="shared" si="192"/>
        <v/>
      </c>
      <c r="BG474" s="547" t="str">
        <f t="shared" si="193"/>
        <v/>
      </c>
      <c r="BH474" s="547" t="str">
        <f t="shared" si="194"/>
        <v/>
      </c>
      <c r="BI474" s="547" t="str">
        <f t="shared" si="195"/>
        <v/>
      </c>
      <c r="BM474" s="633" t="e">
        <f>VLOOKUP(K474,【参考】数式用!$A$2:$O$57,15,FALSE)</f>
        <v>#N/A</v>
      </c>
    </row>
    <row r="475" spans="1:65" ht="109.95" customHeight="1" thickBot="1">
      <c r="A475" s="649">
        <v>464</v>
      </c>
      <c r="B475" s="983" t="str">
        <f>IF(基本情報入力シート!B503="","",基本情報入力シート!B503)</f>
        <v/>
      </c>
      <c r="C475" s="984"/>
      <c r="D475" s="984"/>
      <c r="E475" s="984"/>
      <c r="F475" s="985"/>
      <c r="G475" s="460" t="str">
        <f>IF(基本情報入力シート!L503="", "", 基本情報入力シート!L503)</f>
        <v/>
      </c>
      <c r="H475" s="460" t="str">
        <f>IF(基本情報入力シート!Q503="", "", 基本情報入力シート!Q503)</f>
        <v/>
      </c>
      <c r="I475" s="460" t="str">
        <f>IF(基本情報入力シート!V503="", "", 基本情報入力シート!V503)</f>
        <v/>
      </c>
      <c r="J475" s="460" t="str">
        <f>IF(基本情報入力シート!W503="", "", 基本情報入力シート!W503)</f>
        <v/>
      </c>
      <c r="K475" s="460" t="str">
        <f>IF(基本情報入力シート!Z503="", "", 基本情報入力シート!Z503)</f>
        <v/>
      </c>
      <c r="L475" s="162" t="str">
        <f>IF(基本情報入力シート!AF503=0, "",基本情報入力シート!AF503)</f>
        <v/>
      </c>
      <c r="M475" s="163" t="str">
        <f>IF(AND(基本情報入力シート!AG503="",基本情報入力シート!AG503=""), "", 基本情報入力シート!AG503)</f>
        <v/>
      </c>
      <c r="N475" s="136"/>
      <c r="O475" s="155" t="str">
        <f>IFERROR(VLOOKUP(K475,【参考】数式用!$A$2:$M$57,MATCH(N475,【参考】数式用!$G$3:$M$3,0)+6,0),"")</f>
        <v/>
      </c>
      <c r="P475" s="461" t="s">
        <v>180</v>
      </c>
      <c r="Q475" s="141"/>
      <c r="R475" s="462" t="s">
        <v>271</v>
      </c>
      <c r="S475" s="141"/>
      <c r="T475" s="462" t="s">
        <v>272</v>
      </c>
      <c r="U475" s="141"/>
      <c r="V475" s="462" t="s">
        <v>271</v>
      </c>
      <c r="W475" s="141"/>
      <c r="X475" s="462" t="s">
        <v>182</v>
      </c>
      <c r="Y475" s="462" t="s">
        <v>274</v>
      </c>
      <c r="Z475" s="456" t="str">
        <f t="shared" si="175"/>
        <v/>
      </c>
      <c r="AA475" s="463" t="s">
        <v>275</v>
      </c>
      <c r="AB475" s="458" t="str">
        <f t="shared" si="176"/>
        <v/>
      </c>
      <c r="AC475" s="459" t="str">
        <f>IFERROR(ROUNDDOWN(ROUNDDOWN(ROUND(L475*VLOOKUP(K475,【参考】数式用!$A$2:$M$57,MATCH("処遇改善加算Ⅳ",【参考】数式用!$G$3:$M$3,0)+6,0),0)*M475,0)*Z475*0.5,0), "")</f>
        <v/>
      </c>
      <c r="AD475" s="156"/>
      <c r="AE475" s="157"/>
      <c r="AF475" s="157"/>
      <c r="AG475" s="158"/>
      <c r="AH475" s="234"/>
      <c r="AI475" s="584"/>
      <c r="AJ475" s="167"/>
      <c r="AK475" s="541" t="str">
        <f t="shared" si="177"/>
        <v/>
      </c>
      <c r="AL475" s="542" t="str">
        <f t="shared" si="178"/>
        <v/>
      </c>
      <c r="AM475" s="543"/>
      <c r="AN475" s="547" t="str">
        <f>IFERROR(VLOOKUP(K475,【参考】数式用!$A$2:$N$57,14,FALSE),"")</f>
        <v/>
      </c>
      <c r="AO475" s="547" t="str">
        <f t="shared" si="179"/>
        <v/>
      </c>
      <c r="AP475" s="545" t="str">
        <f t="shared" si="180"/>
        <v/>
      </c>
      <c r="AQ475" s="545" t="str">
        <f t="shared" si="181"/>
        <v>キャリアパス要件Ⅰ・Ⅱ_</v>
      </c>
      <c r="AR475" s="546" t="str">
        <f t="shared" si="182"/>
        <v>入力済</v>
      </c>
      <c r="AS475" s="547" t="str">
        <f t="shared" si="183"/>
        <v/>
      </c>
      <c r="AT475" s="546" t="str">
        <f t="shared" si="184"/>
        <v>入力済</v>
      </c>
      <c r="AU475" s="546" t="str">
        <f t="shared" si="185"/>
        <v/>
      </c>
      <c r="AV475" s="546" t="str">
        <f t="shared" si="186"/>
        <v/>
      </c>
      <c r="AW475" s="547" t="str">
        <f t="shared" si="187"/>
        <v/>
      </c>
      <c r="AX475" s="547" t="str">
        <f t="shared" si="196"/>
        <v>入力済</v>
      </c>
      <c r="AY475" s="546" t="str">
        <f>IFERROR(VLOOKUP(K475,【参考】数式用!$AR$3:$AS$49, 2, FALSE), "")</f>
        <v/>
      </c>
      <c r="AZ475" s="547" t="str">
        <f t="shared" si="188"/>
        <v/>
      </c>
      <c r="BA475" s="547" t="str">
        <f t="shared" si="189"/>
        <v>入力済</v>
      </c>
      <c r="BB475" s="546" t="str">
        <f>IFERROR(VLOOKUP(K475,【参考】数式用!$AX$3:$AY$56, 2, FALSE), "")</f>
        <v/>
      </c>
      <c r="BC475" s="547" t="str">
        <f t="shared" si="190"/>
        <v/>
      </c>
      <c r="BD475" s="547" t="str">
        <f t="shared" si="191"/>
        <v>入力済</v>
      </c>
      <c r="BE475" s="547" t="str">
        <f t="shared" si="197"/>
        <v/>
      </c>
      <c r="BF475" s="547" t="str">
        <f t="shared" si="192"/>
        <v/>
      </c>
      <c r="BG475" s="547" t="str">
        <f t="shared" si="193"/>
        <v/>
      </c>
      <c r="BH475" s="547" t="str">
        <f t="shared" si="194"/>
        <v/>
      </c>
      <c r="BI475" s="547" t="str">
        <f t="shared" si="195"/>
        <v/>
      </c>
      <c r="BM475" s="633" t="e">
        <f>VLOOKUP(K475,【参考】数式用!$A$2:$O$57,15,FALSE)</f>
        <v>#N/A</v>
      </c>
    </row>
    <row r="476" spans="1:65" ht="109.95" customHeight="1" thickBot="1">
      <c r="A476" s="649">
        <v>465</v>
      </c>
      <c r="B476" s="983" t="str">
        <f>IF(基本情報入力シート!B504="","",基本情報入力シート!B504)</f>
        <v/>
      </c>
      <c r="C476" s="984"/>
      <c r="D476" s="984"/>
      <c r="E476" s="984"/>
      <c r="F476" s="985"/>
      <c r="G476" s="460" t="str">
        <f>IF(基本情報入力シート!L504="", "", 基本情報入力シート!L504)</f>
        <v/>
      </c>
      <c r="H476" s="460" t="str">
        <f>IF(基本情報入力シート!Q504="", "", 基本情報入力シート!Q504)</f>
        <v/>
      </c>
      <c r="I476" s="460" t="str">
        <f>IF(基本情報入力シート!V504="", "", 基本情報入力シート!V504)</f>
        <v/>
      </c>
      <c r="J476" s="460" t="str">
        <f>IF(基本情報入力シート!W504="", "", 基本情報入力シート!W504)</f>
        <v/>
      </c>
      <c r="K476" s="460" t="str">
        <f>IF(基本情報入力シート!Z504="", "", 基本情報入力シート!Z504)</f>
        <v/>
      </c>
      <c r="L476" s="162" t="str">
        <f>IF(基本情報入力シート!AF504=0, "",基本情報入力シート!AF504)</f>
        <v/>
      </c>
      <c r="M476" s="163" t="str">
        <f>IF(AND(基本情報入力シート!AG504="",基本情報入力シート!AG504=""), "", 基本情報入力シート!AG504)</f>
        <v/>
      </c>
      <c r="N476" s="136"/>
      <c r="O476" s="155" t="str">
        <f>IFERROR(VLOOKUP(K476,【参考】数式用!$A$2:$M$57,MATCH(N476,【参考】数式用!$G$3:$M$3,0)+6,0),"")</f>
        <v/>
      </c>
      <c r="P476" s="461" t="s">
        <v>180</v>
      </c>
      <c r="Q476" s="141"/>
      <c r="R476" s="462" t="s">
        <v>271</v>
      </c>
      <c r="S476" s="141"/>
      <c r="T476" s="462" t="s">
        <v>272</v>
      </c>
      <c r="U476" s="141"/>
      <c r="V476" s="462" t="s">
        <v>271</v>
      </c>
      <c r="W476" s="141"/>
      <c r="X476" s="462" t="s">
        <v>182</v>
      </c>
      <c r="Y476" s="462" t="s">
        <v>274</v>
      </c>
      <c r="Z476" s="456" t="str">
        <f t="shared" si="175"/>
        <v/>
      </c>
      <c r="AA476" s="463" t="s">
        <v>275</v>
      </c>
      <c r="AB476" s="458" t="str">
        <f t="shared" si="176"/>
        <v/>
      </c>
      <c r="AC476" s="459" t="str">
        <f>IFERROR(ROUNDDOWN(ROUNDDOWN(ROUND(L476*VLOOKUP(K476,【参考】数式用!$A$2:$M$57,MATCH("処遇改善加算Ⅳ",【参考】数式用!$G$3:$M$3,0)+6,0),0)*M476,0)*Z476*0.5,0), "")</f>
        <v/>
      </c>
      <c r="AD476" s="156"/>
      <c r="AE476" s="157"/>
      <c r="AF476" s="157"/>
      <c r="AG476" s="158"/>
      <c r="AH476" s="234"/>
      <c r="AI476" s="584"/>
      <c r="AJ476" s="167"/>
      <c r="AK476" s="541" t="str">
        <f t="shared" si="177"/>
        <v/>
      </c>
      <c r="AL476" s="542" t="str">
        <f t="shared" si="178"/>
        <v/>
      </c>
      <c r="AM476" s="543"/>
      <c r="AN476" s="547" t="str">
        <f>IFERROR(VLOOKUP(K476,【参考】数式用!$A$2:$N$57,14,FALSE),"")</f>
        <v/>
      </c>
      <c r="AO476" s="547" t="str">
        <f t="shared" si="179"/>
        <v/>
      </c>
      <c r="AP476" s="545" t="str">
        <f t="shared" si="180"/>
        <v/>
      </c>
      <c r="AQ476" s="545" t="str">
        <f t="shared" si="181"/>
        <v>キャリアパス要件Ⅰ・Ⅱ_</v>
      </c>
      <c r="AR476" s="546" t="str">
        <f t="shared" si="182"/>
        <v>入力済</v>
      </c>
      <c r="AS476" s="547" t="str">
        <f t="shared" si="183"/>
        <v/>
      </c>
      <c r="AT476" s="546" t="str">
        <f t="shared" si="184"/>
        <v>入力済</v>
      </c>
      <c r="AU476" s="546" t="str">
        <f t="shared" si="185"/>
        <v/>
      </c>
      <c r="AV476" s="546" t="str">
        <f t="shared" si="186"/>
        <v/>
      </c>
      <c r="AW476" s="547" t="str">
        <f t="shared" si="187"/>
        <v/>
      </c>
      <c r="AX476" s="547" t="str">
        <f t="shared" si="196"/>
        <v>入力済</v>
      </c>
      <c r="AY476" s="546" t="str">
        <f>IFERROR(VLOOKUP(K476,【参考】数式用!$AR$3:$AS$49, 2, FALSE), "")</f>
        <v/>
      </c>
      <c r="AZ476" s="547" t="str">
        <f t="shared" si="188"/>
        <v/>
      </c>
      <c r="BA476" s="547" t="str">
        <f t="shared" si="189"/>
        <v>入力済</v>
      </c>
      <c r="BB476" s="546" t="str">
        <f>IFERROR(VLOOKUP(K476,【参考】数式用!$AX$3:$AY$56, 2, FALSE), "")</f>
        <v/>
      </c>
      <c r="BC476" s="547" t="str">
        <f t="shared" si="190"/>
        <v/>
      </c>
      <c r="BD476" s="547" t="str">
        <f t="shared" si="191"/>
        <v>入力済</v>
      </c>
      <c r="BE476" s="547" t="str">
        <f t="shared" si="197"/>
        <v/>
      </c>
      <c r="BF476" s="547" t="str">
        <f t="shared" si="192"/>
        <v/>
      </c>
      <c r="BG476" s="547" t="str">
        <f t="shared" si="193"/>
        <v/>
      </c>
      <c r="BH476" s="547" t="str">
        <f t="shared" si="194"/>
        <v/>
      </c>
      <c r="BI476" s="547" t="str">
        <f t="shared" si="195"/>
        <v/>
      </c>
      <c r="BM476" s="633" t="e">
        <f>VLOOKUP(K476,【参考】数式用!$A$2:$O$57,15,FALSE)</f>
        <v>#N/A</v>
      </c>
    </row>
    <row r="477" spans="1:65" ht="109.95" customHeight="1" thickBot="1">
      <c r="A477" s="649">
        <v>466</v>
      </c>
      <c r="B477" s="983" t="str">
        <f>IF(基本情報入力シート!B505="","",基本情報入力シート!B505)</f>
        <v/>
      </c>
      <c r="C477" s="984"/>
      <c r="D477" s="984"/>
      <c r="E477" s="984"/>
      <c r="F477" s="985"/>
      <c r="G477" s="460" t="str">
        <f>IF(基本情報入力シート!L505="", "", 基本情報入力シート!L505)</f>
        <v/>
      </c>
      <c r="H477" s="460" t="str">
        <f>IF(基本情報入力シート!Q505="", "", 基本情報入力シート!Q505)</f>
        <v/>
      </c>
      <c r="I477" s="460" t="str">
        <f>IF(基本情報入力シート!V505="", "", 基本情報入力シート!V505)</f>
        <v/>
      </c>
      <c r="J477" s="460" t="str">
        <f>IF(基本情報入力シート!W505="", "", 基本情報入力シート!W505)</f>
        <v/>
      </c>
      <c r="K477" s="460" t="str">
        <f>IF(基本情報入力シート!Z505="", "", 基本情報入力シート!Z505)</f>
        <v/>
      </c>
      <c r="L477" s="162" t="str">
        <f>IF(基本情報入力シート!AF505=0, "",基本情報入力シート!AF505)</f>
        <v/>
      </c>
      <c r="M477" s="163" t="str">
        <f>IF(AND(基本情報入力シート!AG505="",基本情報入力シート!AG505=""), "", 基本情報入力シート!AG505)</f>
        <v/>
      </c>
      <c r="N477" s="136"/>
      <c r="O477" s="155" t="str">
        <f>IFERROR(VLOOKUP(K477,【参考】数式用!$A$2:$M$57,MATCH(N477,【参考】数式用!$G$3:$M$3,0)+6,0),"")</f>
        <v/>
      </c>
      <c r="P477" s="461" t="s">
        <v>180</v>
      </c>
      <c r="Q477" s="141"/>
      <c r="R477" s="462" t="s">
        <v>271</v>
      </c>
      <c r="S477" s="141"/>
      <c r="T477" s="462" t="s">
        <v>272</v>
      </c>
      <c r="U477" s="141"/>
      <c r="V477" s="462" t="s">
        <v>271</v>
      </c>
      <c r="W477" s="141"/>
      <c r="X477" s="462" t="s">
        <v>182</v>
      </c>
      <c r="Y477" s="462" t="s">
        <v>274</v>
      </c>
      <c r="Z477" s="456" t="str">
        <f t="shared" si="175"/>
        <v/>
      </c>
      <c r="AA477" s="463" t="s">
        <v>275</v>
      </c>
      <c r="AB477" s="458" t="str">
        <f t="shared" si="176"/>
        <v/>
      </c>
      <c r="AC477" s="459" t="str">
        <f>IFERROR(ROUNDDOWN(ROUNDDOWN(ROUND(L477*VLOOKUP(K477,【参考】数式用!$A$2:$M$57,MATCH("処遇改善加算Ⅳ",【参考】数式用!$G$3:$M$3,0)+6,0),0)*M477,0)*Z477*0.5,0), "")</f>
        <v/>
      </c>
      <c r="AD477" s="156"/>
      <c r="AE477" s="157"/>
      <c r="AF477" s="157"/>
      <c r="AG477" s="158"/>
      <c r="AH477" s="234"/>
      <c r="AI477" s="584"/>
      <c r="AJ477" s="167"/>
      <c r="AK477" s="541" t="str">
        <f t="shared" si="177"/>
        <v/>
      </c>
      <c r="AL477" s="542" t="str">
        <f t="shared" si="178"/>
        <v/>
      </c>
      <c r="AM477" s="543"/>
      <c r="AN477" s="547" t="str">
        <f>IFERROR(VLOOKUP(K477,【参考】数式用!$A$2:$N$57,14,FALSE),"")</f>
        <v/>
      </c>
      <c r="AO477" s="547" t="str">
        <f t="shared" si="179"/>
        <v/>
      </c>
      <c r="AP477" s="545" t="str">
        <f t="shared" si="180"/>
        <v/>
      </c>
      <c r="AQ477" s="545" t="str">
        <f t="shared" si="181"/>
        <v>キャリアパス要件Ⅰ・Ⅱ_</v>
      </c>
      <c r="AR477" s="546" t="str">
        <f t="shared" si="182"/>
        <v>入力済</v>
      </c>
      <c r="AS477" s="547" t="str">
        <f t="shared" si="183"/>
        <v/>
      </c>
      <c r="AT477" s="546" t="str">
        <f t="shared" si="184"/>
        <v>入力済</v>
      </c>
      <c r="AU477" s="546" t="str">
        <f t="shared" si="185"/>
        <v/>
      </c>
      <c r="AV477" s="546" t="str">
        <f t="shared" si="186"/>
        <v/>
      </c>
      <c r="AW477" s="547" t="str">
        <f t="shared" si="187"/>
        <v/>
      </c>
      <c r="AX477" s="547" t="str">
        <f t="shared" si="196"/>
        <v>入力済</v>
      </c>
      <c r="AY477" s="546" t="str">
        <f>IFERROR(VLOOKUP(K477,【参考】数式用!$AR$3:$AS$49, 2, FALSE), "")</f>
        <v/>
      </c>
      <c r="AZ477" s="547" t="str">
        <f t="shared" si="188"/>
        <v/>
      </c>
      <c r="BA477" s="547" t="str">
        <f t="shared" si="189"/>
        <v>入力済</v>
      </c>
      <c r="BB477" s="546" t="str">
        <f>IFERROR(VLOOKUP(K477,【参考】数式用!$AX$3:$AY$56, 2, FALSE), "")</f>
        <v/>
      </c>
      <c r="BC477" s="547" t="str">
        <f t="shared" si="190"/>
        <v/>
      </c>
      <c r="BD477" s="547" t="str">
        <f t="shared" si="191"/>
        <v>入力済</v>
      </c>
      <c r="BE477" s="547" t="str">
        <f t="shared" si="197"/>
        <v/>
      </c>
      <c r="BF477" s="547" t="str">
        <f t="shared" si="192"/>
        <v/>
      </c>
      <c r="BG477" s="547" t="str">
        <f t="shared" si="193"/>
        <v/>
      </c>
      <c r="BH477" s="547" t="str">
        <f t="shared" si="194"/>
        <v/>
      </c>
      <c r="BI477" s="547" t="str">
        <f t="shared" si="195"/>
        <v/>
      </c>
      <c r="BM477" s="633" t="e">
        <f>VLOOKUP(K477,【参考】数式用!$A$2:$O$57,15,FALSE)</f>
        <v>#N/A</v>
      </c>
    </row>
    <row r="478" spans="1:65" ht="109.95" customHeight="1" thickBot="1">
      <c r="A478" s="649">
        <v>467</v>
      </c>
      <c r="B478" s="983" t="str">
        <f>IF(基本情報入力シート!B506="","",基本情報入力シート!B506)</f>
        <v/>
      </c>
      <c r="C478" s="984"/>
      <c r="D478" s="984"/>
      <c r="E478" s="984"/>
      <c r="F478" s="985"/>
      <c r="G478" s="460" t="str">
        <f>IF(基本情報入力シート!L506="", "", 基本情報入力シート!L506)</f>
        <v/>
      </c>
      <c r="H478" s="460" t="str">
        <f>IF(基本情報入力シート!Q506="", "", 基本情報入力シート!Q506)</f>
        <v/>
      </c>
      <c r="I478" s="460" t="str">
        <f>IF(基本情報入力シート!V506="", "", 基本情報入力シート!V506)</f>
        <v/>
      </c>
      <c r="J478" s="460" t="str">
        <f>IF(基本情報入力シート!W506="", "", 基本情報入力シート!W506)</f>
        <v/>
      </c>
      <c r="K478" s="460" t="str">
        <f>IF(基本情報入力シート!Z506="", "", 基本情報入力シート!Z506)</f>
        <v/>
      </c>
      <c r="L478" s="162" t="str">
        <f>IF(基本情報入力シート!AF506=0, "",基本情報入力シート!AF506)</f>
        <v/>
      </c>
      <c r="M478" s="163" t="str">
        <f>IF(AND(基本情報入力シート!AG506="",基本情報入力シート!AG506=""), "", 基本情報入力シート!AG506)</f>
        <v/>
      </c>
      <c r="N478" s="136"/>
      <c r="O478" s="155" t="str">
        <f>IFERROR(VLOOKUP(K478,【参考】数式用!$A$2:$M$57,MATCH(N478,【参考】数式用!$G$3:$M$3,0)+6,0),"")</f>
        <v/>
      </c>
      <c r="P478" s="461" t="s">
        <v>180</v>
      </c>
      <c r="Q478" s="141"/>
      <c r="R478" s="462" t="s">
        <v>271</v>
      </c>
      <c r="S478" s="141"/>
      <c r="T478" s="462" t="s">
        <v>272</v>
      </c>
      <c r="U478" s="141"/>
      <c r="V478" s="462" t="s">
        <v>271</v>
      </c>
      <c r="W478" s="141"/>
      <c r="X478" s="462" t="s">
        <v>182</v>
      </c>
      <c r="Y478" s="462" t="s">
        <v>274</v>
      </c>
      <c r="Z478" s="456" t="str">
        <f t="shared" si="175"/>
        <v/>
      </c>
      <c r="AA478" s="463" t="s">
        <v>275</v>
      </c>
      <c r="AB478" s="458" t="str">
        <f t="shared" si="176"/>
        <v/>
      </c>
      <c r="AC478" s="459" t="str">
        <f>IFERROR(ROUNDDOWN(ROUNDDOWN(ROUND(L478*VLOOKUP(K478,【参考】数式用!$A$2:$M$57,MATCH("処遇改善加算Ⅳ",【参考】数式用!$G$3:$M$3,0)+6,0),0)*M478,0)*Z478*0.5,0), "")</f>
        <v/>
      </c>
      <c r="AD478" s="156"/>
      <c r="AE478" s="157"/>
      <c r="AF478" s="157"/>
      <c r="AG478" s="158"/>
      <c r="AH478" s="234"/>
      <c r="AI478" s="584"/>
      <c r="AJ478" s="167"/>
      <c r="AK478" s="541" t="str">
        <f t="shared" si="177"/>
        <v/>
      </c>
      <c r="AL478" s="542" t="str">
        <f t="shared" si="178"/>
        <v/>
      </c>
      <c r="AM478" s="543"/>
      <c r="AN478" s="547" t="str">
        <f>IFERROR(VLOOKUP(K478,【参考】数式用!$A$2:$N$57,14,FALSE),"")</f>
        <v/>
      </c>
      <c r="AO478" s="547" t="str">
        <f t="shared" si="179"/>
        <v/>
      </c>
      <c r="AP478" s="545" t="str">
        <f t="shared" si="180"/>
        <v/>
      </c>
      <c r="AQ478" s="545" t="str">
        <f t="shared" si="181"/>
        <v>キャリアパス要件Ⅰ・Ⅱ_</v>
      </c>
      <c r="AR478" s="546" t="str">
        <f t="shared" si="182"/>
        <v>入力済</v>
      </c>
      <c r="AS478" s="547" t="str">
        <f t="shared" si="183"/>
        <v/>
      </c>
      <c r="AT478" s="546" t="str">
        <f t="shared" si="184"/>
        <v>入力済</v>
      </c>
      <c r="AU478" s="546" t="str">
        <f t="shared" si="185"/>
        <v/>
      </c>
      <c r="AV478" s="546" t="str">
        <f t="shared" si="186"/>
        <v/>
      </c>
      <c r="AW478" s="547" t="str">
        <f t="shared" si="187"/>
        <v/>
      </c>
      <c r="AX478" s="547" t="str">
        <f t="shared" si="196"/>
        <v>入力済</v>
      </c>
      <c r="AY478" s="546" t="str">
        <f>IFERROR(VLOOKUP(K478,【参考】数式用!$AR$3:$AS$49, 2, FALSE), "")</f>
        <v/>
      </c>
      <c r="AZ478" s="547" t="str">
        <f t="shared" si="188"/>
        <v/>
      </c>
      <c r="BA478" s="547" t="str">
        <f t="shared" si="189"/>
        <v>入力済</v>
      </c>
      <c r="BB478" s="546" t="str">
        <f>IFERROR(VLOOKUP(K478,【参考】数式用!$AX$3:$AY$56, 2, FALSE), "")</f>
        <v/>
      </c>
      <c r="BC478" s="547" t="str">
        <f t="shared" si="190"/>
        <v/>
      </c>
      <c r="BD478" s="547" t="str">
        <f t="shared" si="191"/>
        <v>入力済</v>
      </c>
      <c r="BE478" s="547" t="str">
        <f t="shared" si="197"/>
        <v/>
      </c>
      <c r="BF478" s="547" t="str">
        <f t="shared" si="192"/>
        <v/>
      </c>
      <c r="BG478" s="547" t="str">
        <f t="shared" si="193"/>
        <v/>
      </c>
      <c r="BH478" s="547" t="str">
        <f t="shared" si="194"/>
        <v/>
      </c>
      <c r="BI478" s="547" t="str">
        <f t="shared" si="195"/>
        <v/>
      </c>
      <c r="BM478" s="633" t="e">
        <f>VLOOKUP(K478,【参考】数式用!$A$2:$O$57,15,FALSE)</f>
        <v>#N/A</v>
      </c>
    </row>
    <row r="479" spans="1:65" ht="109.95" customHeight="1" thickBot="1">
      <c r="A479" s="649">
        <v>468</v>
      </c>
      <c r="B479" s="983" t="str">
        <f>IF(基本情報入力シート!B507="","",基本情報入力シート!B507)</f>
        <v/>
      </c>
      <c r="C479" s="984"/>
      <c r="D479" s="984"/>
      <c r="E479" s="984"/>
      <c r="F479" s="985"/>
      <c r="G479" s="460" t="str">
        <f>IF(基本情報入力シート!L507="", "", 基本情報入力シート!L507)</f>
        <v/>
      </c>
      <c r="H479" s="460" t="str">
        <f>IF(基本情報入力シート!Q507="", "", 基本情報入力シート!Q507)</f>
        <v/>
      </c>
      <c r="I479" s="460" t="str">
        <f>IF(基本情報入力シート!V507="", "", 基本情報入力シート!V507)</f>
        <v/>
      </c>
      <c r="J479" s="460" t="str">
        <f>IF(基本情報入力シート!W507="", "", 基本情報入力シート!W507)</f>
        <v/>
      </c>
      <c r="K479" s="460" t="str">
        <f>IF(基本情報入力シート!Z507="", "", 基本情報入力シート!Z507)</f>
        <v/>
      </c>
      <c r="L479" s="162" t="str">
        <f>IF(基本情報入力シート!AF507=0, "",基本情報入力シート!AF507)</f>
        <v/>
      </c>
      <c r="M479" s="163" t="str">
        <f>IF(AND(基本情報入力シート!AG507="",基本情報入力シート!AG507=""), "", 基本情報入力シート!AG507)</f>
        <v/>
      </c>
      <c r="N479" s="136"/>
      <c r="O479" s="155" t="str">
        <f>IFERROR(VLOOKUP(K479,【参考】数式用!$A$2:$M$57,MATCH(N479,【参考】数式用!$G$3:$M$3,0)+6,0),"")</f>
        <v/>
      </c>
      <c r="P479" s="461" t="s">
        <v>180</v>
      </c>
      <c r="Q479" s="141"/>
      <c r="R479" s="462" t="s">
        <v>271</v>
      </c>
      <c r="S479" s="141"/>
      <c r="T479" s="462" t="s">
        <v>272</v>
      </c>
      <c r="U479" s="141"/>
      <c r="V479" s="462" t="s">
        <v>271</v>
      </c>
      <c r="W479" s="141"/>
      <c r="X479" s="462" t="s">
        <v>182</v>
      </c>
      <c r="Y479" s="462" t="s">
        <v>274</v>
      </c>
      <c r="Z479" s="456" t="str">
        <f t="shared" si="175"/>
        <v/>
      </c>
      <c r="AA479" s="463" t="s">
        <v>275</v>
      </c>
      <c r="AB479" s="458" t="str">
        <f t="shared" si="176"/>
        <v/>
      </c>
      <c r="AC479" s="459" t="str">
        <f>IFERROR(ROUNDDOWN(ROUNDDOWN(ROUND(L479*VLOOKUP(K479,【参考】数式用!$A$2:$M$57,MATCH("処遇改善加算Ⅳ",【参考】数式用!$G$3:$M$3,0)+6,0),0)*M479,0)*Z479*0.5,0), "")</f>
        <v/>
      </c>
      <c r="AD479" s="156"/>
      <c r="AE479" s="157"/>
      <c r="AF479" s="157"/>
      <c r="AG479" s="158"/>
      <c r="AH479" s="234"/>
      <c r="AI479" s="584"/>
      <c r="AJ479" s="167"/>
      <c r="AK479" s="541" t="str">
        <f t="shared" si="177"/>
        <v/>
      </c>
      <c r="AL479" s="542" t="str">
        <f t="shared" si="178"/>
        <v/>
      </c>
      <c r="AM479" s="543"/>
      <c r="AN479" s="547" t="str">
        <f>IFERROR(VLOOKUP(K479,【参考】数式用!$A$2:$N$57,14,FALSE),"")</f>
        <v/>
      </c>
      <c r="AO479" s="547" t="str">
        <f t="shared" si="179"/>
        <v/>
      </c>
      <c r="AP479" s="545" t="str">
        <f t="shared" si="180"/>
        <v/>
      </c>
      <c r="AQ479" s="545" t="str">
        <f t="shared" si="181"/>
        <v>キャリアパス要件Ⅰ・Ⅱ_</v>
      </c>
      <c r="AR479" s="546" t="str">
        <f t="shared" si="182"/>
        <v>入力済</v>
      </c>
      <c r="AS479" s="547" t="str">
        <f t="shared" si="183"/>
        <v/>
      </c>
      <c r="AT479" s="546" t="str">
        <f t="shared" si="184"/>
        <v>入力済</v>
      </c>
      <c r="AU479" s="546" t="str">
        <f t="shared" si="185"/>
        <v/>
      </c>
      <c r="AV479" s="546" t="str">
        <f t="shared" si="186"/>
        <v/>
      </c>
      <c r="AW479" s="547" t="str">
        <f t="shared" si="187"/>
        <v/>
      </c>
      <c r="AX479" s="547" t="str">
        <f t="shared" si="196"/>
        <v>入力済</v>
      </c>
      <c r="AY479" s="546" t="str">
        <f>IFERROR(VLOOKUP(K479,【参考】数式用!$AR$3:$AS$49, 2, FALSE), "")</f>
        <v/>
      </c>
      <c r="AZ479" s="547" t="str">
        <f t="shared" si="188"/>
        <v/>
      </c>
      <c r="BA479" s="547" t="str">
        <f t="shared" si="189"/>
        <v>入力済</v>
      </c>
      <c r="BB479" s="546" t="str">
        <f>IFERROR(VLOOKUP(K479,【参考】数式用!$AX$3:$AY$56, 2, FALSE), "")</f>
        <v/>
      </c>
      <c r="BC479" s="547" t="str">
        <f t="shared" si="190"/>
        <v/>
      </c>
      <c r="BD479" s="547" t="str">
        <f t="shared" si="191"/>
        <v>入力済</v>
      </c>
      <c r="BE479" s="547" t="str">
        <f t="shared" si="197"/>
        <v/>
      </c>
      <c r="BF479" s="547" t="str">
        <f t="shared" si="192"/>
        <v/>
      </c>
      <c r="BG479" s="547" t="str">
        <f t="shared" si="193"/>
        <v/>
      </c>
      <c r="BH479" s="547" t="str">
        <f t="shared" si="194"/>
        <v/>
      </c>
      <c r="BI479" s="547" t="str">
        <f t="shared" si="195"/>
        <v/>
      </c>
      <c r="BM479" s="633" t="e">
        <f>VLOOKUP(K479,【参考】数式用!$A$2:$O$57,15,FALSE)</f>
        <v>#N/A</v>
      </c>
    </row>
    <row r="480" spans="1:65" ht="109.95" customHeight="1" thickBot="1">
      <c r="A480" s="649">
        <v>469</v>
      </c>
      <c r="B480" s="983" t="str">
        <f>IF(基本情報入力シート!B508="","",基本情報入力シート!B508)</f>
        <v/>
      </c>
      <c r="C480" s="984"/>
      <c r="D480" s="984"/>
      <c r="E480" s="984"/>
      <c r="F480" s="985"/>
      <c r="G480" s="460" t="str">
        <f>IF(基本情報入力シート!L508="", "", 基本情報入力シート!L508)</f>
        <v/>
      </c>
      <c r="H480" s="460" t="str">
        <f>IF(基本情報入力シート!Q508="", "", 基本情報入力シート!Q508)</f>
        <v/>
      </c>
      <c r="I480" s="460" t="str">
        <f>IF(基本情報入力シート!V508="", "", 基本情報入力シート!V508)</f>
        <v/>
      </c>
      <c r="J480" s="460" t="str">
        <f>IF(基本情報入力シート!W508="", "", 基本情報入力シート!W508)</f>
        <v/>
      </c>
      <c r="K480" s="460" t="str">
        <f>IF(基本情報入力シート!Z508="", "", 基本情報入力シート!Z508)</f>
        <v/>
      </c>
      <c r="L480" s="162" t="str">
        <f>IF(基本情報入力シート!AF508=0, "",基本情報入力シート!AF508)</f>
        <v/>
      </c>
      <c r="M480" s="163" t="str">
        <f>IF(AND(基本情報入力シート!AG508="",基本情報入力シート!AG508=""), "", 基本情報入力シート!AG508)</f>
        <v/>
      </c>
      <c r="N480" s="136"/>
      <c r="O480" s="155" t="str">
        <f>IFERROR(VLOOKUP(K480,【参考】数式用!$A$2:$M$57,MATCH(N480,【参考】数式用!$G$3:$M$3,0)+6,0),"")</f>
        <v/>
      </c>
      <c r="P480" s="461" t="s">
        <v>180</v>
      </c>
      <c r="Q480" s="141"/>
      <c r="R480" s="462" t="s">
        <v>271</v>
      </c>
      <c r="S480" s="141"/>
      <c r="T480" s="462" t="s">
        <v>272</v>
      </c>
      <c r="U480" s="141"/>
      <c r="V480" s="462" t="s">
        <v>271</v>
      </c>
      <c r="W480" s="141"/>
      <c r="X480" s="462" t="s">
        <v>182</v>
      </c>
      <c r="Y480" s="462" t="s">
        <v>274</v>
      </c>
      <c r="Z480" s="456" t="str">
        <f t="shared" si="175"/>
        <v/>
      </c>
      <c r="AA480" s="463" t="s">
        <v>275</v>
      </c>
      <c r="AB480" s="458" t="str">
        <f t="shared" si="176"/>
        <v/>
      </c>
      <c r="AC480" s="459" t="str">
        <f>IFERROR(ROUNDDOWN(ROUNDDOWN(ROUND(L480*VLOOKUP(K480,【参考】数式用!$A$2:$M$57,MATCH("処遇改善加算Ⅳ",【参考】数式用!$G$3:$M$3,0)+6,0),0)*M480,0)*Z480*0.5,0), "")</f>
        <v/>
      </c>
      <c r="AD480" s="156"/>
      <c r="AE480" s="157"/>
      <c r="AF480" s="157"/>
      <c r="AG480" s="158"/>
      <c r="AH480" s="234"/>
      <c r="AI480" s="584"/>
      <c r="AJ480" s="167"/>
      <c r="AK480" s="541" t="str">
        <f t="shared" si="177"/>
        <v/>
      </c>
      <c r="AL480" s="542" t="str">
        <f t="shared" si="178"/>
        <v/>
      </c>
      <c r="AM480" s="543"/>
      <c r="AN480" s="547" t="str">
        <f>IFERROR(VLOOKUP(K480,【参考】数式用!$A$2:$N$57,14,FALSE),"")</f>
        <v/>
      </c>
      <c r="AO480" s="547" t="str">
        <f t="shared" si="179"/>
        <v/>
      </c>
      <c r="AP480" s="545" t="str">
        <f t="shared" si="180"/>
        <v/>
      </c>
      <c r="AQ480" s="545" t="str">
        <f t="shared" si="181"/>
        <v>キャリアパス要件Ⅰ・Ⅱ_</v>
      </c>
      <c r="AR480" s="546" t="str">
        <f t="shared" si="182"/>
        <v>入力済</v>
      </c>
      <c r="AS480" s="547" t="str">
        <f t="shared" si="183"/>
        <v/>
      </c>
      <c r="AT480" s="546" t="str">
        <f t="shared" si="184"/>
        <v>入力済</v>
      </c>
      <c r="AU480" s="546" t="str">
        <f t="shared" si="185"/>
        <v/>
      </c>
      <c r="AV480" s="546" t="str">
        <f t="shared" si="186"/>
        <v/>
      </c>
      <c r="AW480" s="547" t="str">
        <f t="shared" si="187"/>
        <v/>
      </c>
      <c r="AX480" s="547" t="str">
        <f t="shared" si="196"/>
        <v>入力済</v>
      </c>
      <c r="AY480" s="546" t="str">
        <f>IFERROR(VLOOKUP(K480,【参考】数式用!$AR$3:$AS$49, 2, FALSE), "")</f>
        <v/>
      </c>
      <c r="AZ480" s="547" t="str">
        <f t="shared" si="188"/>
        <v/>
      </c>
      <c r="BA480" s="547" t="str">
        <f t="shared" si="189"/>
        <v>入力済</v>
      </c>
      <c r="BB480" s="546" t="str">
        <f>IFERROR(VLOOKUP(K480,【参考】数式用!$AX$3:$AY$56, 2, FALSE), "")</f>
        <v/>
      </c>
      <c r="BC480" s="547" t="str">
        <f t="shared" si="190"/>
        <v/>
      </c>
      <c r="BD480" s="547" t="str">
        <f t="shared" si="191"/>
        <v>入力済</v>
      </c>
      <c r="BE480" s="547" t="str">
        <f t="shared" si="197"/>
        <v/>
      </c>
      <c r="BF480" s="547" t="str">
        <f t="shared" si="192"/>
        <v/>
      </c>
      <c r="BG480" s="547" t="str">
        <f t="shared" si="193"/>
        <v/>
      </c>
      <c r="BH480" s="547" t="str">
        <f t="shared" si="194"/>
        <v/>
      </c>
      <c r="BI480" s="547" t="str">
        <f t="shared" si="195"/>
        <v/>
      </c>
      <c r="BM480" s="633" t="e">
        <f>VLOOKUP(K480,【参考】数式用!$A$2:$O$57,15,FALSE)</f>
        <v>#N/A</v>
      </c>
    </row>
    <row r="481" spans="1:65" ht="109.95" customHeight="1" thickBot="1">
      <c r="A481" s="649">
        <v>470</v>
      </c>
      <c r="B481" s="983" t="str">
        <f>IF(基本情報入力シート!B509="","",基本情報入力シート!B509)</f>
        <v/>
      </c>
      <c r="C481" s="984"/>
      <c r="D481" s="984"/>
      <c r="E481" s="984"/>
      <c r="F481" s="985"/>
      <c r="G481" s="460" t="str">
        <f>IF(基本情報入力シート!L509="", "", 基本情報入力シート!L509)</f>
        <v/>
      </c>
      <c r="H481" s="460" t="str">
        <f>IF(基本情報入力シート!Q509="", "", 基本情報入力シート!Q509)</f>
        <v/>
      </c>
      <c r="I481" s="460" t="str">
        <f>IF(基本情報入力シート!V509="", "", 基本情報入力シート!V509)</f>
        <v/>
      </c>
      <c r="J481" s="460" t="str">
        <f>IF(基本情報入力シート!W509="", "", 基本情報入力シート!W509)</f>
        <v/>
      </c>
      <c r="K481" s="460" t="str">
        <f>IF(基本情報入力シート!Z509="", "", 基本情報入力シート!Z509)</f>
        <v/>
      </c>
      <c r="L481" s="162" t="str">
        <f>IF(基本情報入力シート!AF509=0, "",基本情報入力シート!AF509)</f>
        <v/>
      </c>
      <c r="M481" s="163" t="str">
        <f>IF(AND(基本情報入力シート!AG509="",基本情報入力シート!AG509=""), "", 基本情報入力シート!AG509)</f>
        <v/>
      </c>
      <c r="N481" s="136"/>
      <c r="O481" s="155" t="str">
        <f>IFERROR(VLOOKUP(K481,【参考】数式用!$A$2:$M$57,MATCH(N481,【参考】数式用!$G$3:$M$3,0)+6,0),"")</f>
        <v/>
      </c>
      <c r="P481" s="461" t="s">
        <v>180</v>
      </c>
      <c r="Q481" s="141"/>
      <c r="R481" s="462" t="s">
        <v>271</v>
      </c>
      <c r="S481" s="141"/>
      <c r="T481" s="462" t="s">
        <v>272</v>
      </c>
      <c r="U481" s="141"/>
      <c r="V481" s="462" t="s">
        <v>271</v>
      </c>
      <c r="W481" s="141"/>
      <c r="X481" s="462" t="s">
        <v>182</v>
      </c>
      <c r="Y481" s="462" t="s">
        <v>274</v>
      </c>
      <c r="Z481" s="456" t="str">
        <f t="shared" si="175"/>
        <v/>
      </c>
      <c r="AA481" s="463" t="s">
        <v>275</v>
      </c>
      <c r="AB481" s="458" t="str">
        <f t="shared" si="176"/>
        <v/>
      </c>
      <c r="AC481" s="459" t="str">
        <f>IFERROR(ROUNDDOWN(ROUNDDOWN(ROUND(L481*VLOOKUP(K481,【参考】数式用!$A$2:$M$57,MATCH("処遇改善加算Ⅳ",【参考】数式用!$G$3:$M$3,0)+6,0),0)*M481,0)*Z481*0.5,0), "")</f>
        <v/>
      </c>
      <c r="AD481" s="156"/>
      <c r="AE481" s="157"/>
      <c r="AF481" s="157"/>
      <c r="AG481" s="158"/>
      <c r="AH481" s="234"/>
      <c r="AI481" s="584"/>
      <c r="AJ481" s="167"/>
      <c r="AK481" s="541" t="str">
        <f t="shared" si="177"/>
        <v/>
      </c>
      <c r="AL481" s="542" t="str">
        <f t="shared" si="178"/>
        <v/>
      </c>
      <c r="AM481" s="543"/>
      <c r="AN481" s="547" t="str">
        <f>IFERROR(VLOOKUP(K481,【参考】数式用!$A$2:$N$57,14,FALSE),"")</f>
        <v/>
      </c>
      <c r="AO481" s="547" t="str">
        <f t="shared" si="179"/>
        <v/>
      </c>
      <c r="AP481" s="545" t="str">
        <f t="shared" si="180"/>
        <v/>
      </c>
      <c r="AQ481" s="545" t="str">
        <f t="shared" si="181"/>
        <v>キャリアパス要件Ⅰ・Ⅱ_</v>
      </c>
      <c r="AR481" s="546" t="str">
        <f t="shared" si="182"/>
        <v>入力済</v>
      </c>
      <c r="AS481" s="547" t="str">
        <f t="shared" si="183"/>
        <v/>
      </c>
      <c r="AT481" s="546" t="str">
        <f t="shared" si="184"/>
        <v>入力済</v>
      </c>
      <c r="AU481" s="546" t="str">
        <f t="shared" si="185"/>
        <v/>
      </c>
      <c r="AV481" s="546" t="str">
        <f t="shared" si="186"/>
        <v/>
      </c>
      <c r="AW481" s="547" t="str">
        <f t="shared" si="187"/>
        <v/>
      </c>
      <c r="AX481" s="547" t="str">
        <f t="shared" si="196"/>
        <v>入力済</v>
      </c>
      <c r="AY481" s="546" t="str">
        <f>IFERROR(VLOOKUP(K481,【参考】数式用!$AR$3:$AS$49, 2, FALSE), "")</f>
        <v/>
      </c>
      <c r="AZ481" s="547" t="str">
        <f t="shared" si="188"/>
        <v/>
      </c>
      <c r="BA481" s="547" t="str">
        <f t="shared" si="189"/>
        <v>入力済</v>
      </c>
      <c r="BB481" s="546" t="str">
        <f>IFERROR(VLOOKUP(K481,【参考】数式用!$AX$3:$AY$56, 2, FALSE), "")</f>
        <v/>
      </c>
      <c r="BC481" s="547" t="str">
        <f t="shared" si="190"/>
        <v/>
      </c>
      <c r="BD481" s="547" t="str">
        <f t="shared" si="191"/>
        <v>入力済</v>
      </c>
      <c r="BE481" s="547" t="str">
        <f t="shared" si="197"/>
        <v/>
      </c>
      <c r="BF481" s="547" t="str">
        <f t="shared" si="192"/>
        <v/>
      </c>
      <c r="BG481" s="547" t="str">
        <f t="shared" si="193"/>
        <v/>
      </c>
      <c r="BH481" s="547" t="str">
        <f t="shared" si="194"/>
        <v/>
      </c>
      <c r="BI481" s="547" t="str">
        <f t="shared" si="195"/>
        <v/>
      </c>
      <c r="BM481" s="633" t="e">
        <f>VLOOKUP(K481,【参考】数式用!$A$2:$O$57,15,FALSE)</f>
        <v>#N/A</v>
      </c>
    </row>
    <row r="482" spans="1:65" ht="109.95" customHeight="1" thickBot="1">
      <c r="A482" s="649">
        <v>471</v>
      </c>
      <c r="B482" s="983" t="str">
        <f>IF(基本情報入力シート!B510="","",基本情報入力シート!B510)</f>
        <v/>
      </c>
      <c r="C482" s="984"/>
      <c r="D482" s="984"/>
      <c r="E482" s="984"/>
      <c r="F482" s="985"/>
      <c r="G482" s="460" t="str">
        <f>IF(基本情報入力シート!L510="", "", 基本情報入力シート!L510)</f>
        <v/>
      </c>
      <c r="H482" s="460" t="str">
        <f>IF(基本情報入力シート!Q510="", "", 基本情報入力シート!Q510)</f>
        <v/>
      </c>
      <c r="I482" s="460" t="str">
        <f>IF(基本情報入力シート!V510="", "", 基本情報入力シート!V510)</f>
        <v/>
      </c>
      <c r="J482" s="460" t="str">
        <f>IF(基本情報入力シート!W510="", "", 基本情報入力シート!W510)</f>
        <v/>
      </c>
      <c r="K482" s="460" t="str">
        <f>IF(基本情報入力シート!Z510="", "", 基本情報入力シート!Z510)</f>
        <v/>
      </c>
      <c r="L482" s="162" t="str">
        <f>IF(基本情報入力シート!AF510=0, "",基本情報入力シート!AF510)</f>
        <v/>
      </c>
      <c r="M482" s="163" t="str">
        <f>IF(AND(基本情報入力シート!AG510="",基本情報入力シート!AG510=""), "", 基本情報入力シート!AG510)</f>
        <v/>
      </c>
      <c r="N482" s="136"/>
      <c r="O482" s="155" t="str">
        <f>IFERROR(VLOOKUP(K482,【参考】数式用!$A$2:$M$57,MATCH(N482,【参考】数式用!$G$3:$M$3,0)+6,0),"")</f>
        <v/>
      </c>
      <c r="P482" s="461" t="s">
        <v>180</v>
      </c>
      <c r="Q482" s="141"/>
      <c r="R482" s="462" t="s">
        <v>271</v>
      </c>
      <c r="S482" s="141"/>
      <c r="T482" s="462" t="s">
        <v>272</v>
      </c>
      <c r="U482" s="141"/>
      <c r="V482" s="462" t="s">
        <v>271</v>
      </c>
      <c r="W482" s="141"/>
      <c r="X482" s="462" t="s">
        <v>182</v>
      </c>
      <c r="Y482" s="462" t="s">
        <v>274</v>
      </c>
      <c r="Z482" s="456" t="str">
        <f t="shared" si="175"/>
        <v/>
      </c>
      <c r="AA482" s="463" t="s">
        <v>275</v>
      </c>
      <c r="AB482" s="458" t="str">
        <f t="shared" si="176"/>
        <v/>
      </c>
      <c r="AC482" s="459" t="str">
        <f>IFERROR(ROUNDDOWN(ROUNDDOWN(ROUND(L482*VLOOKUP(K482,【参考】数式用!$A$2:$M$57,MATCH("処遇改善加算Ⅳ",【参考】数式用!$G$3:$M$3,0)+6,0),0)*M482,0)*Z482*0.5,0), "")</f>
        <v/>
      </c>
      <c r="AD482" s="156"/>
      <c r="AE482" s="157"/>
      <c r="AF482" s="157"/>
      <c r="AG482" s="158"/>
      <c r="AH482" s="234"/>
      <c r="AI482" s="584"/>
      <c r="AJ482" s="167"/>
      <c r="AK482" s="541" t="str">
        <f t="shared" si="177"/>
        <v/>
      </c>
      <c r="AL482" s="542" t="str">
        <f t="shared" si="178"/>
        <v/>
      </c>
      <c r="AM482" s="543"/>
      <c r="AN482" s="547" t="str">
        <f>IFERROR(VLOOKUP(K482,【参考】数式用!$A$2:$N$57,14,FALSE),"")</f>
        <v/>
      </c>
      <c r="AO482" s="547" t="str">
        <f t="shared" si="179"/>
        <v/>
      </c>
      <c r="AP482" s="545" t="str">
        <f t="shared" si="180"/>
        <v/>
      </c>
      <c r="AQ482" s="545" t="str">
        <f t="shared" si="181"/>
        <v>キャリアパス要件Ⅰ・Ⅱ_</v>
      </c>
      <c r="AR482" s="546" t="str">
        <f t="shared" si="182"/>
        <v>入力済</v>
      </c>
      <c r="AS482" s="547" t="str">
        <f t="shared" si="183"/>
        <v/>
      </c>
      <c r="AT482" s="546" t="str">
        <f t="shared" si="184"/>
        <v>入力済</v>
      </c>
      <c r="AU482" s="546" t="str">
        <f t="shared" si="185"/>
        <v/>
      </c>
      <c r="AV482" s="546" t="str">
        <f t="shared" si="186"/>
        <v/>
      </c>
      <c r="AW482" s="547" t="str">
        <f t="shared" si="187"/>
        <v/>
      </c>
      <c r="AX482" s="547" t="str">
        <f t="shared" si="196"/>
        <v>入力済</v>
      </c>
      <c r="AY482" s="546" t="str">
        <f>IFERROR(VLOOKUP(K482,【参考】数式用!$AR$3:$AS$49, 2, FALSE), "")</f>
        <v/>
      </c>
      <c r="AZ482" s="547" t="str">
        <f t="shared" si="188"/>
        <v/>
      </c>
      <c r="BA482" s="547" t="str">
        <f t="shared" si="189"/>
        <v>入力済</v>
      </c>
      <c r="BB482" s="546" t="str">
        <f>IFERROR(VLOOKUP(K482,【参考】数式用!$AX$3:$AY$56, 2, FALSE), "")</f>
        <v/>
      </c>
      <c r="BC482" s="547" t="str">
        <f t="shared" si="190"/>
        <v/>
      </c>
      <c r="BD482" s="547" t="str">
        <f t="shared" si="191"/>
        <v>入力済</v>
      </c>
      <c r="BE482" s="547" t="str">
        <f t="shared" si="197"/>
        <v/>
      </c>
      <c r="BF482" s="547" t="str">
        <f t="shared" si="192"/>
        <v/>
      </c>
      <c r="BG482" s="547" t="str">
        <f t="shared" si="193"/>
        <v/>
      </c>
      <c r="BH482" s="547" t="str">
        <f t="shared" si="194"/>
        <v/>
      </c>
      <c r="BI482" s="547" t="str">
        <f t="shared" si="195"/>
        <v/>
      </c>
      <c r="BM482" s="633" t="e">
        <f>VLOOKUP(K482,【参考】数式用!$A$2:$O$57,15,FALSE)</f>
        <v>#N/A</v>
      </c>
    </row>
    <row r="483" spans="1:65" ht="109.95" customHeight="1" thickBot="1">
      <c r="A483" s="649">
        <v>472</v>
      </c>
      <c r="B483" s="983" t="str">
        <f>IF(基本情報入力シート!B511="","",基本情報入力シート!B511)</f>
        <v/>
      </c>
      <c r="C483" s="984"/>
      <c r="D483" s="984"/>
      <c r="E483" s="984"/>
      <c r="F483" s="985"/>
      <c r="G483" s="460" t="str">
        <f>IF(基本情報入力シート!L511="", "", 基本情報入力シート!L511)</f>
        <v/>
      </c>
      <c r="H483" s="460" t="str">
        <f>IF(基本情報入力シート!Q511="", "", 基本情報入力シート!Q511)</f>
        <v/>
      </c>
      <c r="I483" s="460" t="str">
        <f>IF(基本情報入力シート!V511="", "", 基本情報入力シート!V511)</f>
        <v/>
      </c>
      <c r="J483" s="460" t="str">
        <f>IF(基本情報入力シート!W511="", "", 基本情報入力シート!W511)</f>
        <v/>
      </c>
      <c r="K483" s="460" t="str">
        <f>IF(基本情報入力シート!Z511="", "", 基本情報入力シート!Z511)</f>
        <v/>
      </c>
      <c r="L483" s="162" t="str">
        <f>IF(基本情報入力シート!AF511=0, "",基本情報入力シート!AF511)</f>
        <v/>
      </c>
      <c r="M483" s="163" t="str">
        <f>IF(AND(基本情報入力シート!AG511="",基本情報入力シート!AG511=""), "", 基本情報入力シート!AG511)</f>
        <v/>
      </c>
      <c r="N483" s="136"/>
      <c r="O483" s="155" t="str">
        <f>IFERROR(VLOOKUP(K483,【参考】数式用!$A$2:$M$57,MATCH(N483,【参考】数式用!$G$3:$M$3,0)+6,0),"")</f>
        <v/>
      </c>
      <c r="P483" s="461" t="s">
        <v>180</v>
      </c>
      <c r="Q483" s="141"/>
      <c r="R483" s="462" t="s">
        <v>271</v>
      </c>
      <c r="S483" s="141"/>
      <c r="T483" s="462" t="s">
        <v>272</v>
      </c>
      <c r="U483" s="141"/>
      <c r="V483" s="462" t="s">
        <v>271</v>
      </c>
      <c r="W483" s="141"/>
      <c r="X483" s="462" t="s">
        <v>182</v>
      </c>
      <c r="Y483" s="462" t="s">
        <v>274</v>
      </c>
      <c r="Z483" s="456" t="str">
        <f t="shared" si="175"/>
        <v/>
      </c>
      <c r="AA483" s="463" t="s">
        <v>275</v>
      </c>
      <c r="AB483" s="458" t="str">
        <f t="shared" si="176"/>
        <v/>
      </c>
      <c r="AC483" s="459" t="str">
        <f>IFERROR(ROUNDDOWN(ROUNDDOWN(ROUND(L483*VLOOKUP(K483,【参考】数式用!$A$2:$M$57,MATCH("処遇改善加算Ⅳ",【参考】数式用!$G$3:$M$3,0)+6,0),0)*M483,0)*Z483*0.5,0), "")</f>
        <v/>
      </c>
      <c r="AD483" s="156"/>
      <c r="AE483" s="157"/>
      <c r="AF483" s="157"/>
      <c r="AG483" s="158"/>
      <c r="AH483" s="234"/>
      <c r="AI483" s="584"/>
      <c r="AJ483" s="167"/>
      <c r="AK483" s="541" t="str">
        <f t="shared" si="177"/>
        <v/>
      </c>
      <c r="AL483" s="542" t="str">
        <f t="shared" si="178"/>
        <v/>
      </c>
      <c r="AM483" s="543"/>
      <c r="AN483" s="547" t="str">
        <f>IFERROR(VLOOKUP(K483,【参考】数式用!$A$2:$N$57,14,FALSE),"")</f>
        <v/>
      </c>
      <c r="AO483" s="547" t="str">
        <f t="shared" si="179"/>
        <v/>
      </c>
      <c r="AP483" s="545" t="str">
        <f t="shared" si="180"/>
        <v/>
      </c>
      <c r="AQ483" s="545" t="str">
        <f t="shared" si="181"/>
        <v>キャリアパス要件Ⅰ・Ⅱ_</v>
      </c>
      <c r="AR483" s="546" t="str">
        <f t="shared" si="182"/>
        <v>入力済</v>
      </c>
      <c r="AS483" s="547" t="str">
        <f t="shared" si="183"/>
        <v/>
      </c>
      <c r="AT483" s="546" t="str">
        <f t="shared" si="184"/>
        <v>入力済</v>
      </c>
      <c r="AU483" s="546" t="str">
        <f t="shared" si="185"/>
        <v/>
      </c>
      <c r="AV483" s="546" t="str">
        <f t="shared" si="186"/>
        <v/>
      </c>
      <c r="AW483" s="547" t="str">
        <f t="shared" si="187"/>
        <v/>
      </c>
      <c r="AX483" s="547" t="str">
        <f t="shared" si="196"/>
        <v>入力済</v>
      </c>
      <c r="AY483" s="546" t="str">
        <f>IFERROR(VLOOKUP(K483,【参考】数式用!$AR$3:$AS$49, 2, FALSE), "")</f>
        <v/>
      </c>
      <c r="AZ483" s="547" t="str">
        <f t="shared" si="188"/>
        <v/>
      </c>
      <c r="BA483" s="547" t="str">
        <f t="shared" si="189"/>
        <v>入力済</v>
      </c>
      <c r="BB483" s="546" t="str">
        <f>IFERROR(VLOOKUP(K483,【参考】数式用!$AX$3:$AY$56, 2, FALSE), "")</f>
        <v/>
      </c>
      <c r="BC483" s="547" t="str">
        <f t="shared" si="190"/>
        <v/>
      </c>
      <c r="BD483" s="547" t="str">
        <f t="shared" si="191"/>
        <v>入力済</v>
      </c>
      <c r="BE483" s="547" t="str">
        <f t="shared" si="197"/>
        <v/>
      </c>
      <c r="BF483" s="547" t="str">
        <f t="shared" si="192"/>
        <v/>
      </c>
      <c r="BG483" s="547" t="str">
        <f t="shared" si="193"/>
        <v/>
      </c>
      <c r="BH483" s="547" t="str">
        <f t="shared" si="194"/>
        <v/>
      </c>
      <c r="BI483" s="547" t="str">
        <f t="shared" si="195"/>
        <v/>
      </c>
      <c r="BM483" s="633" t="e">
        <f>VLOOKUP(K483,【参考】数式用!$A$2:$O$57,15,FALSE)</f>
        <v>#N/A</v>
      </c>
    </row>
    <row r="484" spans="1:65" ht="109.95" customHeight="1" thickBot="1">
      <c r="A484" s="649">
        <v>473</v>
      </c>
      <c r="B484" s="983" t="str">
        <f>IF(基本情報入力シート!B512="","",基本情報入力シート!B512)</f>
        <v/>
      </c>
      <c r="C484" s="984"/>
      <c r="D484" s="984"/>
      <c r="E484" s="984"/>
      <c r="F484" s="985"/>
      <c r="G484" s="460" t="str">
        <f>IF(基本情報入力シート!L512="", "", 基本情報入力シート!L512)</f>
        <v/>
      </c>
      <c r="H484" s="460" t="str">
        <f>IF(基本情報入力シート!Q512="", "", 基本情報入力シート!Q512)</f>
        <v/>
      </c>
      <c r="I484" s="460" t="str">
        <f>IF(基本情報入力シート!V512="", "", 基本情報入力シート!V512)</f>
        <v/>
      </c>
      <c r="J484" s="460" t="str">
        <f>IF(基本情報入力シート!W512="", "", 基本情報入力シート!W512)</f>
        <v/>
      </c>
      <c r="K484" s="460" t="str">
        <f>IF(基本情報入力シート!Z512="", "", 基本情報入力シート!Z512)</f>
        <v/>
      </c>
      <c r="L484" s="162" t="str">
        <f>IF(基本情報入力シート!AF512=0, "",基本情報入力シート!AF512)</f>
        <v/>
      </c>
      <c r="M484" s="163" t="str">
        <f>IF(AND(基本情報入力シート!AG512="",基本情報入力シート!AG512=""), "", 基本情報入力シート!AG512)</f>
        <v/>
      </c>
      <c r="N484" s="136"/>
      <c r="O484" s="155" t="str">
        <f>IFERROR(VLOOKUP(K484,【参考】数式用!$A$2:$M$57,MATCH(N484,【参考】数式用!$G$3:$M$3,0)+6,0),"")</f>
        <v/>
      </c>
      <c r="P484" s="461" t="s">
        <v>180</v>
      </c>
      <c r="Q484" s="141"/>
      <c r="R484" s="462" t="s">
        <v>271</v>
      </c>
      <c r="S484" s="141"/>
      <c r="T484" s="462" t="s">
        <v>272</v>
      </c>
      <c r="U484" s="141"/>
      <c r="V484" s="462" t="s">
        <v>271</v>
      </c>
      <c r="W484" s="141"/>
      <c r="X484" s="462" t="s">
        <v>182</v>
      </c>
      <c r="Y484" s="462" t="s">
        <v>274</v>
      </c>
      <c r="Z484" s="456" t="str">
        <f t="shared" si="175"/>
        <v/>
      </c>
      <c r="AA484" s="463" t="s">
        <v>275</v>
      </c>
      <c r="AB484" s="458" t="str">
        <f t="shared" si="176"/>
        <v/>
      </c>
      <c r="AC484" s="459" t="str">
        <f>IFERROR(ROUNDDOWN(ROUNDDOWN(ROUND(L484*VLOOKUP(K484,【参考】数式用!$A$2:$M$57,MATCH("処遇改善加算Ⅳ",【参考】数式用!$G$3:$M$3,0)+6,0),0)*M484,0)*Z484*0.5,0), "")</f>
        <v/>
      </c>
      <c r="AD484" s="156"/>
      <c r="AE484" s="157"/>
      <c r="AF484" s="157"/>
      <c r="AG484" s="158"/>
      <c r="AH484" s="234"/>
      <c r="AI484" s="584"/>
      <c r="AJ484" s="167"/>
      <c r="AK484" s="541" t="str">
        <f t="shared" si="177"/>
        <v/>
      </c>
      <c r="AL484" s="542" t="str">
        <f t="shared" si="178"/>
        <v/>
      </c>
      <c r="AM484" s="543"/>
      <c r="AN484" s="547" t="str">
        <f>IFERROR(VLOOKUP(K484,【参考】数式用!$A$2:$N$57,14,FALSE),"")</f>
        <v/>
      </c>
      <c r="AO484" s="547" t="str">
        <f t="shared" si="179"/>
        <v/>
      </c>
      <c r="AP484" s="545" t="str">
        <f t="shared" si="180"/>
        <v/>
      </c>
      <c r="AQ484" s="545" t="str">
        <f t="shared" si="181"/>
        <v>キャリアパス要件Ⅰ・Ⅱ_</v>
      </c>
      <c r="AR484" s="546" t="str">
        <f t="shared" si="182"/>
        <v>入力済</v>
      </c>
      <c r="AS484" s="547" t="str">
        <f t="shared" si="183"/>
        <v/>
      </c>
      <c r="AT484" s="546" t="str">
        <f t="shared" si="184"/>
        <v>入力済</v>
      </c>
      <c r="AU484" s="546" t="str">
        <f t="shared" si="185"/>
        <v/>
      </c>
      <c r="AV484" s="546" t="str">
        <f t="shared" si="186"/>
        <v/>
      </c>
      <c r="AW484" s="547" t="str">
        <f t="shared" si="187"/>
        <v/>
      </c>
      <c r="AX484" s="547" t="str">
        <f t="shared" si="196"/>
        <v>入力済</v>
      </c>
      <c r="AY484" s="546" t="str">
        <f>IFERROR(VLOOKUP(K484,【参考】数式用!$AR$3:$AS$49, 2, FALSE), "")</f>
        <v/>
      </c>
      <c r="AZ484" s="547" t="str">
        <f t="shared" si="188"/>
        <v/>
      </c>
      <c r="BA484" s="547" t="str">
        <f t="shared" si="189"/>
        <v>入力済</v>
      </c>
      <c r="BB484" s="546" t="str">
        <f>IFERROR(VLOOKUP(K484,【参考】数式用!$AX$3:$AY$56, 2, FALSE), "")</f>
        <v/>
      </c>
      <c r="BC484" s="547" t="str">
        <f t="shared" si="190"/>
        <v/>
      </c>
      <c r="BD484" s="547" t="str">
        <f t="shared" si="191"/>
        <v>入力済</v>
      </c>
      <c r="BE484" s="547" t="str">
        <f t="shared" si="197"/>
        <v/>
      </c>
      <c r="BF484" s="547" t="str">
        <f t="shared" si="192"/>
        <v/>
      </c>
      <c r="BG484" s="547" t="str">
        <f t="shared" si="193"/>
        <v/>
      </c>
      <c r="BH484" s="547" t="str">
        <f t="shared" si="194"/>
        <v/>
      </c>
      <c r="BI484" s="547" t="str">
        <f t="shared" si="195"/>
        <v/>
      </c>
      <c r="BM484" s="633" t="e">
        <f>VLOOKUP(K484,【参考】数式用!$A$2:$O$57,15,FALSE)</f>
        <v>#N/A</v>
      </c>
    </row>
    <row r="485" spans="1:65" ht="109.95" customHeight="1" thickBot="1">
      <c r="A485" s="649">
        <v>474</v>
      </c>
      <c r="B485" s="983" t="str">
        <f>IF(基本情報入力シート!B513="","",基本情報入力シート!B513)</f>
        <v/>
      </c>
      <c r="C485" s="984"/>
      <c r="D485" s="984"/>
      <c r="E485" s="984"/>
      <c r="F485" s="985"/>
      <c r="G485" s="460" t="str">
        <f>IF(基本情報入力シート!L513="", "", 基本情報入力シート!L513)</f>
        <v/>
      </c>
      <c r="H485" s="460" t="str">
        <f>IF(基本情報入力シート!Q513="", "", 基本情報入力シート!Q513)</f>
        <v/>
      </c>
      <c r="I485" s="460" t="str">
        <f>IF(基本情報入力シート!V513="", "", 基本情報入力シート!V513)</f>
        <v/>
      </c>
      <c r="J485" s="460" t="str">
        <f>IF(基本情報入力シート!W513="", "", 基本情報入力シート!W513)</f>
        <v/>
      </c>
      <c r="K485" s="460" t="str">
        <f>IF(基本情報入力シート!Z513="", "", 基本情報入力シート!Z513)</f>
        <v/>
      </c>
      <c r="L485" s="162" t="str">
        <f>IF(基本情報入力シート!AF513=0, "",基本情報入力シート!AF513)</f>
        <v/>
      </c>
      <c r="M485" s="163" t="str">
        <f>IF(AND(基本情報入力シート!AG513="",基本情報入力シート!AG513=""), "", 基本情報入力シート!AG513)</f>
        <v/>
      </c>
      <c r="N485" s="136"/>
      <c r="O485" s="155" t="str">
        <f>IFERROR(VLOOKUP(K485,【参考】数式用!$A$2:$M$57,MATCH(N485,【参考】数式用!$G$3:$M$3,0)+6,0),"")</f>
        <v/>
      </c>
      <c r="P485" s="461" t="s">
        <v>180</v>
      </c>
      <c r="Q485" s="141"/>
      <c r="R485" s="462" t="s">
        <v>271</v>
      </c>
      <c r="S485" s="141"/>
      <c r="T485" s="462" t="s">
        <v>272</v>
      </c>
      <c r="U485" s="141"/>
      <c r="V485" s="462" t="s">
        <v>271</v>
      </c>
      <c r="W485" s="141"/>
      <c r="X485" s="462" t="s">
        <v>182</v>
      </c>
      <c r="Y485" s="462" t="s">
        <v>274</v>
      </c>
      <c r="Z485" s="456" t="str">
        <f t="shared" si="175"/>
        <v/>
      </c>
      <c r="AA485" s="463" t="s">
        <v>275</v>
      </c>
      <c r="AB485" s="458" t="str">
        <f t="shared" si="176"/>
        <v/>
      </c>
      <c r="AC485" s="459" t="str">
        <f>IFERROR(ROUNDDOWN(ROUNDDOWN(ROUND(L485*VLOOKUP(K485,【参考】数式用!$A$2:$M$57,MATCH("処遇改善加算Ⅳ",【参考】数式用!$G$3:$M$3,0)+6,0),0)*M485,0)*Z485*0.5,0), "")</f>
        <v/>
      </c>
      <c r="AD485" s="156"/>
      <c r="AE485" s="157"/>
      <c r="AF485" s="157"/>
      <c r="AG485" s="158"/>
      <c r="AH485" s="234"/>
      <c r="AI485" s="584"/>
      <c r="AJ485" s="167"/>
      <c r="AK485" s="541" t="str">
        <f t="shared" si="177"/>
        <v/>
      </c>
      <c r="AL485" s="542" t="str">
        <f t="shared" si="178"/>
        <v/>
      </c>
      <c r="AM485" s="543"/>
      <c r="AN485" s="547" t="str">
        <f>IFERROR(VLOOKUP(K485,【参考】数式用!$A$2:$N$57,14,FALSE),"")</f>
        <v/>
      </c>
      <c r="AO485" s="547" t="str">
        <f t="shared" si="179"/>
        <v/>
      </c>
      <c r="AP485" s="545" t="str">
        <f t="shared" si="180"/>
        <v/>
      </c>
      <c r="AQ485" s="545" t="str">
        <f t="shared" si="181"/>
        <v>キャリアパス要件Ⅰ・Ⅱ_</v>
      </c>
      <c r="AR485" s="546" t="str">
        <f t="shared" si="182"/>
        <v>入力済</v>
      </c>
      <c r="AS485" s="547" t="str">
        <f t="shared" si="183"/>
        <v/>
      </c>
      <c r="AT485" s="546" t="str">
        <f t="shared" si="184"/>
        <v>入力済</v>
      </c>
      <c r="AU485" s="546" t="str">
        <f t="shared" si="185"/>
        <v/>
      </c>
      <c r="AV485" s="546" t="str">
        <f t="shared" si="186"/>
        <v/>
      </c>
      <c r="AW485" s="547" t="str">
        <f t="shared" si="187"/>
        <v/>
      </c>
      <c r="AX485" s="547" t="str">
        <f t="shared" si="196"/>
        <v>入力済</v>
      </c>
      <c r="AY485" s="546" t="str">
        <f>IFERROR(VLOOKUP(K485,【参考】数式用!$AR$3:$AS$49, 2, FALSE), "")</f>
        <v/>
      </c>
      <c r="AZ485" s="547" t="str">
        <f t="shared" si="188"/>
        <v/>
      </c>
      <c r="BA485" s="547" t="str">
        <f t="shared" si="189"/>
        <v>入力済</v>
      </c>
      <c r="BB485" s="546" t="str">
        <f>IFERROR(VLOOKUP(K485,【参考】数式用!$AX$3:$AY$56, 2, FALSE), "")</f>
        <v/>
      </c>
      <c r="BC485" s="547" t="str">
        <f t="shared" si="190"/>
        <v/>
      </c>
      <c r="BD485" s="547" t="str">
        <f t="shared" si="191"/>
        <v>入力済</v>
      </c>
      <c r="BE485" s="547" t="str">
        <f t="shared" si="197"/>
        <v/>
      </c>
      <c r="BF485" s="547" t="str">
        <f t="shared" si="192"/>
        <v/>
      </c>
      <c r="BG485" s="547" t="str">
        <f t="shared" si="193"/>
        <v/>
      </c>
      <c r="BH485" s="547" t="str">
        <f t="shared" si="194"/>
        <v/>
      </c>
      <c r="BI485" s="547" t="str">
        <f t="shared" si="195"/>
        <v/>
      </c>
      <c r="BM485" s="633" t="e">
        <f>VLOOKUP(K485,【参考】数式用!$A$2:$O$57,15,FALSE)</f>
        <v>#N/A</v>
      </c>
    </row>
    <row r="486" spans="1:65" ht="109.95" customHeight="1" thickBot="1">
      <c r="A486" s="649">
        <v>475</v>
      </c>
      <c r="B486" s="983" t="str">
        <f>IF(基本情報入力シート!B514="","",基本情報入力シート!B514)</f>
        <v/>
      </c>
      <c r="C486" s="984"/>
      <c r="D486" s="984"/>
      <c r="E486" s="984"/>
      <c r="F486" s="985"/>
      <c r="G486" s="460" t="str">
        <f>IF(基本情報入力シート!L514="", "", 基本情報入力シート!L514)</f>
        <v/>
      </c>
      <c r="H486" s="460" t="str">
        <f>IF(基本情報入力シート!Q514="", "", 基本情報入力シート!Q514)</f>
        <v/>
      </c>
      <c r="I486" s="460" t="str">
        <f>IF(基本情報入力シート!V514="", "", 基本情報入力シート!V514)</f>
        <v/>
      </c>
      <c r="J486" s="460" t="str">
        <f>IF(基本情報入力シート!W514="", "", 基本情報入力シート!W514)</f>
        <v/>
      </c>
      <c r="K486" s="460" t="str">
        <f>IF(基本情報入力シート!Z514="", "", 基本情報入力シート!Z514)</f>
        <v/>
      </c>
      <c r="L486" s="162" t="str">
        <f>IF(基本情報入力シート!AF514=0, "",基本情報入力シート!AF514)</f>
        <v/>
      </c>
      <c r="M486" s="163" t="str">
        <f>IF(AND(基本情報入力シート!AG514="",基本情報入力シート!AG514=""), "", 基本情報入力シート!AG514)</f>
        <v/>
      </c>
      <c r="N486" s="136"/>
      <c r="O486" s="155" t="str">
        <f>IFERROR(VLOOKUP(K486,【参考】数式用!$A$2:$M$57,MATCH(N486,【参考】数式用!$G$3:$M$3,0)+6,0),"")</f>
        <v/>
      </c>
      <c r="P486" s="461" t="s">
        <v>180</v>
      </c>
      <c r="Q486" s="141"/>
      <c r="R486" s="462" t="s">
        <v>271</v>
      </c>
      <c r="S486" s="141"/>
      <c r="T486" s="462" t="s">
        <v>272</v>
      </c>
      <c r="U486" s="141"/>
      <c r="V486" s="462" t="s">
        <v>271</v>
      </c>
      <c r="W486" s="141"/>
      <c r="X486" s="462" t="s">
        <v>182</v>
      </c>
      <c r="Y486" s="462" t="s">
        <v>274</v>
      </c>
      <c r="Z486" s="456" t="str">
        <f t="shared" si="175"/>
        <v/>
      </c>
      <c r="AA486" s="463" t="s">
        <v>275</v>
      </c>
      <c r="AB486" s="458" t="str">
        <f t="shared" si="176"/>
        <v/>
      </c>
      <c r="AC486" s="459" t="str">
        <f>IFERROR(ROUNDDOWN(ROUNDDOWN(ROUND(L486*VLOOKUP(K486,【参考】数式用!$A$2:$M$57,MATCH("処遇改善加算Ⅳ",【参考】数式用!$G$3:$M$3,0)+6,0),0)*M486,0)*Z486*0.5,0), "")</f>
        <v/>
      </c>
      <c r="AD486" s="156"/>
      <c r="AE486" s="157"/>
      <c r="AF486" s="157"/>
      <c r="AG486" s="158"/>
      <c r="AH486" s="234"/>
      <c r="AI486" s="584"/>
      <c r="AJ486" s="167"/>
      <c r="AK486" s="541" t="str">
        <f t="shared" si="177"/>
        <v/>
      </c>
      <c r="AL486" s="542" t="str">
        <f t="shared" si="178"/>
        <v/>
      </c>
      <c r="AM486" s="543"/>
      <c r="AN486" s="547" t="str">
        <f>IFERROR(VLOOKUP(K486,【参考】数式用!$A$2:$N$57,14,FALSE),"")</f>
        <v/>
      </c>
      <c r="AO486" s="547" t="str">
        <f t="shared" si="179"/>
        <v/>
      </c>
      <c r="AP486" s="545" t="str">
        <f t="shared" si="180"/>
        <v/>
      </c>
      <c r="AQ486" s="545" t="str">
        <f t="shared" si="181"/>
        <v>キャリアパス要件Ⅰ・Ⅱ_</v>
      </c>
      <c r="AR486" s="546" t="str">
        <f t="shared" si="182"/>
        <v>入力済</v>
      </c>
      <c r="AS486" s="547" t="str">
        <f t="shared" si="183"/>
        <v/>
      </c>
      <c r="AT486" s="546" t="str">
        <f t="shared" si="184"/>
        <v>入力済</v>
      </c>
      <c r="AU486" s="546" t="str">
        <f t="shared" si="185"/>
        <v/>
      </c>
      <c r="AV486" s="546" t="str">
        <f t="shared" si="186"/>
        <v/>
      </c>
      <c r="AW486" s="547" t="str">
        <f t="shared" si="187"/>
        <v/>
      </c>
      <c r="AX486" s="547" t="str">
        <f t="shared" si="196"/>
        <v>入力済</v>
      </c>
      <c r="AY486" s="546" t="str">
        <f>IFERROR(VLOOKUP(K486,【参考】数式用!$AR$3:$AS$49, 2, FALSE), "")</f>
        <v/>
      </c>
      <c r="AZ486" s="547" t="str">
        <f t="shared" si="188"/>
        <v/>
      </c>
      <c r="BA486" s="547" t="str">
        <f t="shared" si="189"/>
        <v>入力済</v>
      </c>
      <c r="BB486" s="546" t="str">
        <f>IFERROR(VLOOKUP(K486,【参考】数式用!$AX$3:$AY$56, 2, FALSE), "")</f>
        <v/>
      </c>
      <c r="BC486" s="547" t="str">
        <f t="shared" si="190"/>
        <v/>
      </c>
      <c r="BD486" s="547" t="str">
        <f t="shared" si="191"/>
        <v>入力済</v>
      </c>
      <c r="BE486" s="547" t="str">
        <f t="shared" si="197"/>
        <v/>
      </c>
      <c r="BF486" s="547" t="str">
        <f t="shared" si="192"/>
        <v/>
      </c>
      <c r="BG486" s="547" t="str">
        <f t="shared" si="193"/>
        <v/>
      </c>
      <c r="BH486" s="547" t="str">
        <f t="shared" si="194"/>
        <v/>
      </c>
      <c r="BI486" s="547" t="str">
        <f t="shared" si="195"/>
        <v/>
      </c>
      <c r="BM486" s="633" t="e">
        <f>VLOOKUP(K486,【参考】数式用!$A$2:$O$57,15,FALSE)</f>
        <v>#N/A</v>
      </c>
    </row>
    <row r="487" spans="1:65" ht="109.95" customHeight="1" thickBot="1">
      <c r="A487" s="649">
        <v>476</v>
      </c>
      <c r="B487" s="983" t="str">
        <f>IF(基本情報入力シート!B515="","",基本情報入力シート!B515)</f>
        <v/>
      </c>
      <c r="C487" s="984"/>
      <c r="D487" s="984"/>
      <c r="E487" s="984"/>
      <c r="F487" s="985"/>
      <c r="G487" s="460" t="str">
        <f>IF(基本情報入力シート!L515="", "", 基本情報入力シート!L515)</f>
        <v/>
      </c>
      <c r="H487" s="460" t="str">
        <f>IF(基本情報入力シート!Q515="", "", 基本情報入力シート!Q515)</f>
        <v/>
      </c>
      <c r="I487" s="460" t="str">
        <f>IF(基本情報入力シート!V515="", "", 基本情報入力シート!V515)</f>
        <v/>
      </c>
      <c r="J487" s="460" t="str">
        <f>IF(基本情報入力シート!W515="", "", 基本情報入力シート!W515)</f>
        <v/>
      </c>
      <c r="K487" s="460" t="str">
        <f>IF(基本情報入力シート!Z515="", "", 基本情報入力シート!Z515)</f>
        <v/>
      </c>
      <c r="L487" s="162" t="str">
        <f>IF(基本情報入力シート!AF515=0, "",基本情報入力シート!AF515)</f>
        <v/>
      </c>
      <c r="M487" s="163" t="str">
        <f>IF(AND(基本情報入力シート!AG515="",基本情報入力シート!AG515=""), "", 基本情報入力シート!AG515)</f>
        <v/>
      </c>
      <c r="N487" s="136"/>
      <c r="O487" s="155" t="str">
        <f>IFERROR(VLOOKUP(K487,【参考】数式用!$A$2:$M$57,MATCH(N487,【参考】数式用!$G$3:$M$3,0)+6,0),"")</f>
        <v/>
      </c>
      <c r="P487" s="461" t="s">
        <v>180</v>
      </c>
      <c r="Q487" s="141"/>
      <c r="R487" s="462" t="s">
        <v>271</v>
      </c>
      <c r="S487" s="141"/>
      <c r="T487" s="462" t="s">
        <v>272</v>
      </c>
      <c r="U487" s="141"/>
      <c r="V487" s="462" t="s">
        <v>271</v>
      </c>
      <c r="W487" s="141"/>
      <c r="X487" s="462" t="s">
        <v>182</v>
      </c>
      <c r="Y487" s="462" t="s">
        <v>274</v>
      </c>
      <c r="Z487" s="456" t="str">
        <f t="shared" si="175"/>
        <v/>
      </c>
      <c r="AA487" s="463" t="s">
        <v>275</v>
      </c>
      <c r="AB487" s="458" t="str">
        <f t="shared" si="176"/>
        <v/>
      </c>
      <c r="AC487" s="459" t="str">
        <f>IFERROR(ROUNDDOWN(ROUNDDOWN(ROUND(L487*VLOOKUP(K487,【参考】数式用!$A$2:$M$57,MATCH("処遇改善加算Ⅳ",【参考】数式用!$G$3:$M$3,0)+6,0),0)*M487,0)*Z487*0.5,0), "")</f>
        <v/>
      </c>
      <c r="AD487" s="156"/>
      <c r="AE487" s="157"/>
      <c r="AF487" s="157"/>
      <c r="AG487" s="158"/>
      <c r="AH487" s="234"/>
      <c r="AI487" s="584"/>
      <c r="AJ487" s="167"/>
      <c r="AK487" s="541" t="str">
        <f t="shared" si="177"/>
        <v/>
      </c>
      <c r="AL487" s="542" t="str">
        <f t="shared" si="178"/>
        <v/>
      </c>
      <c r="AM487" s="543"/>
      <c r="AN487" s="547" t="str">
        <f>IFERROR(VLOOKUP(K487,【参考】数式用!$A$2:$N$57,14,FALSE),"")</f>
        <v/>
      </c>
      <c r="AO487" s="547" t="str">
        <f t="shared" si="179"/>
        <v/>
      </c>
      <c r="AP487" s="545" t="str">
        <f t="shared" si="180"/>
        <v/>
      </c>
      <c r="AQ487" s="545" t="str">
        <f t="shared" si="181"/>
        <v>キャリアパス要件Ⅰ・Ⅱ_</v>
      </c>
      <c r="AR487" s="546" t="str">
        <f t="shared" si="182"/>
        <v>入力済</v>
      </c>
      <c r="AS487" s="547" t="str">
        <f t="shared" si="183"/>
        <v/>
      </c>
      <c r="AT487" s="546" t="str">
        <f t="shared" si="184"/>
        <v>入力済</v>
      </c>
      <c r="AU487" s="546" t="str">
        <f t="shared" si="185"/>
        <v/>
      </c>
      <c r="AV487" s="546" t="str">
        <f t="shared" si="186"/>
        <v/>
      </c>
      <c r="AW487" s="547" t="str">
        <f t="shared" si="187"/>
        <v/>
      </c>
      <c r="AX487" s="547" t="str">
        <f t="shared" si="196"/>
        <v>入力済</v>
      </c>
      <c r="AY487" s="546" t="str">
        <f>IFERROR(VLOOKUP(K487,【参考】数式用!$AR$3:$AS$49, 2, FALSE), "")</f>
        <v/>
      </c>
      <c r="AZ487" s="547" t="str">
        <f t="shared" si="188"/>
        <v/>
      </c>
      <c r="BA487" s="547" t="str">
        <f t="shared" si="189"/>
        <v>入力済</v>
      </c>
      <c r="BB487" s="546" t="str">
        <f>IFERROR(VLOOKUP(K487,【参考】数式用!$AX$3:$AY$56, 2, FALSE), "")</f>
        <v/>
      </c>
      <c r="BC487" s="547" t="str">
        <f t="shared" si="190"/>
        <v/>
      </c>
      <c r="BD487" s="547" t="str">
        <f t="shared" si="191"/>
        <v>入力済</v>
      </c>
      <c r="BE487" s="547" t="str">
        <f t="shared" si="197"/>
        <v/>
      </c>
      <c r="BF487" s="547" t="str">
        <f t="shared" si="192"/>
        <v/>
      </c>
      <c r="BG487" s="547" t="str">
        <f t="shared" si="193"/>
        <v/>
      </c>
      <c r="BH487" s="547" t="str">
        <f t="shared" si="194"/>
        <v/>
      </c>
      <c r="BI487" s="547" t="str">
        <f t="shared" si="195"/>
        <v/>
      </c>
      <c r="BM487" s="633" t="e">
        <f>VLOOKUP(K487,【参考】数式用!$A$2:$O$57,15,FALSE)</f>
        <v>#N/A</v>
      </c>
    </row>
    <row r="488" spans="1:65" ht="109.95" customHeight="1" thickBot="1">
      <c r="A488" s="649">
        <v>477</v>
      </c>
      <c r="B488" s="983" t="str">
        <f>IF(基本情報入力シート!B516="","",基本情報入力シート!B516)</f>
        <v/>
      </c>
      <c r="C488" s="984"/>
      <c r="D488" s="984"/>
      <c r="E488" s="984"/>
      <c r="F488" s="985"/>
      <c r="G488" s="460" t="str">
        <f>IF(基本情報入力シート!L516="", "", 基本情報入力シート!L516)</f>
        <v/>
      </c>
      <c r="H488" s="460" t="str">
        <f>IF(基本情報入力シート!Q516="", "", 基本情報入力シート!Q516)</f>
        <v/>
      </c>
      <c r="I488" s="460" t="str">
        <f>IF(基本情報入力シート!V516="", "", 基本情報入力シート!V516)</f>
        <v/>
      </c>
      <c r="J488" s="460" t="str">
        <f>IF(基本情報入力シート!W516="", "", 基本情報入力シート!W516)</f>
        <v/>
      </c>
      <c r="K488" s="460" t="str">
        <f>IF(基本情報入力シート!Z516="", "", 基本情報入力シート!Z516)</f>
        <v/>
      </c>
      <c r="L488" s="162" t="str">
        <f>IF(基本情報入力シート!AF516=0, "",基本情報入力シート!AF516)</f>
        <v/>
      </c>
      <c r="M488" s="163" t="str">
        <f>IF(AND(基本情報入力シート!AG516="",基本情報入力シート!AG516=""), "", 基本情報入力シート!AG516)</f>
        <v/>
      </c>
      <c r="N488" s="136"/>
      <c r="O488" s="155" t="str">
        <f>IFERROR(VLOOKUP(K488,【参考】数式用!$A$2:$M$57,MATCH(N488,【参考】数式用!$G$3:$M$3,0)+6,0),"")</f>
        <v/>
      </c>
      <c r="P488" s="461" t="s">
        <v>180</v>
      </c>
      <c r="Q488" s="141"/>
      <c r="R488" s="462" t="s">
        <v>271</v>
      </c>
      <c r="S488" s="141"/>
      <c r="T488" s="462" t="s">
        <v>272</v>
      </c>
      <c r="U488" s="141"/>
      <c r="V488" s="462" t="s">
        <v>271</v>
      </c>
      <c r="W488" s="141"/>
      <c r="X488" s="462" t="s">
        <v>182</v>
      </c>
      <c r="Y488" s="462" t="s">
        <v>274</v>
      </c>
      <c r="Z488" s="456" t="str">
        <f t="shared" si="175"/>
        <v/>
      </c>
      <c r="AA488" s="463" t="s">
        <v>275</v>
      </c>
      <c r="AB488" s="458" t="str">
        <f t="shared" si="176"/>
        <v/>
      </c>
      <c r="AC488" s="459" t="str">
        <f>IFERROR(ROUNDDOWN(ROUNDDOWN(ROUND(L488*VLOOKUP(K488,【参考】数式用!$A$2:$M$57,MATCH("処遇改善加算Ⅳ",【参考】数式用!$G$3:$M$3,0)+6,0),0)*M488,0)*Z488*0.5,0), "")</f>
        <v/>
      </c>
      <c r="AD488" s="156"/>
      <c r="AE488" s="157"/>
      <c r="AF488" s="157"/>
      <c r="AG488" s="158"/>
      <c r="AH488" s="234"/>
      <c r="AI488" s="584"/>
      <c r="AJ488" s="167"/>
      <c r="AK488" s="541" t="str">
        <f t="shared" si="177"/>
        <v/>
      </c>
      <c r="AL488" s="542" t="str">
        <f t="shared" si="178"/>
        <v/>
      </c>
      <c r="AM488" s="543"/>
      <c r="AN488" s="547" t="str">
        <f>IFERROR(VLOOKUP(K488,【参考】数式用!$A$2:$N$57,14,FALSE),"")</f>
        <v/>
      </c>
      <c r="AO488" s="547" t="str">
        <f t="shared" si="179"/>
        <v/>
      </c>
      <c r="AP488" s="545" t="str">
        <f t="shared" si="180"/>
        <v/>
      </c>
      <c r="AQ488" s="545" t="str">
        <f t="shared" si="181"/>
        <v>キャリアパス要件Ⅰ・Ⅱ_</v>
      </c>
      <c r="AR488" s="546" t="str">
        <f t="shared" si="182"/>
        <v>入力済</v>
      </c>
      <c r="AS488" s="547" t="str">
        <f t="shared" si="183"/>
        <v/>
      </c>
      <c r="AT488" s="546" t="str">
        <f t="shared" si="184"/>
        <v>入力済</v>
      </c>
      <c r="AU488" s="546" t="str">
        <f t="shared" si="185"/>
        <v/>
      </c>
      <c r="AV488" s="546" t="str">
        <f t="shared" si="186"/>
        <v/>
      </c>
      <c r="AW488" s="547" t="str">
        <f t="shared" si="187"/>
        <v/>
      </c>
      <c r="AX488" s="547" t="str">
        <f t="shared" si="196"/>
        <v>入力済</v>
      </c>
      <c r="AY488" s="546" t="str">
        <f>IFERROR(VLOOKUP(K488,【参考】数式用!$AR$3:$AS$49, 2, FALSE), "")</f>
        <v/>
      </c>
      <c r="AZ488" s="547" t="str">
        <f t="shared" si="188"/>
        <v/>
      </c>
      <c r="BA488" s="547" t="str">
        <f t="shared" si="189"/>
        <v>入力済</v>
      </c>
      <c r="BB488" s="546" t="str">
        <f>IFERROR(VLOOKUP(K488,【参考】数式用!$AX$3:$AY$56, 2, FALSE), "")</f>
        <v/>
      </c>
      <c r="BC488" s="547" t="str">
        <f t="shared" si="190"/>
        <v/>
      </c>
      <c r="BD488" s="547" t="str">
        <f t="shared" si="191"/>
        <v>入力済</v>
      </c>
      <c r="BE488" s="547" t="str">
        <f t="shared" si="197"/>
        <v/>
      </c>
      <c r="BF488" s="547" t="str">
        <f t="shared" si="192"/>
        <v/>
      </c>
      <c r="BG488" s="547" t="str">
        <f t="shared" si="193"/>
        <v/>
      </c>
      <c r="BH488" s="547" t="str">
        <f t="shared" si="194"/>
        <v/>
      </c>
      <c r="BI488" s="547" t="str">
        <f t="shared" si="195"/>
        <v/>
      </c>
      <c r="BM488" s="633" t="e">
        <f>VLOOKUP(K488,【参考】数式用!$A$2:$O$57,15,FALSE)</f>
        <v>#N/A</v>
      </c>
    </row>
    <row r="489" spans="1:65" ht="109.95" customHeight="1" thickBot="1">
      <c r="A489" s="649">
        <v>478</v>
      </c>
      <c r="B489" s="983" t="str">
        <f>IF(基本情報入力シート!B517="","",基本情報入力シート!B517)</f>
        <v/>
      </c>
      <c r="C489" s="984"/>
      <c r="D489" s="984"/>
      <c r="E489" s="984"/>
      <c r="F489" s="985"/>
      <c r="G489" s="460" t="str">
        <f>IF(基本情報入力シート!L517="", "", 基本情報入力シート!L517)</f>
        <v/>
      </c>
      <c r="H489" s="460" t="str">
        <f>IF(基本情報入力シート!Q517="", "", 基本情報入力シート!Q517)</f>
        <v/>
      </c>
      <c r="I489" s="460" t="str">
        <f>IF(基本情報入力シート!V517="", "", 基本情報入力シート!V517)</f>
        <v/>
      </c>
      <c r="J489" s="460" t="str">
        <f>IF(基本情報入力シート!W517="", "", 基本情報入力シート!W517)</f>
        <v/>
      </c>
      <c r="K489" s="460" t="str">
        <f>IF(基本情報入力シート!Z517="", "", 基本情報入力シート!Z517)</f>
        <v/>
      </c>
      <c r="L489" s="162" t="str">
        <f>IF(基本情報入力シート!AF517=0, "",基本情報入力シート!AF517)</f>
        <v/>
      </c>
      <c r="M489" s="163" t="str">
        <f>IF(AND(基本情報入力シート!AG517="",基本情報入力シート!AG517=""), "", 基本情報入力シート!AG517)</f>
        <v/>
      </c>
      <c r="N489" s="136"/>
      <c r="O489" s="155" t="str">
        <f>IFERROR(VLOOKUP(K489,【参考】数式用!$A$2:$M$57,MATCH(N489,【参考】数式用!$G$3:$M$3,0)+6,0),"")</f>
        <v/>
      </c>
      <c r="P489" s="461" t="s">
        <v>180</v>
      </c>
      <c r="Q489" s="141"/>
      <c r="R489" s="462" t="s">
        <v>271</v>
      </c>
      <c r="S489" s="141"/>
      <c r="T489" s="462" t="s">
        <v>272</v>
      </c>
      <c r="U489" s="141"/>
      <c r="V489" s="462" t="s">
        <v>271</v>
      </c>
      <c r="W489" s="141"/>
      <c r="X489" s="462" t="s">
        <v>182</v>
      </c>
      <c r="Y489" s="462" t="s">
        <v>274</v>
      </c>
      <c r="Z489" s="456" t="str">
        <f t="shared" si="175"/>
        <v/>
      </c>
      <c r="AA489" s="463" t="s">
        <v>275</v>
      </c>
      <c r="AB489" s="458" t="str">
        <f t="shared" si="176"/>
        <v/>
      </c>
      <c r="AC489" s="459" t="str">
        <f>IFERROR(ROUNDDOWN(ROUNDDOWN(ROUND(L489*VLOOKUP(K489,【参考】数式用!$A$2:$M$57,MATCH("処遇改善加算Ⅳ",【参考】数式用!$G$3:$M$3,0)+6,0),0)*M489,0)*Z489*0.5,0), "")</f>
        <v/>
      </c>
      <c r="AD489" s="156"/>
      <c r="AE489" s="157"/>
      <c r="AF489" s="157"/>
      <c r="AG489" s="158"/>
      <c r="AH489" s="234"/>
      <c r="AI489" s="584"/>
      <c r="AJ489" s="167"/>
      <c r="AK489" s="541" t="str">
        <f t="shared" si="177"/>
        <v/>
      </c>
      <c r="AL489" s="542" t="str">
        <f t="shared" si="178"/>
        <v/>
      </c>
      <c r="AM489" s="543"/>
      <c r="AN489" s="547" t="str">
        <f>IFERROR(VLOOKUP(K489,【参考】数式用!$A$2:$N$57,14,FALSE),"")</f>
        <v/>
      </c>
      <c r="AO489" s="547" t="str">
        <f t="shared" si="179"/>
        <v/>
      </c>
      <c r="AP489" s="545" t="str">
        <f t="shared" si="180"/>
        <v/>
      </c>
      <c r="AQ489" s="545" t="str">
        <f t="shared" si="181"/>
        <v>キャリアパス要件Ⅰ・Ⅱ_</v>
      </c>
      <c r="AR489" s="546" t="str">
        <f t="shared" si="182"/>
        <v>入力済</v>
      </c>
      <c r="AS489" s="547" t="str">
        <f t="shared" si="183"/>
        <v/>
      </c>
      <c r="AT489" s="546" t="str">
        <f t="shared" si="184"/>
        <v>入力済</v>
      </c>
      <c r="AU489" s="546" t="str">
        <f t="shared" si="185"/>
        <v/>
      </c>
      <c r="AV489" s="546" t="str">
        <f t="shared" si="186"/>
        <v/>
      </c>
      <c r="AW489" s="547" t="str">
        <f t="shared" si="187"/>
        <v/>
      </c>
      <c r="AX489" s="547" t="str">
        <f t="shared" si="196"/>
        <v>入力済</v>
      </c>
      <c r="AY489" s="546" t="str">
        <f>IFERROR(VLOOKUP(K489,【参考】数式用!$AR$3:$AS$49, 2, FALSE), "")</f>
        <v/>
      </c>
      <c r="AZ489" s="547" t="str">
        <f t="shared" si="188"/>
        <v/>
      </c>
      <c r="BA489" s="547" t="str">
        <f t="shared" si="189"/>
        <v>入力済</v>
      </c>
      <c r="BB489" s="546" t="str">
        <f>IFERROR(VLOOKUP(K489,【参考】数式用!$AX$3:$AY$56, 2, FALSE), "")</f>
        <v/>
      </c>
      <c r="BC489" s="547" t="str">
        <f t="shared" si="190"/>
        <v/>
      </c>
      <c r="BD489" s="547" t="str">
        <f t="shared" si="191"/>
        <v>入力済</v>
      </c>
      <c r="BE489" s="547" t="str">
        <f t="shared" si="197"/>
        <v/>
      </c>
      <c r="BF489" s="547" t="str">
        <f t="shared" si="192"/>
        <v/>
      </c>
      <c r="BG489" s="547" t="str">
        <f t="shared" si="193"/>
        <v/>
      </c>
      <c r="BH489" s="547" t="str">
        <f t="shared" si="194"/>
        <v/>
      </c>
      <c r="BI489" s="547" t="str">
        <f t="shared" si="195"/>
        <v/>
      </c>
      <c r="BM489" s="633" t="e">
        <f>VLOOKUP(K489,【参考】数式用!$A$2:$O$57,15,FALSE)</f>
        <v>#N/A</v>
      </c>
    </row>
    <row r="490" spans="1:65" ht="109.95" customHeight="1" thickBot="1">
      <c r="A490" s="649">
        <v>479</v>
      </c>
      <c r="B490" s="983" t="str">
        <f>IF(基本情報入力シート!B518="","",基本情報入力シート!B518)</f>
        <v/>
      </c>
      <c r="C490" s="984"/>
      <c r="D490" s="984"/>
      <c r="E490" s="984"/>
      <c r="F490" s="985"/>
      <c r="G490" s="460" t="str">
        <f>IF(基本情報入力シート!L518="", "", 基本情報入力シート!L518)</f>
        <v/>
      </c>
      <c r="H490" s="460" t="str">
        <f>IF(基本情報入力シート!Q518="", "", 基本情報入力シート!Q518)</f>
        <v/>
      </c>
      <c r="I490" s="460" t="str">
        <f>IF(基本情報入力シート!V518="", "", 基本情報入力シート!V518)</f>
        <v/>
      </c>
      <c r="J490" s="460" t="str">
        <f>IF(基本情報入力シート!W518="", "", 基本情報入力シート!W518)</f>
        <v/>
      </c>
      <c r="K490" s="460" t="str">
        <f>IF(基本情報入力シート!Z518="", "", 基本情報入力シート!Z518)</f>
        <v/>
      </c>
      <c r="L490" s="162" t="str">
        <f>IF(基本情報入力シート!AF518=0, "",基本情報入力シート!AF518)</f>
        <v/>
      </c>
      <c r="M490" s="163" t="str">
        <f>IF(AND(基本情報入力シート!AG518="",基本情報入力シート!AG518=""), "", 基本情報入力シート!AG518)</f>
        <v/>
      </c>
      <c r="N490" s="136"/>
      <c r="O490" s="155" t="str">
        <f>IFERROR(VLOOKUP(K490,【参考】数式用!$A$2:$M$57,MATCH(N490,【参考】数式用!$G$3:$M$3,0)+6,0),"")</f>
        <v/>
      </c>
      <c r="P490" s="461" t="s">
        <v>180</v>
      </c>
      <c r="Q490" s="141"/>
      <c r="R490" s="462" t="s">
        <v>271</v>
      </c>
      <c r="S490" s="141"/>
      <c r="T490" s="462" t="s">
        <v>272</v>
      </c>
      <c r="U490" s="141"/>
      <c r="V490" s="462" t="s">
        <v>271</v>
      </c>
      <c r="W490" s="141"/>
      <c r="X490" s="462" t="s">
        <v>182</v>
      </c>
      <c r="Y490" s="462" t="s">
        <v>274</v>
      </c>
      <c r="Z490" s="456" t="str">
        <f t="shared" si="175"/>
        <v/>
      </c>
      <c r="AA490" s="463" t="s">
        <v>275</v>
      </c>
      <c r="AB490" s="458" t="str">
        <f t="shared" si="176"/>
        <v/>
      </c>
      <c r="AC490" s="459" t="str">
        <f>IFERROR(ROUNDDOWN(ROUNDDOWN(ROUND(L490*VLOOKUP(K490,【参考】数式用!$A$2:$M$57,MATCH("処遇改善加算Ⅳ",【参考】数式用!$G$3:$M$3,0)+6,0),0)*M490,0)*Z490*0.5,0), "")</f>
        <v/>
      </c>
      <c r="AD490" s="156"/>
      <c r="AE490" s="157"/>
      <c r="AF490" s="157"/>
      <c r="AG490" s="158"/>
      <c r="AH490" s="234"/>
      <c r="AI490" s="584"/>
      <c r="AJ490" s="167"/>
      <c r="AK490" s="541" t="str">
        <f t="shared" si="177"/>
        <v/>
      </c>
      <c r="AL490" s="542" t="str">
        <f t="shared" si="178"/>
        <v/>
      </c>
      <c r="AM490" s="543"/>
      <c r="AN490" s="547" t="str">
        <f>IFERROR(VLOOKUP(K490,【参考】数式用!$A$2:$N$57,14,FALSE),"")</f>
        <v/>
      </c>
      <c r="AO490" s="547" t="str">
        <f t="shared" si="179"/>
        <v/>
      </c>
      <c r="AP490" s="545" t="str">
        <f t="shared" si="180"/>
        <v/>
      </c>
      <c r="AQ490" s="545" t="str">
        <f t="shared" si="181"/>
        <v>キャリアパス要件Ⅰ・Ⅱ_</v>
      </c>
      <c r="AR490" s="546" t="str">
        <f t="shared" si="182"/>
        <v>入力済</v>
      </c>
      <c r="AS490" s="547" t="str">
        <f t="shared" si="183"/>
        <v/>
      </c>
      <c r="AT490" s="546" t="str">
        <f t="shared" si="184"/>
        <v>入力済</v>
      </c>
      <c r="AU490" s="546" t="str">
        <f t="shared" si="185"/>
        <v/>
      </c>
      <c r="AV490" s="546" t="str">
        <f t="shared" si="186"/>
        <v/>
      </c>
      <c r="AW490" s="547" t="str">
        <f t="shared" si="187"/>
        <v/>
      </c>
      <c r="AX490" s="547" t="str">
        <f t="shared" si="196"/>
        <v>入力済</v>
      </c>
      <c r="AY490" s="546" t="str">
        <f>IFERROR(VLOOKUP(K490,【参考】数式用!$AR$3:$AS$49, 2, FALSE), "")</f>
        <v/>
      </c>
      <c r="AZ490" s="547" t="str">
        <f t="shared" si="188"/>
        <v/>
      </c>
      <c r="BA490" s="547" t="str">
        <f t="shared" si="189"/>
        <v>入力済</v>
      </c>
      <c r="BB490" s="546" t="str">
        <f>IFERROR(VLOOKUP(K490,【参考】数式用!$AX$3:$AY$56, 2, FALSE), "")</f>
        <v/>
      </c>
      <c r="BC490" s="547" t="str">
        <f t="shared" si="190"/>
        <v/>
      </c>
      <c r="BD490" s="547" t="str">
        <f t="shared" si="191"/>
        <v>入力済</v>
      </c>
      <c r="BE490" s="547" t="str">
        <f t="shared" si="197"/>
        <v/>
      </c>
      <c r="BF490" s="547" t="str">
        <f t="shared" si="192"/>
        <v/>
      </c>
      <c r="BG490" s="547" t="str">
        <f t="shared" si="193"/>
        <v/>
      </c>
      <c r="BH490" s="547" t="str">
        <f t="shared" si="194"/>
        <v/>
      </c>
      <c r="BI490" s="547" t="str">
        <f t="shared" si="195"/>
        <v/>
      </c>
      <c r="BM490" s="633" t="e">
        <f>VLOOKUP(K490,【参考】数式用!$A$2:$O$57,15,FALSE)</f>
        <v>#N/A</v>
      </c>
    </row>
    <row r="491" spans="1:65" ht="109.95" customHeight="1" thickBot="1">
      <c r="A491" s="649">
        <v>480</v>
      </c>
      <c r="B491" s="983" t="str">
        <f>IF(基本情報入力シート!B519="","",基本情報入力シート!B519)</f>
        <v/>
      </c>
      <c r="C491" s="984"/>
      <c r="D491" s="984"/>
      <c r="E491" s="984"/>
      <c r="F491" s="985"/>
      <c r="G491" s="460" t="str">
        <f>IF(基本情報入力シート!L519="", "", 基本情報入力シート!L519)</f>
        <v/>
      </c>
      <c r="H491" s="460" t="str">
        <f>IF(基本情報入力シート!Q519="", "", 基本情報入力シート!Q519)</f>
        <v/>
      </c>
      <c r="I491" s="460" t="str">
        <f>IF(基本情報入力シート!V519="", "", 基本情報入力シート!V519)</f>
        <v/>
      </c>
      <c r="J491" s="460" t="str">
        <f>IF(基本情報入力シート!W519="", "", 基本情報入力シート!W519)</f>
        <v/>
      </c>
      <c r="K491" s="460" t="str">
        <f>IF(基本情報入力シート!Z519="", "", 基本情報入力シート!Z519)</f>
        <v/>
      </c>
      <c r="L491" s="162" t="str">
        <f>IF(基本情報入力シート!AF519=0, "",基本情報入力シート!AF519)</f>
        <v/>
      </c>
      <c r="M491" s="163" t="str">
        <f>IF(AND(基本情報入力シート!AG519="",基本情報入力シート!AG519=""), "", 基本情報入力シート!AG519)</f>
        <v/>
      </c>
      <c r="N491" s="136"/>
      <c r="O491" s="155" t="str">
        <f>IFERROR(VLOOKUP(K491,【参考】数式用!$A$2:$M$57,MATCH(N491,【参考】数式用!$G$3:$M$3,0)+6,0),"")</f>
        <v/>
      </c>
      <c r="P491" s="461" t="s">
        <v>180</v>
      </c>
      <c r="Q491" s="141"/>
      <c r="R491" s="462" t="s">
        <v>271</v>
      </c>
      <c r="S491" s="141"/>
      <c r="T491" s="462" t="s">
        <v>272</v>
      </c>
      <c r="U491" s="141"/>
      <c r="V491" s="462" t="s">
        <v>271</v>
      </c>
      <c r="W491" s="141"/>
      <c r="X491" s="462" t="s">
        <v>182</v>
      </c>
      <c r="Y491" s="462" t="s">
        <v>274</v>
      </c>
      <c r="Z491" s="456" t="str">
        <f t="shared" si="175"/>
        <v/>
      </c>
      <c r="AA491" s="463" t="s">
        <v>275</v>
      </c>
      <c r="AB491" s="458" t="str">
        <f t="shared" si="176"/>
        <v/>
      </c>
      <c r="AC491" s="459" t="str">
        <f>IFERROR(ROUNDDOWN(ROUNDDOWN(ROUND(L491*VLOOKUP(K491,【参考】数式用!$A$2:$M$57,MATCH("処遇改善加算Ⅳ",【参考】数式用!$G$3:$M$3,0)+6,0),0)*M491,0)*Z491*0.5,0), "")</f>
        <v/>
      </c>
      <c r="AD491" s="156"/>
      <c r="AE491" s="157"/>
      <c r="AF491" s="157"/>
      <c r="AG491" s="158"/>
      <c r="AH491" s="234"/>
      <c r="AI491" s="584"/>
      <c r="AJ491" s="167"/>
      <c r="AK491" s="541" t="str">
        <f t="shared" si="177"/>
        <v/>
      </c>
      <c r="AL491" s="542" t="str">
        <f t="shared" si="178"/>
        <v/>
      </c>
      <c r="AM491" s="543"/>
      <c r="AN491" s="547" t="str">
        <f>IFERROR(VLOOKUP(K491,【参考】数式用!$A$2:$N$57,14,FALSE),"")</f>
        <v/>
      </c>
      <c r="AO491" s="547" t="str">
        <f t="shared" si="179"/>
        <v/>
      </c>
      <c r="AP491" s="545" t="str">
        <f t="shared" si="180"/>
        <v/>
      </c>
      <c r="AQ491" s="545" t="str">
        <f t="shared" si="181"/>
        <v>キャリアパス要件Ⅰ・Ⅱ_</v>
      </c>
      <c r="AR491" s="546" t="str">
        <f t="shared" si="182"/>
        <v>入力済</v>
      </c>
      <c r="AS491" s="547" t="str">
        <f t="shared" si="183"/>
        <v/>
      </c>
      <c r="AT491" s="546" t="str">
        <f t="shared" si="184"/>
        <v>入力済</v>
      </c>
      <c r="AU491" s="546" t="str">
        <f t="shared" si="185"/>
        <v/>
      </c>
      <c r="AV491" s="546" t="str">
        <f t="shared" si="186"/>
        <v/>
      </c>
      <c r="AW491" s="547" t="str">
        <f t="shared" si="187"/>
        <v/>
      </c>
      <c r="AX491" s="547" t="str">
        <f t="shared" si="196"/>
        <v>入力済</v>
      </c>
      <c r="AY491" s="546" t="str">
        <f>IFERROR(VLOOKUP(K491,【参考】数式用!$AR$3:$AS$49, 2, FALSE), "")</f>
        <v/>
      </c>
      <c r="AZ491" s="547" t="str">
        <f t="shared" si="188"/>
        <v/>
      </c>
      <c r="BA491" s="547" t="str">
        <f t="shared" si="189"/>
        <v>入力済</v>
      </c>
      <c r="BB491" s="546" t="str">
        <f>IFERROR(VLOOKUP(K491,【参考】数式用!$AX$3:$AY$56, 2, FALSE), "")</f>
        <v/>
      </c>
      <c r="BC491" s="547" t="str">
        <f t="shared" si="190"/>
        <v/>
      </c>
      <c r="BD491" s="547" t="str">
        <f t="shared" si="191"/>
        <v>入力済</v>
      </c>
      <c r="BE491" s="547" t="str">
        <f t="shared" si="197"/>
        <v/>
      </c>
      <c r="BF491" s="547" t="str">
        <f t="shared" si="192"/>
        <v/>
      </c>
      <c r="BG491" s="547" t="str">
        <f t="shared" si="193"/>
        <v/>
      </c>
      <c r="BH491" s="547" t="str">
        <f t="shared" si="194"/>
        <v/>
      </c>
      <c r="BI491" s="547" t="str">
        <f t="shared" si="195"/>
        <v/>
      </c>
      <c r="BM491" s="633" t="e">
        <f>VLOOKUP(K491,【参考】数式用!$A$2:$O$57,15,FALSE)</f>
        <v>#N/A</v>
      </c>
    </row>
    <row r="492" spans="1:65" ht="109.95" customHeight="1" thickBot="1">
      <c r="A492" s="649">
        <v>481</v>
      </c>
      <c r="B492" s="983" t="str">
        <f>IF(基本情報入力シート!B520="","",基本情報入力シート!B520)</f>
        <v/>
      </c>
      <c r="C492" s="984"/>
      <c r="D492" s="984"/>
      <c r="E492" s="984"/>
      <c r="F492" s="985"/>
      <c r="G492" s="460" t="str">
        <f>IF(基本情報入力シート!L520="", "", 基本情報入力シート!L520)</f>
        <v/>
      </c>
      <c r="H492" s="460" t="str">
        <f>IF(基本情報入力シート!Q520="", "", 基本情報入力シート!Q520)</f>
        <v/>
      </c>
      <c r="I492" s="460" t="str">
        <f>IF(基本情報入力シート!V520="", "", 基本情報入力シート!V520)</f>
        <v/>
      </c>
      <c r="J492" s="460" t="str">
        <f>IF(基本情報入力シート!W520="", "", 基本情報入力シート!W520)</f>
        <v/>
      </c>
      <c r="K492" s="460" t="str">
        <f>IF(基本情報入力シート!Z520="", "", 基本情報入力シート!Z520)</f>
        <v/>
      </c>
      <c r="L492" s="162" t="str">
        <f>IF(基本情報入力シート!AF520=0, "",基本情報入力シート!AF520)</f>
        <v/>
      </c>
      <c r="M492" s="163" t="str">
        <f>IF(AND(基本情報入力シート!AG520="",基本情報入力シート!AG520=""), "", 基本情報入力シート!AG520)</f>
        <v/>
      </c>
      <c r="N492" s="136"/>
      <c r="O492" s="155" t="str">
        <f>IFERROR(VLOOKUP(K492,【参考】数式用!$A$2:$M$57,MATCH(N492,【参考】数式用!$G$3:$M$3,0)+6,0),"")</f>
        <v/>
      </c>
      <c r="P492" s="461" t="s">
        <v>180</v>
      </c>
      <c r="Q492" s="141"/>
      <c r="R492" s="462" t="s">
        <v>271</v>
      </c>
      <c r="S492" s="141"/>
      <c r="T492" s="462" t="s">
        <v>272</v>
      </c>
      <c r="U492" s="141"/>
      <c r="V492" s="462" t="s">
        <v>271</v>
      </c>
      <c r="W492" s="141"/>
      <c r="X492" s="462" t="s">
        <v>182</v>
      </c>
      <c r="Y492" s="462" t="s">
        <v>274</v>
      </c>
      <c r="Z492" s="456" t="str">
        <f t="shared" si="175"/>
        <v/>
      </c>
      <c r="AA492" s="463" t="s">
        <v>275</v>
      </c>
      <c r="AB492" s="458" t="str">
        <f t="shared" si="176"/>
        <v/>
      </c>
      <c r="AC492" s="459" t="str">
        <f>IFERROR(ROUNDDOWN(ROUNDDOWN(ROUND(L492*VLOOKUP(K492,【参考】数式用!$A$2:$M$57,MATCH("処遇改善加算Ⅳ",【参考】数式用!$G$3:$M$3,0)+6,0),0)*M492,0)*Z492*0.5,0), "")</f>
        <v/>
      </c>
      <c r="AD492" s="156"/>
      <c r="AE492" s="157"/>
      <c r="AF492" s="157"/>
      <c r="AG492" s="158"/>
      <c r="AH492" s="234"/>
      <c r="AI492" s="584"/>
      <c r="AJ492" s="167"/>
      <c r="AK492" s="541" t="str">
        <f t="shared" si="177"/>
        <v/>
      </c>
      <c r="AL492" s="542" t="str">
        <f t="shared" si="178"/>
        <v/>
      </c>
      <c r="AM492" s="543"/>
      <c r="AN492" s="547" t="str">
        <f>IFERROR(VLOOKUP(K492,【参考】数式用!$A$2:$N$57,14,FALSE),"")</f>
        <v/>
      </c>
      <c r="AO492" s="547" t="str">
        <f t="shared" si="179"/>
        <v/>
      </c>
      <c r="AP492" s="545" t="str">
        <f t="shared" si="180"/>
        <v/>
      </c>
      <c r="AQ492" s="545" t="str">
        <f t="shared" si="181"/>
        <v>キャリアパス要件Ⅰ・Ⅱ_</v>
      </c>
      <c r="AR492" s="546" t="str">
        <f t="shared" si="182"/>
        <v>入力済</v>
      </c>
      <c r="AS492" s="547" t="str">
        <f t="shared" si="183"/>
        <v/>
      </c>
      <c r="AT492" s="546" t="str">
        <f t="shared" si="184"/>
        <v>入力済</v>
      </c>
      <c r="AU492" s="546" t="str">
        <f t="shared" si="185"/>
        <v/>
      </c>
      <c r="AV492" s="546" t="str">
        <f t="shared" si="186"/>
        <v/>
      </c>
      <c r="AW492" s="547" t="str">
        <f t="shared" si="187"/>
        <v/>
      </c>
      <c r="AX492" s="547" t="str">
        <f t="shared" si="196"/>
        <v>入力済</v>
      </c>
      <c r="AY492" s="546" t="str">
        <f>IFERROR(VLOOKUP(K492,【参考】数式用!$AR$3:$AS$49, 2, FALSE), "")</f>
        <v/>
      </c>
      <c r="AZ492" s="547" t="str">
        <f t="shared" si="188"/>
        <v/>
      </c>
      <c r="BA492" s="547" t="str">
        <f t="shared" si="189"/>
        <v>入力済</v>
      </c>
      <c r="BB492" s="546" t="str">
        <f>IFERROR(VLOOKUP(K492,【参考】数式用!$AX$3:$AY$56, 2, FALSE), "")</f>
        <v/>
      </c>
      <c r="BC492" s="547" t="str">
        <f t="shared" si="190"/>
        <v/>
      </c>
      <c r="BD492" s="547" t="str">
        <f t="shared" si="191"/>
        <v>入力済</v>
      </c>
      <c r="BE492" s="547" t="str">
        <f t="shared" si="197"/>
        <v/>
      </c>
      <c r="BF492" s="547" t="str">
        <f t="shared" si="192"/>
        <v/>
      </c>
      <c r="BG492" s="547" t="str">
        <f t="shared" si="193"/>
        <v/>
      </c>
      <c r="BH492" s="547" t="str">
        <f t="shared" si="194"/>
        <v/>
      </c>
      <c r="BI492" s="547" t="str">
        <f t="shared" si="195"/>
        <v/>
      </c>
      <c r="BM492" s="633" t="e">
        <f>VLOOKUP(K492,【参考】数式用!$A$2:$O$57,15,FALSE)</f>
        <v>#N/A</v>
      </c>
    </row>
    <row r="493" spans="1:65" ht="109.95" customHeight="1" thickBot="1">
      <c r="A493" s="649">
        <v>482</v>
      </c>
      <c r="B493" s="983" t="str">
        <f>IF(基本情報入力シート!B521="","",基本情報入力シート!B521)</f>
        <v/>
      </c>
      <c r="C493" s="984"/>
      <c r="D493" s="984"/>
      <c r="E493" s="984"/>
      <c r="F493" s="985"/>
      <c r="G493" s="460" t="str">
        <f>IF(基本情報入力シート!L521="", "", 基本情報入力シート!L521)</f>
        <v/>
      </c>
      <c r="H493" s="460" t="str">
        <f>IF(基本情報入力シート!Q521="", "", 基本情報入力シート!Q521)</f>
        <v/>
      </c>
      <c r="I493" s="460" t="str">
        <f>IF(基本情報入力シート!V521="", "", 基本情報入力シート!V521)</f>
        <v/>
      </c>
      <c r="J493" s="460" t="str">
        <f>IF(基本情報入力シート!W521="", "", 基本情報入力シート!W521)</f>
        <v/>
      </c>
      <c r="K493" s="460" t="str">
        <f>IF(基本情報入力シート!Z521="", "", 基本情報入力シート!Z521)</f>
        <v/>
      </c>
      <c r="L493" s="162" t="str">
        <f>IF(基本情報入力シート!AF521=0, "",基本情報入力シート!AF521)</f>
        <v/>
      </c>
      <c r="M493" s="163" t="str">
        <f>IF(AND(基本情報入力シート!AG521="",基本情報入力シート!AG521=""), "", 基本情報入力シート!AG521)</f>
        <v/>
      </c>
      <c r="N493" s="136"/>
      <c r="O493" s="155" t="str">
        <f>IFERROR(VLOOKUP(K493,【参考】数式用!$A$2:$M$57,MATCH(N493,【参考】数式用!$G$3:$M$3,0)+6,0),"")</f>
        <v/>
      </c>
      <c r="P493" s="461" t="s">
        <v>180</v>
      </c>
      <c r="Q493" s="141"/>
      <c r="R493" s="462" t="s">
        <v>271</v>
      </c>
      <c r="S493" s="141"/>
      <c r="T493" s="462" t="s">
        <v>272</v>
      </c>
      <c r="U493" s="141"/>
      <c r="V493" s="462" t="s">
        <v>271</v>
      </c>
      <c r="W493" s="141"/>
      <c r="X493" s="462" t="s">
        <v>182</v>
      </c>
      <c r="Y493" s="462" t="s">
        <v>274</v>
      </c>
      <c r="Z493" s="456" t="str">
        <f t="shared" si="175"/>
        <v/>
      </c>
      <c r="AA493" s="463" t="s">
        <v>275</v>
      </c>
      <c r="AB493" s="458" t="str">
        <f t="shared" si="176"/>
        <v/>
      </c>
      <c r="AC493" s="459" t="str">
        <f>IFERROR(ROUNDDOWN(ROUNDDOWN(ROUND(L493*VLOOKUP(K493,【参考】数式用!$A$2:$M$57,MATCH("処遇改善加算Ⅳ",【参考】数式用!$G$3:$M$3,0)+6,0),0)*M493,0)*Z493*0.5,0), "")</f>
        <v/>
      </c>
      <c r="AD493" s="156"/>
      <c r="AE493" s="157"/>
      <c r="AF493" s="157"/>
      <c r="AG493" s="158"/>
      <c r="AH493" s="234"/>
      <c r="AI493" s="584"/>
      <c r="AJ493" s="167"/>
      <c r="AK493" s="541" t="str">
        <f t="shared" si="177"/>
        <v/>
      </c>
      <c r="AL493" s="542" t="str">
        <f t="shared" si="178"/>
        <v/>
      </c>
      <c r="AM493" s="543"/>
      <c r="AN493" s="547" t="str">
        <f>IFERROR(VLOOKUP(K493,【参考】数式用!$A$2:$N$57,14,FALSE),"")</f>
        <v/>
      </c>
      <c r="AO493" s="547" t="str">
        <f t="shared" si="179"/>
        <v/>
      </c>
      <c r="AP493" s="545" t="str">
        <f t="shared" si="180"/>
        <v/>
      </c>
      <c r="AQ493" s="545" t="str">
        <f t="shared" si="181"/>
        <v>キャリアパス要件Ⅰ・Ⅱ_</v>
      </c>
      <c r="AR493" s="546" t="str">
        <f t="shared" si="182"/>
        <v>入力済</v>
      </c>
      <c r="AS493" s="547" t="str">
        <f t="shared" si="183"/>
        <v/>
      </c>
      <c r="AT493" s="546" t="str">
        <f t="shared" si="184"/>
        <v>入力済</v>
      </c>
      <c r="AU493" s="546" t="str">
        <f t="shared" si="185"/>
        <v/>
      </c>
      <c r="AV493" s="546" t="str">
        <f t="shared" si="186"/>
        <v/>
      </c>
      <c r="AW493" s="547" t="str">
        <f t="shared" si="187"/>
        <v/>
      </c>
      <c r="AX493" s="547" t="str">
        <f t="shared" si="196"/>
        <v>入力済</v>
      </c>
      <c r="AY493" s="546" t="str">
        <f>IFERROR(VLOOKUP(K493,【参考】数式用!$AR$3:$AS$49, 2, FALSE), "")</f>
        <v/>
      </c>
      <c r="AZ493" s="547" t="str">
        <f t="shared" si="188"/>
        <v/>
      </c>
      <c r="BA493" s="547" t="str">
        <f t="shared" si="189"/>
        <v>入力済</v>
      </c>
      <c r="BB493" s="546" t="str">
        <f>IFERROR(VLOOKUP(K493,【参考】数式用!$AX$3:$AY$56, 2, FALSE), "")</f>
        <v/>
      </c>
      <c r="BC493" s="547" t="str">
        <f t="shared" si="190"/>
        <v/>
      </c>
      <c r="BD493" s="547" t="str">
        <f t="shared" si="191"/>
        <v>入力済</v>
      </c>
      <c r="BE493" s="547" t="str">
        <f t="shared" si="197"/>
        <v/>
      </c>
      <c r="BF493" s="547" t="str">
        <f t="shared" si="192"/>
        <v/>
      </c>
      <c r="BG493" s="547" t="str">
        <f t="shared" si="193"/>
        <v/>
      </c>
      <c r="BH493" s="547" t="str">
        <f t="shared" si="194"/>
        <v/>
      </c>
      <c r="BI493" s="547" t="str">
        <f t="shared" si="195"/>
        <v/>
      </c>
      <c r="BM493" s="633" t="e">
        <f>VLOOKUP(K493,【参考】数式用!$A$2:$O$57,15,FALSE)</f>
        <v>#N/A</v>
      </c>
    </row>
    <row r="494" spans="1:65" ht="109.95" customHeight="1" thickBot="1">
      <c r="A494" s="649">
        <v>483</v>
      </c>
      <c r="B494" s="983" t="str">
        <f>IF(基本情報入力シート!B522="","",基本情報入力シート!B522)</f>
        <v/>
      </c>
      <c r="C494" s="984"/>
      <c r="D494" s="984"/>
      <c r="E494" s="984"/>
      <c r="F494" s="985"/>
      <c r="G494" s="460" t="str">
        <f>IF(基本情報入力シート!L522="", "", 基本情報入力シート!L522)</f>
        <v/>
      </c>
      <c r="H494" s="460" t="str">
        <f>IF(基本情報入力シート!Q522="", "", 基本情報入力シート!Q522)</f>
        <v/>
      </c>
      <c r="I494" s="460" t="str">
        <f>IF(基本情報入力シート!V522="", "", 基本情報入力シート!V522)</f>
        <v/>
      </c>
      <c r="J494" s="460" t="str">
        <f>IF(基本情報入力シート!W522="", "", 基本情報入力シート!W522)</f>
        <v/>
      </c>
      <c r="K494" s="460" t="str">
        <f>IF(基本情報入力シート!Z522="", "", 基本情報入力シート!Z522)</f>
        <v/>
      </c>
      <c r="L494" s="162" t="str">
        <f>IF(基本情報入力シート!AF522=0, "",基本情報入力シート!AF522)</f>
        <v/>
      </c>
      <c r="M494" s="163" t="str">
        <f>IF(AND(基本情報入力シート!AG522="",基本情報入力シート!AG522=""), "", 基本情報入力シート!AG522)</f>
        <v/>
      </c>
      <c r="N494" s="136"/>
      <c r="O494" s="155" t="str">
        <f>IFERROR(VLOOKUP(K494,【参考】数式用!$A$2:$M$57,MATCH(N494,【参考】数式用!$G$3:$M$3,0)+6,0),"")</f>
        <v/>
      </c>
      <c r="P494" s="461" t="s">
        <v>180</v>
      </c>
      <c r="Q494" s="141"/>
      <c r="R494" s="462" t="s">
        <v>271</v>
      </c>
      <c r="S494" s="141"/>
      <c r="T494" s="462" t="s">
        <v>272</v>
      </c>
      <c r="U494" s="141"/>
      <c r="V494" s="462" t="s">
        <v>271</v>
      </c>
      <c r="W494" s="141"/>
      <c r="X494" s="462" t="s">
        <v>182</v>
      </c>
      <c r="Y494" s="462" t="s">
        <v>274</v>
      </c>
      <c r="Z494" s="456" t="str">
        <f t="shared" si="175"/>
        <v/>
      </c>
      <c r="AA494" s="463" t="s">
        <v>275</v>
      </c>
      <c r="AB494" s="458" t="str">
        <f t="shared" si="176"/>
        <v/>
      </c>
      <c r="AC494" s="459" t="str">
        <f>IFERROR(ROUNDDOWN(ROUNDDOWN(ROUND(L494*VLOOKUP(K494,【参考】数式用!$A$2:$M$57,MATCH("処遇改善加算Ⅳ",【参考】数式用!$G$3:$M$3,0)+6,0),0)*M494,0)*Z494*0.5,0), "")</f>
        <v/>
      </c>
      <c r="AD494" s="156"/>
      <c r="AE494" s="157"/>
      <c r="AF494" s="157"/>
      <c r="AG494" s="158"/>
      <c r="AH494" s="234"/>
      <c r="AI494" s="584"/>
      <c r="AJ494" s="167"/>
      <c r="AK494" s="541" t="str">
        <f t="shared" si="177"/>
        <v/>
      </c>
      <c r="AL494" s="542" t="str">
        <f t="shared" si="178"/>
        <v/>
      </c>
      <c r="AM494" s="543"/>
      <c r="AN494" s="547" t="str">
        <f>IFERROR(VLOOKUP(K494,【参考】数式用!$A$2:$N$57,14,FALSE),"")</f>
        <v/>
      </c>
      <c r="AO494" s="547" t="str">
        <f t="shared" si="179"/>
        <v/>
      </c>
      <c r="AP494" s="545" t="str">
        <f t="shared" si="180"/>
        <v/>
      </c>
      <c r="AQ494" s="545" t="str">
        <f t="shared" si="181"/>
        <v>キャリアパス要件Ⅰ・Ⅱ_</v>
      </c>
      <c r="AR494" s="546" t="str">
        <f t="shared" si="182"/>
        <v>入力済</v>
      </c>
      <c r="AS494" s="547" t="str">
        <f t="shared" si="183"/>
        <v/>
      </c>
      <c r="AT494" s="546" t="str">
        <f t="shared" si="184"/>
        <v>入力済</v>
      </c>
      <c r="AU494" s="546" t="str">
        <f t="shared" si="185"/>
        <v/>
      </c>
      <c r="AV494" s="546" t="str">
        <f t="shared" si="186"/>
        <v/>
      </c>
      <c r="AW494" s="547" t="str">
        <f t="shared" si="187"/>
        <v/>
      </c>
      <c r="AX494" s="547" t="str">
        <f t="shared" si="196"/>
        <v>入力済</v>
      </c>
      <c r="AY494" s="546" t="str">
        <f>IFERROR(VLOOKUP(K494,【参考】数式用!$AR$3:$AS$49, 2, FALSE), "")</f>
        <v/>
      </c>
      <c r="AZ494" s="547" t="str">
        <f t="shared" si="188"/>
        <v/>
      </c>
      <c r="BA494" s="547" t="str">
        <f t="shared" si="189"/>
        <v>入力済</v>
      </c>
      <c r="BB494" s="546" t="str">
        <f>IFERROR(VLOOKUP(K494,【参考】数式用!$AX$3:$AY$56, 2, FALSE), "")</f>
        <v/>
      </c>
      <c r="BC494" s="547" t="str">
        <f t="shared" si="190"/>
        <v/>
      </c>
      <c r="BD494" s="547" t="str">
        <f t="shared" si="191"/>
        <v>入力済</v>
      </c>
      <c r="BE494" s="547" t="str">
        <f t="shared" si="197"/>
        <v/>
      </c>
      <c r="BF494" s="547" t="str">
        <f t="shared" si="192"/>
        <v/>
      </c>
      <c r="BG494" s="547" t="str">
        <f t="shared" si="193"/>
        <v/>
      </c>
      <c r="BH494" s="547" t="str">
        <f t="shared" si="194"/>
        <v/>
      </c>
      <c r="BI494" s="547" t="str">
        <f t="shared" si="195"/>
        <v/>
      </c>
      <c r="BM494" s="633" t="e">
        <f>VLOOKUP(K494,【参考】数式用!$A$2:$O$57,15,FALSE)</f>
        <v>#N/A</v>
      </c>
    </row>
    <row r="495" spans="1:65" ht="109.95" customHeight="1" thickBot="1">
      <c r="A495" s="649">
        <v>484</v>
      </c>
      <c r="B495" s="983" t="str">
        <f>IF(基本情報入力シート!B523="","",基本情報入力シート!B523)</f>
        <v/>
      </c>
      <c r="C495" s="984"/>
      <c r="D495" s="984"/>
      <c r="E495" s="984"/>
      <c r="F495" s="985"/>
      <c r="G495" s="460" t="str">
        <f>IF(基本情報入力シート!L523="", "", 基本情報入力シート!L523)</f>
        <v/>
      </c>
      <c r="H495" s="460" t="str">
        <f>IF(基本情報入力シート!Q523="", "", 基本情報入力シート!Q523)</f>
        <v/>
      </c>
      <c r="I495" s="460" t="str">
        <f>IF(基本情報入力シート!V523="", "", 基本情報入力シート!V523)</f>
        <v/>
      </c>
      <c r="J495" s="460" t="str">
        <f>IF(基本情報入力シート!W523="", "", 基本情報入力シート!W523)</f>
        <v/>
      </c>
      <c r="K495" s="460" t="str">
        <f>IF(基本情報入力シート!Z523="", "", 基本情報入力シート!Z523)</f>
        <v/>
      </c>
      <c r="L495" s="162" t="str">
        <f>IF(基本情報入力シート!AF523=0, "",基本情報入力シート!AF523)</f>
        <v/>
      </c>
      <c r="M495" s="163" t="str">
        <f>IF(AND(基本情報入力シート!AG523="",基本情報入力シート!AG523=""), "", 基本情報入力シート!AG523)</f>
        <v/>
      </c>
      <c r="N495" s="136"/>
      <c r="O495" s="155" t="str">
        <f>IFERROR(VLOOKUP(K495,【参考】数式用!$A$2:$M$57,MATCH(N495,【参考】数式用!$G$3:$M$3,0)+6,0),"")</f>
        <v/>
      </c>
      <c r="P495" s="461" t="s">
        <v>180</v>
      </c>
      <c r="Q495" s="141"/>
      <c r="R495" s="462" t="s">
        <v>271</v>
      </c>
      <c r="S495" s="141"/>
      <c r="T495" s="462" t="s">
        <v>272</v>
      </c>
      <c r="U495" s="141"/>
      <c r="V495" s="462" t="s">
        <v>271</v>
      </c>
      <c r="W495" s="141"/>
      <c r="X495" s="462" t="s">
        <v>182</v>
      </c>
      <c r="Y495" s="462" t="s">
        <v>274</v>
      </c>
      <c r="Z495" s="456" t="str">
        <f t="shared" si="175"/>
        <v/>
      </c>
      <c r="AA495" s="463" t="s">
        <v>275</v>
      </c>
      <c r="AB495" s="458" t="str">
        <f t="shared" si="176"/>
        <v/>
      </c>
      <c r="AC495" s="459" t="str">
        <f>IFERROR(ROUNDDOWN(ROUNDDOWN(ROUND(L495*VLOOKUP(K495,【参考】数式用!$A$2:$M$57,MATCH("処遇改善加算Ⅳ",【参考】数式用!$G$3:$M$3,0)+6,0),0)*M495,0)*Z495*0.5,0), "")</f>
        <v/>
      </c>
      <c r="AD495" s="156"/>
      <c r="AE495" s="157"/>
      <c r="AF495" s="157"/>
      <c r="AG495" s="158"/>
      <c r="AH495" s="234"/>
      <c r="AI495" s="584"/>
      <c r="AJ495" s="167"/>
      <c r="AK495" s="541" t="str">
        <f t="shared" si="177"/>
        <v/>
      </c>
      <c r="AL495" s="542" t="str">
        <f t="shared" si="178"/>
        <v/>
      </c>
      <c r="AM495" s="543"/>
      <c r="AN495" s="547" t="str">
        <f>IFERROR(VLOOKUP(K495,【参考】数式用!$A$2:$N$57,14,FALSE),"")</f>
        <v/>
      </c>
      <c r="AO495" s="547" t="str">
        <f t="shared" si="179"/>
        <v/>
      </c>
      <c r="AP495" s="545" t="str">
        <f t="shared" si="180"/>
        <v/>
      </c>
      <c r="AQ495" s="545" t="str">
        <f t="shared" si="181"/>
        <v>キャリアパス要件Ⅰ・Ⅱ_</v>
      </c>
      <c r="AR495" s="546" t="str">
        <f t="shared" si="182"/>
        <v>入力済</v>
      </c>
      <c r="AS495" s="547" t="str">
        <f t="shared" si="183"/>
        <v/>
      </c>
      <c r="AT495" s="546" t="str">
        <f t="shared" si="184"/>
        <v>入力済</v>
      </c>
      <c r="AU495" s="546" t="str">
        <f t="shared" si="185"/>
        <v/>
      </c>
      <c r="AV495" s="546" t="str">
        <f t="shared" si="186"/>
        <v/>
      </c>
      <c r="AW495" s="547" t="str">
        <f t="shared" si="187"/>
        <v/>
      </c>
      <c r="AX495" s="547" t="str">
        <f t="shared" si="196"/>
        <v>入力済</v>
      </c>
      <c r="AY495" s="546" t="str">
        <f>IFERROR(VLOOKUP(K495,【参考】数式用!$AR$3:$AS$49, 2, FALSE), "")</f>
        <v/>
      </c>
      <c r="AZ495" s="547" t="str">
        <f t="shared" si="188"/>
        <v/>
      </c>
      <c r="BA495" s="547" t="str">
        <f t="shared" si="189"/>
        <v>入力済</v>
      </c>
      <c r="BB495" s="546" t="str">
        <f>IFERROR(VLOOKUP(K495,【参考】数式用!$AX$3:$AY$56, 2, FALSE), "")</f>
        <v/>
      </c>
      <c r="BC495" s="547" t="str">
        <f t="shared" si="190"/>
        <v/>
      </c>
      <c r="BD495" s="547" t="str">
        <f t="shared" si="191"/>
        <v>入力済</v>
      </c>
      <c r="BE495" s="547" t="str">
        <f t="shared" si="197"/>
        <v/>
      </c>
      <c r="BF495" s="547" t="str">
        <f t="shared" si="192"/>
        <v/>
      </c>
      <c r="BG495" s="547" t="str">
        <f t="shared" si="193"/>
        <v/>
      </c>
      <c r="BH495" s="547" t="str">
        <f t="shared" si="194"/>
        <v/>
      </c>
      <c r="BI495" s="547" t="str">
        <f t="shared" si="195"/>
        <v/>
      </c>
      <c r="BM495" s="633" t="e">
        <f>VLOOKUP(K495,【参考】数式用!$A$2:$O$57,15,FALSE)</f>
        <v>#N/A</v>
      </c>
    </row>
    <row r="496" spans="1:65" ht="109.95" customHeight="1" thickBot="1">
      <c r="A496" s="649">
        <v>485</v>
      </c>
      <c r="B496" s="983" t="str">
        <f>IF(基本情報入力シート!B524="","",基本情報入力シート!B524)</f>
        <v/>
      </c>
      <c r="C496" s="984"/>
      <c r="D496" s="984"/>
      <c r="E496" s="984"/>
      <c r="F496" s="985"/>
      <c r="G496" s="460" t="str">
        <f>IF(基本情報入力シート!L524="", "", 基本情報入力シート!L524)</f>
        <v/>
      </c>
      <c r="H496" s="460" t="str">
        <f>IF(基本情報入力シート!Q524="", "", 基本情報入力シート!Q524)</f>
        <v/>
      </c>
      <c r="I496" s="460" t="str">
        <f>IF(基本情報入力シート!V524="", "", 基本情報入力シート!V524)</f>
        <v/>
      </c>
      <c r="J496" s="460" t="str">
        <f>IF(基本情報入力シート!W524="", "", 基本情報入力シート!W524)</f>
        <v/>
      </c>
      <c r="K496" s="460" t="str">
        <f>IF(基本情報入力シート!Z524="", "", 基本情報入力シート!Z524)</f>
        <v/>
      </c>
      <c r="L496" s="162" t="str">
        <f>IF(基本情報入力シート!AF524=0, "",基本情報入力シート!AF524)</f>
        <v/>
      </c>
      <c r="M496" s="163" t="str">
        <f>IF(AND(基本情報入力シート!AG524="",基本情報入力シート!AG524=""), "", 基本情報入力シート!AG524)</f>
        <v/>
      </c>
      <c r="N496" s="136"/>
      <c r="O496" s="155" t="str">
        <f>IFERROR(VLOOKUP(K496,【参考】数式用!$A$2:$M$57,MATCH(N496,【参考】数式用!$G$3:$M$3,0)+6,0),"")</f>
        <v/>
      </c>
      <c r="P496" s="461" t="s">
        <v>180</v>
      </c>
      <c r="Q496" s="141"/>
      <c r="R496" s="462" t="s">
        <v>271</v>
      </c>
      <c r="S496" s="141"/>
      <c r="T496" s="462" t="s">
        <v>272</v>
      </c>
      <c r="U496" s="141"/>
      <c r="V496" s="462" t="s">
        <v>271</v>
      </c>
      <c r="W496" s="141"/>
      <c r="X496" s="462" t="s">
        <v>182</v>
      </c>
      <c r="Y496" s="462" t="s">
        <v>274</v>
      </c>
      <c r="Z496" s="456" t="str">
        <f t="shared" ref="Z496:Z511" si="198">IF(Q496&gt;=1,(U496*12+W496)-(Q496*12+S496)+1,"")</f>
        <v/>
      </c>
      <c r="AA496" s="463" t="s">
        <v>275</v>
      </c>
      <c r="AB496" s="458" t="str">
        <f t="shared" ref="AB496:AB511" si="199">IFERROR(ROUNDDOWN(ROUND(L496*O496,0)*M496,0)*Z496,"")</f>
        <v/>
      </c>
      <c r="AC496" s="459" t="str">
        <f>IFERROR(ROUNDDOWN(ROUNDDOWN(ROUND(L496*VLOOKUP(K496,【参考】数式用!$A$2:$M$57,MATCH("処遇改善加算Ⅳ",【参考】数式用!$G$3:$M$3,0)+6,0),0)*M496,0)*Z496*0.5,0), "")</f>
        <v/>
      </c>
      <c r="AD496" s="156"/>
      <c r="AE496" s="157"/>
      <c r="AF496" s="157"/>
      <c r="AG496" s="158"/>
      <c r="AH496" s="234"/>
      <c r="AI496" s="584"/>
      <c r="AJ496" s="167"/>
      <c r="AK496" s="541" t="str">
        <f t="shared" ref="AK496:AK511" si="200">IF(AND(N496&lt;&gt;"", OR(U496&lt;&gt;9,W496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IF(AND(AN496="加算対象外",N496&lt;&gt;"",AE496="―",AJ496="―"),"このサービスについては、キャリアパス要件Ⅰ・Ⅱか令和８年度特例要件のどちらかの要件を満たしている必要があります",""))</f>
        <v/>
      </c>
      <c r="AL496" s="542" t="str">
        <f t="shared" ref="AL496:AL511" si="201">IF(N496="","",IF(OR(AND(COUNTIF(AP496,"未入力")&gt;0,AD496=""),AND(COUNTBLANK(AP496)&gt;0,AE496=""),AND(COUNTIF(AN496:BD496,"AF列に色付け")&gt;0,AF496=""),AND(COUNTIF(AN496:BD496,"AG列に色付け")&gt;0,OR(AG496="",AG496=0)),AND(COUNTIF(AN496:BD496,"AH列に色付け")&gt;0,AH496=""),AND(COUNTIF(AN496:BD496,"AI列に色付け")&gt;0,AI496=""),AND(COUNTIF(AN496:BD496,"AJ列に色付け")&gt;0,AJ496="",NOT(OR(BE496="AJ列色消し",BF496="AJ列色消し")))),"！記入が必要な欄（オレンジ色のセル）に空欄があります。空欄を埋めてください。",""))</f>
        <v/>
      </c>
      <c r="AM496" s="543"/>
      <c r="AN496" s="547" t="str">
        <f>IFERROR(VLOOKUP(K496,【参考】数式用!$A$2:$N$57,14,FALSE),"")</f>
        <v/>
      </c>
      <c r="AO496" s="547" t="str">
        <f t="shared" ref="AO496:AO511" si="202">IF(AND(K496&lt;&gt;""),"N列に色付け","")</f>
        <v/>
      </c>
      <c r="AP496" s="545" t="str">
        <f t="shared" ref="AP496:AP511" si="203">IF(AND(AC496&lt;&gt;0,AC496&lt;&gt;"",AN496="加算対象"),IF(AD496="○","入力済","未入力"),"")</f>
        <v/>
      </c>
      <c r="AQ496" s="545" t="str">
        <f t="shared" ref="AQ496:AQ511" si="204">"キャリアパス要件Ⅰ・Ⅱ_"&amp;AN496</f>
        <v>キャリアパス要件Ⅰ・Ⅱ_</v>
      </c>
      <c r="AR496" s="546" t="str">
        <f t="shared" ref="AR496:AR511" si="205">IF(AND(N496&lt;&gt;"", AE496=""), "未入力", "入力済")</f>
        <v>入力済</v>
      </c>
      <c r="AS496" s="547" t="str">
        <f t="shared" ref="AS496:AS511" si="206">IF(AND(N496&lt;&gt;"", N496&lt;&gt;"処遇改善加算Ⅳ",AN496="加算対象"),"AF列に色付け","")</f>
        <v/>
      </c>
      <c r="AT496" s="546" t="str">
        <f t="shared" ref="AT496:AT511" si="207">IF(AND(N496&lt;&gt;"", N496&lt;&gt;"処遇改善加算Ⅳ",N496&lt;&gt;"処遇改善加算", AF496=""), "未入力", "入力済")</f>
        <v>入力済</v>
      </c>
      <c r="AU496" s="546" t="str">
        <f t="shared" ref="AU496:AU511" si="208">IF(OR(ISNUMBER(SEARCH("処遇改善加算Ⅰ",N496)),ISNUMBER(SEARCH("処遇改善加算Ⅱ",N496))),"対象","")</f>
        <v/>
      </c>
      <c r="AV496" s="546" t="str">
        <f t="shared" ref="AV496:AV511" si="209">IF(AND(AN496="加算対象",N496&lt;&gt;"処遇改善加算Ⅲ",N496&lt;&gt;"処遇改善加算Ⅳ", N496&lt;&gt;"", AU496&lt;&gt;"対象外"), 1,"")</f>
        <v/>
      </c>
      <c r="AW496" s="547" t="str">
        <f t="shared" ref="AW496:AW511" si="210">IF(AND(AV496=1, OR(AG496=0,AG496=""),AN496="加算対象"),"AH列に色付け","")</f>
        <v/>
      </c>
      <c r="AX496" s="547" t="str">
        <f t="shared" si="196"/>
        <v>入力済</v>
      </c>
      <c r="AY496" s="546" t="str">
        <f>IFERROR(VLOOKUP(K496,【参考】数式用!$AR$3:$AS$49, 2, FALSE), "")</f>
        <v/>
      </c>
      <c r="AZ496" s="547" t="str">
        <f t="shared" ref="AZ496:AZ511" si="211">IF(AND(AN496="加算対象",OR(N496="処遇改善加算Ⅰイ",N496="処遇改善加算Ⅰロ")),"AI列に色付け","")</f>
        <v/>
      </c>
      <c r="BA496" s="547" t="str">
        <f t="shared" ref="BA496:BA511" si="212">IF(AND(OR(N496="処遇改善加算Ⅰイ",N496="処遇改善加算Ⅰロ"), AI496=""), "未入力","入力済")</f>
        <v>入力済</v>
      </c>
      <c r="BB496" s="546" t="str">
        <f>IFERROR(VLOOKUP(K496,【参考】数式用!$AX$3:$AY$56, 2, FALSE), "")</f>
        <v/>
      </c>
      <c r="BC496" s="547" t="str">
        <f t="shared" ref="BC496:BC511" si="213">IF(OR(COUNTIF(AE496:AH496,"*令和８年度特例要件を*")&gt;0,ISNUMBER(SEARCH("処遇改善加算Ⅰロ",N496)),ISNUMBER(SEARCH("処遇改善加算Ⅱロ",N496)),AN496="加算対象外"),"AJ列に色付け","")</f>
        <v/>
      </c>
      <c r="BD496" s="547" t="str">
        <f t="shared" ref="BD496:BD511" si="214">IF(AND(COUNTIF(AE496:AH496,"*令和８年度特例要件を*")&gt;0,AJ496=""), "未入力","入力済")</f>
        <v>入力済</v>
      </c>
      <c r="BE496" s="547" t="str">
        <f t="shared" si="197"/>
        <v/>
      </c>
      <c r="BF496" s="547" t="str">
        <f t="shared" ref="BF496:BF511" si="215">IF(AND(N496="処遇改善加算",AE496="○"),"AJ列色消し","")</f>
        <v/>
      </c>
      <c r="BG496" s="547" t="str">
        <f t="shared" ref="BG496:BG511" si="216">IF(OR(TRIM(BC496)="",BE496="AJ列色消し",BF496="AJ列色消し"),"","入力必要")</f>
        <v/>
      </c>
      <c r="BH496" s="547" t="str">
        <f t="shared" ref="BH496:BH511" si="217">IF(AND(BE496="",BG496="入力必要"),IF(AJ496="","未入力","入力済"),"")</f>
        <v/>
      </c>
      <c r="BI496" s="547" t="str">
        <f t="shared" ref="BI496:BI511" si="218">G496</f>
        <v/>
      </c>
      <c r="BM496" s="633" t="e">
        <f>VLOOKUP(K496,【参考】数式用!$A$2:$O$57,15,FALSE)</f>
        <v>#N/A</v>
      </c>
    </row>
    <row r="497" spans="1:65" ht="109.95" customHeight="1" thickBot="1">
      <c r="A497" s="649">
        <v>486</v>
      </c>
      <c r="B497" s="983" t="str">
        <f>IF(基本情報入力シート!B525="","",基本情報入力シート!B525)</f>
        <v/>
      </c>
      <c r="C497" s="984"/>
      <c r="D497" s="984"/>
      <c r="E497" s="984"/>
      <c r="F497" s="985"/>
      <c r="G497" s="460" t="str">
        <f>IF(基本情報入力シート!L525="", "", 基本情報入力シート!L525)</f>
        <v/>
      </c>
      <c r="H497" s="460" t="str">
        <f>IF(基本情報入力シート!Q525="", "", 基本情報入力シート!Q525)</f>
        <v/>
      </c>
      <c r="I497" s="460" t="str">
        <f>IF(基本情報入力シート!V525="", "", 基本情報入力シート!V525)</f>
        <v/>
      </c>
      <c r="J497" s="460" t="str">
        <f>IF(基本情報入力シート!W525="", "", 基本情報入力シート!W525)</f>
        <v/>
      </c>
      <c r="K497" s="460" t="str">
        <f>IF(基本情報入力シート!Z525="", "", 基本情報入力シート!Z525)</f>
        <v/>
      </c>
      <c r="L497" s="162" t="str">
        <f>IF(基本情報入力シート!AF525=0, "",基本情報入力シート!AF525)</f>
        <v/>
      </c>
      <c r="M497" s="163" t="str">
        <f>IF(AND(基本情報入力シート!AG525="",基本情報入力シート!AG525=""), "", 基本情報入力シート!AG525)</f>
        <v/>
      </c>
      <c r="N497" s="136"/>
      <c r="O497" s="155" t="str">
        <f>IFERROR(VLOOKUP(K497,【参考】数式用!$A$2:$M$57,MATCH(N497,【参考】数式用!$G$3:$M$3,0)+6,0),"")</f>
        <v/>
      </c>
      <c r="P497" s="461" t="s">
        <v>180</v>
      </c>
      <c r="Q497" s="141"/>
      <c r="R497" s="462" t="s">
        <v>271</v>
      </c>
      <c r="S497" s="141"/>
      <c r="T497" s="462" t="s">
        <v>272</v>
      </c>
      <c r="U497" s="141"/>
      <c r="V497" s="462" t="s">
        <v>271</v>
      </c>
      <c r="W497" s="141"/>
      <c r="X497" s="462" t="s">
        <v>182</v>
      </c>
      <c r="Y497" s="462" t="s">
        <v>274</v>
      </c>
      <c r="Z497" s="456" t="str">
        <f t="shared" si="198"/>
        <v/>
      </c>
      <c r="AA497" s="463" t="s">
        <v>275</v>
      </c>
      <c r="AB497" s="458" t="str">
        <f t="shared" si="199"/>
        <v/>
      </c>
      <c r="AC497" s="459" t="str">
        <f>IFERROR(ROUNDDOWN(ROUNDDOWN(ROUND(L497*VLOOKUP(K497,【参考】数式用!$A$2:$M$57,MATCH("処遇改善加算Ⅳ",【参考】数式用!$G$3:$M$3,0)+6,0),0)*M497,0)*Z497*0.5,0), "")</f>
        <v/>
      </c>
      <c r="AD497" s="156"/>
      <c r="AE497" s="157"/>
      <c r="AF497" s="157"/>
      <c r="AG497" s="158"/>
      <c r="AH497" s="234"/>
      <c r="AI497" s="584"/>
      <c r="AJ497" s="167"/>
      <c r="AK497" s="541" t="str">
        <f t="shared" si="200"/>
        <v/>
      </c>
      <c r="AL497" s="542" t="str">
        <f t="shared" si="201"/>
        <v/>
      </c>
      <c r="AM497" s="543"/>
      <c r="AN497" s="547" t="str">
        <f>IFERROR(VLOOKUP(K497,【参考】数式用!$A$2:$N$57,14,FALSE),"")</f>
        <v/>
      </c>
      <c r="AO497" s="547" t="str">
        <f t="shared" si="202"/>
        <v/>
      </c>
      <c r="AP497" s="545" t="str">
        <f t="shared" si="203"/>
        <v/>
      </c>
      <c r="AQ497" s="545" t="str">
        <f t="shared" si="204"/>
        <v>キャリアパス要件Ⅰ・Ⅱ_</v>
      </c>
      <c r="AR497" s="546" t="str">
        <f t="shared" si="205"/>
        <v>入力済</v>
      </c>
      <c r="AS497" s="547" t="str">
        <f t="shared" si="206"/>
        <v/>
      </c>
      <c r="AT497" s="546" t="str">
        <f t="shared" si="207"/>
        <v>入力済</v>
      </c>
      <c r="AU497" s="546" t="str">
        <f t="shared" si="208"/>
        <v/>
      </c>
      <c r="AV497" s="546" t="str">
        <f t="shared" si="209"/>
        <v/>
      </c>
      <c r="AW497" s="547" t="str">
        <f t="shared" si="210"/>
        <v/>
      </c>
      <c r="AX497" s="547" t="str">
        <f t="shared" si="196"/>
        <v>入力済</v>
      </c>
      <c r="AY497" s="546" t="str">
        <f>IFERROR(VLOOKUP(K497,【参考】数式用!$AR$3:$AS$49, 2, FALSE), "")</f>
        <v/>
      </c>
      <c r="AZ497" s="547" t="str">
        <f t="shared" si="211"/>
        <v/>
      </c>
      <c r="BA497" s="547" t="str">
        <f t="shared" si="212"/>
        <v>入力済</v>
      </c>
      <c r="BB497" s="546" t="str">
        <f>IFERROR(VLOOKUP(K497,【参考】数式用!$AX$3:$AY$56, 2, FALSE), "")</f>
        <v/>
      </c>
      <c r="BC497" s="547" t="str">
        <f t="shared" si="213"/>
        <v/>
      </c>
      <c r="BD497" s="547" t="str">
        <f t="shared" si="214"/>
        <v>入力済</v>
      </c>
      <c r="BE497" s="547" t="str">
        <f t="shared" si="197"/>
        <v/>
      </c>
      <c r="BF497" s="547" t="str">
        <f t="shared" si="215"/>
        <v/>
      </c>
      <c r="BG497" s="547" t="str">
        <f t="shared" si="216"/>
        <v/>
      </c>
      <c r="BH497" s="547" t="str">
        <f t="shared" si="217"/>
        <v/>
      </c>
      <c r="BI497" s="547" t="str">
        <f t="shared" si="218"/>
        <v/>
      </c>
      <c r="BM497" s="633" t="e">
        <f>VLOOKUP(K497,【参考】数式用!$A$2:$O$57,15,FALSE)</f>
        <v>#N/A</v>
      </c>
    </row>
    <row r="498" spans="1:65" ht="109.95" customHeight="1" thickBot="1">
      <c r="A498" s="649">
        <v>487</v>
      </c>
      <c r="B498" s="983" t="str">
        <f>IF(基本情報入力シート!B526="","",基本情報入力シート!B526)</f>
        <v/>
      </c>
      <c r="C498" s="984"/>
      <c r="D498" s="984"/>
      <c r="E498" s="984"/>
      <c r="F498" s="985"/>
      <c r="G498" s="460" t="str">
        <f>IF(基本情報入力シート!L526="", "", 基本情報入力シート!L526)</f>
        <v/>
      </c>
      <c r="H498" s="460" t="str">
        <f>IF(基本情報入力シート!Q526="", "", 基本情報入力シート!Q526)</f>
        <v/>
      </c>
      <c r="I498" s="460" t="str">
        <f>IF(基本情報入力シート!V526="", "", 基本情報入力シート!V526)</f>
        <v/>
      </c>
      <c r="J498" s="460" t="str">
        <f>IF(基本情報入力シート!W526="", "", 基本情報入力シート!W526)</f>
        <v/>
      </c>
      <c r="K498" s="460" t="str">
        <f>IF(基本情報入力シート!Z526="", "", 基本情報入力シート!Z526)</f>
        <v/>
      </c>
      <c r="L498" s="162" t="str">
        <f>IF(基本情報入力シート!AF526=0, "",基本情報入力シート!AF526)</f>
        <v/>
      </c>
      <c r="M498" s="163" t="str">
        <f>IF(AND(基本情報入力シート!AG526="",基本情報入力シート!AG526=""), "", 基本情報入力シート!AG526)</f>
        <v/>
      </c>
      <c r="N498" s="136"/>
      <c r="O498" s="155" t="str">
        <f>IFERROR(VLOOKUP(K498,【参考】数式用!$A$2:$M$57,MATCH(N498,【参考】数式用!$G$3:$M$3,0)+6,0),"")</f>
        <v/>
      </c>
      <c r="P498" s="461" t="s">
        <v>180</v>
      </c>
      <c r="Q498" s="141"/>
      <c r="R498" s="462" t="s">
        <v>271</v>
      </c>
      <c r="S498" s="141"/>
      <c r="T498" s="462" t="s">
        <v>272</v>
      </c>
      <c r="U498" s="141"/>
      <c r="V498" s="462" t="s">
        <v>271</v>
      </c>
      <c r="W498" s="141"/>
      <c r="X498" s="462" t="s">
        <v>182</v>
      </c>
      <c r="Y498" s="462" t="s">
        <v>274</v>
      </c>
      <c r="Z498" s="456" t="str">
        <f t="shared" si="198"/>
        <v/>
      </c>
      <c r="AA498" s="463" t="s">
        <v>275</v>
      </c>
      <c r="AB498" s="458" t="str">
        <f t="shared" si="199"/>
        <v/>
      </c>
      <c r="AC498" s="459" t="str">
        <f>IFERROR(ROUNDDOWN(ROUNDDOWN(ROUND(L498*VLOOKUP(K498,【参考】数式用!$A$2:$M$57,MATCH("処遇改善加算Ⅳ",【参考】数式用!$G$3:$M$3,0)+6,0),0)*M498,0)*Z498*0.5,0), "")</f>
        <v/>
      </c>
      <c r="AD498" s="156"/>
      <c r="AE498" s="157"/>
      <c r="AF498" s="157"/>
      <c r="AG498" s="158"/>
      <c r="AH498" s="234"/>
      <c r="AI498" s="584"/>
      <c r="AJ498" s="167"/>
      <c r="AK498" s="541" t="str">
        <f t="shared" si="200"/>
        <v/>
      </c>
      <c r="AL498" s="542" t="str">
        <f t="shared" si="201"/>
        <v/>
      </c>
      <c r="AM498" s="543"/>
      <c r="AN498" s="547" t="str">
        <f>IFERROR(VLOOKUP(K498,【参考】数式用!$A$2:$N$57,14,FALSE),"")</f>
        <v/>
      </c>
      <c r="AO498" s="547" t="str">
        <f t="shared" si="202"/>
        <v/>
      </c>
      <c r="AP498" s="545" t="str">
        <f t="shared" si="203"/>
        <v/>
      </c>
      <c r="AQ498" s="545" t="str">
        <f t="shared" si="204"/>
        <v>キャリアパス要件Ⅰ・Ⅱ_</v>
      </c>
      <c r="AR498" s="546" t="str">
        <f t="shared" si="205"/>
        <v>入力済</v>
      </c>
      <c r="AS498" s="547" t="str">
        <f t="shared" si="206"/>
        <v/>
      </c>
      <c r="AT498" s="546" t="str">
        <f t="shared" si="207"/>
        <v>入力済</v>
      </c>
      <c r="AU498" s="546" t="str">
        <f t="shared" si="208"/>
        <v/>
      </c>
      <c r="AV498" s="546" t="str">
        <f t="shared" si="209"/>
        <v/>
      </c>
      <c r="AW498" s="547" t="str">
        <f t="shared" si="210"/>
        <v/>
      </c>
      <c r="AX498" s="547" t="str">
        <f t="shared" si="196"/>
        <v>入力済</v>
      </c>
      <c r="AY498" s="546" t="str">
        <f>IFERROR(VLOOKUP(K498,【参考】数式用!$AR$3:$AS$49, 2, FALSE), "")</f>
        <v/>
      </c>
      <c r="AZ498" s="547" t="str">
        <f t="shared" si="211"/>
        <v/>
      </c>
      <c r="BA498" s="547" t="str">
        <f t="shared" si="212"/>
        <v>入力済</v>
      </c>
      <c r="BB498" s="546" t="str">
        <f>IFERROR(VLOOKUP(K498,【参考】数式用!$AX$3:$AY$56, 2, FALSE), "")</f>
        <v/>
      </c>
      <c r="BC498" s="547" t="str">
        <f t="shared" si="213"/>
        <v/>
      </c>
      <c r="BD498" s="547" t="str">
        <f t="shared" si="214"/>
        <v>入力済</v>
      </c>
      <c r="BE498" s="547" t="str">
        <f t="shared" si="197"/>
        <v/>
      </c>
      <c r="BF498" s="547" t="str">
        <f t="shared" si="215"/>
        <v/>
      </c>
      <c r="BG498" s="547" t="str">
        <f t="shared" si="216"/>
        <v/>
      </c>
      <c r="BH498" s="547" t="str">
        <f t="shared" si="217"/>
        <v/>
      </c>
      <c r="BI498" s="547" t="str">
        <f t="shared" si="218"/>
        <v/>
      </c>
      <c r="BM498" s="633" t="e">
        <f>VLOOKUP(K498,【参考】数式用!$A$2:$O$57,15,FALSE)</f>
        <v>#N/A</v>
      </c>
    </row>
    <row r="499" spans="1:65" ht="109.95" customHeight="1" thickBot="1">
      <c r="A499" s="649">
        <v>488</v>
      </c>
      <c r="B499" s="983" t="str">
        <f>IF(基本情報入力シート!B527="","",基本情報入力シート!B527)</f>
        <v/>
      </c>
      <c r="C499" s="984"/>
      <c r="D499" s="984"/>
      <c r="E499" s="984"/>
      <c r="F499" s="985"/>
      <c r="G499" s="460" t="str">
        <f>IF(基本情報入力シート!L527="", "", 基本情報入力シート!L527)</f>
        <v/>
      </c>
      <c r="H499" s="460" t="str">
        <f>IF(基本情報入力シート!Q527="", "", 基本情報入力シート!Q527)</f>
        <v/>
      </c>
      <c r="I499" s="460" t="str">
        <f>IF(基本情報入力シート!V527="", "", 基本情報入力シート!V527)</f>
        <v/>
      </c>
      <c r="J499" s="460" t="str">
        <f>IF(基本情報入力シート!W527="", "", 基本情報入力シート!W527)</f>
        <v/>
      </c>
      <c r="K499" s="460" t="str">
        <f>IF(基本情報入力シート!Z527="", "", 基本情報入力シート!Z527)</f>
        <v/>
      </c>
      <c r="L499" s="162" t="str">
        <f>IF(基本情報入力シート!AF527=0, "",基本情報入力シート!AF527)</f>
        <v/>
      </c>
      <c r="M499" s="163" t="str">
        <f>IF(AND(基本情報入力シート!AG527="",基本情報入力シート!AG527=""), "", 基本情報入力シート!AG527)</f>
        <v/>
      </c>
      <c r="N499" s="136"/>
      <c r="O499" s="155" t="str">
        <f>IFERROR(VLOOKUP(K499,【参考】数式用!$A$2:$M$57,MATCH(N499,【参考】数式用!$G$3:$M$3,0)+6,0),"")</f>
        <v/>
      </c>
      <c r="P499" s="461" t="s">
        <v>180</v>
      </c>
      <c r="Q499" s="141"/>
      <c r="R499" s="462" t="s">
        <v>271</v>
      </c>
      <c r="S499" s="141"/>
      <c r="T499" s="462" t="s">
        <v>272</v>
      </c>
      <c r="U499" s="141"/>
      <c r="V499" s="462" t="s">
        <v>271</v>
      </c>
      <c r="W499" s="141"/>
      <c r="X499" s="462" t="s">
        <v>182</v>
      </c>
      <c r="Y499" s="462" t="s">
        <v>274</v>
      </c>
      <c r="Z499" s="456" t="str">
        <f t="shared" si="198"/>
        <v/>
      </c>
      <c r="AA499" s="463" t="s">
        <v>275</v>
      </c>
      <c r="AB499" s="458" t="str">
        <f t="shared" si="199"/>
        <v/>
      </c>
      <c r="AC499" s="459" t="str">
        <f>IFERROR(ROUNDDOWN(ROUNDDOWN(ROUND(L499*VLOOKUP(K499,【参考】数式用!$A$2:$M$57,MATCH("処遇改善加算Ⅳ",【参考】数式用!$G$3:$M$3,0)+6,0),0)*M499,0)*Z499*0.5,0), "")</f>
        <v/>
      </c>
      <c r="AD499" s="156"/>
      <c r="AE499" s="157"/>
      <c r="AF499" s="157"/>
      <c r="AG499" s="158"/>
      <c r="AH499" s="234"/>
      <c r="AI499" s="584"/>
      <c r="AJ499" s="167"/>
      <c r="AK499" s="541" t="str">
        <f t="shared" si="200"/>
        <v/>
      </c>
      <c r="AL499" s="542" t="str">
        <f t="shared" si="201"/>
        <v/>
      </c>
      <c r="AM499" s="543"/>
      <c r="AN499" s="547" t="str">
        <f>IFERROR(VLOOKUP(K499,【参考】数式用!$A$2:$N$57,14,FALSE),"")</f>
        <v/>
      </c>
      <c r="AO499" s="547" t="str">
        <f t="shared" si="202"/>
        <v/>
      </c>
      <c r="AP499" s="545" t="str">
        <f t="shared" si="203"/>
        <v/>
      </c>
      <c r="AQ499" s="545" t="str">
        <f t="shared" si="204"/>
        <v>キャリアパス要件Ⅰ・Ⅱ_</v>
      </c>
      <c r="AR499" s="546" t="str">
        <f t="shared" si="205"/>
        <v>入力済</v>
      </c>
      <c r="AS499" s="547" t="str">
        <f t="shared" si="206"/>
        <v/>
      </c>
      <c r="AT499" s="546" t="str">
        <f t="shared" si="207"/>
        <v>入力済</v>
      </c>
      <c r="AU499" s="546" t="str">
        <f t="shared" si="208"/>
        <v/>
      </c>
      <c r="AV499" s="546" t="str">
        <f t="shared" si="209"/>
        <v/>
      </c>
      <c r="AW499" s="547" t="str">
        <f t="shared" si="210"/>
        <v/>
      </c>
      <c r="AX499" s="547" t="str">
        <f t="shared" si="196"/>
        <v>入力済</v>
      </c>
      <c r="AY499" s="546" t="str">
        <f>IFERROR(VLOOKUP(K499,【参考】数式用!$AR$3:$AS$49, 2, FALSE), "")</f>
        <v/>
      </c>
      <c r="AZ499" s="547" t="str">
        <f t="shared" si="211"/>
        <v/>
      </c>
      <c r="BA499" s="547" t="str">
        <f t="shared" si="212"/>
        <v>入力済</v>
      </c>
      <c r="BB499" s="546" t="str">
        <f>IFERROR(VLOOKUP(K499,【参考】数式用!$AX$3:$AY$56, 2, FALSE), "")</f>
        <v/>
      </c>
      <c r="BC499" s="547" t="str">
        <f t="shared" si="213"/>
        <v/>
      </c>
      <c r="BD499" s="547" t="str">
        <f t="shared" si="214"/>
        <v>入力済</v>
      </c>
      <c r="BE499" s="547" t="str">
        <f t="shared" si="197"/>
        <v/>
      </c>
      <c r="BF499" s="547" t="str">
        <f t="shared" si="215"/>
        <v/>
      </c>
      <c r="BG499" s="547" t="str">
        <f t="shared" si="216"/>
        <v/>
      </c>
      <c r="BH499" s="547" t="str">
        <f t="shared" si="217"/>
        <v/>
      </c>
      <c r="BI499" s="547" t="str">
        <f t="shared" si="218"/>
        <v/>
      </c>
      <c r="BM499" s="633" t="e">
        <f>VLOOKUP(K499,【参考】数式用!$A$2:$O$57,15,FALSE)</f>
        <v>#N/A</v>
      </c>
    </row>
    <row r="500" spans="1:65" ht="109.95" customHeight="1" thickBot="1">
      <c r="A500" s="649">
        <v>489</v>
      </c>
      <c r="B500" s="983" t="str">
        <f>IF(基本情報入力シート!B528="","",基本情報入力シート!B528)</f>
        <v/>
      </c>
      <c r="C500" s="984"/>
      <c r="D500" s="984"/>
      <c r="E500" s="984"/>
      <c r="F500" s="985"/>
      <c r="G500" s="460" t="str">
        <f>IF(基本情報入力シート!L528="", "", 基本情報入力シート!L528)</f>
        <v/>
      </c>
      <c r="H500" s="460" t="str">
        <f>IF(基本情報入力シート!Q528="", "", 基本情報入力シート!Q528)</f>
        <v/>
      </c>
      <c r="I500" s="460" t="str">
        <f>IF(基本情報入力シート!V528="", "", 基本情報入力シート!V528)</f>
        <v/>
      </c>
      <c r="J500" s="460" t="str">
        <f>IF(基本情報入力シート!W528="", "", 基本情報入力シート!W528)</f>
        <v/>
      </c>
      <c r="K500" s="460" t="str">
        <f>IF(基本情報入力シート!Z528="", "", 基本情報入力シート!Z528)</f>
        <v/>
      </c>
      <c r="L500" s="162" t="str">
        <f>IF(基本情報入力シート!AF528=0, "",基本情報入力シート!AF528)</f>
        <v/>
      </c>
      <c r="M500" s="163" t="str">
        <f>IF(AND(基本情報入力シート!AG528="",基本情報入力シート!AG528=""), "", 基本情報入力シート!AG528)</f>
        <v/>
      </c>
      <c r="N500" s="136"/>
      <c r="O500" s="155" t="str">
        <f>IFERROR(VLOOKUP(K500,【参考】数式用!$A$2:$M$57,MATCH(N500,【参考】数式用!$G$3:$M$3,0)+6,0),"")</f>
        <v/>
      </c>
      <c r="P500" s="461" t="s">
        <v>180</v>
      </c>
      <c r="Q500" s="141"/>
      <c r="R500" s="462" t="s">
        <v>271</v>
      </c>
      <c r="S500" s="141"/>
      <c r="T500" s="462" t="s">
        <v>272</v>
      </c>
      <c r="U500" s="141"/>
      <c r="V500" s="462" t="s">
        <v>271</v>
      </c>
      <c r="W500" s="141"/>
      <c r="X500" s="462" t="s">
        <v>182</v>
      </c>
      <c r="Y500" s="462" t="s">
        <v>274</v>
      </c>
      <c r="Z500" s="456" t="str">
        <f t="shared" si="198"/>
        <v/>
      </c>
      <c r="AA500" s="463" t="s">
        <v>275</v>
      </c>
      <c r="AB500" s="458" t="str">
        <f t="shared" si="199"/>
        <v/>
      </c>
      <c r="AC500" s="459" t="str">
        <f>IFERROR(ROUNDDOWN(ROUNDDOWN(ROUND(L500*VLOOKUP(K500,【参考】数式用!$A$2:$M$57,MATCH("処遇改善加算Ⅳ",【参考】数式用!$G$3:$M$3,0)+6,0),0)*M500,0)*Z500*0.5,0), "")</f>
        <v/>
      </c>
      <c r="AD500" s="156"/>
      <c r="AE500" s="157"/>
      <c r="AF500" s="157"/>
      <c r="AG500" s="158"/>
      <c r="AH500" s="234"/>
      <c r="AI500" s="584"/>
      <c r="AJ500" s="167"/>
      <c r="AK500" s="541" t="str">
        <f t="shared" si="200"/>
        <v/>
      </c>
      <c r="AL500" s="542" t="str">
        <f t="shared" si="201"/>
        <v/>
      </c>
      <c r="AM500" s="543"/>
      <c r="AN500" s="547" t="str">
        <f>IFERROR(VLOOKUP(K500,【参考】数式用!$A$2:$N$57,14,FALSE),"")</f>
        <v/>
      </c>
      <c r="AO500" s="547" t="str">
        <f t="shared" si="202"/>
        <v/>
      </c>
      <c r="AP500" s="545" t="str">
        <f t="shared" si="203"/>
        <v/>
      </c>
      <c r="AQ500" s="545" t="str">
        <f t="shared" si="204"/>
        <v>キャリアパス要件Ⅰ・Ⅱ_</v>
      </c>
      <c r="AR500" s="546" t="str">
        <f t="shared" si="205"/>
        <v>入力済</v>
      </c>
      <c r="AS500" s="547" t="str">
        <f t="shared" si="206"/>
        <v/>
      </c>
      <c r="AT500" s="546" t="str">
        <f t="shared" si="207"/>
        <v>入力済</v>
      </c>
      <c r="AU500" s="546" t="str">
        <f t="shared" si="208"/>
        <v/>
      </c>
      <c r="AV500" s="546" t="str">
        <f t="shared" si="209"/>
        <v/>
      </c>
      <c r="AW500" s="547" t="str">
        <f t="shared" si="210"/>
        <v/>
      </c>
      <c r="AX500" s="547" t="str">
        <f t="shared" si="196"/>
        <v>入力済</v>
      </c>
      <c r="AY500" s="546" t="str">
        <f>IFERROR(VLOOKUP(K500,【参考】数式用!$AR$3:$AS$49, 2, FALSE), "")</f>
        <v/>
      </c>
      <c r="AZ500" s="547" t="str">
        <f t="shared" si="211"/>
        <v/>
      </c>
      <c r="BA500" s="547" t="str">
        <f t="shared" si="212"/>
        <v>入力済</v>
      </c>
      <c r="BB500" s="546" t="str">
        <f>IFERROR(VLOOKUP(K500,【参考】数式用!$AX$3:$AY$56, 2, FALSE), "")</f>
        <v/>
      </c>
      <c r="BC500" s="547" t="str">
        <f t="shared" si="213"/>
        <v/>
      </c>
      <c r="BD500" s="547" t="str">
        <f t="shared" si="214"/>
        <v>入力済</v>
      </c>
      <c r="BE500" s="547" t="str">
        <f t="shared" si="197"/>
        <v/>
      </c>
      <c r="BF500" s="547" t="str">
        <f t="shared" si="215"/>
        <v/>
      </c>
      <c r="BG500" s="547" t="str">
        <f t="shared" si="216"/>
        <v/>
      </c>
      <c r="BH500" s="547" t="str">
        <f t="shared" si="217"/>
        <v/>
      </c>
      <c r="BI500" s="547" t="str">
        <f t="shared" si="218"/>
        <v/>
      </c>
      <c r="BM500" s="633" t="e">
        <f>VLOOKUP(K500,【参考】数式用!$A$2:$O$57,15,FALSE)</f>
        <v>#N/A</v>
      </c>
    </row>
    <row r="501" spans="1:65" ht="109.95" customHeight="1" thickBot="1">
      <c r="A501" s="649">
        <v>490</v>
      </c>
      <c r="B501" s="983" t="str">
        <f>IF(基本情報入力シート!B529="","",基本情報入力シート!B529)</f>
        <v/>
      </c>
      <c r="C501" s="984"/>
      <c r="D501" s="984"/>
      <c r="E501" s="984"/>
      <c r="F501" s="985"/>
      <c r="G501" s="460" t="str">
        <f>IF(基本情報入力シート!L529="", "", 基本情報入力シート!L529)</f>
        <v/>
      </c>
      <c r="H501" s="460" t="str">
        <f>IF(基本情報入力シート!Q529="", "", 基本情報入力シート!Q529)</f>
        <v/>
      </c>
      <c r="I501" s="460" t="str">
        <f>IF(基本情報入力シート!V529="", "", 基本情報入力シート!V529)</f>
        <v/>
      </c>
      <c r="J501" s="460" t="str">
        <f>IF(基本情報入力シート!W529="", "", 基本情報入力シート!W529)</f>
        <v/>
      </c>
      <c r="K501" s="460" t="str">
        <f>IF(基本情報入力シート!Z529="", "", 基本情報入力シート!Z529)</f>
        <v/>
      </c>
      <c r="L501" s="162" t="str">
        <f>IF(基本情報入力シート!AF529=0, "",基本情報入力シート!AF529)</f>
        <v/>
      </c>
      <c r="M501" s="163" t="str">
        <f>IF(AND(基本情報入力シート!AG529="",基本情報入力シート!AG529=""), "", 基本情報入力シート!AG529)</f>
        <v/>
      </c>
      <c r="N501" s="136"/>
      <c r="O501" s="155" t="str">
        <f>IFERROR(VLOOKUP(K501,【参考】数式用!$A$2:$M$57,MATCH(N501,【参考】数式用!$G$3:$M$3,0)+6,0),"")</f>
        <v/>
      </c>
      <c r="P501" s="461" t="s">
        <v>180</v>
      </c>
      <c r="Q501" s="141"/>
      <c r="R501" s="462" t="s">
        <v>271</v>
      </c>
      <c r="S501" s="141"/>
      <c r="T501" s="462" t="s">
        <v>272</v>
      </c>
      <c r="U501" s="141"/>
      <c r="V501" s="462" t="s">
        <v>271</v>
      </c>
      <c r="W501" s="141"/>
      <c r="X501" s="462" t="s">
        <v>182</v>
      </c>
      <c r="Y501" s="462" t="s">
        <v>274</v>
      </c>
      <c r="Z501" s="456" t="str">
        <f t="shared" si="198"/>
        <v/>
      </c>
      <c r="AA501" s="463" t="s">
        <v>275</v>
      </c>
      <c r="AB501" s="458" t="str">
        <f t="shared" si="199"/>
        <v/>
      </c>
      <c r="AC501" s="459" t="str">
        <f>IFERROR(ROUNDDOWN(ROUNDDOWN(ROUND(L501*VLOOKUP(K501,【参考】数式用!$A$2:$M$57,MATCH("処遇改善加算Ⅳ",【参考】数式用!$G$3:$M$3,0)+6,0),0)*M501,0)*Z501*0.5,0), "")</f>
        <v/>
      </c>
      <c r="AD501" s="156"/>
      <c r="AE501" s="157"/>
      <c r="AF501" s="157"/>
      <c r="AG501" s="158"/>
      <c r="AH501" s="234"/>
      <c r="AI501" s="584"/>
      <c r="AJ501" s="167"/>
      <c r="AK501" s="541" t="str">
        <f t="shared" si="200"/>
        <v/>
      </c>
      <c r="AL501" s="542" t="str">
        <f t="shared" si="201"/>
        <v/>
      </c>
      <c r="AM501" s="543"/>
      <c r="AN501" s="547" t="str">
        <f>IFERROR(VLOOKUP(K501,【参考】数式用!$A$2:$N$57,14,FALSE),"")</f>
        <v/>
      </c>
      <c r="AO501" s="547" t="str">
        <f t="shared" si="202"/>
        <v/>
      </c>
      <c r="AP501" s="545" t="str">
        <f t="shared" si="203"/>
        <v/>
      </c>
      <c r="AQ501" s="545" t="str">
        <f t="shared" si="204"/>
        <v>キャリアパス要件Ⅰ・Ⅱ_</v>
      </c>
      <c r="AR501" s="546" t="str">
        <f t="shared" si="205"/>
        <v>入力済</v>
      </c>
      <c r="AS501" s="547" t="str">
        <f t="shared" si="206"/>
        <v/>
      </c>
      <c r="AT501" s="546" t="str">
        <f t="shared" si="207"/>
        <v>入力済</v>
      </c>
      <c r="AU501" s="546" t="str">
        <f t="shared" si="208"/>
        <v/>
      </c>
      <c r="AV501" s="546" t="str">
        <f t="shared" si="209"/>
        <v/>
      </c>
      <c r="AW501" s="547" t="str">
        <f t="shared" si="210"/>
        <v/>
      </c>
      <c r="AX501" s="547" t="str">
        <f t="shared" si="196"/>
        <v>入力済</v>
      </c>
      <c r="AY501" s="546" t="str">
        <f>IFERROR(VLOOKUP(K501,【参考】数式用!$AR$3:$AS$49, 2, FALSE), "")</f>
        <v/>
      </c>
      <c r="AZ501" s="547" t="str">
        <f t="shared" si="211"/>
        <v/>
      </c>
      <c r="BA501" s="547" t="str">
        <f t="shared" si="212"/>
        <v>入力済</v>
      </c>
      <c r="BB501" s="546" t="str">
        <f>IFERROR(VLOOKUP(K501,【参考】数式用!$AX$3:$AY$56, 2, FALSE), "")</f>
        <v/>
      </c>
      <c r="BC501" s="547" t="str">
        <f t="shared" si="213"/>
        <v/>
      </c>
      <c r="BD501" s="547" t="str">
        <f t="shared" si="214"/>
        <v>入力済</v>
      </c>
      <c r="BE501" s="547" t="str">
        <f t="shared" si="197"/>
        <v/>
      </c>
      <c r="BF501" s="547" t="str">
        <f t="shared" si="215"/>
        <v/>
      </c>
      <c r="BG501" s="547" t="str">
        <f t="shared" si="216"/>
        <v/>
      </c>
      <c r="BH501" s="547" t="str">
        <f t="shared" si="217"/>
        <v/>
      </c>
      <c r="BI501" s="547" t="str">
        <f t="shared" si="218"/>
        <v/>
      </c>
      <c r="BM501" s="633" t="e">
        <f>VLOOKUP(K501,【参考】数式用!$A$2:$O$57,15,FALSE)</f>
        <v>#N/A</v>
      </c>
    </row>
    <row r="502" spans="1:65" ht="109.95" customHeight="1" thickBot="1">
      <c r="A502" s="649">
        <v>491</v>
      </c>
      <c r="B502" s="983" t="str">
        <f>IF(基本情報入力シート!B530="","",基本情報入力シート!B530)</f>
        <v/>
      </c>
      <c r="C502" s="984"/>
      <c r="D502" s="984"/>
      <c r="E502" s="984"/>
      <c r="F502" s="985"/>
      <c r="G502" s="460" t="str">
        <f>IF(基本情報入力シート!L530="", "", 基本情報入力シート!L530)</f>
        <v/>
      </c>
      <c r="H502" s="460" t="str">
        <f>IF(基本情報入力シート!Q530="", "", 基本情報入力シート!Q530)</f>
        <v/>
      </c>
      <c r="I502" s="460" t="str">
        <f>IF(基本情報入力シート!V530="", "", 基本情報入力シート!V530)</f>
        <v/>
      </c>
      <c r="J502" s="460" t="str">
        <f>IF(基本情報入力シート!W530="", "", 基本情報入力シート!W530)</f>
        <v/>
      </c>
      <c r="K502" s="460" t="str">
        <f>IF(基本情報入力シート!Z530="", "", 基本情報入力シート!Z530)</f>
        <v/>
      </c>
      <c r="L502" s="162" t="str">
        <f>IF(基本情報入力シート!AF530=0, "",基本情報入力シート!AF530)</f>
        <v/>
      </c>
      <c r="M502" s="163" t="str">
        <f>IF(AND(基本情報入力シート!AG530="",基本情報入力シート!AG530=""), "", 基本情報入力シート!AG530)</f>
        <v/>
      </c>
      <c r="N502" s="136"/>
      <c r="O502" s="155" t="str">
        <f>IFERROR(VLOOKUP(K502,【参考】数式用!$A$2:$M$57,MATCH(N502,【参考】数式用!$G$3:$M$3,0)+6,0),"")</f>
        <v/>
      </c>
      <c r="P502" s="461" t="s">
        <v>180</v>
      </c>
      <c r="Q502" s="141"/>
      <c r="R502" s="462" t="s">
        <v>271</v>
      </c>
      <c r="S502" s="141"/>
      <c r="T502" s="462" t="s">
        <v>272</v>
      </c>
      <c r="U502" s="141"/>
      <c r="V502" s="462" t="s">
        <v>271</v>
      </c>
      <c r="W502" s="141"/>
      <c r="X502" s="462" t="s">
        <v>182</v>
      </c>
      <c r="Y502" s="462" t="s">
        <v>274</v>
      </c>
      <c r="Z502" s="456" t="str">
        <f t="shared" si="198"/>
        <v/>
      </c>
      <c r="AA502" s="463" t="s">
        <v>275</v>
      </c>
      <c r="AB502" s="458" t="str">
        <f t="shared" si="199"/>
        <v/>
      </c>
      <c r="AC502" s="459" t="str">
        <f>IFERROR(ROUNDDOWN(ROUNDDOWN(ROUND(L502*VLOOKUP(K502,【参考】数式用!$A$2:$M$57,MATCH("処遇改善加算Ⅳ",【参考】数式用!$G$3:$M$3,0)+6,0),0)*M502,0)*Z502*0.5,0), "")</f>
        <v/>
      </c>
      <c r="AD502" s="156"/>
      <c r="AE502" s="157"/>
      <c r="AF502" s="157"/>
      <c r="AG502" s="158"/>
      <c r="AH502" s="234"/>
      <c r="AI502" s="584"/>
      <c r="AJ502" s="167"/>
      <c r="AK502" s="541" t="str">
        <f t="shared" si="200"/>
        <v/>
      </c>
      <c r="AL502" s="542" t="str">
        <f t="shared" si="201"/>
        <v/>
      </c>
      <c r="AM502" s="543"/>
      <c r="AN502" s="547" t="str">
        <f>IFERROR(VLOOKUP(K502,【参考】数式用!$A$2:$N$57,14,FALSE),"")</f>
        <v/>
      </c>
      <c r="AO502" s="547" t="str">
        <f t="shared" si="202"/>
        <v/>
      </c>
      <c r="AP502" s="545" t="str">
        <f t="shared" si="203"/>
        <v/>
      </c>
      <c r="AQ502" s="545" t="str">
        <f t="shared" si="204"/>
        <v>キャリアパス要件Ⅰ・Ⅱ_</v>
      </c>
      <c r="AR502" s="546" t="str">
        <f t="shared" si="205"/>
        <v>入力済</v>
      </c>
      <c r="AS502" s="547" t="str">
        <f t="shared" si="206"/>
        <v/>
      </c>
      <c r="AT502" s="546" t="str">
        <f t="shared" si="207"/>
        <v>入力済</v>
      </c>
      <c r="AU502" s="546" t="str">
        <f t="shared" si="208"/>
        <v/>
      </c>
      <c r="AV502" s="546" t="str">
        <f t="shared" si="209"/>
        <v/>
      </c>
      <c r="AW502" s="547" t="str">
        <f t="shared" si="210"/>
        <v/>
      </c>
      <c r="AX502" s="547" t="str">
        <f t="shared" si="196"/>
        <v>入力済</v>
      </c>
      <c r="AY502" s="546" t="str">
        <f>IFERROR(VLOOKUP(K502,【参考】数式用!$AR$3:$AS$49, 2, FALSE), "")</f>
        <v/>
      </c>
      <c r="AZ502" s="547" t="str">
        <f t="shared" si="211"/>
        <v/>
      </c>
      <c r="BA502" s="547" t="str">
        <f t="shared" si="212"/>
        <v>入力済</v>
      </c>
      <c r="BB502" s="546" t="str">
        <f>IFERROR(VLOOKUP(K502,【参考】数式用!$AX$3:$AY$56, 2, FALSE), "")</f>
        <v/>
      </c>
      <c r="BC502" s="547" t="str">
        <f t="shared" si="213"/>
        <v/>
      </c>
      <c r="BD502" s="547" t="str">
        <f t="shared" si="214"/>
        <v>入力済</v>
      </c>
      <c r="BE502" s="547" t="str">
        <f t="shared" si="197"/>
        <v/>
      </c>
      <c r="BF502" s="547" t="str">
        <f t="shared" si="215"/>
        <v/>
      </c>
      <c r="BG502" s="547" t="str">
        <f t="shared" si="216"/>
        <v/>
      </c>
      <c r="BH502" s="547" t="str">
        <f t="shared" si="217"/>
        <v/>
      </c>
      <c r="BI502" s="547" t="str">
        <f t="shared" si="218"/>
        <v/>
      </c>
      <c r="BM502" s="633" t="e">
        <f>VLOOKUP(K502,【参考】数式用!$A$2:$O$57,15,FALSE)</f>
        <v>#N/A</v>
      </c>
    </row>
    <row r="503" spans="1:65" ht="109.95" customHeight="1" thickBot="1">
      <c r="A503" s="649">
        <v>492</v>
      </c>
      <c r="B503" s="983" t="str">
        <f>IF(基本情報入力シート!B531="","",基本情報入力シート!B531)</f>
        <v/>
      </c>
      <c r="C503" s="984"/>
      <c r="D503" s="984"/>
      <c r="E503" s="984"/>
      <c r="F503" s="985"/>
      <c r="G503" s="460" t="str">
        <f>IF(基本情報入力シート!L531="", "", 基本情報入力シート!L531)</f>
        <v/>
      </c>
      <c r="H503" s="460" t="str">
        <f>IF(基本情報入力シート!Q531="", "", 基本情報入力シート!Q531)</f>
        <v/>
      </c>
      <c r="I503" s="460" t="str">
        <f>IF(基本情報入力シート!V531="", "", 基本情報入力シート!V531)</f>
        <v/>
      </c>
      <c r="J503" s="460" t="str">
        <f>IF(基本情報入力シート!W531="", "", 基本情報入力シート!W531)</f>
        <v/>
      </c>
      <c r="K503" s="460" t="str">
        <f>IF(基本情報入力シート!Z531="", "", 基本情報入力シート!Z531)</f>
        <v/>
      </c>
      <c r="L503" s="162" t="str">
        <f>IF(基本情報入力シート!AF531=0, "",基本情報入力シート!AF531)</f>
        <v/>
      </c>
      <c r="M503" s="163" t="str">
        <f>IF(AND(基本情報入力シート!AG531="",基本情報入力シート!AG531=""), "", 基本情報入力シート!AG531)</f>
        <v/>
      </c>
      <c r="N503" s="136"/>
      <c r="O503" s="155" t="str">
        <f>IFERROR(VLOOKUP(K503,【参考】数式用!$A$2:$M$57,MATCH(N503,【参考】数式用!$G$3:$M$3,0)+6,0),"")</f>
        <v/>
      </c>
      <c r="P503" s="461" t="s">
        <v>180</v>
      </c>
      <c r="Q503" s="141"/>
      <c r="R503" s="462" t="s">
        <v>271</v>
      </c>
      <c r="S503" s="141"/>
      <c r="T503" s="462" t="s">
        <v>272</v>
      </c>
      <c r="U503" s="141"/>
      <c r="V503" s="462" t="s">
        <v>271</v>
      </c>
      <c r="W503" s="141"/>
      <c r="X503" s="462" t="s">
        <v>182</v>
      </c>
      <c r="Y503" s="462" t="s">
        <v>274</v>
      </c>
      <c r="Z503" s="456" t="str">
        <f t="shared" si="198"/>
        <v/>
      </c>
      <c r="AA503" s="463" t="s">
        <v>275</v>
      </c>
      <c r="AB503" s="458" t="str">
        <f t="shared" si="199"/>
        <v/>
      </c>
      <c r="AC503" s="459" t="str">
        <f>IFERROR(ROUNDDOWN(ROUNDDOWN(ROUND(L503*VLOOKUP(K503,【参考】数式用!$A$2:$M$57,MATCH("処遇改善加算Ⅳ",【参考】数式用!$G$3:$M$3,0)+6,0),0)*M503,0)*Z503*0.5,0), "")</f>
        <v/>
      </c>
      <c r="AD503" s="156"/>
      <c r="AE503" s="157"/>
      <c r="AF503" s="157"/>
      <c r="AG503" s="158"/>
      <c r="AH503" s="234"/>
      <c r="AI503" s="584"/>
      <c r="AJ503" s="167"/>
      <c r="AK503" s="541" t="str">
        <f t="shared" si="200"/>
        <v/>
      </c>
      <c r="AL503" s="542" t="str">
        <f t="shared" si="201"/>
        <v/>
      </c>
      <c r="AM503" s="543"/>
      <c r="AN503" s="547" t="str">
        <f>IFERROR(VLOOKUP(K503,【参考】数式用!$A$2:$N$57,14,FALSE),"")</f>
        <v/>
      </c>
      <c r="AO503" s="547" t="str">
        <f t="shared" si="202"/>
        <v/>
      </c>
      <c r="AP503" s="545" t="str">
        <f t="shared" si="203"/>
        <v/>
      </c>
      <c r="AQ503" s="545" t="str">
        <f t="shared" si="204"/>
        <v>キャリアパス要件Ⅰ・Ⅱ_</v>
      </c>
      <c r="AR503" s="546" t="str">
        <f t="shared" si="205"/>
        <v>入力済</v>
      </c>
      <c r="AS503" s="547" t="str">
        <f t="shared" si="206"/>
        <v/>
      </c>
      <c r="AT503" s="546" t="str">
        <f t="shared" si="207"/>
        <v>入力済</v>
      </c>
      <c r="AU503" s="546" t="str">
        <f t="shared" si="208"/>
        <v/>
      </c>
      <c r="AV503" s="546" t="str">
        <f t="shared" si="209"/>
        <v/>
      </c>
      <c r="AW503" s="547" t="str">
        <f t="shared" si="210"/>
        <v/>
      </c>
      <c r="AX503" s="547" t="str">
        <f t="shared" si="196"/>
        <v>入力済</v>
      </c>
      <c r="AY503" s="546" t="str">
        <f>IFERROR(VLOOKUP(K503,【参考】数式用!$AR$3:$AS$49, 2, FALSE), "")</f>
        <v/>
      </c>
      <c r="AZ503" s="547" t="str">
        <f t="shared" si="211"/>
        <v/>
      </c>
      <c r="BA503" s="547" t="str">
        <f t="shared" si="212"/>
        <v>入力済</v>
      </c>
      <c r="BB503" s="546" t="str">
        <f>IFERROR(VLOOKUP(K503,【参考】数式用!$AX$3:$AY$56, 2, FALSE), "")</f>
        <v/>
      </c>
      <c r="BC503" s="547" t="str">
        <f t="shared" si="213"/>
        <v/>
      </c>
      <c r="BD503" s="547" t="str">
        <f t="shared" si="214"/>
        <v>入力済</v>
      </c>
      <c r="BE503" s="547" t="str">
        <f t="shared" si="197"/>
        <v/>
      </c>
      <c r="BF503" s="547" t="str">
        <f t="shared" si="215"/>
        <v/>
      </c>
      <c r="BG503" s="547" t="str">
        <f t="shared" si="216"/>
        <v/>
      </c>
      <c r="BH503" s="547" t="str">
        <f t="shared" si="217"/>
        <v/>
      </c>
      <c r="BI503" s="547" t="str">
        <f t="shared" si="218"/>
        <v/>
      </c>
      <c r="BM503" s="633" t="e">
        <f>VLOOKUP(K503,【参考】数式用!$A$2:$O$57,15,FALSE)</f>
        <v>#N/A</v>
      </c>
    </row>
    <row r="504" spans="1:65" ht="109.95" customHeight="1" thickBot="1">
      <c r="A504" s="649">
        <v>493</v>
      </c>
      <c r="B504" s="983" t="str">
        <f>IF(基本情報入力シート!B532="","",基本情報入力シート!B532)</f>
        <v/>
      </c>
      <c r="C504" s="984"/>
      <c r="D504" s="984"/>
      <c r="E504" s="984"/>
      <c r="F504" s="985"/>
      <c r="G504" s="460" t="str">
        <f>IF(基本情報入力シート!L532="", "", 基本情報入力シート!L532)</f>
        <v/>
      </c>
      <c r="H504" s="460" t="str">
        <f>IF(基本情報入力シート!Q532="", "", 基本情報入力シート!Q532)</f>
        <v/>
      </c>
      <c r="I504" s="460" t="str">
        <f>IF(基本情報入力シート!V532="", "", 基本情報入力シート!V532)</f>
        <v/>
      </c>
      <c r="J504" s="460" t="str">
        <f>IF(基本情報入力シート!W532="", "", 基本情報入力シート!W532)</f>
        <v/>
      </c>
      <c r="K504" s="460" t="str">
        <f>IF(基本情報入力シート!Z532="", "", 基本情報入力シート!Z532)</f>
        <v/>
      </c>
      <c r="L504" s="162" t="str">
        <f>IF(基本情報入力シート!AF532=0, "",基本情報入力シート!AF532)</f>
        <v/>
      </c>
      <c r="M504" s="163" t="str">
        <f>IF(AND(基本情報入力シート!AG532="",基本情報入力シート!AG532=""), "", 基本情報入力シート!AG532)</f>
        <v/>
      </c>
      <c r="N504" s="136"/>
      <c r="O504" s="155" t="str">
        <f>IFERROR(VLOOKUP(K504,【参考】数式用!$A$2:$M$57,MATCH(N504,【参考】数式用!$G$3:$M$3,0)+6,0),"")</f>
        <v/>
      </c>
      <c r="P504" s="461" t="s">
        <v>180</v>
      </c>
      <c r="Q504" s="141"/>
      <c r="R504" s="462" t="s">
        <v>271</v>
      </c>
      <c r="S504" s="141"/>
      <c r="T504" s="462" t="s">
        <v>272</v>
      </c>
      <c r="U504" s="141"/>
      <c r="V504" s="462" t="s">
        <v>271</v>
      </c>
      <c r="W504" s="141"/>
      <c r="X504" s="462" t="s">
        <v>182</v>
      </c>
      <c r="Y504" s="462" t="s">
        <v>274</v>
      </c>
      <c r="Z504" s="456" t="str">
        <f t="shared" si="198"/>
        <v/>
      </c>
      <c r="AA504" s="463" t="s">
        <v>275</v>
      </c>
      <c r="AB504" s="458" t="str">
        <f t="shared" si="199"/>
        <v/>
      </c>
      <c r="AC504" s="459" t="str">
        <f>IFERROR(ROUNDDOWN(ROUNDDOWN(ROUND(L504*VLOOKUP(K504,【参考】数式用!$A$2:$M$57,MATCH("処遇改善加算Ⅳ",【参考】数式用!$G$3:$M$3,0)+6,0),0)*M504,0)*Z504*0.5,0), "")</f>
        <v/>
      </c>
      <c r="AD504" s="156"/>
      <c r="AE504" s="157"/>
      <c r="AF504" s="157"/>
      <c r="AG504" s="158"/>
      <c r="AH504" s="234"/>
      <c r="AI504" s="584"/>
      <c r="AJ504" s="167"/>
      <c r="AK504" s="541" t="str">
        <f t="shared" si="200"/>
        <v/>
      </c>
      <c r="AL504" s="542" t="str">
        <f t="shared" si="201"/>
        <v/>
      </c>
      <c r="AM504" s="543"/>
      <c r="AN504" s="547" t="str">
        <f>IFERROR(VLOOKUP(K504,【参考】数式用!$A$2:$N$57,14,FALSE),"")</f>
        <v/>
      </c>
      <c r="AO504" s="547" t="str">
        <f t="shared" si="202"/>
        <v/>
      </c>
      <c r="AP504" s="545" t="str">
        <f t="shared" si="203"/>
        <v/>
      </c>
      <c r="AQ504" s="545" t="str">
        <f t="shared" si="204"/>
        <v>キャリアパス要件Ⅰ・Ⅱ_</v>
      </c>
      <c r="AR504" s="546" t="str">
        <f t="shared" si="205"/>
        <v>入力済</v>
      </c>
      <c r="AS504" s="547" t="str">
        <f t="shared" si="206"/>
        <v/>
      </c>
      <c r="AT504" s="546" t="str">
        <f t="shared" si="207"/>
        <v>入力済</v>
      </c>
      <c r="AU504" s="546" t="str">
        <f t="shared" si="208"/>
        <v/>
      </c>
      <c r="AV504" s="546" t="str">
        <f t="shared" si="209"/>
        <v/>
      </c>
      <c r="AW504" s="547" t="str">
        <f t="shared" si="210"/>
        <v/>
      </c>
      <c r="AX504" s="547" t="str">
        <f t="shared" si="196"/>
        <v>入力済</v>
      </c>
      <c r="AY504" s="546" t="str">
        <f>IFERROR(VLOOKUP(K504,【参考】数式用!$AR$3:$AS$49, 2, FALSE), "")</f>
        <v/>
      </c>
      <c r="AZ504" s="547" t="str">
        <f t="shared" si="211"/>
        <v/>
      </c>
      <c r="BA504" s="547" t="str">
        <f t="shared" si="212"/>
        <v>入力済</v>
      </c>
      <c r="BB504" s="546" t="str">
        <f>IFERROR(VLOOKUP(K504,【参考】数式用!$AX$3:$AY$56, 2, FALSE), "")</f>
        <v/>
      </c>
      <c r="BC504" s="547" t="str">
        <f t="shared" si="213"/>
        <v/>
      </c>
      <c r="BD504" s="547" t="str">
        <f t="shared" si="214"/>
        <v>入力済</v>
      </c>
      <c r="BE504" s="547" t="str">
        <f t="shared" si="197"/>
        <v/>
      </c>
      <c r="BF504" s="547" t="str">
        <f t="shared" si="215"/>
        <v/>
      </c>
      <c r="BG504" s="547" t="str">
        <f t="shared" si="216"/>
        <v/>
      </c>
      <c r="BH504" s="547" t="str">
        <f t="shared" si="217"/>
        <v/>
      </c>
      <c r="BI504" s="547" t="str">
        <f t="shared" si="218"/>
        <v/>
      </c>
      <c r="BM504" s="633" t="e">
        <f>VLOOKUP(K504,【参考】数式用!$A$2:$O$57,15,FALSE)</f>
        <v>#N/A</v>
      </c>
    </row>
    <row r="505" spans="1:65" ht="109.95" customHeight="1" thickBot="1">
      <c r="A505" s="649">
        <v>494</v>
      </c>
      <c r="B505" s="983" t="str">
        <f>IF(基本情報入力シート!B533="","",基本情報入力シート!B533)</f>
        <v/>
      </c>
      <c r="C505" s="984"/>
      <c r="D505" s="984"/>
      <c r="E505" s="984"/>
      <c r="F505" s="985"/>
      <c r="G505" s="460" t="str">
        <f>IF(基本情報入力シート!L533="", "", 基本情報入力シート!L533)</f>
        <v/>
      </c>
      <c r="H505" s="460" t="str">
        <f>IF(基本情報入力シート!Q533="", "", 基本情報入力シート!Q533)</f>
        <v/>
      </c>
      <c r="I505" s="460" t="str">
        <f>IF(基本情報入力シート!V533="", "", 基本情報入力シート!V533)</f>
        <v/>
      </c>
      <c r="J505" s="460" t="str">
        <f>IF(基本情報入力シート!W533="", "", 基本情報入力シート!W533)</f>
        <v/>
      </c>
      <c r="K505" s="460" t="str">
        <f>IF(基本情報入力シート!Z533="", "", 基本情報入力シート!Z533)</f>
        <v/>
      </c>
      <c r="L505" s="162" t="str">
        <f>IF(基本情報入力シート!AF533=0, "",基本情報入力シート!AF533)</f>
        <v/>
      </c>
      <c r="M505" s="163" t="str">
        <f>IF(AND(基本情報入力シート!AG533="",基本情報入力シート!AG533=""), "", 基本情報入力シート!AG533)</f>
        <v/>
      </c>
      <c r="N505" s="136"/>
      <c r="O505" s="155" t="str">
        <f>IFERROR(VLOOKUP(K505,【参考】数式用!$A$2:$M$57,MATCH(N505,【参考】数式用!$G$3:$M$3,0)+6,0),"")</f>
        <v/>
      </c>
      <c r="P505" s="461" t="s">
        <v>180</v>
      </c>
      <c r="Q505" s="141"/>
      <c r="R505" s="462" t="s">
        <v>271</v>
      </c>
      <c r="S505" s="141"/>
      <c r="T505" s="462" t="s">
        <v>272</v>
      </c>
      <c r="U505" s="141"/>
      <c r="V505" s="462" t="s">
        <v>271</v>
      </c>
      <c r="W505" s="141"/>
      <c r="X505" s="462" t="s">
        <v>182</v>
      </c>
      <c r="Y505" s="462" t="s">
        <v>274</v>
      </c>
      <c r="Z505" s="456" t="str">
        <f t="shared" si="198"/>
        <v/>
      </c>
      <c r="AA505" s="463" t="s">
        <v>275</v>
      </c>
      <c r="AB505" s="458" t="str">
        <f t="shared" si="199"/>
        <v/>
      </c>
      <c r="AC505" s="459" t="str">
        <f>IFERROR(ROUNDDOWN(ROUNDDOWN(ROUND(L505*VLOOKUP(K505,【参考】数式用!$A$2:$M$57,MATCH("処遇改善加算Ⅳ",【参考】数式用!$G$3:$M$3,0)+6,0),0)*M505,0)*Z505*0.5,0), "")</f>
        <v/>
      </c>
      <c r="AD505" s="156"/>
      <c r="AE505" s="157"/>
      <c r="AF505" s="157"/>
      <c r="AG505" s="158"/>
      <c r="AH505" s="234"/>
      <c r="AI505" s="584"/>
      <c r="AJ505" s="167"/>
      <c r="AK505" s="541" t="str">
        <f t="shared" si="200"/>
        <v/>
      </c>
      <c r="AL505" s="542" t="str">
        <f t="shared" si="201"/>
        <v/>
      </c>
      <c r="AM505" s="543"/>
      <c r="AN505" s="547" t="str">
        <f>IFERROR(VLOOKUP(K505,【参考】数式用!$A$2:$N$57,14,FALSE),"")</f>
        <v/>
      </c>
      <c r="AO505" s="547" t="str">
        <f t="shared" si="202"/>
        <v/>
      </c>
      <c r="AP505" s="545" t="str">
        <f t="shared" si="203"/>
        <v/>
      </c>
      <c r="AQ505" s="545" t="str">
        <f t="shared" si="204"/>
        <v>キャリアパス要件Ⅰ・Ⅱ_</v>
      </c>
      <c r="AR505" s="546" t="str">
        <f t="shared" si="205"/>
        <v>入力済</v>
      </c>
      <c r="AS505" s="547" t="str">
        <f t="shared" si="206"/>
        <v/>
      </c>
      <c r="AT505" s="546" t="str">
        <f t="shared" si="207"/>
        <v>入力済</v>
      </c>
      <c r="AU505" s="546" t="str">
        <f t="shared" si="208"/>
        <v/>
      </c>
      <c r="AV505" s="546" t="str">
        <f t="shared" si="209"/>
        <v/>
      </c>
      <c r="AW505" s="547" t="str">
        <f t="shared" si="210"/>
        <v/>
      </c>
      <c r="AX505" s="547" t="str">
        <f t="shared" si="196"/>
        <v>入力済</v>
      </c>
      <c r="AY505" s="546" t="str">
        <f>IFERROR(VLOOKUP(K505,【参考】数式用!$AR$3:$AS$49, 2, FALSE), "")</f>
        <v/>
      </c>
      <c r="AZ505" s="547" t="str">
        <f t="shared" si="211"/>
        <v/>
      </c>
      <c r="BA505" s="547" t="str">
        <f t="shared" si="212"/>
        <v>入力済</v>
      </c>
      <c r="BB505" s="546" t="str">
        <f>IFERROR(VLOOKUP(K505,【参考】数式用!$AX$3:$AY$56, 2, FALSE), "")</f>
        <v/>
      </c>
      <c r="BC505" s="547" t="str">
        <f t="shared" si="213"/>
        <v/>
      </c>
      <c r="BD505" s="547" t="str">
        <f t="shared" si="214"/>
        <v>入力済</v>
      </c>
      <c r="BE505" s="547" t="str">
        <f t="shared" si="197"/>
        <v/>
      </c>
      <c r="BF505" s="547" t="str">
        <f t="shared" si="215"/>
        <v/>
      </c>
      <c r="BG505" s="547" t="str">
        <f t="shared" si="216"/>
        <v/>
      </c>
      <c r="BH505" s="547" t="str">
        <f t="shared" si="217"/>
        <v/>
      </c>
      <c r="BI505" s="547" t="str">
        <f t="shared" si="218"/>
        <v/>
      </c>
      <c r="BM505" s="633" t="e">
        <f>VLOOKUP(K505,【参考】数式用!$A$2:$O$57,15,FALSE)</f>
        <v>#N/A</v>
      </c>
    </row>
    <row r="506" spans="1:65" ht="109.95" customHeight="1" thickBot="1">
      <c r="A506" s="649">
        <v>495</v>
      </c>
      <c r="B506" s="983" t="str">
        <f>IF(基本情報入力シート!B534="","",基本情報入力シート!B534)</f>
        <v/>
      </c>
      <c r="C506" s="984"/>
      <c r="D506" s="984"/>
      <c r="E506" s="984"/>
      <c r="F506" s="985"/>
      <c r="G506" s="460" t="str">
        <f>IF(基本情報入力シート!L534="", "", 基本情報入力シート!L534)</f>
        <v/>
      </c>
      <c r="H506" s="460" t="str">
        <f>IF(基本情報入力シート!Q534="", "", 基本情報入力シート!Q534)</f>
        <v/>
      </c>
      <c r="I506" s="460" t="str">
        <f>IF(基本情報入力シート!V534="", "", 基本情報入力シート!V534)</f>
        <v/>
      </c>
      <c r="J506" s="460" t="str">
        <f>IF(基本情報入力シート!W534="", "", 基本情報入力シート!W534)</f>
        <v/>
      </c>
      <c r="K506" s="460" t="str">
        <f>IF(基本情報入力シート!Z534="", "", 基本情報入力シート!Z534)</f>
        <v/>
      </c>
      <c r="L506" s="162" t="str">
        <f>IF(基本情報入力シート!AF534=0, "",基本情報入力シート!AF534)</f>
        <v/>
      </c>
      <c r="M506" s="163" t="str">
        <f>IF(AND(基本情報入力シート!AG534="",基本情報入力シート!AG534=""), "", 基本情報入力シート!AG534)</f>
        <v/>
      </c>
      <c r="N506" s="136"/>
      <c r="O506" s="155" t="str">
        <f>IFERROR(VLOOKUP(K506,【参考】数式用!$A$2:$M$57,MATCH(N506,【参考】数式用!$G$3:$M$3,0)+6,0),"")</f>
        <v/>
      </c>
      <c r="P506" s="461" t="s">
        <v>180</v>
      </c>
      <c r="Q506" s="141"/>
      <c r="R506" s="462" t="s">
        <v>271</v>
      </c>
      <c r="S506" s="141"/>
      <c r="T506" s="462" t="s">
        <v>272</v>
      </c>
      <c r="U506" s="141"/>
      <c r="V506" s="462" t="s">
        <v>271</v>
      </c>
      <c r="W506" s="141"/>
      <c r="X506" s="462" t="s">
        <v>182</v>
      </c>
      <c r="Y506" s="462" t="s">
        <v>274</v>
      </c>
      <c r="Z506" s="456" t="str">
        <f t="shared" si="198"/>
        <v/>
      </c>
      <c r="AA506" s="463" t="s">
        <v>275</v>
      </c>
      <c r="AB506" s="458" t="str">
        <f t="shared" si="199"/>
        <v/>
      </c>
      <c r="AC506" s="459" t="str">
        <f>IFERROR(ROUNDDOWN(ROUNDDOWN(ROUND(L506*VLOOKUP(K506,【参考】数式用!$A$2:$M$57,MATCH("処遇改善加算Ⅳ",【参考】数式用!$G$3:$M$3,0)+6,0),0)*M506,0)*Z506*0.5,0), "")</f>
        <v/>
      </c>
      <c r="AD506" s="156"/>
      <c r="AE506" s="157"/>
      <c r="AF506" s="157"/>
      <c r="AG506" s="158"/>
      <c r="AH506" s="234"/>
      <c r="AI506" s="584"/>
      <c r="AJ506" s="167"/>
      <c r="AK506" s="541" t="str">
        <f t="shared" si="200"/>
        <v/>
      </c>
      <c r="AL506" s="542" t="str">
        <f t="shared" si="201"/>
        <v/>
      </c>
      <c r="AM506" s="543"/>
      <c r="AN506" s="547" t="str">
        <f>IFERROR(VLOOKUP(K506,【参考】数式用!$A$2:$N$57,14,FALSE),"")</f>
        <v/>
      </c>
      <c r="AO506" s="547" t="str">
        <f t="shared" si="202"/>
        <v/>
      </c>
      <c r="AP506" s="545" t="str">
        <f t="shared" si="203"/>
        <v/>
      </c>
      <c r="AQ506" s="545" t="str">
        <f t="shared" si="204"/>
        <v>キャリアパス要件Ⅰ・Ⅱ_</v>
      </c>
      <c r="AR506" s="546" t="str">
        <f t="shared" si="205"/>
        <v>入力済</v>
      </c>
      <c r="AS506" s="547" t="str">
        <f t="shared" si="206"/>
        <v/>
      </c>
      <c r="AT506" s="546" t="str">
        <f t="shared" si="207"/>
        <v>入力済</v>
      </c>
      <c r="AU506" s="546" t="str">
        <f t="shared" si="208"/>
        <v/>
      </c>
      <c r="AV506" s="546" t="str">
        <f t="shared" si="209"/>
        <v/>
      </c>
      <c r="AW506" s="547" t="str">
        <f t="shared" si="210"/>
        <v/>
      </c>
      <c r="AX506" s="547" t="str">
        <f t="shared" si="196"/>
        <v>入力済</v>
      </c>
      <c r="AY506" s="546" t="str">
        <f>IFERROR(VLOOKUP(K506,【参考】数式用!$AR$3:$AS$49, 2, FALSE), "")</f>
        <v/>
      </c>
      <c r="AZ506" s="547" t="str">
        <f t="shared" si="211"/>
        <v/>
      </c>
      <c r="BA506" s="547" t="str">
        <f t="shared" si="212"/>
        <v>入力済</v>
      </c>
      <c r="BB506" s="546" t="str">
        <f>IFERROR(VLOOKUP(K506,【参考】数式用!$AX$3:$AY$56, 2, FALSE), "")</f>
        <v/>
      </c>
      <c r="BC506" s="547" t="str">
        <f t="shared" si="213"/>
        <v/>
      </c>
      <c r="BD506" s="547" t="str">
        <f t="shared" si="214"/>
        <v>入力済</v>
      </c>
      <c r="BE506" s="547" t="str">
        <f t="shared" si="197"/>
        <v/>
      </c>
      <c r="BF506" s="547" t="str">
        <f t="shared" si="215"/>
        <v/>
      </c>
      <c r="BG506" s="547" t="str">
        <f t="shared" si="216"/>
        <v/>
      </c>
      <c r="BH506" s="547" t="str">
        <f t="shared" si="217"/>
        <v/>
      </c>
      <c r="BI506" s="547" t="str">
        <f t="shared" si="218"/>
        <v/>
      </c>
      <c r="BM506" s="633" t="e">
        <f>VLOOKUP(K506,【参考】数式用!$A$2:$O$57,15,FALSE)</f>
        <v>#N/A</v>
      </c>
    </row>
    <row r="507" spans="1:65" ht="109.95" customHeight="1" thickBot="1">
      <c r="A507" s="649">
        <v>496</v>
      </c>
      <c r="B507" s="983" t="str">
        <f>IF(基本情報入力シート!B535="","",基本情報入力シート!B535)</f>
        <v/>
      </c>
      <c r="C507" s="984"/>
      <c r="D507" s="984"/>
      <c r="E507" s="984"/>
      <c r="F507" s="985"/>
      <c r="G507" s="460" t="str">
        <f>IF(基本情報入力シート!L535="", "", 基本情報入力シート!L535)</f>
        <v/>
      </c>
      <c r="H507" s="460" t="str">
        <f>IF(基本情報入力シート!Q535="", "", 基本情報入力シート!Q535)</f>
        <v/>
      </c>
      <c r="I507" s="460" t="str">
        <f>IF(基本情報入力シート!V535="", "", 基本情報入力シート!V535)</f>
        <v/>
      </c>
      <c r="J507" s="460" t="str">
        <f>IF(基本情報入力シート!W535="", "", 基本情報入力シート!W535)</f>
        <v/>
      </c>
      <c r="K507" s="460" t="str">
        <f>IF(基本情報入力シート!Z535="", "", 基本情報入力シート!Z535)</f>
        <v/>
      </c>
      <c r="L507" s="162" t="str">
        <f>IF(基本情報入力シート!AF535=0, "",基本情報入力シート!AF535)</f>
        <v/>
      </c>
      <c r="M507" s="163" t="str">
        <f>IF(AND(基本情報入力シート!AG535="",基本情報入力シート!AG535=""), "", 基本情報入力シート!AG535)</f>
        <v/>
      </c>
      <c r="N507" s="136"/>
      <c r="O507" s="155" t="str">
        <f>IFERROR(VLOOKUP(K507,【参考】数式用!$A$2:$M$57,MATCH(N507,【参考】数式用!$G$3:$M$3,0)+6,0),"")</f>
        <v/>
      </c>
      <c r="P507" s="461" t="s">
        <v>180</v>
      </c>
      <c r="Q507" s="141"/>
      <c r="R507" s="462" t="s">
        <v>271</v>
      </c>
      <c r="S507" s="141"/>
      <c r="T507" s="462" t="s">
        <v>272</v>
      </c>
      <c r="U507" s="141"/>
      <c r="V507" s="462" t="s">
        <v>271</v>
      </c>
      <c r="W507" s="141"/>
      <c r="X507" s="462" t="s">
        <v>182</v>
      </c>
      <c r="Y507" s="462" t="s">
        <v>274</v>
      </c>
      <c r="Z507" s="456" t="str">
        <f t="shared" si="198"/>
        <v/>
      </c>
      <c r="AA507" s="463" t="s">
        <v>275</v>
      </c>
      <c r="AB507" s="458" t="str">
        <f t="shared" si="199"/>
        <v/>
      </c>
      <c r="AC507" s="459" t="str">
        <f>IFERROR(ROUNDDOWN(ROUNDDOWN(ROUND(L507*VLOOKUP(K507,【参考】数式用!$A$2:$M$57,MATCH("処遇改善加算Ⅳ",【参考】数式用!$G$3:$M$3,0)+6,0),0)*M507,0)*Z507*0.5,0), "")</f>
        <v/>
      </c>
      <c r="AD507" s="156"/>
      <c r="AE507" s="157"/>
      <c r="AF507" s="157"/>
      <c r="AG507" s="158"/>
      <c r="AH507" s="234"/>
      <c r="AI507" s="584"/>
      <c r="AJ507" s="167"/>
      <c r="AK507" s="541" t="str">
        <f t="shared" si="200"/>
        <v/>
      </c>
      <c r="AL507" s="542" t="str">
        <f t="shared" si="201"/>
        <v/>
      </c>
      <c r="AM507" s="543"/>
      <c r="AN507" s="547" t="str">
        <f>IFERROR(VLOOKUP(K507,【参考】数式用!$A$2:$N$57,14,FALSE),"")</f>
        <v/>
      </c>
      <c r="AO507" s="547" t="str">
        <f t="shared" si="202"/>
        <v/>
      </c>
      <c r="AP507" s="545" t="str">
        <f t="shared" si="203"/>
        <v/>
      </c>
      <c r="AQ507" s="545" t="str">
        <f t="shared" si="204"/>
        <v>キャリアパス要件Ⅰ・Ⅱ_</v>
      </c>
      <c r="AR507" s="546" t="str">
        <f t="shared" si="205"/>
        <v>入力済</v>
      </c>
      <c r="AS507" s="547" t="str">
        <f t="shared" si="206"/>
        <v/>
      </c>
      <c r="AT507" s="546" t="str">
        <f t="shared" si="207"/>
        <v>入力済</v>
      </c>
      <c r="AU507" s="546" t="str">
        <f t="shared" si="208"/>
        <v/>
      </c>
      <c r="AV507" s="546" t="str">
        <f t="shared" si="209"/>
        <v/>
      </c>
      <c r="AW507" s="547" t="str">
        <f t="shared" si="210"/>
        <v/>
      </c>
      <c r="AX507" s="547" t="str">
        <f t="shared" si="196"/>
        <v>入力済</v>
      </c>
      <c r="AY507" s="546" t="str">
        <f>IFERROR(VLOOKUP(K507,【参考】数式用!$AR$3:$AS$49, 2, FALSE), "")</f>
        <v/>
      </c>
      <c r="AZ507" s="547" t="str">
        <f t="shared" si="211"/>
        <v/>
      </c>
      <c r="BA507" s="547" t="str">
        <f t="shared" si="212"/>
        <v>入力済</v>
      </c>
      <c r="BB507" s="546" t="str">
        <f>IFERROR(VLOOKUP(K507,【参考】数式用!$AX$3:$AY$56, 2, FALSE), "")</f>
        <v/>
      </c>
      <c r="BC507" s="547" t="str">
        <f t="shared" si="213"/>
        <v/>
      </c>
      <c r="BD507" s="547" t="str">
        <f t="shared" si="214"/>
        <v>入力済</v>
      </c>
      <c r="BE507" s="547" t="str">
        <f t="shared" si="197"/>
        <v/>
      </c>
      <c r="BF507" s="547" t="str">
        <f t="shared" si="215"/>
        <v/>
      </c>
      <c r="BG507" s="547" t="str">
        <f t="shared" si="216"/>
        <v/>
      </c>
      <c r="BH507" s="547" t="str">
        <f t="shared" si="217"/>
        <v/>
      </c>
      <c r="BI507" s="547" t="str">
        <f t="shared" si="218"/>
        <v/>
      </c>
      <c r="BM507" s="633" t="e">
        <f>VLOOKUP(K507,【参考】数式用!$A$2:$O$57,15,FALSE)</f>
        <v>#N/A</v>
      </c>
    </row>
    <row r="508" spans="1:65" ht="109.95" customHeight="1" thickBot="1">
      <c r="A508" s="649">
        <v>497</v>
      </c>
      <c r="B508" s="983" t="str">
        <f>IF(基本情報入力シート!B536="","",基本情報入力シート!B536)</f>
        <v/>
      </c>
      <c r="C508" s="984"/>
      <c r="D508" s="984"/>
      <c r="E508" s="984"/>
      <c r="F508" s="985"/>
      <c r="G508" s="460" t="str">
        <f>IF(基本情報入力シート!L536="", "", 基本情報入力シート!L536)</f>
        <v/>
      </c>
      <c r="H508" s="460" t="str">
        <f>IF(基本情報入力シート!Q536="", "", 基本情報入力シート!Q536)</f>
        <v/>
      </c>
      <c r="I508" s="460" t="str">
        <f>IF(基本情報入力シート!V536="", "", 基本情報入力シート!V536)</f>
        <v/>
      </c>
      <c r="J508" s="460" t="str">
        <f>IF(基本情報入力シート!W536="", "", 基本情報入力シート!W536)</f>
        <v/>
      </c>
      <c r="K508" s="460" t="str">
        <f>IF(基本情報入力シート!Z536="", "", 基本情報入力シート!Z536)</f>
        <v/>
      </c>
      <c r="L508" s="162" t="str">
        <f>IF(基本情報入力シート!AF536=0, "",基本情報入力シート!AF536)</f>
        <v/>
      </c>
      <c r="M508" s="163" t="str">
        <f>IF(AND(基本情報入力シート!AG536="",基本情報入力シート!AG536=""), "", 基本情報入力シート!AG536)</f>
        <v/>
      </c>
      <c r="N508" s="136"/>
      <c r="O508" s="155" t="str">
        <f>IFERROR(VLOOKUP(K508,【参考】数式用!$A$2:$M$57,MATCH(N508,【参考】数式用!$G$3:$M$3,0)+6,0),"")</f>
        <v/>
      </c>
      <c r="P508" s="461" t="s">
        <v>180</v>
      </c>
      <c r="Q508" s="141"/>
      <c r="R508" s="462" t="s">
        <v>271</v>
      </c>
      <c r="S508" s="141"/>
      <c r="T508" s="462" t="s">
        <v>272</v>
      </c>
      <c r="U508" s="141"/>
      <c r="V508" s="462" t="s">
        <v>271</v>
      </c>
      <c r="W508" s="141"/>
      <c r="X508" s="462" t="s">
        <v>182</v>
      </c>
      <c r="Y508" s="462" t="s">
        <v>274</v>
      </c>
      <c r="Z508" s="456" t="str">
        <f t="shared" si="198"/>
        <v/>
      </c>
      <c r="AA508" s="463" t="s">
        <v>275</v>
      </c>
      <c r="AB508" s="458" t="str">
        <f t="shared" si="199"/>
        <v/>
      </c>
      <c r="AC508" s="459" t="str">
        <f>IFERROR(ROUNDDOWN(ROUNDDOWN(ROUND(L508*VLOOKUP(K508,【参考】数式用!$A$2:$M$57,MATCH("処遇改善加算Ⅳ",【参考】数式用!$G$3:$M$3,0)+6,0),0)*M508,0)*Z508*0.5,0), "")</f>
        <v/>
      </c>
      <c r="AD508" s="156"/>
      <c r="AE508" s="157"/>
      <c r="AF508" s="157"/>
      <c r="AG508" s="158"/>
      <c r="AH508" s="234"/>
      <c r="AI508" s="584"/>
      <c r="AJ508" s="167"/>
      <c r="AK508" s="541" t="str">
        <f t="shared" si="200"/>
        <v/>
      </c>
      <c r="AL508" s="542" t="str">
        <f t="shared" si="201"/>
        <v/>
      </c>
      <c r="AM508" s="543"/>
      <c r="AN508" s="547" t="str">
        <f>IFERROR(VLOOKUP(K508,【参考】数式用!$A$2:$N$57,14,FALSE),"")</f>
        <v/>
      </c>
      <c r="AO508" s="547" t="str">
        <f t="shared" si="202"/>
        <v/>
      </c>
      <c r="AP508" s="545" t="str">
        <f t="shared" si="203"/>
        <v/>
      </c>
      <c r="AQ508" s="545" t="str">
        <f t="shared" si="204"/>
        <v>キャリアパス要件Ⅰ・Ⅱ_</v>
      </c>
      <c r="AR508" s="546" t="str">
        <f t="shared" si="205"/>
        <v>入力済</v>
      </c>
      <c r="AS508" s="547" t="str">
        <f t="shared" si="206"/>
        <v/>
      </c>
      <c r="AT508" s="546" t="str">
        <f t="shared" si="207"/>
        <v>入力済</v>
      </c>
      <c r="AU508" s="546" t="str">
        <f t="shared" si="208"/>
        <v/>
      </c>
      <c r="AV508" s="546" t="str">
        <f t="shared" si="209"/>
        <v/>
      </c>
      <c r="AW508" s="547" t="str">
        <f t="shared" si="210"/>
        <v/>
      </c>
      <c r="AX508" s="547" t="str">
        <f t="shared" si="196"/>
        <v>入力済</v>
      </c>
      <c r="AY508" s="546" t="str">
        <f>IFERROR(VLOOKUP(K508,【参考】数式用!$AR$3:$AS$49, 2, FALSE), "")</f>
        <v/>
      </c>
      <c r="AZ508" s="547" t="str">
        <f t="shared" si="211"/>
        <v/>
      </c>
      <c r="BA508" s="547" t="str">
        <f t="shared" si="212"/>
        <v>入力済</v>
      </c>
      <c r="BB508" s="546" t="str">
        <f>IFERROR(VLOOKUP(K508,【参考】数式用!$AX$3:$AY$56, 2, FALSE), "")</f>
        <v/>
      </c>
      <c r="BC508" s="547" t="str">
        <f t="shared" si="213"/>
        <v/>
      </c>
      <c r="BD508" s="547" t="str">
        <f t="shared" si="214"/>
        <v>入力済</v>
      </c>
      <c r="BE508" s="547" t="str">
        <f t="shared" si="197"/>
        <v/>
      </c>
      <c r="BF508" s="547" t="str">
        <f t="shared" si="215"/>
        <v/>
      </c>
      <c r="BG508" s="547" t="str">
        <f t="shared" si="216"/>
        <v/>
      </c>
      <c r="BH508" s="547" t="str">
        <f t="shared" si="217"/>
        <v/>
      </c>
      <c r="BI508" s="547" t="str">
        <f t="shared" si="218"/>
        <v/>
      </c>
      <c r="BM508" s="633" t="e">
        <f>VLOOKUP(K508,【参考】数式用!$A$2:$O$57,15,FALSE)</f>
        <v>#N/A</v>
      </c>
    </row>
    <row r="509" spans="1:65" ht="109.95" customHeight="1" thickBot="1">
      <c r="A509" s="649">
        <v>498</v>
      </c>
      <c r="B509" s="983" t="str">
        <f>IF(基本情報入力シート!B537="","",基本情報入力シート!B537)</f>
        <v/>
      </c>
      <c r="C509" s="984"/>
      <c r="D509" s="984"/>
      <c r="E509" s="984"/>
      <c r="F509" s="985"/>
      <c r="G509" s="460" t="str">
        <f>IF(基本情報入力シート!L537="", "", 基本情報入力シート!L537)</f>
        <v/>
      </c>
      <c r="H509" s="460" t="str">
        <f>IF(基本情報入力シート!Q537="", "", 基本情報入力シート!Q537)</f>
        <v/>
      </c>
      <c r="I509" s="460" t="str">
        <f>IF(基本情報入力シート!V537="", "", 基本情報入力シート!V537)</f>
        <v/>
      </c>
      <c r="J509" s="460" t="str">
        <f>IF(基本情報入力シート!W537="", "", 基本情報入力シート!W537)</f>
        <v/>
      </c>
      <c r="K509" s="460" t="str">
        <f>IF(基本情報入力シート!Z537="", "", 基本情報入力シート!Z537)</f>
        <v/>
      </c>
      <c r="L509" s="162" t="str">
        <f>IF(基本情報入力シート!AF537=0, "",基本情報入力シート!AF537)</f>
        <v/>
      </c>
      <c r="M509" s="163" t="str">
        <f>IF(AND(基本情報入力シート!AG537="",基本情報入力シート!AG537=""), "", 基本情報入力シート!AG537)</f>
        <v/>
      </c>
      <c r="N509" s="136"/>
      <c r="O509" s="155" t="str">
        <f>IFERROR(VLOOKUP(K509,【参考】数式用!$A$2:$M$57,MATCH(N509,【参考】数式用!$G$3:$M$3,0)+6,0),"")</f>
        <v/>
      </c>
      <c r="P509" s="461" t="s">
        <v>180</v>
      </c>
      <c r="Q509" s="141"/>
      <c r="R509" s="462" t="s">
        <v>271</v>
      </c>
      <c r="S509" s="141"/>
      <c r="T509" s="462" t="s">
        <v>272</v>
      </c>
      <c r="U509" s="141"/>
      <c r="V509" s="462" t="s">
        <v>271</v>
      </c>
      <c r="W509" s="141"/>
      <c r="X509" s="462" t="s">
        <v>182</v>
      </c>
      <c r="Y509" s="462" t="s">
        <v>274</v>
      </c>
      <c r="Z509" s="456" t="str">
        <f t="shared" si="198"/>
        <v/>
      </c>
      <c r="AA509" s="463" t="s">
        <v>275</v>
      </c>
      <c r="AB509" s="458" t="str">
        <f t="shared" si="199"/>
        <v/>
      </c>
      <c r="AC509" s="459" t="str">
        <f>IFERROR(ROUNDDOWN(ROUNDDOWN(ROUND(L509*VLOOKUP(K509,【参考】数式用!$A$2:$M$57,MATCH("処遇改善加算Ⅳ",【参考】数式用!$G$3:$M$3,0)+6,0),0)*M509,0)*Z509*0.5,0), "")</f>
        <v/>
      </c>
      <c r="AD509" s="156"/>
      <c r="AE509" s="157"/>
      <c r="AF509" s="157"/>
      <c r="AG509" s="158"/>
      <c r="AH509" s="234"/>
      <c r="AI509" s="584"/>
      <c r="AJ509" s="167"/>
      <c r="AK509" s="541" t="str">
        <f t="shared" si="200"/>
        <v/>
      </c>
      <c r="AL509" s="542" t="str">
        <f t="shared" si="201"/>
        <v/>
      </c>
      <c r="AM509" s="543"/>
      <c r="AN509" s="547" t="str">
        <f>IFERROR(VLOOKUP(K509,【参考】数式用!$A$2:$N$57,14,FALSE),"")</f>
        <v/>
      </c>
      <c r="AO509" s="547" t="str">
        <f t="shared" si="202"/>
        <v/>
      </c>
      <c r="AP509" s="545" t="str">
        <f t="shared" si="203"/>
        <v/>
      </c>
      <c r="AQ509" s="545" t="str">
        <f t="shared" si="204"/>
        <v>キャリアパス要件Ⅰ・Ⅱ_</v>
      </c>
      <c r="AR509" s="546" t="str">
        <f t="shared" si="205"/>
        <v>入力済</v>
      </c>
      <c r="AS509" s="547" t="str">
        <f t="shared" si="206"/>
        <v/>
      </c>
      <c r="AT509" s="546" t="str">
        <f t="shared" si="207"/>
        <v>入力済</v>
      </c>
      <c r="AU509" s="546" t="str">
        <f t="shared" si="208"/>
        <v/>
      </c>
      <c r="AV509" s="546" t="str">
        <f t="shared" si="209"/>
        <v/>
      </c>
      <c r="AW509" s="547" t="str">
        <f t="shared" si="210"/>
        <v/>
      </c>
      <c r="AX509" s="547" t="str">
        <f t="shared" si="196"/>
        <v>入力済</v>
      </c>
      <c r="AY509" s="546" t="str">
        <f>IFERROR(VLOOKUP(K509,【参考】数式用!$AR$3:$AS$49, 2, FALSE), "")</f>
        <v/>
      </c>
      <c r="AZ509" s="547" t="str">
        <f t="shared" si="211"/>
        <v/>
      </c>
      <c r="BA509" s="547" t="str">
        <f t="shared" si="212"/>
        <v>入力済</v>
      </c>
      <c r="BB509" s="546" t="str">
        <f>IFERROR(VLOOKUP(K509,【参考】数式用!$AX$3:$AY$56, 2, FALSE), "")</f>
        <v/>
      </c>
      <c r="BC509" s="547" t="str">
        <f t="shared" si="213"/>
        <v/>
      </c>
      <c r="BD509" s="547" t="str">
        <f t="shared" si="214"/>
        <v>入力済</v>
      </c>
      <c r="BE509" s="547" t="str">
        <f t="shared" si="197"/>
        <v/>
      </c>
      <c r="BF509" s="547" t="str">
        <f t="shared" si="215"/>
        <v/>
      </c>
      <c r="BG509" s="547" t="str">
        <f t="shared" si="216"/>
        <v/>
      </c>
      <c r="BH509" s="547" t="str">
        <f t="shared" si="217"/>
        <v/>
      </c>
      <c r="BI509" s="547" t="str">
        <f t="shared" si="218"/>
        <v/>
      </c>
      <c r="BM509" s="633" t="e">
        <f>VLOOKUP(K509,【参考】数式用!$A$2:$O$57,15,FALSE)</f>
        <v>#N/A</v>
      </c>
    </row>
    <row r="510" spans="1:65" ht="109.95" customHeight="1" thickBot="1">
      <c r="A510" s="649">
        <v>499</v>
      </c>
      <c r="B510" s="983" t="str">
        <f>IF(基本情報入力シート!B538="","",基本情報入力シート!B538)</f>
        <v/>
      </c>
      <c r="C510" s="984"/>
      <c r="D510" s="984"/>
      <c r="E510" s="984"/>
      <c r="F510" s="985"/>
      <c r="G510" s="460" t="str">
        <f>IF(基本情報入力シート!L538="", "", 基本情報入力シート!L538)</f>
        <v/>
      </c>
      <c r="H510" s="460" t="str">
        <f>IF(基本情報入力シート!Q538="", "", 基本情報入力シート!Q538)</f>
        <v/>
      </c>
      <c r="I510" s="460" t="str">
        <f>IF(基本情報入力シート!V538="", "", 基本情報入力シート!V538)</f>
        <v/>
      </c>
      <c r="J510" s="460" t="str">
        <f>IF(基本情報入力シート!W538="", "", 基本情報入力シート!W538)</f>
        <v/>
      </c>
      <c r="K510" s="460" t="str">
        <f>IF(基本情報入力シート!Z538="", "", 基本情報入力シート!Z538)</f>
        <v/>
      </c>
      <c r="L510" s="162" t="str">
        <f>IF(基本情報入力シート!AF538=0, "",基本情報入力シート!AF538)</f>
        <v/>
      </c>
      <c r="M510" s="163" t="str">
        <f>IF(AND(基本情報入力シート!AG538="",基本情報入力シート!AG538=""), "", 基本情報入力シート!AG538)</f>
        <v/>
      </c>
      <c r="N510" s="136"/>
      <c r="O510" s="155" t="str">
        <f>IFERROR(VLOOKUP(K510,【参考】数式用!$A$2:$M$57,MATCH(N510,【参考】数式用!$G$3:$M$3,0)+6,0),"")</f>
        <v/>
      </c>
      <c r="P510" s="461" t="s">
        <v>180</v>
      </c>
      <c r="Q510" s="141"/>
      <c r="R510" s="462" t="s">
        <v>271</v>
      </c>
      <c r="S510" s="141"/>
      <c r="T510" s="462" t="s">
        <v>272</v>
      </c>
      <c r="U510" s="141"/>
      <c r="V510" s="462" t="s">
        <v>271</v>
      </c>
      <c r="W510" s="141"/>
      <c r="X510" s="462" t="s">
        <v>182</v>
      </c>
      <c r="Y510" s="462" t="s">
        <v>274</v>
      </c>
      <c r="Z510" s="456" t="str">
        <f t="shared" si="198"/>
        <v/>
      </c>
      <c r="AA510" s="463" t="s">
        <v>275</v>
      </c>
      <c r="AB510" s="458" t="str">
        <f t="shared" si="199"/>
        <v/>
      </c>
      <c r="AC510" s="459" t="str">
        <f>IFERROR(ROUNDDOWN(ROUNDDOWN(ROUND(L510*VLOOKUP(K510,【参考】数式用!$A$2:$M$57,MATCH("処遇改善加算Ⅳ",【参考】数式用!$G$3:$M$3,0)+6,0),0)*M510,0)*Z510*0.5,0), "")</f>
        <v/>
      </c>
      <c r="AD510" s="156"/>
      <c r="AE510" s="157"/>
      <c r="AF510" s="157"/>
      <c r="AG510" s="158"/>
      <c r="AH510" s="234"/>
      <c r="AI510" s="584"/>
      <c r="AJ510" s="167"/>
      <c r="AK510" s="541" t="str">
        <f t="shared" si="200"/>
        <v/>
      </c>
      <c r="AL510" s="542" t="str">
        <f t="shared" si="201"/>
        <v/>
      </c>
      <c r="AM510" s="543"/>
      <c r="AN510" s="547" t="str">
        <f>IFERROR(VLOOKUP(K510,【参考】数式用!$A$2:$N$57,14,FALSE),"")</f>
        <v/>
      </c>
      <c r="AO510" s="547" t="str">
        <f t="shared" si="202"/>
        <v/>
      </c>
      <c r="AP510" s="545" t="str">
        <f t="shared" si="203"/>
        <v/>
      </c>
      <c r="AQ510" s="545" t="str">
        <f t="shared" si="204"/>
        <v>キャリアパス要件Ⅰ・Ⅱ_</v>
      </c>
      <c r="AR510" s="546" t="str">
        <f t="shared" si="205"/>
        <v>入力済</v>
      </c>
      <c r="AS510" s="547" t="str">
        <f t="shared" si="206"/>
        <v/>
      </c>
      <c r="AT510" s="546" t="str">
        <f t="shared" si="207"/>
        <v>入力済</v>
      </c>
      <c r="AU510" s="546" t="str">
        <f t="shared" si="208"/>
        <v/>
      </c>
      <c r="AV510" s="546" t="str">
        <f t="shared" si="209"/>
        <v/>
      </c>
      <c r="AW510" s="547" t="str">
        <f t="shared" si="210"/>
        <v/>
      </c>
      <c r="AX510" s="547" t="str">
        <f t="shared" si="196"/>
        <v>入力済</v>
      </c>
      <c r="AY510" s="546" t="str">
        <f>IFERROR(VLOOKUP(K510,【参考】数式用!$AR$3:$AS$49, 2, FALSE), "")</f>
        <v/>
      </c>
      <c r="AZ510" s="547" t="str">
        <f t="shared" si="211"/>
        <v/>
      </c>
      <c r="BA510" s="547" t="str">
        <f t="shared" si="212"/>
        <v>入力済</v>
      </c>
      <c r="BB510" s="546" t="str">
        <f>IFERROR(VLOOKUP(K510,【参考】数式用!$AX$3:$AY$56, 2, FALSE), "")</f>
        <v/>
      </c>
      <c r="BC510" s="547" t="str">
        <f t="shared" si="213"/>
        <v/>
      </c>
      <c r="BD510" s="547" t="str">
        <f t="shared" si="214"/>
        <v>入力済</v>
      </c>
      <c r="BE510" s="547" t="str">
        <f t="shared" si="197"/>
        <v/>
      </c>
      <c r="BF510" s="547" t="str">
        <f t="shared" si="215"/>
        <v/>
      </c>
      <c r="BG510" s="547" t="str">
        <f t="shared" si="216"/>
        <v/>
      </c>
      <c r="BH510" s="547" t="str">
        <f t="shared" si="217"/>
        <v/>
      </c>
      <c r="BI510" s="547" t="str">
        <f t="shared" si="218"/>
        <v/>
      </c>
      <c r="BM510" s="633" t="e">
        <f>VLOOKUP(K510,【参考】数式用!$A$2:$O$57,15,FALSE)</f>
        <v>#N/A</v>
      </c>
    </row>
    <row r="511" spans="1:65" ht="109.95" customHeight="1" thickBot="1">
      <c r="A511" s="649">
        <v>500</v>
      </c>
      <c r="B511" s="983" t="str">
        <f>IF(基本情報入力シート!B539="","",基本情報入力シート!B539)</f>
        <v/>
      </c>
      <c r="C511" s="984"/>
      <c r="D511" s="984"/>
      <c r="E511" s="984"/>
      <c r="F511" s="985"/>
      <c r="G511" s="460" t="str">
        <f>IF(基本情報入力シート!L539="", "", 基本情報入力シート!L539)</f>
        <v/>
      </c>
      <c r="H511" s="460" t="str">
        <f>IF(基本情報入力シート!Q539="", "", 基本情報入力シート!Q539)</f>
        <v/>
      </c>
      <c r="I511" s="460" t="str">
        <f>IF(基本情報入力シート!V539="", "", 基本情報入力シート!V539)</f>
        <v/>
      </c>
      <c r="J511" s="460" t="str">
        <f>IF(基本情報入力シート!W539="", "", 基本情報入力シート!W539)</f>
        <v/>
      </c>
      <c r="K511" s="460" t="str">
        <f>IF(基本情報入力シート!Z539="", "", 基本情報入力シート!Z539)</f>
        <v/>
      </c>
      <c r="L511" s="162" t="str">
        <f>IF(基本情報入力シート!AF539=0, "",基本情報入力シート!AF539)</f>
        <v/>
      </c>
      <c r="M511" s="163" t="str">
        <f>IF(AND(基本情報入力シート!AG539="",基本情報入力シート!AG539=""), "", 基本情報入力シート!AG539)</f>
        <v/>
      </c>
      <c r="N511" s="136"/>
      <c r="O511" s="155" t="str">
        <f>IFERROR(VLOOKUP(K511,【参考】数式用!$A$2:$M$57,MATCH(N511,【参考】数式用!$G$3:$M$3,0)+6,0),"")</f>
        <v/>
      </c>
      <c r="P511" s="461" t="s">
        <v>180</v>
      </c>
      <c r="Q511" s="141"/>
      <c r="R511" s="462" t="s">
        <v>271</v>
      </c>
      <c r="S511" s="141"/>
      <c r="T511" s="462" t="s">
        <v>272</v>
      </c>
      <c r="U511" s="141"/>
      <c r="V511" s="462" t="s">
        <v>271</v>
      </c>
      <c r="W511" s="141"/>
      <c r="X511" s="462" t="s">
        <v>182</v>
      </c>
      <c r="Y511" s="462" t="s">
        <v>274</v>
      </c>
      <c r="Z511" s="456" t="str">
        <f t="shared" si="198"/>
        <v/>
      </c>
      <c r="AA511" s="463" t="s">
        <v>275</v>
      </c>
      <c r="AB511" s="458" t="str">
        <f t="shared" si="199"/>
        <v/>
      </c>
      <c r="AC511" s="459" t="str">
        <f>IFERROR(ROUNDDOWN(ROUNDDOWN(ROUND(L511*VLOOKUP(K511,【参考】数式用!$A$2:$M$57,MATCH("処遇改善加算Ⅳ",【参考】数式用!$G$3:$M$3,0)+6,0),0)*M511,0)*Z511*0.5,0), "")</f>
        <v/>
      </c>
      <c r="AD511" s="156"/>
      <c r="AE511" s="157"/>
      <c r="AF511" s="157"/>
      <c r="AG511" s="158"/>
      <c r="AH511" s="234"/>
      <c r="AI511" s="584"/>
      <c r="AJ511" s="167"/>
      <c r="AK511" s="541" t="str">
        <f t="shared" si="200"/>
        <v/>
      </c>
      <c r="AL511" s="542" t="str">
        <f t="shared" si="201"/>
        <v/>
      </c>
      <c r="AM511" s="543"/>
      <c r="AN511" s="547" t="str">
        <f>IFERROR(VLOOKUP(K511,【参考】数式用!$A$2:$N$57,14,FALSE),"")</f>
        <v/>
      </c>
      <c r="AO511" s="547" t="str">
        <f t="shared" si="202"/>
        <v/>
      </c>
      <c r="AP511" s="545" t="str">
        <f t="shared" si="203"/>
        <v/>
      </c>
      <c r="AQ511" s="545" t="str">
        <f t="shared" si="204"/>
        <v>キャリアパス要件Ⅰ・Ⅱ_</v>
      </c>
      <c r="AR511" s="546" t="str">
        <f t="shared" si="205"/>
        <v>入力済</v>
      </c>
      <c r="AS511" s="547" t="str">
        <f t="shared" si="206"/>
        <v/>
      </c>
      <c r="AT511" s="546" t="str">
        <f t="shared" si="207"/>
        <v>入力済</v>
      </c>
      <c r="AU511" s="546" t="str">
        <f t="shared" si="208"/>
        <v/>
      </c>
      <c r="AV511" s="546" t="str">
        <f t="shared" si="209"/>
        <v/>
      </c>
      <c r="AW511" s="547" t="str">
        <f t="shared" si="210"/>
        <v/>
      </c>
      <c r="AX511" s="547" t="str">
        <f t="shared" si="196"/>
        <v>入力済</v>
      </c>
      <c r="AY511" s="546" t="str">
        <f>IFERROR(VLOOKUP(K511,【参考】数式用!$AR$3:$AS$49, 2, FALSE), "")</f>
        <v/>
      </c>
      <c r="AZ511" s="547" t="str">
        <f t="shared" si="211"/>
        <v/>
      </c>
      <c r="BA511" s="547" t="str">
        <f t="shared" si="212"/>
        <v>入力済</v>
      </c>
      <c r="BB511" s="546" t="str">
        <f>IFERROR(VLOOKUP(K511,【参考】数式用!$AX$3:$AY$56, 2, FALSE), "")</f>
        <v/>
      </c>
      <c r="BC511" s="547" t="str">
        <f t="shared" si="213"/>
        <v/>
      </c>
      <c r="BD511" s="547" t="str">
        <f t="shared" si="214"/>
        <v>入力済</v>
      </c>
      <c r="BE511" s="547" t="str">
        <f t="shared" si="197"/>
        <v/>
      </c>
      <c r="BF511" s="547" t="str">
        <f t="shared" si="215"/>
        <v/>
      </c>
      <c r="BG511" s="547" t="str">
        <f t="shared" si="216"/>
        <v/>
      </c>
      <c r="BH511" s="547" t="str">
        <f t="shared" si="217"/>
        <v/>
      </c>
      <c r="BI511" s="547" t="str">
        <f t="shared" si="218"/>
        <v/>
      </c>
      <c r="BM511" s="633" t="e">
        <f>VLOOKUP(K511,【参考】数式用!$A$2:$O$57,15,FALSE)</f>
        <v>#N/A</v>
      </c>
    </row>
  </sheetData>
  <sheetProtection algorithmName="SHA-512" hashValue="VEK5GxRLX+vg3PDD5rjNMY9MwgcXy9VAJm1JkIwz4zIr+9wxDi+XpXuCGiAAIc5JCI8/p4VZ9saBbA5NqRC4mw==" saltValue="tdct2s/QOmoYKlfr2jmv+A==" spinCount="100000" sheet="1" formatColumns="0" formatRows="0" sort="0" autoFilter="0"/>
  <dataConsolidate/>
  <mergeCells count="537">
    <mergeCell ref="B508:F508"/>
    <mergeCell ref="B509:F509"/>
    <mergeCell ref="B510:F510"/>
    <mergeCell ref="B511:F511"/>
    <mergeCell ref="B499:F499"/>
    <mergeCell ref="B500:F500"/>
    <mergeCell ref="B501:F501"/>
    <mergeCell ref="B502:F502"/>
    <mergeCell ref="B503:F503"/>
    <mergeCell ref="B504:F504"/>
    <mergeCell ref="B505:F505"/>
    <mergeCell ref="B506:F506"/>
    <mergeCell ref="B507:F507"/>
    <mergeCell ref="B481:F481"/>
    <mergeCell ref="B482:F482"/>
    <mergeCell ref="B483:F483"/>
    <mergeCell ref="B484:F484"/>
    <mergeCell ref="B485:F485"/>
    <mergeCell ref="B486:F486"/>
    <mergeCell ref="B487:F487"/>
    <mergeCell ref="B488:F488"/>
    <mergeCell ref="B489:F489"/>
    <mergeCell ref="B490:F490"/>
    <mergeCell ref="B491:F491"/>
    <mergeCell ref="B492:F492"/>
    <mergeCell ref="B493:F493"/>
    <mergeCell ref="B494:F494"/>
    <mergeCell ref="B495:F495"/>
    <mergeCell ref="B496:F496"/>
    <mergeCell ref="B497:F497"/>
    <mergeCell ref="B498:F498"/>
    <mergeCell ref="B463:F463"/>
    <mergeCell ref="B464:F464"/>
    <mergeCell ref="B465:F465"/>
    <mergeCell ref="B466:F466"/>
    <mergeCell ref="B467:F467"/>
    <mergeCell ref="B468:F468"/>
    <mergeCell ref="B469:F469"/>
    <mergeCell ref="B470:F470"/>
    <mergeCell ref="B471:F471"/>
    <mergeCell ref="B472:F472"/>
    <mergeCell ref="B473:F473"/>
    <mergeCell ref="B474:F474"/>
    <mergeCell ref="B475:F475"/>
    <mergeCell ref="B476:F476"/>
    <mergeCell ref="B477:F477"/>
    <mergeCell ref="B478:F478"/>
    <mergeCell ref="B479:F479"/>
    <mergeCell ref="B480:F480"/>
    <mergeCell ref="B445:F445"/>
    <mergeCell ref="B446:F446"/>
    <mergeCell ref="B447:F447"/>
    <mergeCell ref="B448:F448"/>
    <mergeCell ref="B449:F449"/>
    <mergeCell ref="B450:F450"/>
    <mergeCell ref="B451:F451"/>
    <mergeCell ref="B452:F452"/>
    <mergeCell ref="B453:F453"/>
    <mergeCell ref="B454:F454"/>
    <mergeCell ref="B455:F455"/>
    <mergeCell ref="B456:F456"/>
    <mergeCell ref="B457:F457"/>
    <mergeCell ref="B458:F458"/>
    <mergeCell ref="B459:F459"/>
    <mergeCell ref="B460:F460"/>
    <mergeCell ref="B461:F461"/>
    <mergeCell ref="B462:F462"/>
    <mergeCell ref="B427:F427"/>
    <mergeCell ref="B428:F428"/>
    <mergeCell ref="B429:F429"/>
    <mergeCell ref="B430:F430"/>
    <mergeCell ref="B431:F431"/>
    <mergeCell ref="B432:F432"/>
    <mergeCell ref="B433:F433"/>
    <mergeCell ref="B434:F434"/>
    <mergeCell ref="B435:F435"/>
    <mergeCell ref="B436:F436"/>
    <mergeCell ref="B437:F437"/>
    <mergeCell ref="B438:F438"/>
    <mergeCell ref="B439:F439"/>
    <mergeCell ref="B440:F440"/>
    <mergeCell ref="B441:F441"/>
    <mergeCell ref="B442:F442"/>
    <mergeCell ref="B443:F443"/>
    <mergeCell ref="B444:F444"/>
    <mergeCell ref="B409:F409"/>
    <mergeCell ref="B410:F410"/>
    <mergeCell ref="B411:F411"/>
    <mergeCell ref="B412:F412"/>
    <mergeCell ref="B413:F413"/>
    <mergeCell ref="B414:F414"/>
    <mergeCell ref="B415:F415"/>
    <mergeCell ref="B416:F416"/>
    <mergeCell ref="B417:F417"/>
    <mergeCell ref="B418:F418"/>
    <mergeCell ref="B419:F419"/>
    <mergeCell ref="B420:F420"/>
    <mergeCell ref="B421:F421"/>
    <mergeCell ref="B422:F422"/>
    <mergeCell ref="B423:F423"/>
    <mergeCell ref="B424:F424"/>
    <mergeCell ref="B425:F425"/>
    <mergeCell ref="B426:F426"/>
    <mergeCell ref="B391:F391"/>
    <mergeCell ref="B392:F392"/>
    <mergeCell ref="B393:F393"/>
    <mergeCell ref="B394:F394"/>
    <mergeCell ref="B395:F395"/>
    <mergeCell ref="B396:F396"/>
    <mergeCell ref="B397:F397"/>
    <mergeCell ref="B398:F398"/>
    <mergeCell ref="B399:F399"/>
    <mergeCell ref="B400:F400"/>
    <mergeCell ref="B401:F401"/>
    <mergeCell ref="B402:F402"/>
    <mergeCell ref="B403:F403"/>
    <mergeCell ref="B404:F404"/>
    <mergeCell ref="B405:F405"/>
    <mergeCell ref="B406:F406"/>
    <mergeCell ref="B407:F407"/>
    <mergeCell ref="B408:F408"/>
    <mergeCell ref="B373:F373"/>
    <mergeCell ref="B374:F374"/>
    <mergeCell ref="B375:F375"/>
    <mergeCell ref="B376:F376"/>
    <mergeCell ref="B377:F377"/>
    <mergeCell ref="B378:F378"/>
    <mergeCell ref="B379:F379"/>
    <mergeCell ref="B380:F380"/>
    <mergeCell ref="B381:F381"/>
    <mergeCell ref="B382:F382"/>
    <mergeCell ref="B383:F383"/>
    <mergeCell ref="B384:F384"/>
    <mergeCell ref="B385:F385"/>
    <mergeCell ref="B386:F386"/>
    <mergeCell ref="B387:F387"/>
    <mergeCell ref="B388:F388"/>
    <mergeCell ref="B389:F389"/>
    <mergeCell ref="B390:F390"/>
    <mergeCell ref="B355:F355"/>
    <mergeCell ref="B356:F356"/>
    <mergeCell ref="B357:F357"/>
    <mergeCell ref="B358:F358"/>
    <mergeCell ref="B359:F359"/>
    <mergeCell ref="B360:F360"/>
    <mergeCell ref="B361:F361"/>
    <mergeCell ref="B362:F362"/>
    <mergeCell ref="B363:F363"/>
    <mergeCell ref="B364:F364"/>
    <mergeCell ref="B365:F365"/>
    <mergeCell ref="B366:F366"/>
    <mergeCell ref="B367:F367"/>
    <mergeCell ref="B368:F368"/>
    <mergeCell ref="B369:F369"/>
    <mergeCell ref="B370:F370"/>
    <mergeCell ref="B371:F371"/>
    <mergeCell ref="B372:F372"/>
    <mergeCell ref="B337:F337"/>
    <mergeCell ref="B338:F338"/>
    <mergeCell ref="B339:F339"/>
    <mergeCell ref="B340:F340"/>
    <mergeCell ref="B341:F341"/>
    <mergeCell ref="B342:F342"/>
    <mergeCell ref="B343:F343"/>
    <mergeCell ref="B344:F344"/>
    <mergeCell ref="B345:F345"/>
    <mergeCell ref="B346:F346"/>
    <mergeCell ref="B347:F347"/>
    <mergeCell ref="B348:F348"/>
    <mergeCell ref="B349:F349"/>
    <mergeCell ref="B350:F350"/>
    <mergeCell ref="B351:F351"/>
    <mergeCell ref="B352:F352"/>
    <mergeCell ref="B353:F353"/>
    <mergeCell ref="B354:F354"/>
    <mergeCell ref="B319:F319"/>
    <mergeCell ref="B320:F320"/>
    <mergeCell ref="B321:F321"/>
    <mergeCell ref="B322:F322"/>
    <mergeCell ref="B323:F323"/>
    <mergeCell ref="B324:F324"/>
    <mergeCell ref="B325:F325"/>
    <mergeCell ref="B326:F326"/>
    <mergeCell ref="B327:F327"/>
    <mergeCell ref="B328:F328"/>
    <mergeCell ref="B329:F329"/>
    <mergeCell ref="B330:F330"/>
    <mergeCell ref="B331:F331"/>
    <mergeCell ref="B332:F332"/>
    <mergeCell ref="B333:F333"/>
    <mergeCell ref="B334:F334"/>
    <mergeCell ref="B335:F335"/>
    <mergeCell ref="B336:F336"/>
    <mergeCell ref="B301:F301"/>
    <mergeCell ref="B302:F302"/>
    <mergeCell ref="B303:F303"/>
    <mergeCell ref="B304:F304"/>
    <mergeCell ref="B305:F305"/>
    <mergeCell ref="B306:F306"/>
    <mergeCell ref="B307:F307"/>
    <mergeCell ref="B308:F308"/>
    <mergeCell ref="B309:F309"/>
    <mergeCell ref="B310:F310"/>
    <mergeCell ref="B311:F311"/>
    <mergeCell ref="B312:F312"/>
    <mergeCell ref="B313:F313"/>
    <mergeCell ref="B314:F314"/>
    <mergeCell ref="B315:F315"/>
    <mergeCell ref="B316:F316"/>
    <mergeCell ref="B317:F317"/>
    <mergeCell ref="B318:F318"/>
    <mergeCell ref="B283:F283"/>
    <mergeCell ref="B284:F284"/>
    <mergeCell ref="B285:F285"/>
    <mergeCell ref="B286:F286"/>
    <mergeCell ref="B287:F287"/>
    <mergeCell ref="B288:F288"/>
    <mergeCell ref="B289:F289"/>
    <mergeCell ref="B290:F290"/>
    <mergeCell ref="B291:F291"/>
    <mergeCell ref="B292:F292"/>
    <mergeCell ref="B293:F293"/>
    <mergeCell ref="B294:F294"/>
    <mergeCell ref="B295:F295"/>
    <mergeCell ref="B296:F296"/>
    <mergeCell ref="B297:F297"/>
    <mergeCell ref="B298:F298"/>
    <mergeCell ref="B299:F299"/>
    <mergeCell ref="B300:F300"/>
    <mergeCell ref="B265:F265"/>
    <mergeCell ref="B266:F266"/>
    <mergeCell ref="B267:F267"/>
    <mergeCell ref="B268:F268"/>
    <mergeCell ref="B269:F269"/>
    <mergeCell ref="B270:F270"/>
    <mergeCell ref="B271:F271"/>
    <mergeCell ref="B272:F272"/>
    <mergeCell ref="B273:F273"/>
    <mergeCell ref="B274:F274"/>
    <mergeCell ref="B275:F275"/>
    <mergeCell ref="B276:F276"/>
    <mergeCell ref="B277:F277"/>
    <mergeCell ref="B278:F278"/>
    <mergeCell ref="B279:F279"/>
    <mergeCell ref="B280:F280"/>
    <mergeCell ref="B281:F281"/>
    <mergeCell ref="B282:F282"/>
    <mergeCell ref="B247:F247"/>
    <mergeCell ref="B248:F248"/>
    <mergeCell ref="B249:F249"/>
    <mergeCell ref="B250:F250"/>
    <mergeCell ref="B251:F251"/>
    <mergeCell ref="B252:F252"/>
    <mergeCell ref="B253:F253"/>
    <mergeCell ref="B254:F254"/>
    <mergeCell ref="B255:F255"/>
    <mergeCell ref="B256:F256"/>
    <mergeCell ref="B257:F257"/>
    <mergeCell ref="B258:F258"/>
    <mergeCell ref="B259:F259"/>
    <mergeCell ref="B260:F260"/>
    <mergeCell ref="B261:F261"/>
    <mergeCell ref="B262:F262"/>
    <mergeCell ref="B263:F263"/>
    <mergeCell ref="B264:F264"/>
    <mergeCell ref="B229:F229"/>
    <mergeCell ref="B230:F230"/>
    <mergeCell ref="B231:F231"/>
    <mergeCell ref="B232:F232"/>
    <mergeCell ref="B233:F233"/>
    <mergeCell ref="B234:F234"/>
    <mergeCell ref="B235:F235"/>
    <mergeCell ref="B236:F236"/>
    <mergeCell ref="B237:F237"/>
    <mergeCell ref="B238:F238"/>
    <mergeCell ref="B239:F239"/>
    <mergeCell ref="B240:F240"/>
    <mergeCell ref="B241:F241"/>
    <mergeCell ref="B242:F242"/>
    <mergeCell ref="B243:F243"/>
    <mergeCell ref="B244:F244"/>
    <mergeCell ref="B245:F245"/>
    <mergeCell ref="B246:F246"/>
    <mergeCell ref="B211:F211"/>
    <mergeCell ref="B212:F212"/>
    <mergeCell ref="B213:F213"/>
    <mergeCell ref="B214:F214"/>
    <mergeCell ref="B215:F215"/>
    <mergeCell ref="B216:F216"/>
    <mergeCell ref="B217:F217"/>
    <mergeCell ref="B218:F218"/>
    <mergeCell ref="B219:F219"/>
    <mergeCell ref="B220:F220"/>
    <mergeCell ref="B221:F221"/>
    <mergeCell ref="B222:F222"/>
    <mergeCell ref="B223:F223"/>
    <mergeCell ref="B224:F224"/>
    <mergeCell ref="B225:F225"/>
    <mergeCell ref="B226:F226"/>
    <mergeCell ref="B227:F227"/>
    <mergeCell ref="B228:F228"/>
    <mergeCell ref="B193:F193"/>
    <mergeCell ref="B194:F194"/>
    <mergeCell ref="B195:F195"/>
    <mergeCell ref="B196:F196"/>
    <mergeCell ref="B197:F197"/>
    <mergeCell ref="B198:F198"/>
    <mergeCell ref="B199:F199"/>
    <mergeCell ref="B200:F200"/>
    <mergeCell ref="B201:F201"/>
    <mergeCell ref="B202:F202"/>
    <mergeCell ref="B203:F203"/>
    <mergeCell ref="B204:F204"/>
    <mergeCell ref="B205:F205"/>
    <mergeCell ref="B206:F206"/>
    <mergeCell ref="B207:F207"/>
    <mergeCell ref="B208:F208"/>
    <mergeCell ref="B209:F209"/>
    <mergeCell ref="B210:F210"/>
    <mergeCell ref="B175:F175"/>
    <mergeCell ref="B176:F176"/>
    <mergeCell ref="B177:F177"/>
    <mergeCell ref="B178:F178"/>
    <mergeCell ref="B179:F179"/>
    <mergeCell ref="B180:F180"/>
    <mergeCell ref="B181:F181"/>
    <mergeCell ref="B182:F182"/>
    <mergeCell ref="B183:F183"/>
    <mergeCell ref="B184:F184"/>
    <mergeCell ref="B185:F185"/>
    <mergeCell ref="B186:F186"/>
    <mergeCell ref="B187:F187"/>
    <mergeCell ref="B188:F188"/>
    <mergeCell ref="B189:F189"/>
    <mergeCell ref="B190:F190"/>
    <mergeCell ref="B191:F191"/>
    <mergeCell ref="B192:F192"/>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73:F173"/>
    <mergeCell ref="B174:F174"/>
    <mergeCell ref="B139:F139"/>
    <mergeCell ref="B140:F140"/>
    <mergeCell ref="B141:F141"/>
    <mergeCell ref="B142:F142"/>
    <mergeCell ref="B143:F143"/>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36:F136"/>
    <mergeCell ref="B137:F137"/>
    <mergeCell ref="B138:F138"/>
    <mergeCell ref="B121:F121"/>
    <mergeCell ref="B122:F122"/>
    <mergeCell ref="B123:F123"/>
    <mergeCell ref="B124:F124"/>
    <mergeCell ref="B125:F125"/>
    <mergeCell ref="B126:F126"/>
    <mergeCell ref="B127:F127"/>
    <mergeCell ref="B128:F128"/>
    <mergeCell ref="B129:F129"/>
    <mergeCell ref="AC9:AD9"/>
    <mergeCell ref="AG9:AH9"/>
    <mergeCell ref="A10:A11"/>
    <mergeCell ref="B130:F130"/>
    <mergeCell ref="B131:F131"/>
    <mergeCell ref="B132:F132"/>
    <mergeCell ref="B133:F133"/>
    <mergeCell ref="B134:F134"/>
    <mergeCell ref="B135:F135"/>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B112:F112"/>
    <mergeCell ref="B113:F113"/>
    <mergeCell ref="B114:F114"/>
    <mergeCell ref="B115:F115"/>
    <mergeCell ref="B116:F116"/>
    <mergeCell ref="B117:F117"/>
    <mergeCell ref="B118:F118"/>
    <mergeCell ref="B119:F119"/>
    <mergeCell ref="B120:F120"/>
    <mergeCell ref="B13:F13"/>
    <mergeCell ref="B14:F14"/>
    <mergeCell ref="B16:F16"/>
    <mergeCell ref="B17:F17"/>
    <mergeCell ref="N10:N11"/>
    <mergeCell ref="O10:O11"/>
    <mergeCell ref="P10:AA11"/>
    <mergeCell ref="AB10:AB11"/>
    <mergeCell ref="AC10:AD10"/>
    <mergeCell ref="B15:F15"/>
    <mergeCell ref="B10:F11"/>
    <mergeCell ref="G10:G11"/>
    <mergeCell ref="H10:I10"/>
    <mergeCell ref="J10:J11"/>
    <mergeCell ref="K10:K11"/>
    <mergeCell ref="L10:L11"/>
    <mergeCell ref="M10:M11"/>
    <mergeCell ref="AK11:AL11"/>
    <mergeCell ref="B12:F12"/>
    <mergeCell ref="AG10:AH10"/>
    <mergeCell ref="B24:F24"/>
    <mergeCell ref="B25:F25"/>
    <mergeCell ref="B26:F26"/>
    <mergeCell ref="B27:F27"/>
    <mergeCell ref="B28:F28"/>
    <mergeCell ref="B29:F29"/>
    <mergeCell ref="B18:F18"/>
    <mergeCell ref="B19:F19"/>
    <mergeCell ref="B20:F20"/>
    <mergeCell ref="B21:F21"/>
    <mergeCell ref="B22:F22"/>
    <mergeCell ref="B23:F23"/>
    <mergeCell ref="B50:F50"/>
    <mergeCell ref="B51:F51"/>
    <mergeCell ref="B52:F52"/>
    <mergeCell ref="B53:F53"/>
    <mergeCell ref="B42:F42"/>
    <mergeCell ref="B43:F43"/>
    <mergeCell ref="B44:F44"/>
    <mergeCell ref="B45:F45"/>
    <mergeCell ref="B46:F46"/>
    <mergeCell ref="B47:F47"/>
    <mergeCell ref="B41:F41"/>
    <mergeCell ref="B30:F30"/>
    <mergeCell ref="B31:F31"/>
    <mergeCell ref="B32:F32"/>
    <mergeCell ref="B33:F33"/>
    <mergeCell ref="B34:F34"/>
    <mergeCell ref="B35:F35"/>
    <mergeCell ref="B48:F48"/>
    <mergeCell ref="B49:F49"/>
    <mergeCell ref="B36:F36"/>
    <mergeCell ref="B37:F37"/>
    <mergeCell ref="B38:F38"/>
    <mergeCell ref="B39:F39"/>
    <mergeCell ref="B40:F40"/>
    <mergeCell ref="B60:F60"/>
    <mergeCell ref="B61:F61"/>
    <mergeCell ref="B62:F62"/>
    <mergeCell ref="B63:F63"/>
    <mergeCell ref="B64:F64"/>
    <mergeCell ref="B65:F65"/>
    <mergeCell ref="B54:F54"/>
    <mergeCell ref="B55:F55"/>
    <mergeCell ref="B56:F56"/>
    <mergeCell ref="B57:F57"/>
    <mergeCell ref="B58:F58"/>
    <mergeCell ref="B59:F59"/>
    <mergeCell ref="B86:F86"/>
    <mergeCell ref="B87:F87"/>
    <mergeCell ref="B88:F88"/>
    <mergeCell ref="B89:F89"/>
    <mergeCell ref="B78:F78"/>
    <mergeCell ref="B79:F79"/>
    <mergeCell ref="B80:F80"/>
    <mergeCell ref="B81:F81"/>
    <mergeCell ref="B82:F82"/>
    <mergeCell ref="B83:F83"/>
    <mergeCell ref="B77:F77"/>
    <mergeCell ref="B66:F66"/>
    <mergeCell ref="B67:F67"/>
    <mergeCell ref="B68:F68"/>
    <mergeCell ref="B69:F69"/>
    <mergeCell ref="B70:F70"/>
    <mergeCell ref="B71:F71"/>
    <mergeCell ref="B84:F84"/>
    <mergeCell ref="B85:F85"/>
    <mergeCell ref="B72:F72"/>
    <mergeCell ref="B73:F73"/>
    <mergeCell ref="B74:F74"/>
    <mergeCell ref="B75:F75"/>
    <mergeCell ref="B76:F76"/>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s>
  <phoneticPr fontId="12"/>
  <conditionalFormatting sqref="N12:N511">
    <cfRule type="expression" dxfId="12" priority="15">
      <formula>AO12=""</formula>
    </cfRule>
  </conditionalFormatting>
  <conditionalFormatting sqref="Q12:Q513">
    <cfRule type="expression" dxfId="11" priority="14">
      <formula>N12&lt;&gt;""</formula>
    </cfRule>
  </conditionalFormatting>
  <conditionalFormatting sqref="S12:S511">
    <cfRule type="expression" dxfId="10" priority="13">
      <formula>N12&lt;&gt;""</formula>
    </cfRule>
  </conditionalFormatting>
  <conditionalFormatting sqref="U12:U511">
    <cfRule type="expression" dxfId="9" priority="8">
      <formula>N12&lt;&gt;""</formula>
    </cfRule>
  </conditionalFormatting>
  <conditionalFormatting sqref="W12:W511">
    <cfRule type="expression" dxfId="8" priority="12">
      <formula>N12&lt;&gt;""</formula>
    </cfRule>
  </conditionalFormatting>
  <conditionalFormatting sqref="AD12:AD511">
    <cfRule type="expression" dxfId="7" priority="11">
      <formula>AND($N12&lt;&gt;"", $AC12&lt;&gt;0, $AC12&lt;&gt;"")</formula>
    </cfRule>
  </conditionalFormatting>
  <conditionalFormatting sqref="AE12:AE511">
    <cfRule type="expression" dxfId="6" priority="10">
      <formula>N12&lt;&gt;""</formula>
    </cfRule>
  </conditionalFormatting>
  <conditionalFormatting sqref="AF12:AF511">
    <cfRule type="expression" dxfId="5" priority="9">
      <formula>AS12="AF列に色付け"</formula>
    </cfRule>
  </conditionalFormatting>
  <conditionalFormatting sqref="AG12:AH511">
    <cfRule type="expression" dxfId="4" priority="17">
      <formula>AV12&lt;&gt;""</formula>
    </cfRule>
  </conditionalFormatting>
  <conditionalFormatting sqref="AI12:AI511">
    <cfRule type="expression" dxfId="3" priority="7">
      <formula>AZ12&lt;&gt;""</formula>
    </cfRule>
  </conditionalFormatting>
  <conditionalFormatting sqref="AJ9">
    <cfRule type="expression" dxfId="2" priority="1">
      <formula>$BJ$12=0</formula>
    </cfRule>
  </conditionalFormatting>
  <conditionalFormatting sqref="AJ12:AJ5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W12:W511 S12:S511" xr:uid="{C7FA9805-B5AA-4AAF-89B9-17EE2B9EE01C}">
      <formula1>"1,2,3,6,7,8,9,10,11,12"</formula1>
    </dataValidation>
    <dataValidation type="list" imeMode="halfAlpha" allowBlank="1" showDropDown="1" showInputMessage="1" showErrorMessage="1" error="このセルには８または９しか入力できません。" sqref="U12:U511 Q12:Q513" xr:uid="{0C8DD7D5-FCFD-45CC-A338-6FF99DD2B877}">
      <formula1>"8,9"</formula1>
    </dataValidation>
    <dataValidation imeMode="halfAlpha" allowBlank="1" showInputMessage="1" showErrorMessage="1" sqref="G12:K511 B12:B511 M12:M511" xr:uid="{30518E50-6C4D-488A-9C3F-8052BF457D84}"/>
    <dataValidation type="list" allowBlank="1" showInputMessage="1" showErrorMessage="1" sqref="AJ12:AJ511" xr:uid="{BF913E8E-8F8B-4877-93BB-7B28E665613D}">
      <formula1>INDIRECT(BB12)</formula1>
    </dataValidation>
    <dataValidation type="list" allowBlank="1" showInputMessage="1" showErrorMessage="1" sqref="AI12:AI511" xr:uid="{B544BD67-AEB7-4635-B56A-A0987106F95A}">
      <formula1>INDIRECT(AY12)</formula1>
    </dataValidation>
    <dataValidation type="list" allowBlank="1" showInputMessage="1" showErrorMessage="1" sqref="N12:N511" xr:uid="{ACF5DC94-597B-47DE-A84F-A5D253138ABB}">
      <formula1>INDIRECT(AN12)</formula1>
    </dataValidation>
    <dataValidation type="list" allowBlank="1" showInputMessage="1" showErrorMessage="1" sqref="AE12:AE5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AD12:AD511</xm:sqref>
        </x14:dataValidation>
        <x14:dataValidation type="list" allowBlank="1" showInputMessage="1" showErrorMessage="1" xr:uid="{E005EFD7-A9A2-494A-AA34-D8B76A0A4D4E}">
          <x14:formula1>
            <xm:f>【参考】数式用!$BF$5:$BF$8</xm:f>
          </x14:formula1>
          <xm:sqref>AF12:AF511</xm:sqref>
        </x14:dataValidation>
        <x14:dataValidation type="list" allowBlank="1" showInputMessage="1" showErrorMessage="1" xr:uid="{F7A4CC3A-C59A-43A4-983B-2B64A10AE7B4}">
          <x14:formula1>
            <xm:f>【参考】数式用!$BF$22:$BF$25</xm:f>
          </x14:formula1>
          <xm:sqref>AH12:AH511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4" t="s">
        <v>291</v>
      </c>
      <c r="C3" s="1014"/>
      <c r="D3" s="1014"/>
      <c r="E3" s="1014"/>
      <c r="F3" s="1014"/>
      <c r="G3" s="1014"/>
      <c r="H3" s="1014"/>
      <c r="I3" s="1014"/>
      <c r="J3" s="556"/>
    </row>
    <row r="4" spans="1:10" s="559" customFormat="1" ht="25.2" customHeight="1">
      <c r="A4" s="556"/>
      <c r="B4" s="1011" t="s">
        <v>292</v>
      </c>
      <c r="C4" s="1012"/>
      <c r="D4" s="1012"/>
      <c r="E4" s="1012"/>
      <c r="F4" s="1012"/>
      <c r="G4" s="1012"/>
      <c r="H4" s="1012"/>
      <c r="I4" s="1013"/>
      <c r="J4" s="556"/>
    </row>
    <row r="5" spans="1:10" s="559" customFormat="1" ht="25.2" customHeight="1">
      <c r="A5" s="556"/>
      <c r="B5" s="561" t="s">
        <v>293</v>
      </c>
      <c r="C5" s="1011" t="s">
        <v>294</v>
      </c>
      <c r="D5" s="1012"/>
      <c r="E5" s="1012"/>
      <c r="F5" s="1012"/>
      <c r="G5" s="1012"/>
      <c r="H5" s="1012"/>
      <c r="I5" s="1013"/>
      <c r="J5" s="556"/>
    </row>
    <row r="6" spans="1:10" s="559" customFormat="1" ht="25.2" customHeight="1">
      <c r="A6" s="556"/>
      <c r="B6" s="561" t="s">
        <v>295</v>
      </c>
      <c r="C6" s="1011" t="s">
        <v>296</v>
      </c>
      <c r="D6" s="1012"/>
      <c r="E6" s="1012"/>
      <c r="F6" s="1012"/>
      <c r="G6" s="1012"/>
      <c r="H6" s="1012"/>
      <c r="I6" s="1013"/>
      <c r="J6" s="556"/>
    </row>
    <row r="7" spans="1:10" s="559" customFormat="1" ht="25.2" customHeight="1">
      <c r="A7" s="556"/>
      <c r="B7" s="561" t="s">
        <v>297</v>
      </c>
      <c r="C7" s="1011" t="s">
        <v>298</v>
      </c>
      <c r="D7" s="1012"/>
      <c r="E7" s="1012"/>
      <c r="F7" s="1012"/>
      <c r="G7" s="1012"/>
      <c r="H7" s="1012"/>
      <c r="I7" s="1013"/>
      <c r="J7" s="556"/>
    </row>
    <row r="8" spans="1:10" s="559" customFormat="1" ht="25.2" customHeight="1">
      <c r="A8" s="556"/>
      <c r="B8" s="562"/>
      <c r="C8" s="556"/>
      <c r="D8" s="563"/>
      <c r="E8" s="563"/>
      <c r="F8" s="563"/>
      <c r="G8" s="563"/>
      <c r="H8" s="563"/>
      <c r="I8" s="563"/>
      <c r="J8" s="556"/>
    </row>
    <row r="9" spans="1:10" s="559" customFormat="1" ht="36" customHeight="1">
      <c r="A9" s="556"/>
      <c r="B9" s="1014" t="s">
        <v>299</v>
      </c>
      <c r="C9" s="1014"/>
      <c r="D9" s="1014"/>
      <c r="E9" s="1014"/>
      <c r="F9" s="1014"/>
      <c r="G9" s="1014"/>
      <c r="H9" s="1014"/>
      <c r="I9" s="1014"/>
      <c r="J9" s="556"/>
    </row>
    <row r="10" spans="1:10" s="559" customFormat="1" ht="25.2" customHeight="1">
      <c r="A10" s="556"/>
      <c r="B10" s="1011" t="s">
        <v>300</v>
      </c>
      <c r="C10" s="1012"/>
      <c r="D10" s="1012"/>
      <c r="E10" s="1012"/>
      <c r="F10" s="1012"/>
      <c r="G10" s="1012"/>
      <c r="H10" s="1012"/>
      <c r="I10" s="1013"/>
      <c r="J10" s="556"/>
    </row>
    <row r="11" spans="1:10" s="559" customFormat="1" ht="56.4" customHeight="1">
      <c r="A11" s="556"/>
      <c r="B11" s="1015" t="s">
        <v>301</v>
      </c>
      <c r="C11" s="1008" t="s">
        <v>302</v>
      </c>
      <c r="D11" s="1009"/>
      <c r="E11" s="1009"/>
      <c r="F11" s="1009"/>
      <c r="G11" s="1009"/>
      <c r="H11" s="1009"/>
      <c r="I11" s="1010"/>
      <c r="J11" s="556"/>
    </row>
    <row r="12" spans="1:10" s="559" customFormat="1" ht="54.6" customHeight="1">
      <c r="A12" s="556"/>
      <c r="B12" s="1015"/>
      <c r="C12" s="1016" t="s">
        <v>303</v>
      </c>
      <c r="D12" s="561" t="s">
        <v>304</v>
      </c>
      <c r="E12" s="1008" t="s">
        <v>305</v>
      </c>
      <c r="F12" s="1009"/>
      <c r="G12" s="1009"/>
      <c r="H12" s="1009"/>
      <c r="I12" s="1010"/>
      <c r="J12" s="564"/>
    </row>
    <row r="13" spans="1:10" s="559" customFormat="1" ht="32.4" customHeight="1">
      <c r="A13" s="556"/>
      <c r="B13" s="1015"/>
      <c r="C13" s="1017"/>
      <c r="D13" s="561" t="s">
        <v>306</v>
      </c>
      <c r="E13" s="1008" t="s">
        <v>307</v>
      </c>
      <c r="F13" s="1009"/>
      <c r="G13" s="1009"/>
      <c r="H13" s="1009"/>
      <c r="I13" s="1010"/>
      <c r="J13" s="564"/>
    </row>
    <row r="14" spans="1:10" s="559" customFormat="1" ht="25.2" customHeight="1">
      <c r="A14" s="556"/>
      <c r="B14" s="561" t="s">
        <v>308</v>
      </c>
      <c r="C14" s="1011" t="s">
        <v>309</v>
      </c>
      <c r="D14" s="1012"/>
      <c r="E14" s="1012"/>
      <c r="F14" s="1012"/>
      <c r="G14" s="1012"/>
      <c r="H14" s="1012"/>
      <c r="I14" s="1013"/>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4" t="s">
        <v>312</v>
      </c>
      <c r="B20" s="1005"/>
      <c r="C20" s="575" t="s">
        <v>313</v>
      </c>
      <c r="D20" s="576" t="s">
        <v>314</v>
      </c>
      <c r="E20" s="576" t="s">
        <v>315</v>
      </c>
      <c r="F20" s="576" t="s">
        <v>316</v>
      </c>
      <c r="G20" s="572"/>
      <c r="H20" s="572"/>
      <c r="I20" s="572"/>
    </row>
    <row r="21" spans="1:10" ht="93.6">
      <c r="A21" s="1006" t="s">
        <v>317</v>
      </c>
      <c r="B21" s="1005"/>
      <c r="C21" s="577" t="s">
        <v>318</v>
      </c>
      <c r="D21" s="577" t="s">
        <v>319</v>
      </c>
      <c r="E21" s="577" t="s">
        <v>320</v>
      </c>
      <c r="F21" s="577" t="s">
        <v>321</v>
      </c>
      <c r="G21" s="572"/>
      <c r="H21" s="572"/>
      <c r="I21" s="572"/>
    </row>
    <row r="22" spans="1:10" ht="82.2">
      <c r="A22" s="1006" t="s">
        <v>322</v>
      </c>
      <c r="B22" s="1005"/>
      <c r="C22" s="577" t="s">
        <v>323</v>
      </c>
      <c r="D22" s="577" t="s">
        <v>324</v>
      </c>
      <c r="E22" s="577" t="s">
        <v>325</v>
      </c>
      <c r="F22" s="578" t="s">
        <v>326</v>
      </c>
      <c r="G22" s="571"/>
      <c r="H22" s="571"/>
      <c r="I22" s="571"/>
    </row>
    <row r="23" spans="1:10" ht="82.2">
      <c r="A23" s="1006" t="s">
        <v>327</v>
      </c>
      <c r="B23" s="1005"/>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7" t="s">
        <v>332</v>
      </c>
      <c r="B25" s="1007"/>
      <c r="C25" s="1007"/>
      <c r="D25" s="1007"/>
      <c r="E25" s="1007"/>
      <c r="F25" s="1007"/>
      <c r="G25" s="1007"/>
      <c r="H25" s="1007"/>
      <c r="I25" s="1007"/>
    </row>
    <row r="26" spans="1:10" ht="23.4">
      <c r="A26" s="579" t="s">
        <v>333</v>
      </c>
      <c r="B26" s="579"/>
      <c r="C26" s="579"/>
      <c r="D26" s="579"/>
      <c r="E26" s="579"/>
      <c r="F26" s="579"/>
      <c r="G26" s="579"/>
      <c r="H26" s="579"/>
      <c r="I26" s="579"/>
    </row>
    <row r="27" spans="1:10" ht="23.4">
      <c r="A27" s="1001" t="s">
        <v>334</v>
      </c>
      <c r="B27" s="1002"/>
      <c r="C27" s="1002"/>
      <c r="D27" s="1002"/>
      <c r="E27" s="1002"/>
      <c r="F27" s="1002"/>
      <c r="G27" s="1002"/>
      <c r="H27" s="1002"/>
      <c r="I27" s="1003"/>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5" t="s">
        <v>347</v>
      </c>
      <c r="B2" s="1020" t="s">
        <v>348</v>
      </c>
      <c r="C2" s="1023" t="s">
        <v>349</v>
      </c>
      <c r="D2" s="1023"/>
      <c r="E2" s="1023"/>
      <c r="F2" s="1024"/>
      <c r="G2" s="1022" t="s">
        <v>350</v>
      </c>
      <c r="H2" s="1023"/>
      <c r="I2" s="1023"/>
      <c r="J2" s="1023"/>
      <c r="K2" s="1023"/>
      <c r="L2" s="1023"/>
      <c r="M2" s="1024"/>
      <c r="N2" s="1022" t="s">
        <v>351</v>
      </c>
      <c r="O2" s="1028" t="s">
        <v>352</v>
      </c>
      <c r="Q2" s="1030" t="s">
        <v>353</v>
      </c>
      <c r="R2" s="1031"/>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6"/>
      <c r="B3" s="1021"/>
      <c r="C3" s="617" t="s">
        <v>367</v>
      </c>
      <c r="D3" s="618" t="s">
        <v>368</v>
      </c>
      <c r="E3" s="618" t="s">
        <v>369</v>
      </c>
      <c r="F3" s="618" t="s">
        <v>370</v>
      </c>
      <c r="G3" s="617" t="s">
        <v>371</v>
      </c>
      <c r="H3" s="617" t="s">
        <v>372</v>
      </c>
      <c r="I3" s="618" t="s">
        <v>373</v>
      </c>
      <c r="J3" s="618" t="s">
        <v>374</v>
      </c>
      <c r="K3" s="618" t="s">
        <v>375</v>
      </c>
      <c r="L3" s="618" t="s">
        <v>376</v>
      </c>
      <c r="M3" s="619" t="s">
        <v>377</v>
      </c>
      <c r="N3" s="1027"/>
      <c r="O3" s="1029"/>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8" t="s">
        <v>761</v>
      </c>
      <c r="AS51" s="1018"/>
      <c r="AT51" s="1018"/>
      <c r="AU51" s="101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9" t="s">
        <v>765</v>
      </c>
      <c r="AS52" s="1019"/>
      <c r="AT52" s="1019"/>
      <c r="AU52" s="101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9"/>
      <c r="AS53" s="1019"/>
      <c r="AT53" s="1019"/>
      <c r="AU53" s="101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04678BA2-5422-4273-8A5C-994558568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2026-03-25T00:45:33Z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