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7BC89312-486B-4967-9A7F-69F0752A3481}" revIDLastSave="0" xr10:uidLastSave="{00000000-0000-0000-0000-000000000000}"/>
  <bookViews>
    <workbookView tabRatio="665" xr2:uid="{00000000-000D-0000-FFFF-FFFF00000000}" windowHeight="13896" windowWidth="23256" xWindow="-108" yWindow="-108"/>
  </bookViews>
  <sheets>
    <sheet r:id="rId1" name="【記載例】訪問介護" sheetId="10"/>
    <sheet r:id="rId2" name="【記載例】生活援助特化型訪問サービスも指定を受けている場合" sheetId="11"/>
    <sheet r:id="rId3" name="訪問介護・第一号訪問事業（100名）" sheetId="9"/>
    <sheet r:id="rId4" name="訪問介護・第一号訪問事業（１枚版）" sheetId="1"/>
    <sheet r:id="rId5" name="記入方法" sheetId="5"/>
    <sheet r:id="rId6" name="プルダウン・リスト" sheetId="2"/>
  </sheets>
  <externalReferences>
    <externalReference r:id="rId7"/>
  </externalReferences>
  <definedNames>
    <definedName localSheetId="1" name="_xlnm.Print_Area">【記載例】生活援助特化型訪問サービスも指定を受けている場合!$A$1:$BD$49</definedName>
    <definedName localSheetId="0" name="_xlnm.Print_Area">【記載例】訪問介護!$A$1:$BD$47</definedName>
    <definedName localSheetId="4" name="_xlnm.Print_Area">記入方法!$A$1:$O$80</definedName>
    <definedName localSheetId="2" name="_xlnm.Print_Area">'訪問介護・第一号訪問事業（100名）'!$A$1:$BD$132</definedName>
    <definedName localSheetId="3" name="_xlnm.Print_Area">'訪問介護・第一号訪問事業（１枚版）'!$A$1:$BD$50</definedName>
    <definedName localSheetId="1" name="_xlnm.Print_Titles">【記載例】生活援助特化型訪問サービスも指定を受けている場合!$1:$12</definedName>
    <definedName localSheetId="0" name="_xlnm.Print_Titles">【記載例】訪問介護!$1:$12</definedName>
    <definedName localSheetId="2" name="_xlnm.Print_Titles">'訪問介護・第一号訪問事業（100名）'!$1:$12</definedName>
    <definedName localSheetId="3" name="_xlnm.Print_Titles">'訪問介護・第一号訪問事業（１枚版）'!$1:$12</definedName>
    <definedName name="サービス提供責任者">プルダウン・リスト!$D$13:$D$25</definedName>
    <definedName name="管理者">プルダウン・リスト!$C$13:$C$25</definedName>
    <definedName localSheetId="1" name="職種">[1]プルダウン・リスト!$C$12:$K$12</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0" l="1"/>
  <c r="W43" i="11"/>
  <c r="W42" i="11"/>
  <c r="R42" i="11"/>
  <c r="AE38" i="11"/>
  <c r="R48" i="11" s="1"/>
  <c r="AA38" i="11"/>
  <c r="R43" i="11" s="1"/>
  <c r="AB43" i="11" s="1"/>
  <c r="W48" i="11" s="1"/>
  <c r="Y38" i="11"/>
  <c r="J37" i="11"/>
  <c r="H37" i="11"/>
  <c r="F37" i="11"/>
  <c r="V36" i="11"/>
  <c r="T36" i="11"/>
  <c r="L36" i="11"/>
  <c r="L35" i="11"/>
  <c r="V34" i="11"/>
  <c r="T34" i="11"/>
  <c r="L34" i="11"/>
  <c r="J33" i="11"/>
  <c r="H33" i="11"/>
  <c r="F33" i="11"/>
  <c r="AU29" i="11"/>
  <c r="AW29" i="11" s="1"/>
  <c r="AU28" i="11"/>
  <c r="AW28" i="11" s="1"/>
  <c r="AU27" i="11"/>
  <c r="AW27" i="11" s="1"/>
  <c r="AU26" i="11"/>
  <c r="AW26" i="11" s="1"/>
  <c r="AU25" i="11"/>
  <c r="AW25" i="11" s="1"/>
  <c r="AU24" i="11"/>
  <c r="AW24" i="11" s="1"/>
  <c r="AU23" i="11"/>
  <c r="AW23" i="11" s="1"/>
  <c r="AU22" i="11"/>
  <c r="AW22" i="11" s="1"/>
  <c r="AU21" i="11"/>
  <c r="AW21" i="11" s="1"/>
  <c r="AU20" i="11"/>
  <c r="AW20" i="11" s="1"/>
  <c r="AU19" i="11"/>
  <c r="AW19" i="11" s="1"/>
  <c r="AU18" i="11"/>
  <c r="AW18" i="11" s="1"/>
  <c r="AW17" i="11"/>
  <c r="AU17" i="11"/>
  <c r="T37" i="11" s="1"/>
  <c r="AU16" i="11"/>
  <c r="AW16" i="11" s="1"/>
  <c r="V37" i="11" s="1"/>
  <c r="AU15" i="11"/>
  <c r="T35" i="11" s="1"/>
  <c r="B15" i="11"/>
  <c r="B16" i="11" s="1"/>
  <c r="B17" i="11" s="1"/>
  <c r="B18" i="11" s="1"/>
  <c r="B19" i="11" s="1"/>
  <c r="B20" i="11" s="1"/>
  <c r="B21" i="11" s="1"/>
  <c r="B22" i="11" s="1"/>
  <c r="B23" i="11" s="1"/>
  <c r="B24" i="11" s="1"/>
  <c r="B25" i="11" s="1"/>
  <c r="B26" i="11" s="1"/>
  <c r="B27" i="11" s="1"/>
  <c r="B28" i="11" s="1"/>
  <c r="AW14" i="11"/>
  <c r="AU14" i="11"/>
  <c r="B14" i="11"/>
  <c r="AU13" i="11"/>
  <c r="AW13" i="11" s="1"/>
  <c r="AT10" i="11"/>
  <c r="AT11" i="11" s="1"/>
  <c r="AT12" i="11" s="1"/>
  <c r="AS10" i="11"/>
  <c r="AS11" i="11" s="1"/>
  <c r="AS12" i="11" s="1"/>
  <c r="AR10" i="11"/>
  <c r="AR11" i="11" s="1"/>
  <c r="AR12" i="11" s="1"/>
  <c r="AU8" i="11"/>
  <c r="X2" i="11"/>
  <c r="AO11" i="11" s="1"/>
  <c r="AO12" i="11" s="1"/>
  <c r="L37" i="11" l="1"/>
  <c r="L39" i="11" s="1"/>
  <c r="C43" i="11" s="1"/>
  <c r="Y10" i="11"/>
  <c r="T11" i="11"/>
  <c r="T12" i="11" s="1"/>
  <c r="U11" i="11"/>
  <c r="U12" i="11" s="1"/>
  <c r="AQ10" i="11"/>
  <c r="AP11" i="11"/>
  <c r="AP12" i="11" s="1"/>
  <c r="AQ11" i="11"/>
  <c r="AQ12" i="11" s="1"/>
  <c r="R10" i="11"/>
  <c r="AH10" i="11"/>
  <c r="AC11" i="11"/>
  <c r="AC12" i="11" s="1"/>
  <c r="AO10" i="11"/>
  <c r="AJ11" i="11"/>
  <c r="AJ12" i="11" s="1"/>
  <c r="Z10" i="11"/>
  <c r="AP10" i="11"/>
  <c r="AK11" i="11"/>
  <c r="AK12" i="11" s="1"/>
  <c r="AA10" i="11"/>
  <c r="Z11" i="11"/>
  <c r="Z12" i="11" s="1"/>
  <c r="AB10" i="11"/>
  <c r="AA11" i="11"/>
  <c r="AA12" i="11" s="1"/>
  <c r="Q10" i="11"/>
  <c r="AG10" i="11"/>
  <c r="AB11" i="11"/>
  <c r="AB12" i="11" s="1"/>
  <c r="S10" i="11"/>
  <c r="AI10" i="11"/>
  <c r="R11" i="11"/>
  <c r="R12" i="11" s="1"/>
  <c r="AH11" i="11"/>
  <c r="AH12" i="11" s="1"/>
  <c r="T10" i="11"/>
  <c r="AJ10" i="11"/>
  <c r="S11" i="11"/>
  <c r="S12" i="11" s="1"/>
  <c r="AI11" i="11"/>
  <c r="AI12" i="11" s="1"/>
  <c r="T38" i="11"/>
  <c r="I43" i="11"/>
  <c r="L43" i="11" s="1"/>
  <c r="AB48" i="11"/>
  <c r="U10" i="11"/>
  <c r="AC10" i="11"/>
  <c r="AK10" i="11"/>
  <c r="V11" i="11"/>
  <c r="V12" i="11" s="1"/>
  <c r="AD11" i="11"/>
  <c r="AD12" i="11" s="1"/>
  <c r="AL11" i="11"/>
  <c r="AL12" i="11" s="1"/>
  <c r="AW15" i="11"/>
  <c r="V35" i="11" s="1"/>
  <c r="V38" i="11" s="1"/>
  <c r="AZ6" i="11"/>
  <c r="V10" i="11"/>
  <c r="AD10" i="11"/>
  <c r="AL10" i="11"/>
  <c r="W11" i="11"/>
  <c r="W12" i="11" s="1"/>
  <c r="AE11" i="11"/>
  <c r="AE12" i="11" s="1"/>
  <c r="AM11" i="11"/>
  <c r="AM12" i="11" s="1"/>
  <c r="W10" i="11"/>
  <c r="AE10" i="11"/>
  <c r="AM10" i="11"/>
  <c r="P11" i="11"/>
  <c r="P12" i="11" s="1"/>
  <c r="X11" i="11"/>
  <c r="X12" i="11" s="1"/>
  <c r="AF11" i="11"/>
  <c r="AF12" i="11" s="1"/>
  <c r="AN11" i="11"/>
  <c r="AN12" i="11" s="1"/>
  <c r="P10" i="11"/>
  <c r="X10" i="11"/>
  <c r="AF10" i="11"/>
  <c r="AN10" i="11"/>
  <c r="Q11" i="11"/>
  <c r="Q12" i="11" s="1"/>
  <c r="Y11" i="11"/>
  <c r="Y12" i="11" s="1"/>
  <c r="AG11" i="11"/>
  <c r="AG12" i="11" s="1"/>
  <c r="AU8" i="10" l="1"/>
  <c r="AU14" i="1"/>
  <c r="AU8" i="1"/>
  <c r="AU8" i="9"/>
  <c r="J38" i="1" l="1"/>
  <c r="H38" i="1"/>
  <c r="F38" i="1"/>
  <c r="L37" i="1"/>
  <c r="L36" i="1"/>
  <c r="L35" i="1"/>
  <c r="F34" i="1"/>
  <c r="H34" i="1"/>
  <c r="J34" i="1"/>
  <c r="T35" i="1"/>
  <c r="V35" i="1"/>
  <c r="T36" i="1"/>
  <c r="V36" i="1"/>
  <c r="T37" i="1"/>
  <c r="V37" i="1"/>
  <c r="T38" i="1"/>
  <c r="V38" i="1"/>
  <c r="Y39" i="1"/>
  <c r="AA39" i="1"/>
  <c r="R44" i="1" s="1"/>
  <c r="AB44" i="1" s="1"/>
  <c r="W49" i="1" s="1"/>
  <c r="AE39" i="1"/>
  <c r="R49" i="1" s="1"/>
  <c r="R43" i="1"/>
  <c r="W43" i="1"/>
  <c r="W44" i="1"/>
  <c r="L38" i="1" l="1"/>
  <c r="L40" i="1" s="1"/>
  <c r="C44" i="1" s="1"/>
  <c r="V39" i="1"/>
  <c r="T39" i="1"/>
  <c r="AB49" i="1"/>
  <c r="I44" i="1"/>
  <c r="AU22" i="10"/>
  <c r="W41" i="10"/>
  <c r="W40" i="10"/>
  <c r="R40" i="10"/>
  <c r="AE36" i="10"/>
  <c r="R46" i="10" s="1"/>
  <c r="AA36" i="10"/>
  <c r="R41" i="10" s="1"/>
  <c r="Y36" i="10"/>
  <c r="J35" i="10"/>
  <c r="H35" i="10"/>
  <c r="F35" i="10"/>
  <c r="L34" i="10"/>
  <c r="T33" i="10"/>
  <c r="L33" i="10"/>
  <c r="L32" i="10"/>
  <c r="J31" i="10"/>
  <c r="H31" i="10"/>
  <c r="F31"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AU13" i="10"/>
  <c r="X2" i="10"/>
  <c r="AJ11" i="10" s="1"/>
  <c r="AJ12" i="10" s="1"/>
  <c r="AB41" i="10" l="1"/>
  <c r="W46" i="10" s="1"/>
  <c r="AB46" i="10" s="1"/>
  <c r="L44" i="1"/>
  <c r="L35" i="10"/>
  <c r="L37" i="10" s="1"/>
  <c r="C41" i="10" s="1"/>
  <c r="T34"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2" i="10"/>
  <c r="T35" i="10"/>
  <c r="AW17" i="10"/>
  <c r="I41" i="10" l="1"/>
  <c r="L41" i="10" s="1"/>
  <c r="T36" i="10"/>
  <c r="AW26" i="10"/>
  <c r="AW15" i="10"/>
  <c r="V32" i="10" s="1"/>
  <c r="AW27" i="10"/>
  <c r="AW20" i="10"/>
  <c r="AW16" i="10"/>
  <c r="V33" i="10" s="1"/>
  <c r="AW24" i="10"/>
  <c r="AW14" i="10"/>
  <c r="AW25" i="10"/>
  <c r="AW19" i="10"/>
  <c r="AW13" i="10"/>
  <c r="AW23" i="10"/>
  <c r="AW22" i="10"/>
  <c r="AW18" i="10"/>
  <c r="V35" i="10" s="1"/>
  <c r="V34" i="10" l="1"/>
  <c r="V36"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R126" i="9" l="1"/>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前田 博幸</author>
  </authors>
  <commentList>
    <comment ref="Y35" authorId="0" shapeId="0" xr:uid="{7B3F9563-112C-4A59-BB72-E428D6F9B253}">
      <text>
        <r>
          <rPr>
            <sz val="10"/>
            <color indexed="81"/>
            <rFont val="MS P ゴシック"/>
            <family val="3"/>
            <charset val="128"/>
          </rPr>
          <t>訪問介護員のみの勤務時間数</t>
        </r>
      </text>
    </comment>
    <comment ref="AA35" authorId="0" shapeId="0" xr:uid="{A7610D11-A48B-413C-BF4A-ECFB6EF4A2B1}">
      <text>
        <r>
          <rPr>
            <sz val="10"/>
            <color indexed="81"/>
            <rFont val="MS P ゴシック"/>
            <family val="3"/>
            <charset val="128"/>
          </rPr>
          <t>訪問介護員の勤務時間数を4で除した数</t>
        </r>
      </text>
    </comment>
    <comment ref="Y37" authorId="0" shapeId="0" xr:uid="{7D73FC38-18CB-4E01-A5AF-F96828148C0C}">
      <text>
        <r>
          <rPr>
            <sz val="10"/>
            <color indexed="81"/>
            <rFont val="MS P ゴシック"/>
            <family val="3"/>
            <charset val="128"/>
          </rPr>
          <t>訪問介護員のみの勤務時間数</t>
        </r>
      </text>
    </comment>
    <comment ref="AA37" authorId="0" shapeId="0" xr:uid="{90620F8B-69C2-4B87-94B4-D0547B7EA544}">
      <text>
        <r>
          <rPr>
            <sz val="10"/>
            <color indexed="81"/>
            <rFont val="MS P ゴシック"/>
            <family val="3"/>
            <charset val="128"/>
          </rPr>
          <t>訪問介護員の勤務時間数を4で除した数</t>
        </r>
      </text>
    </comment>
  </commentList>
</comments>
</file>

<file path=xl/sharedStrings.xml><?xml version="1.0" encoding="utf-8"?>
<sst xmlns="http://schemas.openxmlformats.org/spreadsheetml/2006/main" count="641" uniqueCount="206">
  <si>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</si>
  <si>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</si>
  <si>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</si>
  <si>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</si>
  <si>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</si>
  <si>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</si>
  <si>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</si>
  <si>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</si>
  <si>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</si>
  <si>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</si>
  <si>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</si>
  <si>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</si>
  <si>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</si>
  <si>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</si>
  <si>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</si>
  <si>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</si>
  <si>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</si>
  <si>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</si>
  <si>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</si>
  <si>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</si>
  <si>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</si>
  <si>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</si>
  <si>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</si>
  <si>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</si>
  <si>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</si>
  <si>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</si>
  <si>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</si>
  <si>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</si>
  <si>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</si>
  <si>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</si>
  <si>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</si>
  <si>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</si>
  <si>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</si>
  <si>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</si>
  <si>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</si>
  <si>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</si>
  <si>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</si>
  <si>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</si>
  <si>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</si>
  <si>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</si>
  <si>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</si>
  <si>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</si>
  <si>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</si>
  <si>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</si>
  <si>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</si>
  <si>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</si>
  <si>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</si>
  <si>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</si>
  <si>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</si>
  <si>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</si>
  <si>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</si>
  <si>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</si>
  <si>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</si>
  <si>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</si>
  <si>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</si>
  <si>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</si>
  <si>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</si>
  <si>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</si>
  <si>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</si>
  <si>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</si>
  <si>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</si>
  <si>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</si>
  <si>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</si>
  <si>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</si>
  <si>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</si>
  <si>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</si>
  <si>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</si>
  <si>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</si>
  <si>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</si>
  <si>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</si>
  <si>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</si>
  <si>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</si>
  <si>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</si>
  <si>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</si>
  <si>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</si>
  <si>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</si>
  <si>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</si>
  <si>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</si>
  <si>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</si>
  <si>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</si>
  <si>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</si>
  <si>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</si>
  <si>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</si>
  <si>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</si>
  <si>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</si>
  <si>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</si>
  <si>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</si>
  <si>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</si>
  <si>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</si>
  <si>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</si>
  <si>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</si>
  <si>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</si>
  <si>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</si>
  <si>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</si>
  <si>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</si>
  <si>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</si>
  <si>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</si>
  <si>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</si>
  <si>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</si>
  <si>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</si>
  <si>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</si>
  <si>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</si>
  <si>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</si>
  <si>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</si>
  <si>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</si>
  <si>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</si>
  <si>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</si>
  <si>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</si>
  <si>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</si>
  <si>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</si>
  <si>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</si>
  <si>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</si>
  <si>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</si>
  <si>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</si>
  <si>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</si>
  <si>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</si>
  <si>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</si>
  <si>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</si>
  <si>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</si>
  <si>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</si>
  <si>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</si>
  <si>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</si>
  <si>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</si>
  <si>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</si>
  <si>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</si>
  <si>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</si>
  <si>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</si>
  <si>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</si>
  <si>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</si>
  <si>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</si>
  <si>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</si>
  <si>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</si>
  <si>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</si>
  <si>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</si>
  <si>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</si>
  <si>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</si>
  <si>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</si>
  <si>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</si>
  <si>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</si>
  <si>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</si>
  <si>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</si>
  <si>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</si>
  <si>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</si>
  <si>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</si>
  <si>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</si>
  <si>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</si>
  <si>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</si>
  <si>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</si>
  <si>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</si>
  <si>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</si>
  <si>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</si>
  <si>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</si>
  <si>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</si>
  <si>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</si>
  <si>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</si>
  <si>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</si>
  <si>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</si>
  <si>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</si>
  <si>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</si>
  <si>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</si>
  <si>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</si>
  <si>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</si>
  <si>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</si>
  <si>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</si>
  <si>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</si>
  <si>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</si>
  <si>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</si>
  <si>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</si>
  <si>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</si>
  <si>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</si>
  <si>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</si>
  <si>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</si>
  <si>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</si>
  <si>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</si>
  <si>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</si>
  <si>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訪問介護・訪問介護サービス</t>
    <rPh sb="0" eb="4">
      <t>ホウモンカイゴ</t>
    </rPh>
    <rPh sb="5" eb="9">
      <t>ホウモンカイゴ</t>
    </rPh>
    <phoneticPr fontId="1"/>
  </si>
  <si>
    <t>訪問介護・訪問介護サービス・生活援助特化型訪問サービス</t>
    <rPh sb="0" eb="4">
      <t>ホウモンカイゴ</t>
    </rPh>
    <rPh sb="5" eb="9">
      <t>ホウモンカイゴ</t>
    </rPh>
    <rPh sb="14" eb="21">
      <t>セイカツエンジョトッカガタ</t>
    </rPh>
    <phoneticPr fontId="1"/>
  </si>
  <si>
    <t>訪問介護サービス</t>
    <rPh sb="0" eb="4">
      <t>ホウモンカイゴ</t>
    </rPh>
    <phoneticPr fontId="1"/>
  </si>
  <si>
    <t>生活援助特化型訪問サービス</t>
    <rPh sb="0" eb="9">
      <t>セイカツエンジョトッカガタホウモン</t>
    </rPh>
    <phoneticPr fontId="1"/>
  </si>
  <si>
    <t>訪問介護／訪問介護サービス</t>
    <rPh sb="0" eb="4">
      <t>ホウモンカイゴ</t>
    </rPh>
    <rPh sb="5" eb="9">
      <t>ホウモンカイゴ</t>
    </rPh>
    <phoneticPr fontId="1"/>
  </si>
  <si>
    <t>訪問事業責任者</t>
    <rPh sb="0" eb="7">
      <t>ホウモンジギョウセキニンシャ</t>
    </rPh>
    <phoneticPr fontId="1"/>
  </si>
  <si>
    <t>生活援助特化型訪問サービス</t>
    <rPh sb="0" eb="7">
      <t>セイカツエンジョトッカガタ</t>
    </rPh>
    <rPh sb="7" eb="9">
      <t>ホウモン</t>
    </rPh>
    <phoneticPr fontId="1"/>
  </si>
  <si>
    <t>生活援助員</t>
    <rPh sb="0" eb="5">
      <t>セイカツエンジョイン</t>
    </rPh>
    <phoneticPr fontId="1"/>
  </si>
  <si>
    <t>（参考様式1）</t>
    <rPh sb="1" eb="3">
      <t>サンコウ</t>
    </rPh>
    <rPh sb="3" eb="5">
      <t>ヨウシキ</t>
    </rPh>
    <phoneticPr fontId="2"/>
  </si>
  <si>
    <t>○○○訪問介護事業所</t>
    <rPh sb="3" eb="5">
      <t>ホウモン</t>
    </rPh>
    <rPh sb="5" eb="7">
      <t>カイゴ</t>
    </rPh>
    <rPh sb="7" eb="10">
      <t>ジギョウショ</t>
    </rPh>
    <phoneticPr fontId="1"/>
  </si>
  <si>
    <t>B</t>
  </si>
  <si>
    <t>サービス提供責任者、訪問事業責任者、訪問介護員、生活援助員</t>
    <rPh sb="4" eb="6">
      <t>テイキョウ</t>
    </rPh>
    <rPh sb="6" eb="9">
      <t>セキニンシャ</t>
    </rPh>
    <rPh sb="10" eb="12">
      <t>ホウモン</t>
    </rPh>
    <rPh sb="12" eb="14">
      <t>ジギョウ</t>
    </rPh>
    <rPh sb="14" eb="17">
      <t>セキニンシャ</t>
    </rPh>
    <rPh sb="18" eb="20">
      <t>ホウモン</t>
    </rPh>
    <rPh sb="20" eb="22">
      <t>カイゴ</t>
    </rPh>
    <rPh sb="22" eb="23">
      <t>イン</t>
    </rPh>
    <rPh sb="24" eb="26">
      <t>セイカツ</t>
    </rPh>
    <rPh sb="26" eb="28">
      <t>エンジョ</t>
    </rPh>
    <rPh sb="28" eb="29">
      <t>イン</t>
    </rPh>
    <phoneticPr fontId="1"/>
  </si>
  <si>
    <t>訪問事業責任者、訪問介護員（150h）、生活援助員（10h）</t>
    <rPh sb="0" eb="2">
      <t>ホウモン</t>
    </rPh>
    <rPh sb="2" eb="4">
      <t>ジギョウ</t>
    </rPh>
    <rPh sb="4" eb="7">
      <t>セキニンシャ</t>
    </rPh>
    <rPh sb="8" eb="10">
      <t>ホウモン</t>
    </rPh>
    <rPh sb="10" eb="13">
      <t>カイゴイン</t>
    </rPh>
    <rPh sb="20" eb="22">
      <t>セイカツ</t>
    </rPh>
    <rPh sb="22" eb="24">
      <t>エンジョ</t>
    </rPh>
    <rPh sb="24" eb="25">
      <t>イン</t>
    </rPh>
    <phoneticPr fontId="1"/>
  </si>
  <si>
    <t>D</t>
  </si>
  <si>
    <t>訪問介護員（80h）、生活援助員（0h）</t>
    <rPh sb="0" eb="2">
      <t>ホウモン</t>
    </rPh>
    <rPh sb="2" eb="5">
      <t>カイゴイン</t>
    </rPh>
    <rPh sb="11" eb="13">
      <t>セイカツ</t>
    </rPh>
    <rPh sb="13" eb="15">
      <t>エンジョ</t>
    </rPh>
    <rPh sb="15" eb="16">
      <t>イン</t>
    </rPh>
    <phoneticPr fontId="1"/>
  </si>
  <si>
    <t>訪問介護員（68h）、生活援助員（0h）</t>
    <rPh sb="0" eb="2">
      <t>ホウモン</t>
    </rPh>
    <rPh sb="2" eb="5">
      <t>カイゴイン</t>
    </rPh>
    <rPh sb="11" eb="13">
      <t>セイカツ</t>
    </rPh>
    <rPh sb="13" eb="15">
      <t>エンジョ</t>
    </rPh>
    <rPh sb="15" eb="16">
      <t>イン</t>
    </rPh>
    <phoneticPr fontId="1"/>
  </si>
  <si>
    <t>訪問介護員（64h）、生活援助員（0h）</t>
    <rPh sb="0" eb="2">
      <t>ホウモン</t>
    </rPh>
    <rPh sb="2" eb="5">
      <t>カイゴイン</t>
    </rPh>
    <rPh sb="11" eb="13">
      <t>セイカツ</t>
    </rPh>
    <rPh sb="13" eb="15">
      <t>エンジョ</t>
    </rPh>
    <rPh sb="15" eb="16">
      <t>イン</t>
    </rPh>
    <phoneticPr fontId="1"/>
  </si>
  <si>
    <t>○○○訪問介護事業所</t>
    <phoneticPr fontId="1"/>
  </si>
  <si>
    <t>旧ホームヘルパー2級課程修了者（実務3年以上）</t>
    <rPh sb="0" eb="1">
      <t>キュウ</t>
    </rPh>
    <rPh sb="9" eb="10">
      <t>キュウ</t>
    </rPh>
    <rPh sb="10" eb="12">
      <t>カテイ</t>
    </rPh>
    <rPh sb="12" eb="15">
      <t>シュウリョウシャ</t>
    </rPh>
    <rPh sb="16" eb="18">
      <t>ジツム</t>
    </rPh>
    <rPh sb="19" eb="20">
      <t>ネン</t>
    </rPh>
    <rPh sb="20" eb="22">
      <t>イジョウ</t>
    </rPh>
    <phoneticPr fontId="1"/>
  </si>
  <si>
    <t>広島市生活援助員研修修了者</t>
    <rPh sb="0" eb="3">
      <t>ヒロシマシ</t>
    </rPh>
    <rPh sb="3" eb="8">
      <t>セイカツエンジョイン</t>
    </rPh>
    <rPh sb="8" eb="10">
      <t>ケンシュウ</t>
    </rPh>
    <rPh sb="10" eb="13">
      <t>シュウリョウシャ</t>
    </rPh>
    <phoneticPr fontId="1"/>
  </si>
  <si>
    <t xml:space="preserve"> </t>
    <phoneticPr fontId="1"/>
  </si>
  <si>
    <t>訪問介護員</t>
  </si>
  <si>
    <r>
      <t xml:space="preserve">(10)
</t>
    </r>
    <r>
      <rPr>
        <sz val="11"/>
        <rFont val="BIZ UDPゴシック"/>
        <family val="3"/>
        <charset val="128"/>
      </rPr>
      <t>週平均
勤務時間数</t>
    </r>
    <rPh sb="6" eb="8">
      <t>ヘイキン</t>
    </rPh>
    <rPh sb="9" eb="11">
      <t>キンム</t>
    </rPh>
    <rPh sb="11" eb="13">
      <t>ジカン</t>
    </rPh>
    <rPh sb="13" eb="14">
      <t>スウ</t>
    </rPh>
    <phoneticPr fontId="2"/>
  </si>
  <si>
    <r>
      <t>　　　当該事業所における勤務時間が、当該事業所において定められている常勤の従業者が勤務すべき時間数に達していることをいいます。</t>
    </r>
    <r>
      <rPr>
        <u/>
        <sz val="12"/>
        <rFont val="BIZ UDPゴシック"/>
        <family val="3"/>
        <charset val="128"/>
      </rPr>
      <t>雇用の形態は考慮しません</t>
    </r>
    <r>
      <rPr>
        <sz val="12"/>
        <rFont val="BIZ UDP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</si>
  <si>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2"/>
        <rFont val="BIZ UDPゴシック"/>
        <family val="3"/>
        <charset val="128"/>
      </rPr>
      <t>必要に応じて、</t>
    </r>
    <r>
      <rPr>
        <b/>
        <sz val="12"/>
        <rFont val="BIZ UDP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</si>
  <si>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したがって、勤務形態「A：常勤で専従」及び「B：常勤で兼務」については、実態に応じて「常勤換算の対象時間数」及び「常勤換算方法対象外の常勤の従業者の人数」を確認し、</t>
    <phoneticPr fontId="1"/>
  </si>
  <si>
    <t>サービス提供責任者、訪問介護員</t>
    <rPh sb="4" eb="6">
      <t>テイキョウ</t>
    </rPh>
    <rPh sb="6" eb="9">
      <t>セキニンシャ</t>
    </rPh>
    <rPh sb="10" eb="15">
      <t>ホウモンカイゴイン</t>
    </rPh>
    <phoneticPr fontId="1"/>
  </si>
  <si>
    <t>管理者、訪問介護員</t>
    <rPh sb="0" eb="3">
      <t>カンリシャ</t>
    </rPh>
    <rPh sb="4" eb="6">
      <t>ホウモン</t>
    </rPh>
    <rPh sb="6" eb="8">
      <t>カイゴ</t>
    </rPh>
    <rPh sb="8" eb="9">
      <t>イン</t>
    </rPh>
    <phoneticPr fontId="1"/>
  </si>
  <si>
    <t>管理者､訪問事業責任者､訪問介護員(155h)､生活援助員(5h)</t>
    <rPh sb="0" eb="3">
      <t>カンリシャ</t>
    </rPh>
    <rPh sb="5" eb="7">
      <t>ジギョウ</t>
    </rPh>
    <rPh sb="6" eb="8">
      <t>ジギョウ</t>
    </rPh>
    <rPh sb="8" eb="11">
      <t>セキニンシャ</t>
    </rPh>
    <rPh sb="12" eb="14">
      <t>ホウモン</t>
    </rPh>
    <rPh sb="14" eb="17">
      <t>カイゴイン</t>
    </rPh>
    <rPh sb="24" eb="26">
      <t>セイカツ</t>
    </rPh>
    <rPh sb="26" eb="28">
      <t>エンジョ</t>
    </rPh>
    <rPh sb="28" eb="29">
      <t>イン</t>
    </rPh>
    <phoneticPr fontId="1"/>
  </si>
  <si>
    <t>訪問介護員（75h）、生活援助員（5h）</t>
    <rPh sb="0" eb="2">
      <t>ホウモン</t>
    </rPh>
    <rPh sb="2" eb="5">
      <t>カイゴイン</t>
    </rPh>
    <rPh sb="11" eb="13">
      <t>セイカツ</t>
    </rPh>
    <rPh sb="13" eb="15">
      <t>エンジョ</t>
    </rPh>
    <rPh sb="15" eb="16">
      <t>イン</t>
    </rPh>
    <phoneticPr fontId="1"/>
  </si>
  <si>
    <t>訪問介護員（78h）、生活援助員（2h）</t>
    <rPh sb="0" eb="2">
      <t>ホウモン</t>
    </rPh>
    <rPh sb="2" eb="5">
      <t>カイゴイン</t>
    </rPh>
    <rPh sb="11" eb="13">
      <t>セイカツ</t>
    </rPh>
    <rPh sb="13" eb="15">
      <t>エンジョ</t>
    </rPh>
    <rPh sb="15" eb="16">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</si>
</sst>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9">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sz val="14"/>
      <color rgb="FFFF0000"/>
      <name val="HGSｺﾞｼｯｸM"/>
      <family val="3"/>
      <charset val="128"/>
    </font>
    <font>
      <sz val="10"/>
      <color indexed="81"/>
      <name val="MS P ゴシック"/>
      <family val="3"/>
      <charset val="128"/>
    </font>
    <font>
      <sz val="16"/>
      <name val="BIZ UDPゴシック"/>
      <family val="3"/>
      <charset val="128"/>
    </font>
    <font>
      <b/>
      <sz val="16"/>
      <name val="BIZ UDPゴシック"/>
      <family val="3"/>
      <charset val="128"/>
    </font>
    <font>
      <b/>
      <sz val="14"/>
      <name val="BIZ UDPゴシック"/>
      <family val="3"/>
      <charset val="128"/>
    </font>
    <font>
      <sz val="14"/>
      <name val="BIZ UDPゴシック"/>
      <family val="3"/>
      <charset val="128"/>
    </font>
    <font>
      <sz val="12"/>
      <name val="BIZ UDPゴシック"/>
      <family val="3"/>
      <charset val="128"/>
    </font>
    <font>
      <sz val="11"/>
      <name val="BIZ UDPゴシック"/>
      <family val="3"/>
      <charset val="128"/>
    </font>
    <font>
      <b/>
      <sz val="12"/>
      <name val="BIZ UDPゴシック"/>
      <family val="3"/>
      <charset val="128"/>
    </font>
    <font>
      <sz val="10"/>
      <name val="BIZ UDPゴシック"/>
      <family val="3"/>
      <charset val="128"/>
    </font>
    <font>
      <sz val="14"/>
      <color rgb="FFFF0000"/>
      <name val="BIZ UDPゴシック"/>
      <family val="3"/>
      <charset val="128"/>
    </font>
    <font>
      <sz val="11"/>
      <color theme="1"/>
      <name val="BIZ UDPゴシック"/>
      <family val="3"/>
      <charset val="128"/>
    </font>
    <font>
      <b/>
      <sz val="12"/>
      <color rgb="FFFF0000"/>
      <name val="BIZ UDPゴシック"/>
      <family val="3"/>
      <charset val="128"/>
    </font>
    <font>
      <u/>
      <sz val="12"/>
      <name val="BIZ UDPゴシック"/>
      <family val="3"/>
      <charset val="128"/>
    </font>
    <font>
      <b/>
      <u/>
      <sz val="12"/>
      <name val="BIZ UDPゴシック"/>
      <family val="3"/>
      <charset val="128"/>
    </font>
    <font>
      <sz val="12"/>
      <color rgb="FFFF0000"/>
      <name val="BIZ UDPゴシック"/>
      <family val="3"/>
      <charset val="128"/>
    </font>
    <font>
      <sz val="11"/>
      <color rgb="FF000000"/>
      <name val="BIZ UDPゴシック"/>
      <family val="3"/>
      <charset val="128"/>
    </font>
    <font>
      <sz val="16"/>
      <color theme="1"/>
      <name val="BIZ UDP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697">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6" fillId="0" borderId="0" xfId="0" applyFont="1" applyFill="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20" fontId="6" fillId="3" borderId="0" xfId="0" applyNumberFormat="1" applyFont="1" applyFill="1" applyBorder="1" applyAlignment="1" applyProtection="1">
      <alignment horizontal="center"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10" fillId="0" borderId="0" xfId="0" applyFont="1" applyFill="1" applyAlignment="1" applyProtection="1">
      <alignment vertical="center"/>
    </xf>
    <xf numFmtId="0" fontId="10" fillId="0" borderId="0" xfId="0" applyFont="1" applyFill="1" applyAlignment="1" applyProtection="1">
      <alignment horizontal="left" vertical="center"/>
    </xf>
    <xf numFmtId="0" fontId="6" fillId="0" borderId="0" xfId="0" applyFont="1" applyFill="1" applyAlignment="1" applyProtection="1">
      <alignment horizontal="right" vertical="center"/>
    </xf>
    <xf numFmtId="0" fontId="6"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55" xfId="0" applyFont="1" applyFill="1" applyBorder="1" applyAlignment="1" applyProtection="1">
      <alignment vertical="center"/>
    </xf>
    <xf numFmtId="0" fontId="6" fillId="0" borderId="39" xfId="0" applyFont="1" applyFill="1" applyBorder="1" applyAlignment="1" applyProtection="1">
      <alignment vertical="center"/>
    </xf>
    <xf numFmtId="0" fontId="6" fillId="0" borderId="56"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left"/>
    </xf>
    <xf numFmtId="0" fontId="10" fillId="0" borderId="0" xfId="0" applyFont="1" applyFill="1" applyBorder="1" applyAlignment="1" applyProtection="1">
      <alignment horizontal="left" vertical="center"/>
    </xf>
    <xf numFmtId="0" fontId="10" fillId="0" borderId="31"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10" fillId="3" borderId="0" xfId="0" applyFont="1" applyFill="1" applyBorder="1" applyAlignment="1" applyProtection="1">
      <alignment vertical="center"/>
    </xf>
    <xf numFmtId="0" fontId="10" fillId="3" borderId="0" xfId="0" applyFont="1" applyFill="1" applyBorder="1" applyAlignment="1" applyProtection="1">
      <alignment horizontal="left" vertical="center"/>
    </xf>
    <xf numFmtId="181" fontId="10" fillId="3" borderId="0" xfId="0" applyNumberFormat="1"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177" fontId="10" fillId="3" borderId="0" xfId="1" applyNumberFormat="1" applyFont="1" applyFill="1" applyBorder="1" applyAlignment="1" applyProtection="1">
      <alignment horizontal="right" vertical="center"/>
    </xf>
    <xf numFmtId="0" fontId="10" fillId="0" borderId="0" xfId="0" applyFont="1" applyFill="1" applyBorder="1" applyAlignment="1" applyProtection="1">
      <alignment horizontal="right" vertical="center"/>
    </xf>
    <xf numFmtId="0" fontId="11" fillId="0" borderId="0" xfId="0" applyFont="1" applyFill="1" applyBorder="1" applyAlignment="1" applyProtection="1">
      <alignment vertical="center"/>
    </xf>
    <xf numFmtId="0" fontId="10" fillId="3" borderId="0" xfId="0" applyFont="1" applyFill="1" applyBorder="1" applyAlignment="1" applyProtection="1">
      <alignment horizontal="right" vertical="center"/>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justify" vertical="center" wrapText="1"/>
    </xf>
    <xf numFmtId="0" fontId="10" fillId="0" borderId="31" xfId="0" applyFont="1" applyFill="1" applyBorder="1" applyAlignment="1" applyProtection="1">
      <alignment horizontal="center" vertical="center"/>
    </xf>
    <xf numFmtId="0" fontId="10" fillId="0" borderId="0" xfId="0" applyFont="1" applyFill="1" applyBorder="1" applyAlignment="1" applyProtection="1">
      <alignment horizontal="center"/>
    </xf>
    <xf numFmtId="185" fontId="6" fillId="4" borderId="36" xfId="0" applyNumberFormat="1" applyFont="1" applyFill="1" applyBorder="1" applyAlignment="1" applyProtection="1">
      <alignment horizontal="center" vertical="center" shrinkToFit="1"/>
      <protection locked="0"/>
    </xf>
    <xf numFmtId="185" fontId="6" fillId="4" borderId="37" xfId="0" applyNumberFormat="1" applyFont="1" applyFill="1" applyBorder="1" applyAlignment="1" applyProtection="1">
      <alignment horizontal="center" vertical="center" shrinkToFit="1"/>
      <protection locked="0"/>
    </xf>
    <xf numFmtId="185" fontId="6" fillId="4" borderId="38" xfId="0" applyNumberFormat="1" applyFont="1" applyFill="1" applyBorder="1" applyAlignment="1" applyProtection="1">
      <alignment horizontal="center" vertical="center" shrinkToFit="1"/>
      <protection locked="0"/>
    </xf>
    <xf numFmtId="185" fontId="6" fillId="4" borderId="40" xfId="0" applyNumberFormat="1" applyFont="1" applyFill="1" applyBorder="1" applyAlignment="1" applyProtection="1">
      <alignment horizontal="center" vertical="center" shrinkToFit="1"/>
      <protection locked="0"/>
    </xf>
    <xf numFmtId="185" fontId="6" fillId="4" borderId="41" xfId="0" applyNumberFormat="1" applyFont="1" applyFill="1" applyBorder="1" applyAlignment="1" applyProtection="1">
      <alignment horizontal="center" vertical="center" shrinkToFit="1"/>
      <protection locked="0"/>
    </xf>
    <xf numFmtId="185" fontId="6" fillId="4" borderId="42" xfId="0" applyNumberFormat="1" applyFont="1" applyFill="1" applyBorder="1" applyAlignment="1" applyProtection="1">
      <alignment horizontal="center" vertical="center" shrinkToFit="1"/>
      <protection locked="0"/>
    </xf>
    <xf numFmtId="185" fontId="6" fillId="4" borderId="17" xfId="0" applyNumberFormat="1" applyFont="1" applyFill="1" applyBorder="1" applyAlignment="1" applyProtection="1">
      <alignment horizontal="center" vertical="center" shrinkToFit="1"/>
      <protection locked="0"/>
    </xf>
    <xf numFmtId="185" fontId="6" fillId="4" borderId="18" xfId="0" applyNumberFormat="1" applyFont="1" applyFill="1" applyBorder="1" applyAlignment="1" applyProtection="1">
      <alignment horizontal="center" vertical="center" shrinkToFit="1"/>
      <protection locked="0"/>
    </xf>
    <xf numFmtId="185" fontId="6" fillId="4" borderId="19" xfId="0" applyNumberFormat="1" applyFont="1" applyFill="1" applyBorder="1" applyAlignment="1" applyProtection="1">
      <alignment horizontal="center" vertical="center" shrinkToFit="1"/>
      <protection locked="0"/>
    </xf>
    <xf numFmtId="0" fontId="13" fillId="0" borderId="0" xfId="0" applyFont="1" applyFill="1" applyAlignment="1" applyProtection="1">
      <alignment vertical="center"/>
    </xf>
    <xf numFmtId="0" fontId="13" fillId="0" borderId="0" xfId="0" applyFont="1" applyFill="1" applyAlignment="1" applyProtection="1">
      <alignment horizontal="left" vertical="center"/>
    </xf>
    <xf numFmtId="0" fontId="14" fillId="0" borderId="0" xfId="0" applyFont="1" applyFill="1" applyAlignment="1" applyProtection="1">
      <alignment horizontal="left" vertical="center"/>
    </xf>
    <xf numFmtId="0" fontId="14" fillId="0" borderId="0" xfId="0" applyFont="1" applyFill="1" applyAlignment="1" applyProtection="1">
      <alignment horizontal="right" vertical="center"/>
    </xf>
    <xf numFmtId="0" fontId="15" fillId="0" borderId="0" xfId="0" applyFont="1" applyFill="1" applyAlignment="1" applyProtection="1">
      <alignment horizontal="left" vertical="center"/>
    </xf>
    <xf numFmtId="0" fontId="13" fillId="0" borderId="0" xfId="0" applyFont="1" applyFill="1" applyAlignment="1" applyProtection="1">
      <alignment vertical="center"/>
      <protection locked="0"/>
    </xf>
    <xf numFmtId="0" fontId="14" fillId="0" borderId="0" xfId="0" applyFont="1" applyFill="1" applyAlignment="1" applyProtection="1">
      <alignment vertical="center"/>
    </xf>
    <xf numFmtId="0" fontId="14" fillId="0" borderId="0" xfId="0" applyFont="1" applyFill="1" applyAlignment="1" applyProtection="1">
      <alignment horizontal="right" vertical="center"/>
      <protection locked="0"/>
    </xf>
    <xf numFmtId="0" fontId="14" fillId="0" borderId="0" xfId="0" applyFont="1" applyFill="1" applyAlignment="1" applyProtection="1">
      <alignment vertical="center"/>
      <protection locked="0"/>
    </xf>
    <xf numFmtId="0" fontId="15" fillId="0" borderId="0" xfId="0" applyFont="1" applyFill="1" applyAlignment="1" applyProtection="1">
      <alignment horizontal="right" vertical="center"/>
    </xf>
    <xf numFmtId="0" fontId="15" fillId="3" borderId="0" xfId="0" applyFont="1" applyFill="1" applyAlignment="1" applyProtection="1">
      <alignment horizontal="center" vertical="center"/>
    </xf>
    <xf numFmtId="0" fontId="15" fillId="3" borderId="0" xfId="0" applyFont="1" applyFill="1" applyAlignment="1" applyProtection="1">
      <alignment horizontal="right" vertical="center"/>
    </xf>
    <xf numFmtId="0" fontId="15" fillId="3" borderId="0" xfId="0" applyFont="1" applyFill="1" applyAlignment="1" applyProtection="1">
      <alignment vertical="center"/>
    </xf>
    <xf numFmtId="0" fontId="15" fillId="0" borderId="0" xfId="0" applyFont="1" applyFill="1" applyAlignment="1" applyProtection="1">
      <alignment vertical="center"/>
    </xf>
    <xf numFmtId="0" fontId="14" fillId="0" borderId="0" xfId="0" applyFont="1" applyFill="1" applyAlignment="1" applyProtection="1">
      <alignment horizontal="center" vertical="center"/>
    </xf>
    <xf numFmtId="0" fontId="13" fillId="0" borderId="0" xfId="0" quotePrefix="1" applyFont="1" applyFill="1" applyAlignment="1" applyProtection="1">
      <alignment horizontal="center" vertical="center"/>
    </xf>
    <xf numFmtId="0" fontId="13" fillId="3" borderId="0" xfId="0" applyFont="1" applyFill="1" applyBorder="1" applyAlignment="1" applyProtection="1">
      <alignment vertical="center"/>
    </xf>
    <xf numFmtId="0" fontId="14" fillId="3" borderId="0" xfId="0" applyFont="1" applyFill="1" applyBorder="1" applyAlignment="1" applyProtection="1">
      <alignment horizontal="right" vertical="center"/>
    </xf>
    <xf numFmtId="0" fontId="14" fillId="3" borderId="0" xfId="0" applyFont="1" applyFill="1" applyBorder="1" applyProtection="1">
      <alignment vertical="center"/>
    </xf>
    <xf numFmtId="0" fontId="14" fillId="3" borderId="0" xfId="0" applyFont="1" applyFill="1" applyBorder="1" applyAlignment="1" applyProtection="1">
      <alignment horizontal="center" vertical="center"/>
    </xf>
    <xf numFmtId="0" fontId="14" fillId="0" borderId="0" xfId="0" applyFont="1" applyBorder="1" applyProtection="1">
      <alignment vertical="center"/>
    </xf>
    <xf numFmtId="0" fontId="13" fillId="3" borderId="0" xfId="0" applyFont="1" applyFill="1" applyBorder="1" applyAlignment="1" applyProtection="1">
      <alignment horizontal="center" vertical="center"/>
    </xf>
    <xf numFmtId="0" fontId="14"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13" fillId="3" borderId="0" xfId="0" applyFont="1" applyFill="1" applyBorder="1" applyAlignment="1" applyProtection="1">
      <alignment horizontal="centerContinuous" vertical="center"/>
    </xf>
    <xf numFmtId="0" fontId="13" fillId="3" borderId="0" xfId="0" applyFont="1" applyFill="1" applyBorder="1" applyProtection="1">
      <alignment vertical="center"/>
    </xf>
    <xf numFmtId="0" fontId="13" fillId="0" borderId="0" xfId="0" applyFont="1" applyBorder="1" applyProtection="1">
      <alignment vertical="center"/>
    </xf>
    <xf numFmtId="0" fontId="13" fillId="0" borderId="0" xfId="0" applyFont="1" applyProtection="1">
      <alignment vertical="center"/>
    </xf>
    <xf numFmtId="0" fontId="16" fillId="0" borderId="0" xfId="0" applyFont="1" applyProtection="1">
      <alignment vertical="center"/>
    </xf>
    <xf numFmtId="20" fontId="13" fillId="3" borderId="0" xfId="0" applyNumberFormat="1" applyFont="1" applyFill="1" applyBorder="1" applyAlignment="1" applyProtection="1">
      <alignment vertical="center"/>
    </xf>
    <xf numFmtId="20" fontId="13" fillId="3" borderId="0" xfId="0" applyNumberFormat="1" applyFont="1" applyFill="1" applyBorder="1" applyAlignment="1" applyProtection="1">
      <alignment horizontal="center" vertical="center"/>
    </xf>
    <xf numFmtId="176" fontId="13" fillId="3" borderId="0" xfId="0" applyNumberFormat="1" applyFont="1" applyFill="1" applyBorder="1" applyAlignment="1" applyProtection="1">
      <alignment vertical="center"/>
    </xf>
    <xf numFmtId="0" fontId="13" fillId="3" borderId="0" xfId="0" applyFont="1" applyFill="1" applyBorder="1" applyAlignment="1" applyProtection="1">
      <alignment horizontal="left" vertical="center"/>
    </xf>
    <xf numFmtId="0" fontId="13"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13" fillId="0" borderId="0" xfId="0" applyFont="1" applyFill="1" applyAlignment="1" applyProtection="1">
      <alignment horizontal="right" vertical="center"/>
    </xf>
    <xf numFmtId="0" fontId="13" fillId="0" borderId="0" xfId="0" applyFont="1" applyFill="1" applyAlignment="1" applyProtection="1">
      <alignment horizontal="center" vertical="center"/>
    </xf>
    <xf numFmtId="0" fontId="17" fillId="0" borderId="0" xfId="0" applyFont="1" applyFill="1" applyAlignment="1" applyProtection="1">
      <alignment vertical="center"/>
    </xf>
    <xf numFmtId="0" fontId="17" fillId="0" borderId="0" xfId="0" applyFont="1" applyFill="1" applyAlignment="1" applyProtection="1">
      <alignment horizontal="left" vertical="center"/>
    </xf>
    <xf numFmtId="0" fontId="17" fillId="0" borderId="0" xfId="0" applyFont="1" applyFill="1" applyBorder="1" applyAlignment="1" applyProtection="1">
      <alignment vertical="center"/>
    </xf>
    <xf numFmtId="0" fontId="17" fillId="0" borderId="0" xfId="0" applyFont="1" applyFill="1" applyAlignment="1" applyProtection="1">
      <alignment horizontal="right" vertical="center"/>
    </xf>
    <xf numFmtId="0" fontId="17" fillId="0" borderId="0" xfId="0" applyFont="1" applyFill="1" applyAlignment="1" applyProtection="1">
      <alignment horizontal="right" vertical="center"/>
      <protection locked="0"/>
    </xf>
    <xf numFmtId="0" fontId="17" fillId="0" borderId="0" xfId="0" applyFont="1" applyFill="1" applyAlignment="1" applyProtection="1">
      <alignment vertical="center"/>
      <protection locked="0"/>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13" fillId="0" borderId="55" xfId="0" applyFont="1" applyFill="1" applyBorder="1" applyAlignment="1" applyProtection="1">
      <alignment vertical="center"/>
    </xf>
    <xf numFmtId="185" fontId="13" fillId="4" borderId="36" xfId="0" applyNumberFormat="1" applyFont="1" applyFill="1" applyBorder="1" applyAlignment="1" applyProtection="1">
      <alignment horizontal="center" vertical="center" shrinkToFit="1"/>
      <protection locked="0"/>
    </xf>
    <xf numFmtId="185" fontId="13" fillId="4" borderId="37" xfId="0" applyNumberFormat="1" applyFont="1" applyFill="1" applyBorder="1" applyAlignment="1" applyProtection="1">
      <alignment horizontal="center" vertical="center" shrinkToFit="1"/>
      <protection locked="0"/>
    </xf>
    <xf numFmtId="185" fontId="13" fillId="4" borderId="38" xfId="0" applyNumberFormat="1" applyFont="1" applyFill="1" applyBorder="1" applyAlignment="1" applyProtection="1">
      <alignment horizontal="center" vertical="center" shrinkToFit="1"/>
      <protection locked="0"/>
    </xf>
    <xf numFmtId="0" fontId="13" fillId="0" borderId="39" xfId="0" applyFont="1" applyFill="1" applyBorder="1" applyAlignment="1" applyProtection="1">
      <alignment vertical="center"/>
    </xf>
    <xf numFmtId="185" fontId="13" fillId="4" borderId="40" xfId="0" applyNumberFormat="1" applyFont="1" applyFill="1" applyBorder="1" applyAlignment="1" applyProtection="1">
      <alignment horizontal="center" vertical="center" shrinkToFit="1"/>
      <protection locked="0"/>
    </xf>
    <xf numFmtId="185" fontId="13" fillId="4" borderId="41" xfId="0" applyNumberFormat="1" applyFont="1" applyFill="1" applyBorder="1" applyAlignment="1" applyProtection="1">
      <alignment horizontal="center" vertical="center" shrinkToFit="1"/>
      <protection locked="0"/>
    </xf>
    <xf numFmtId="185" fontId="13" fillId="4" borderId="42" xfId="0" applyNumberFormat="1" applyFont="1" applyFill="1" applyBorder="1" applyAlignment="1" applyProtection="1">
      <alignment horizontal="center" vertical="center" shrinkToFit="1"/>
      <protection locked="0"/>
    </xf>
    <xf numFmtId="0" fontId="13" fillId="0" borderId="56" xfId="0" applyFont="1" applyFill="1" applyBorder="1" applyAlignment="1" applyProtection="1">
      <alignment vertical="center"/>
    </xf>
    <xf numFmtId="185" fontId="13" fillId="4" borderId="17" xfId="0" applyNumberFormat="1" applyFont="1" applyFill="1" applyBorder="1" applyAlignment="1" applyProtection="1">
      <alignment horizontal="center" vertical="center" shrinkToFit="1"/>
      <protection locked="0"/>
    </xf>
    <xf numFmtId="185" fontId="13" fillId="4" borderId="18" xfId="0" applyNumberFormat="1" applyFont="1" applyFill="1" applyBorder="1" applyAlignment="1" applyProtection="1">
      <alignment horizontal="center" vertical="center" shrinkToFit="1"/>
      <protection locked="0"/>
    </xf>
    <xf numFmtId="185" fontId="13" fillId="4" borderId="19" xfId="0" applyNumberFormat="1" applyFont="1" applyFill="1" applyBorder="1" applyAlignment="1" applyProtection="1">
      <alignment horizontal="center" vertical="center" shrinkToFit="1"/>
      <protection locked="0"/>
    </xf>
    <xf numFmtId="0" fontId="19" fillId="0" borderId="0" xfId="0" applyFont="1" applyFill="1" applyAlignment="1" applyProtection="1">
      <alignment vertical="center"/>
    </xf>
    <xf numFmtId="0" fontId="17" fillId="0" borderId="0" xfId="0" applyFont="1" applyFill="1" applyBorder="1" applyAlignment="1" applyProtection="1">
      <alignment vertical="center" shrinkToFit="1"/>
    </xf>
    <xf numFmtId="0" fontId="18" fillId="0" borderId="0" xfId="0" applyFont="1" applyFill="1" applyBorder="1" applyAlignment="1" applyProtection="1">
      <alignment vertical="center" shrinkToFit="1"/>
    </xf>
    <xf numFmtId="0" fontId="17" fillId="0" borderId="0" xfId="0" applyFont="1" applyFill="1" applyBorder="1" applyAlignment="1" applyProtection="1">
      <alignment horizontal="left" vertical="center"/>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0" fontId="16" fillId="0" borderId="0" xfId="0" applyFont="1" applyFill="1" applyBorder="1" applyAlignment="1" applyProtection="1">
      <alignment horizontal="centerContinuous"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82" fontId="16" fillId="0" borderId="0" xfId="0" applyNumberFormat="1" applyFont="1" applyFill="1" applyBorder="1" applyAlignment="1" applyProtection="1">
      <alignment vertical="center"/>
    </xf>
    <xf numFmtId="182" fontId="16" fillId="0" borderId="0" xfId="0" applyNumberFormat="1" applyFont="1" applyFill="1" applyAlignment="1" applyProtection="1">
      <alignment vertical="center"/>
    </xf>
    <xf numFmtId="0" fontId="20" fillId="0" borderId="0" xfId="0" applyFont="1" applyFill="1" applyBorder="1" applyAlignment="1" applyProtection="1">
      <alignment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1"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17" fillId="0" borderId="0" xfId="0" applyFont="1" applyFill="1" applyBorder="1" applyAlignment="1" applyProtection="1">
      <alignment horizontal="left" vertical="center"/>
      <protection locked="0"/>
    </xf>
    <xf numFmtId="0" fontId="17" fillId="0" borderId="0" xfId="0" applyFont="1" applyFill="1" applyBorder="1" applyAlignment="1" applyProtection="1">
      <alignment vertical="center"/>
      <protection locked="0"/>
    </xf>
    <xf numFmtId="0" fontId="17" fillId="0" borderId="0" xfId="0" applyFont="1" applyFill="1" applyBorder="1" applyAlignment="1" applyProtection="1">
      <alignment vertical="center" wrapText="1"/>
      <protection locked="0"/>
    </xf>
    <xf numFmtId="0" fontId="17" fillId="0" borderId="0" xfId="0" applyFont="1" applyFill="1" applyBorder="1" applyAlignment="1" applyProtection="1">
      <alignment horizontal="justify" vertical="center" wrapText="1"/>
      <protection locked="0"/>
    </xf>
    <xf numFmtId="0" fontId="13" fillId="0" borderId="0" xfId="0" applyFont="1">
      <alignment vertical="center"/>
    </xf>
    <xf numFmtId="0" fontId="13"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right" vertical="center"/>
    </xf>
    <xf numFmtId="0" fontId="15" fillId="0" borderId="0" xfId="0" applyFont="1" applyAlignment="1">
      <alignment horizontal="left" vertical="center"/>
    </xf>
    <xf numFmtId="0" fontId="13" fillId="0" borderId="0" xfId="0" applyFont="1" applyProtection="1">
      <alignment vertical="center"/>
      <protection locked="0"/>
    </xf>
    <xf numFmtId="0" fontId="14" fillId="0" borderId="0" xfId="0" applyFont="1">
      <alignment vertical="center"/>
    </xf>
    <xf numFmtId="0" fontId="14" fillId="0" borderId="0" xfId="0" applyFont="1" applyAlignment="1" applyProtection="1">
      <alignment horizontal="right" vertical="center"/>
      <protection locked="0"/>
    </xf>
    <xf numFmtId="0" fontId="14" fillId="0" borderId="0" xfId="0" applyFont="1" applyProtection="1">
      <alignment vertical="center"/>
      <protection locked="0"/>
    </xf>
    <xf numFmtId="0" fontId="15" fillId="0" borderId="0" xfId="0" applyFont="1" applyAlignment="1">
      <alignment horizontal="right" vertical="center"/>
    </xf>
    <xf numFmtId="0" fontId="15" fillId="3" borderId="0" xfId="0" applyFont="1" applyFill="1" applyAlignment="1">
      <alignment horizontal="center" vertical="center"/>
    </xf>
    <xf numFmtId="0" fontId="15" fillId="3" borderId="0" xfId="0" applyFont="1" applyFill="1" applyAlignment="1">
      <alignment horizontal="right" vertical="center"/>
    </xf>
    <xf numFmtId="0" fontId="15" fillId="3" borderId="0" xfId="0" applyFont="1" applyFill="1">
      <alignment vertical="center"/>
    </xf>
    <xf numFmtId="0" fontId="15" fillId="0" borderId="0" xfId="0" applyFont="1">
      <alignment vertical="center"/>
    </xf>
    <xf numFmtId="0" fontId="14" fillId="0" borderId="0" xfId="0" applyFont="1" applyAlignment="1">
      <alignment horizontal="center" vertical="center"/>
    </xf>
    <xf numFmtId="0" fontId="13" fillId="0" borderId="0" xfId="0" quotePrefix="1" applyFont="1" applyAlignment="1">
      <alignment horizontal="center" vertical="center"/>
    </xf>
    <xf numFmtId="0" fontId="13" fillId="3" borderId="0" xfId="0" applyFont="1" applyFill="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0" fontId="13" fillId="3" borderId="0" xfId="0" applyFont="1" applyFill="1" applyAlignment="1">
      <alignment horizontal="center" vertical="center"/>
    </xf>
    <xf numFmtId="0" fontId="16" fillId="3" borderId="0" xfId="0" applyFont="1" applyFill="1" applyAlignment="1">
      <alignment horizontal="centerContinuous" vertical="center"/>
    </xf>
    <xf numFmtId="0" fontId="13" fillId="3" borderId="0" xfId="0" applyFont="1" applyFill="1" applyAlignment="1">
      <alignment horizontal="centerContinuous" vertical="center"/>
    </xf>
    <xf numFmtId="0" fontId="16" fillId="0" borderId="0" xfId="0" applyFont="1">
      <alignment vertical="center"/>
    </xf>
    <xf numFmtId="20" fontId="13" fillId="3" borderId="0" xfId="0" applyNumberFormat="1" applyFont="1" applyFill="1">
      <alignment vertical="center"/>
    </xf>
    <xf numFmtId="20" fontId="13" fillId="3" borderId="0" xfId="0" applyNumberFormat="1" applyFont="1" applyFill="1" applyAlignment="1">
      <alignment horizontal="center" vertical="center"/>
    </xf>
    <xf numFmtId="176" fontId="13" fillId="3" borderId="0" xfId="0" applyNumberFormat="1" applyFont="1" applyFill="1">
      <alignment vertical="center"/>
    </xf>
    <xf numFmtId="0" fontId="13" fillId="3" borderId="0" xfId="0" applyFont="1" applyFill="1" applyAlignment="1">
      <alignment horizontal="left" vertical="center"/>
    </xf>
    <xf numFmtId="0" fontId="13" fillId="0" borderId="0" xfId="0" applyFont="1" applyAlignment="1">
      <alignment horizontal="center" vertical="center"/>
    </xf>
    <xf numFmtId="0" fontId="16" fillId="0" borderId="0" xfId="0" applyFont="1" applyAlignment="1">
      <alignment horizontal="left" vertical="center"/>
    </xf>
    <xf numFmtId="0" fontId="13" fillId="0" borderId="0" xfId="0" applyFont="1" applyAlignment="1">
      <alignment horizontal="right" vertical="center"/>
    </xf>
    <xf numFmtId="0" fontId="17" fillId="0" borderId="0" xfId="0" applyFont="1">
      <alignment vertical="center"/>
    </xf>
    <xf numFmtId="0" fontId="17" fillId="0" borderId="0" xfId="0" applyFont="1" applyAlignment="1">
      <alignment horizontal="left" vertical="center"/>
    </xf>
    <xf numFmtId="0" fontId="17" fillId="0" borderId="0" xfId="0" applyFont="1" applyAlignment="1">
      <alignment horizontal="right" vertical="center"/>
    </xf>
    <xf numFmtId="0" fontId="17" fillId="0" borderId="0" xfId="0" applyFont="1" applyAlignment="1" applyProtection="1">
      <alignment horizontal="right" vertical="center"/>
      <protection locked="0"/>
    </xf>
    <xf numFmtId="0" fontId="17" fillId="0" borderId="0" xfId="0" applyFont="1" applyProtection="1">
      <alignment vertical="center"/>
      <protection locked="0"/>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3" fillId="0" borderId="55" xfId="0" applyFont="1" applyBorder="1">
      <alignment vertical="center"/>
    </xf>
    <xf numFmtId="0" fontId="13" fillId="0" borderId="39" xfId="0" applyFont="1" applyBorder="1">
      <alignment vertical="center"/>
    </xf>
    <xf numFmtId="0" fontId="13" fillId="0" borderId="56" xfId="0" applyFont="1" applyBorder="1">
      <alignment vertical="center"/>
    </xf>
    <xf numFmtId="0" fontId="19" fillId="0" borderId="0" xfId="0" applyFont="1">
      <alignment vertical="center"/>
    </xf>
    <xf numFmtId="0" fontId="17" fillId="0" borderId="0" xfId="0" applyFont="1" applyAlignment="1">
      <alignment vertical="center" shrinkToFit="1"/>
    </xf>
    <xf numFmtId="0" fontId="18" fillId="0" borderId="0" xfId="0" applyFont="1" applyAlignment="1">
      <alignment vertical="center" shrinkToFit="1"/>
    </xf>
    <xf numFmtId="0" fontId="16" fillId="3" borderId="0" xfId="0" applyFont="1" applyFill="1">
      <alignment vertical="center"/>
    </xf>
    <xf numFmtId="0" fontId="16" fillId="3" borderId="0" xfId="0" applyFont="1" applyFill="1" applyAlignment="1">
      <alignment horizontal="left" vertical="center"/>
    </xf>
    <xf numFmtId="0" fontId="16" fillId="0" borderId="0" xfId="0" applyFont="1" applyAlignment="1">
      <alignment horizontal="centerContinuous" vertical="center"/>
    </xf>
    <xf numFmtId="181" fontId="16" fillId="3" borderId="0" xfId="0" applyNumberFormat="1" applyFont="1" applyFill="1" applyAlignment="1">
      <alignment horizontal="center" vertical="center"/>
    </xf>
    <xf numFmtId="0" fontId="16" fillId="3" borderId="0" xfId="0" applyFont="1" applyFill="1" applyAlignment="1">
      <alignment horizontal="center" vertical="center"/>
    </xf>
    <xf numFmtId="182" fontId="16" fillId="0" borderId="0" xfId="0" applyNumberFormat="1" applyFont="1">
      <alignment vertical="center"/>
    </xf>
    <xf numFmtId="0" fontId="20" fillId="0" borderId="0" xfId="0" applyFont="1">
      <alignment vertical="center"/>
    </xf>
    <xf numFmtId="0" fontId="16" fillId="0" borderId="0" xfId="0" applyFont="1" applyAlignment="1">
      <alignment horizontal="right" vertical="center"/>
    </xf>
    <xf numFmtId="0" fontId="21" fillId="0" borderId="0" xfId="0" applyFont="1">
      <alignment vertical="center"/>
    </xf>
    <xf numFmtId="0" fontId="16" fillId="3" borderId="0" xfId="0" applyFont="1" applyFill="1" applyAlignment="1">
      <alignment horizontal="right" vertical="center"/>
    </xf>
    <xf numFmtId="0" fontId="16" fillId="0" borderId="0" xfId="0" applyFont="1" applyAlignment="1">
      <alignment vertical="center" shrinkToFit="1"/>
    </xf>
    <xf numFmtId="0" fontId="16" fillId="0" borderId="0" xfId="0" applyFont="1" applyAlignment="1">
      <alignment horizontal="left"/>
    </xf>
    <xf numFmtId="0" fontId="16" fillId="0" borderId="0" xfId="0" applyFont="1" applyAlignment="1">
      <alignment horizontal="centerContinuous"/>
    </xf>
    <xf numFmtId="0" fontId="16" fillId="0" borderId="31" xfId="0" applyFont="1" applyBorder="1" applyAlignment="1">
      <alignment horizontal="centerContinuous" vertical="center"/>
    </xf>
    <xf numFmtId="0" fontId="16" fillId="0" borderId="31" xfId="0" applyFont="1" applyBorder="1">
      <alignment vertical="center"/>
    </xf>
    <xf numFmtId="0" fontId="16" fillId="0" borderId="0" xfId="0" applyFont="1" applyAlignment="1">
      <alignment horizontal="center" vertical="center"/>
    </xf>
    <xf numFmtId="0" fontId="16" fillId="0" borderId="0" xfId="0" applyFont="1" applyAlignment="1">
      <alignment vertical="center" wrapText="1"/>
    </xf>
    <xf numFmtId="0" fontId="16" fillId="0" borderId="0" xfId="0" applyFont="1" applyAlignment="1">
      <alignment horizontal="justify" vertical="center" wrapText="1"/>
    </xf>
    <xf numFmtId="0" fontId="17" fillId="0" borderId="0" xfId="0" applyFont="1" applyAlignment="1" applyProtection="1">
      <alignment horizontal="left" vertical="center"/>
      <protection locked="0"/>
    </xf>
    <xf numFmtId="0" fontId="17" fillId="0" borderId="0" xfId="0" applyFont="1" applyAlignment="1" applyProtection="1">
      <alignment vertical="center" wrapText="1"/>
      <protection locked="0"/>
    </xf>
    <xf numFmtId="0" fontId="17" fillId="0" borderId="0" xfId="0" applyFont="1" applyAlignment="1" applyProtection="1">
      <alignment horizontal="justify" vertical="center" wrapText="1"/>
      <protection locked="0"/>
    </xf>
    <xf numFmtId="0" fontId="13" fillId="0" borderId="0" xfId="0" applyFont="1" applyFill="1" applyAlignment="1">
      <alignment vertical="center"/>
    </xf>
    <xf numFmtId="0" fontId="14" fillId="0" borderId="0" xfId="0" applyFont="1" applyFill="1" applyAlignment="1">
      <alignment horizontal="right" vertical="center"/>
    </xf>
    <xf numFmtId="0" fontId="14" fillId="0" borderId="0" xfId="0" applyFont="1" applyFill="1" applyAlignment="1">
      <alignment vertical="center"/>
    </xf>
    <xf numFmtId="0" fontId="17" fillId="0" borderId="0" xfId="0" applyFont="1" applyFill="1" applyAlignment="1">
      <alignment horizontal="right" vertical="center"/>
    </xf>
    <xf numFmtId="0" fontId="17" fillId="0" borderId="0" xfId="0" applyFont="1" applyFill="1" applyAlignment="1">
      <alignment vertical="center"/>
    </xf>
    <xf numFmtId="0" fontId="13" fillId="0" borderId="45" xfId="0" applyFont="1" applyFill="1" applyBorder="1" applyAlignment="1" applyProtection="1">
      <alignment vertical="center"/>
    </xf>
    <xf numFmtId="185" fontId="13" fillId="4" borderId="9" xfId="0" applyNumberFormat="1" applyFont="1" applyFill="1" applyBorder="1" applyAlignment="1" applyProtection="1">
      <alignment horizontal="center" vertical="center" shrinkToFit="1"/>
      <protection locked="0"/>
    </xf>
    <xf numFmtId="185" fontId="13" fillId="4" borderId="10" xfId="0" applyNumberFormat="1" applyFont="1" applyFill="1" applyBorder="1" applyAlignment="1" applyProtection="1">
      <alignment horizontal="center" vertical="center" shrinkToFit="1"/>
      <protection locked="0"/>
    </xf>
    <xf numFmtId="185" fontId="13" fillId="4" borderId="11" xfId="0" applyNumberFormat="1" applyFont="1" applyFill="1" applyBorder="1" applyAlignment="1" applyProtection="1">
      <alignment horizontal="center" vertical="center" shrinkToFit="1"/>
      <protection locked="0"/>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7" fillId="0" borderId="0" xfId="0" applyFont="1" applyFill="1" applyBorder="1" applyAlignment="1">
      <alignment horizontal="left" vertical="center"/>
    </xf>
    <xf numFmtId="0" fontId="17" fillId="0" borderId="0" xfId="0" applyFont="1" applyFill="1" applyBorder="1" applyAlignment="1">
      <alignment vertical="center"/>
    </xf>
    <xf numFmtId="0" fontId="17" fillId="0" borderId="0" xfId="0" applyFont="1" applyFill="1" applyBorder="1" applyAlignment="1">
      <alignment vertical="center" wrapText="1"/>
    </xf>
    <xf numFmtId="0" fontId="17" fillId="0" borderId="0" xfId="0" applyFont="1" applyFill="1" applyBorder="1" applyAlignment="1">
      <alignment horizontal="justify" vertical="center" wrapText="1"/>
    </xf>
    <xf numFmtId="0" fontId="22" fillId="3" borderId="0" xfId="0" applyFont="1" applyFill="1">
      <alignment vertical="center"/>
    </xf>
    <xf numFmtId="0" fontId="15" fillId="3" borderId="0" xfId="0" applyFont="1" applyFill="1" applyAlignment="1">
      <alignment horizontal="left" vertical="center"/>
    </xf>
    <xf numFmtId="0" fontId="17" fillId="3" borderId="0" xfId="0" applyFont="1" applyFill="1" applyAlignment="1">
      <alignment horizontal="left" vertical="center"/>
    </xf>
    <xf numFmtId="0" fontId="17" fillId="3" borderId="0" xfId="0" applyFont="1" applyFill="1" applyAlignment="1">
      <alignment vertical="center"/>
    </xf>
    <xf numFmtId="0" fontId="17" fillId="4" borderId="10" xfId="0" applyFont="1" applyFill="1" applyBorder="1" applyAlignment="1">
      <alignment horizontal="left" vertical="center"/>
    </xf>
    <xf numFmtId="0" fontId="17" fillId="5" borderId="10" xfId="0" applyFont="1" applyFill="1" applyBorder="1" applyAlignment="1">
      <alignment horizontal="left" vertical="center"/>
    </xf>
    <xf numFmtId="0" fontId="23" fillId="3" borderId="0" xfId="0" applyFont="1" applyFill="1" applyAlignment="1">
      <alignment horizontal="left" vertical="center"/>
    </xf>
    <xf numFmtId="0" fontId="17" fillId="3" borderId="10" xfId="0" applyFont="1" applyFill="1" applyBorder="1" applyAlignment="1">
      <alignment horizontal="center" vertical="center"/>
    </xf>
    <xf numFmtId="0" fontId="17" fillId="3" borderId="13" xfId="0" applyFont="1" applyFill="1" applyBorder="1" applyAlignment="1">
      <alignment horizontal="left" vertical="center"/>
    </xf>
    <xf numFmtId="0" fontId="17" fillId="3" borderId="10" xfId="0" applyFont="1" applyFill="1" applyBorder="1" applyAlignment="1">
      <alignment horizontal="left" vertical="center"/>
    </xf>
    <xf numFmtId="0" fontId="17" fillId="3" borderId="0" xfId="0" applyFont="1" applyFill="1" applyAlignment="1">
      <alignment horizontal="left" vertical="center" wrapText="1"/>
    </xf>
    <xf numFmtId="0" fontId="17" fillId="3" borderId="0" xfId="0" applyFont="1" applyFill="1" applyBorder="1" applyAlignment="1">
      <alignment horizontal="left" vertical="center"/>
    </xf>
    <xf numFmtId="0" fontId="17" fillId="3" borderId="0" xfId="0" applyFont="1" applyFill="1" applyBorder="1" applyAlignment="1">
      <alignment vertical="center"/>
    </xf>
    <xf numFmtId="0" fontId="19" fillId="3" borderId="0" xfId="0" applyFont="1" applyFill="1" applyAlignment="1">
      <alignment vertical="center"/>
    </xf>
    <xf numFmtId="0" fontId="17" fillId="3" borderId="0" xfId="0" applyFont="1" applyFill="1" applyBorder="1" applyAlignment="1">
      <alignment vertical="center" shrinkToFit="1"/>
    </xf>
    <xf numFmtId="0" fontId="18" fillId="3" borderId="0" xfId="0" applyFont="1" applyFill="1" applyBorder="1" applyAlignment="1">
      <alignment vertical="center" shrinkToFit="1"/>
    </xf>
    <xf numFmtId="0" fontId="17" fillId="3" borderId="0" xfId="0" applyFont="1" applyFill="1" applyAlignment="1">
      <alignment vertical="center" wrapText="1"/>
    </xf>
    <xf numFmtId="0" fontId="17" fillId="3" borderId="0" xfId="0" applyFont="1" applyFill="1" applyAlignment="1">
      <alignment vertical="center" textRotation="90"/>
    </xf>
    <xf numFmtId="0" fontId="26" fillId="3" borderId="0" xfId="0" applyFont="1" applyFill="1" applyAlignment="1">
      <alignment vertical="center"/>
    </xf>
    <xf numFmtId="0" fontId="27" fillId="3" borderId="0" xfId="0" applyFont="1" applyFill="1" applyAlignment="1">
      <alignment horizontal="left" vertical="center"/>
    </xf>
    <xf numFmtId="0" fontId="27" fillId="0" borderId="0" xfId="0" applyFont="1" applyAlignment="1">
      <alignment horizontal="left" vertical="center"/>
    </xf>
    <xf numFmtId="0" fontId="28" fillId="3" borderId="0" xfId="0" applyFont="1" applyFill="1">
      <alignment vertical="center"/>
    </xf>
    <xf numFmtId="0" fontId="28" fillId="3" borderId="10" xfId="0" applyFont="1" applyFill="1" applyBorder="1" applyAlignment="1">
      <alignment horizontal="center" vertical="center"/>
    </xf>
    <xf numFmtId="0" fontId="28" fillId="3" borderId="10" xfId="0" applyFont="1" applyFill="1" applyBorder="1">
      <alignment vertical="center"/>
    </xf>
    <xf numFmtId="0" fontId="28" fillId="3" borderId="10" xfId="0" applyFont="1" applyFill="1" applyBorder="1" applyAlignment="1">
      <alignment vertical="center" shrinkToFit="1"/>
    </xf>
    <xf numFmtId="0" fontId="28" fillId="3" borderId="4"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51" xfId="0" applyFont="1" applyFill="1" applyBorder="1" applyAlignment="1">
      <alignment horizontal="center" vertical="center"/>
    </xf>
    <xf numFmtId="0" fontId="13" fillId="3" borderId="32" xfId="0" applyFont="1" applyFill="1" applyBorder="1" applyAlignment="1">
      <alignment horizontal="center" vertical="center"/>
    </xf>
    <xf numFmtId="0" fontId="28" fillId="3" borderId="32" xfId="0" applyFont="1" applyFill="1" applyBorder="1" applyAlignment="1">
      <alignment horizontal="center" vertical="center"/>
    </xf>
    <xf numFmtId="0" fontId="28" fillId="3" borderId="33" xfId="0" applyFont="1" applyFill="1" applyBorder="1" applyAlignment="1">
      <alignment horizontal="center" vertical="center"/>
    </xf>
    <xf numFmtId="0" fontId="13" fillId="3" borderId="5" xfId="0" applyFont="1" applyFill="1" applyBorder="1">
      <alignment vertical="center"/>
    </xf>
    <xf numFmtId="0" fontId="13" fillId="3" borderId="53" xfId="0" applyFont="1" applyFill="1" applyBorder="1">
      <alignment vertical="center"/>
    </xf>
    <xf numFmtId="0" fontId="13" fillId="3" borderId="52" xfId="0" applyFont="1" applyFill="1" applyBorder="1">
      <alignment vertical="center"/>
    </xf>
    <xf numFmtId="0" fontId="28" fillId="3" borderId="52" xfId="0" applyFont="1" applyFill="1" applyBorder="1">
      <alignment vertical="center"/>
    </xf>
    <xf numFmtId="0" fontId="28" fillId="3" borderId="6" xfId="0" applyFont="1" applyFill="1" applyBorder="1">
      <alignment vertical="center"/>
    </xf>
    <xf numFmtId="0" fontId="13" fillId="3" borderId="9" xfId="0" applyFont="1" applyFill="1" applyBorder="1">
      <alignment vertical="center"/>
    </xf>
    <xf numFmtId="0" fontId="13" fillId="3" borderId="23" xfId="0" applyFont="1" applyFill="1" applyBorder="1">
      <alignment vertical="center"/>
    </xf>
    <xf numFmtId="0" fontId="13" fillId="3" borderId="22" xfId="0" applyFont="1" applyFill="1" applyBorder="1">
      <alignment vertical="center"/>
    </xf>
    <xf numFmtId="0" fontId="28" fillId="3" borderId="11" xfId="0" applyFont="1" applyFill="1" applyBorder="1">
      <alignment vertical="center"/>
    </xf>
    <xf numFmtId="0" fontId="13" fillId="3" borderId="13" xfId="0" applyFont="1" applyFill="1" applyBorder="1">
      <alignment vertical="center"/>
    </xf>
    <xf numFmtId="0" fontId="13" fillId="3" borderId="10" xfId="0" applyFont="1" applyFill="1" applyBorder="1">
      <alignment vertical="center"/>
    </xf>
    <xf numFmtId="0" fontId="13" fillId="3" borderId="10" xfId="0" applyFont="1" applyFill="1" applyBorder="1" applyAlignment="1">
      <alignment vertical="center" shrinkToFit="1"/>
    </xf>
    <xf numFmtId="0" fontId="13" fillId="3" borderId="17" xfId="0" applyFont="1" applyFill="1" applyBorder="1">
      <alignment vertical="center"/>
    </xf>
    <xf numFmtId="0" fontId="28" fillId="3" borderId="18" xfId="0" applyFont="1" applyFill="1" applyBorder="1">
      <alignment vertical="center"/>
    </xf>
    <xf numFmtId="0" fontId="13" fillId="3" borderId="18" xfId="0" applyFont="1" applyFill="1" applyBorder="1">
      <alignment vertical="center"/>
    </xf>
    <xf numFmtId="0" fontId="28" fillId="3" borderId="19" xfId="0" applyFont="1" applyFill="1" applyBorder="1">
      <alignment vertical="center"/>
    </xf>
    <xf numFmtId="176" fontId="16" fillId="3" borderId="0"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5" fillId="0" borderId="10" xfId="0"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0" fontId="17" fillId="0" borderId="7"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0" fontId="16" fillId="3" borderId="0" xfId="0" applyFont="1" applyFill="1" applyBorder="1" applyAlignment="1" applyProtection="1">
      <alignment horizontal="center" vertical="center" wrapText="1"/>
    </xf>
    <xf numFmtId="0" fontId="17"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wrapText="1"/>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17" fillId="2" borderId="49" xfId="0" applyFont="1" applyFill="1" applyBorder="1" applyAlignment="1" applyProtection="1">
      <alignment horizontal="center" vertical="center" wrapText="1"/>
      <protection locked="0"/>
    </xf>
    <xf numFmtId="0" fontId="17" fillId="2" borderId="46"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3" fillId="2" borderId="46"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shrinkToFit="1"/>
      <protection locked="0"/>
    </xf>
    <xf numFmtId="0" fontId="13" fillId="2" borderId="58" xfId="0" applyFont="1" applyFill="1" applyBorder="1" applyAlignment="1" applyProtection="1">
      <alignment horizontal="center" vertical="center" shrinkToFit="1"/>
      <protection locked="0"/>
    </xf>
    <xf numFmtId="0" fontId="13" fillId="2" borderId="46" xfId="0" applyFont="1" applyFill="1" applyBorder="1" applyAlignment="1" applyProtection="1">
      <alignment horizontal="center" vertical="center" shrinkToFit="1"/>
      <protection locked="0"/>
    </xf>
    <xf numFmtId="0" fontId="13" fillId="4" borderId="57" xfId="0" applyFont="1" applyFill="1" applyBorder="1" applyAlignment="1" applyProtection="1">
      <alignment horizontal="center" vertical="center" wrapText="1"/>
      <protection locked="0"/>
    </xf>
    <xf numFmtId="0" fontId="13" fillId="4" borderId="58" xfId="0" applyFont="1" applyFill="1" applyBorder="1" applyAlignment="1" applyProtection="1">
      <alignment horizontal="center" vertical="center" wrapText="1"/>
      <protection locked="0"/>
    </xf>
    <xf numFmtId="0" fontId="13" fillId="4" borderId="59" xfId="0" applyFont="1" applyFill="1" applyBorder="1" applyAlignment="1" applyProtection="1">
      <alignment horizontal="center" vertical="center" wrapText="1"/>
      <protection locked="0"/>
    </xf>
    <xf numFmtId="185" fontId="14" fillId="3" borderId="49" xfId="0" applyNumberFormat="1" applyFont="1" applyFill="1" applyBorder="1" applyAlignment="1" applyProtection="1">
      <alignment horizontal="center" vertical="center" wrapText="1"/>
    </xf>
    <xf numFmtId="185" fontId="14" fillId="3" borderId="59" xfId="0" applyNumberFormat="1" applyFont="1" applyFill="1" applyBorder="1" applyAlignment="1" applyProtection="1">
      <alignment horizontal="center" vertical="center" wrapText="1"/>
    </xf>
    <xf numFmtId="185" fontId="14" fillId="3" borderId="49" xfId="1" applyNumberFormat="1" applyFont="1" applyFill="1" applyBorder="1" applyAlignment="1" applyProtection="1">
      <alignment horizontal="center" vertical="center" wrapText="1"/>
    </xf>
    <xf numFmtId="185" fontId="14" fillId="3" borderId="59" xfId="1" applyNumberFormat="1" applyFont="1" applyFill="1" applyBorder="1" applyAlignment="1" applyProtection="1">
      <alignment horizontal="center" vertical="center" wrapText="1"/>
    </xf>
    <xf numFmtId="0" fontId="13" fillId="4" borderId="49" xfId="0" applyFont="1" applyFill="1" applyBorder="1" applyAlignment="1" applyProtection="1">
      <alignment horizontal="left" vertical="center" wrapText="1"/>
      <protection locked="0"/>
    </xf>
    <xf numFmtId="0" fontId="13" fillId="4" borderId="58" xfId="0" applyFont="1" applyFill="1" applyBorder="1" applyAlignment="1" applyProtection="1">
      <alignment horizontal="left" vertical="center" wrapText="1"/>
      <protection locked="0"/>
    </xf>
    <xf numFmtId="0" fontId="13" fillId="4" borderId="59" xfId="0" applyFont="1" applyFill="1" applyBorder="1" applyAlignment="1" applyProtection="1">
      <alignment horizontal="left" vertical="center" wrapText="1"/>
      <protection locked="0"/>
    </xf>
    <xf numFmtId="0" fontId="13" fillId="4" borderId="26" xfId="0" applyFont="1" applyFill="1" applyBorder="1" applyAlignment="1" applyProtection="1">
      <alignment horizontal="left" vertical="center" wrapText="1"/>
      <protection locked="0"/>
    </xf>
    <xf numFmtId="0" fontId="13" fillId="4" borderId="24" xfId="0" applyFont="1" applyFill="1" applyBorder="1" applyAlignment="1" applyProtection="1">
      <alignment horizontal="left" vertical="center" wrapText="1"/>
      <protection locked="0"/>
    </xf>
    <xf numFmtId="0" fontId="13" fillId="4" borderId="25" xfId="0" applyFont="1" applyFill="1" applyBorder="1" applyAlignment="1" applyProtection="1">
      <alignment horizontal="left" vertical="center" wrapText="1"/>
      <protection locked="0"/>
    </xf>
    <xf numFmtId="0" fontId="17" fillId="2" borderId="26" xfId="0" applyFont="1" applyFill="1" applyBorder="1" applyAlignment="1" applyProtection="1">
      <alignment horizontal="center" vertical="center" wrapText="1"/>
      <protection locked="0"/>
    </xf>
    <xf numFmtId="0" fontId="17" fillId="2" borderId="12" xfId="0" applyFont="1" applyFill="1" applyBorder="1" applyAlignment="1" applyProtection="1">
      <alignment horizontal="center" vertical="center" wrapText="1"/>
      <protection locked="0"/>
    </xf>
    <xf numFmtId="0" fontId="13" fillId="2" borderId="13" xfId="0" applyFont="1" applyFill="1" applyBorder="1" applyAlignment="1" applyProtection="1">
      <alignment horizontal="center" vertical="center" wrapText="1"/>
      <protection locked="0"/>
    </xf>
    <xf numFmtId="0" fontId="13" fillId="2" borderId="12" xfId="0" applyFont="1" applyFill="1" applyBorder="1" applyAlignment="1" applyProtection="1">
      <alignment horizontal="center" vertical="center" wrapText="1"/>
      <protection locked="0"/>
    </xf>
    <xf numFmtId="0" fontId="13" fillId="2" borderId="13" xfId="0" applyFont="1" applyFill="1" applyBorder="1" applyAlignment="1" applyProtection="1">
      <alignment horizontal="center" vertical="center" shrinkToFit="1"/>
      <protection locked="0"/>
    </xf>
    <xf numFmtId="0" fontId="13" fillId="2" borderId="24" xfId="0" applyFont="1" applyFill="1" applyBorder="1" applyAlignment="1" applyProtection="1">
      <alignment horizontal="center" vertical="center" shrinkToFit="1"/>
      <protection locked="0"/>
    </xf>
    <xf numFmtId="0" fontId="13" fillId="2" borderId="12" xfId="0" applyFont="1" applyFill="1" applyBorder="1" applyAlignment="1" applyProtection="1">
      <alignment horizontal="center" vertical="center" shrinkToFit="1"/>
      <protection locked="0"/>
    </xf>
    <xf numFmtId="0" fontId="13" fillId="4" borderId="13" xfId="0" applyFont="1" applyFill="1" applyBorder="1" applyAlignment="1" applyProtection="1">
      <alignment horizontal="center" vertical="center" wrapText="1"/>
      <protection locked="0"/>
    </xf>
    <xf numFmtId="0" fontId="13" fillId="4" borderId="24" xfId="0" applyFont="1" applyFill="1" applyBorder="1" applyAlignment="1" applyProtection="1">
      <alignment horizontal="center" vertical="center" wrapText="1"/>
      <protection locked="0"/>
    </xf>
    <xf numFmtId="0" fontId="13" fillId="4" borderId="25" xfId="0" applyFont="1" applyFill="1" applyBorder="1" applyAlignment="1" applyProtection="1">
      <alignment horizontal="center" vertical="center" wrapText="1"/>
      <protection locked="0"/>
    </xf>
    <xf numFmtId="185" fontId="14" fillId="3" borderId="26" xfId="0" applyNumberFormat="1" applyFont="1" applyFill="1" applyBorder="1" applyAlignment="1" applyProtection="1">
      <alignment horizontal="center" vertical="center" wrapText="1"/>
    </xf>
    <xf numFmtId="185" fontId="14" fillId="3" borderId="25" xfId="0" applyNumberFormat="1" applyFont="1" applyFill="1" applyBorder="1" applyAlignment="1" applyProtection="1">
      <alignment horizontal="center" vertical="center" wrapText="1"/>
    </xf>
    <xf numFmtId="185" fontId="14" fillId="3" borderId="26" xfId="1" applyNumberFormat="1" applyFont="1" applyFill="1" applyBorder="1" applyAlignment="1" applyProtection="1">
      <alignment horizontal="center" vertical="center" wrapText="1"/>
    </xf>
    <xf numFmtId="185" fontId="14" fillId="3" borderId="25" xfId="1" applyNumberFormat="1" applyFont="1" applyFill="1" applyBorder="1" applyAlignment="1" applyProtection="1">
      <alignment horizontal="center" vertical="center" wrapText="1"/>
    </xf>
    <xf numFmtId="0" fontId="13" fillId="4" borderId="47" xfId="0" applyFont="1" applyFill="1" applyBorder="1" applyAlignment="1" applyProtection="1">
      <alignment horizontal="left" vertical="center" wrapText="1"/>
      <protection locked="0"/>
    </xf>
    <xf numFmtId="0" fontId="13" fillId="4" borderId="54" xfId="0" applyFont="1" applyFill="1" applyBorder="1" applyAlignment="1" applyProtection="1">
      <alignment horizontal="left" vertical="center" wrapText="1"/>
      <protection locked="0"/>
    </xf>
    <xf numFmtId="0" fontId="13" fillId="4" borderId="50" xfId="0" applyFont="1" applyFill="1" applyBorder="1" applyAlignment="1" applyProtection="1">
      <alignment horizontal="left" vertical="center" wrapText="1"/>
      <protection locked="0"/>
    </xf>
    <xf numFmtId="0" fontId="17" fillId="2" borderId="47" xfId="0" applyFont="1" applyFill="1" applyBorder="1" applyAlignment="1" applyProtection="1">
      <alignment horizontal="center" vertical="center" wrapText="1"/>
      <protection locked="0"/>
    </xf>
    <xf numFmtId="0" fontId="17" fillId="2" borderId="48" xfId="0" applyFont="1" applyFill="1" applyBorder="1" applyAlignment="1" applyProtection="1">
      <alignment horizontal="center" vertical="center" wrapText="1"/>
      <protection locked="0"/>
    </xf>
    <xf numFmtId="0" fontId="13" fillId="2" borderId="53" xfId="0" applyFont="1" applyFill="1" applyBorder="1" applyAlignment="1" applyProtection="1">
      <alignment horizontal="center" vertical="center" wrapText="1"/>
      <protection locked="0"/>
    </xf>
    <xf numFmtId="0" fontId="13" fillId="2" borderId="48" xfId="0" applyFont="1" applyFill="1" applyBorder="1" applyAlignment="1" applyProtection="1">
      <alignment horizontal="center" vertical="center" wrapText="1"/>
      <protection locked="0"/>
    </xf>
    <xf numFmtId="0" fontId="13" fillId="2" borderId="53" xfId="0" applyFont="1" applyFill="1" applyBorder="1" applyAlignment="1" applyProtection="1">
      <alignment horizontal="center" vertical="center" shrinkToFit="1"/>
      <protection locked="0"/>
    </xf>
    <xf numFmtId="0" fontId="13" fillId="2" borderId="54" xfId="0" applyFont="1" applyFill="1" applyBorder="1" applyAlignment="1" applyProtection="1">
      <alignment horizontal="center" vertical="center" shrinkToFit="1"/>
      <protection locked="0"/>
    </xf>
    <xf numFmtId="0" fontId="13" fillId="2" borderId="48" xfId="0" applyFont="1" applyFill="1" applyBorder="1" applyAlignment="1" applyProtection="1">
      <alignment horizontal="center" vertical="center" shrinkToFit="1"/>
      <protection locked="0"/>
    </xf>
    <xf numFmtId="0" fontId="13" fillId="4" borderId="53" xfId="0" applyFont="1" applyFill="1" applyBorder="1" applyAlignment="1" applyProtection="1">
      <alignment horizontal="center" vertical="center" wrapText="1"/>
      <protection locked="0"/>
    </xf>
    <xf numFmtId="0" fontId="13" fillId="4" borderId="54" xfId="0" applyFont="1" applyFill="1" applyBorder="1" applyAlignment="1" applyProtection="1">
      <alignment horizontal="center" vertical="center" wrapText="1"/>
      <protection locked="0"/>
    </xf>
    <xf numFmtId="0" fontId="13" fillId="4" borderId="50" xfId="0" applyFont="1" applyFill="1" applyBorder="1" applyAlignment="1" applyProtection="1">
      <alignment horizontal="center" vertical="center" wrapText="1"/>
      <protection locked="0"/>
    </xf>
    <xf numFmtId="185" fontId="14" fillId="3" borderId="47" xfId="0" applyNumberFormat="1" applyFont="1" applyFill="1" applyBorder="1" applyAlignment="1" applyProtection="1">
      <alignment horizontal="center" vertical="center" wrapText="1"/>
    </xf>
    <xf numFmtId="185" fontId="14" fillId="3" borderId="50" xfId="0" applyNumberFormat="1" applyFont="1" applyFill="1" applyBorder="1" applyAlignment="1" applyProtection="1">
      <alignment horizontal="center" vertical="center" wrapText="1"/>
    </xf>
    <xf numFmtId="185" fontId="14" fillId="3" borderId="47" xfId="1" applyNumberFormat="1" applyFont="1" applyFill="1" applyBorder="1" applyAlignment="1" applyProtection="1">
      <alignment horizontal="center" vertical="center" wrapText="1"/>
    </xf>
    <xf numFmtId="185" fontId="14" fillId="3" borderId="50" xfId="1" applyNumberFormat="1"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wrapText="1"/>
    </xf>
    <xf numFmtId="0" fontId="17" fillId="0" borderId="9" xfId="0"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wrapText="1"/>
    </xf>
    <xf numFmtId="0" fontId="17" fillId="0" borderId="34" xfId="0" applyFont="1" applyFill="1" applyBorder="1" applyAlignment="1" applyProtection="1">
      <alignment horizontal="center" vertical="center" wrapText="1"/>
    </xf>
    <xf numFmtId="0" fontId="17" fillId="0" borderId="35" xfId="0" applyFont="1" applyFill="1" applyBorder="1" applyAlignment="1" applyProtection="1">
      <alignment horizontal="center" vertical="center" wrapText="1"/>
    </xf>
    <xf numFmtId="0" fontId="17" fillId="0" borderId="17" xfId="0" applyFont="1" applyFill="1" applyBorder="1" applyAlignment="1" applyProtection="1">
      <alignment horizontal="center" vertical="center" wrapText="1"/>
    </xf>
    <xf numFmtId="0" fontId="17" fillId="0" borderId="19"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13" fillId="0" borderId="26" xfId="0" applyFont="1" applyFill="1" applyBorder="1" applyAlignment="1" applyProtection="1">
      <alignment horizontal="center" vertical="center"/>
    </xf>
    <xf numFmtId="0" fontId="13" fillId="0" borderId="24" xfId="0" applyFont="1" applyFill="1" applyBorder="1" applyAlignment="1" applyProtection="1">
      <alignment horizontal="center" vertical="center"/>
    </xf>
    <xf numFmtId="0" fontId="13" fillId="0" borderId="25" xfId="0" applyFont="1" applyFill="1" applyBorder="1" applyAlignment="1" applyProtection="1">
      <alignment horizontal="center" vertical="center"/>
    </xf>
    <xf numFmtId="0" fontId="13" fillId="0" borderId="20" xfId="0" applyFont="1" applyFill="1" applyBorder="1" applyAlignment="1" applyProtection="1">
      <alignment horizontal="center" vertical="center"/>
    </xf>
    <xf numFmtId="0" fontId="13" fillId="0" borderId="43" xfId="0" applyFont="1" applyFill="1" applyBorder="1" applyAlignment="1" applyProtection="1">
      <alignment horizontal="center" vertical="center"/>
    </xf>
    <xf numFmtId="0" fontId="13" fillId="0" borderId="44" xfId="0" applyFont="1" applyFill="1" applyBorder="1" applyAlignment="1" applyProtection="1">
      <alignment horizontal="center" vertical="center"/>
    </xf>
    <xf numFmtId="0" fontId="13" fillId="0" borderId="2" xfId="0" applyFont="1" applyFill="1" applyBorder="1" applyAlignment="1" applyProtection="1">
      <alignment horizontal="center" vertical="center" wrapText="1"/>
    </xf>
    <xf numFmtId="0" fontId="13" fillId="0" borderId="3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29" xfId="0" applyFont="1" applyFill="1" applyBorder="1" applyAlignment="1" applyProtection="1">
      <alignment horizontal="center" vertical="center" wrapText="1"/>
    </xf>
    <xf numFmtId="0" fontId="13" fillId="0" borderId="15" xfId="0" applyFont="1" applyFill="1" applyBorder="1" applyAlignment="1" applyProtection="1">
      <alignment horizontal="center" vertical="center" wrapText="1"/>
    </xf>
    <xf numFmtId="0" fontId="13" fillId="0" borderId="28"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3" fillId="0" borderId="16" xfId="0" applyFont="1" applyFill="1" applyBorder="1" applyAlignment="1" applyProtection="1">
      <alignment horizontal="center" vertical="center" wrapText="1"/>
    </xf>
    <xf numFmtId="0" fontId="13" fillId="0" borderId="21" xfId="0" quotePrefix="1" applyFont="1" applyFill="1" applyBorder="1" applyAlignment="1" applyProtection="1">
      <alignment horizontal="center" vertical="center"/>
    </xf>
    <xf numFmtId="0" fontId="13" fillId="0" borderId="2" xfId="0" applyFont="1" applyFill="1" applyBorder="1" applyAlignment="1" applyProtection="1">
      <alignment horizontal="center" vertical="center"/>
    </xf>
    <xf numFmtId="0" fontId="13" fillId="4" borderId="13" xfId="0" applyFont="1" applyFill="1" applyBorder="1" applyAlignment="1" applyProtection="1">
      <alignment horizontal="center" vertical="center"/>
      <protection locked="0"/>
    </xf>
    <xf numFmtId="0" fontId="13" fillId="4" borderId="12" xfId="0" applyFont="1" applyFill="1" applyBorder="1" applyAlignment="1" applyProtection="1">
      <alignment horizontal="center" vertical="center"/>
      <protection locked="0"/>
    </xf>
    <xf numFmtId="0" fontId="13" fillId="4" borderId="23" xfId="0" applyFont="1" applyFill="1" applyBorder="1" applyAlignment="1" applyProtection="1">
      <alignment horizontal="center" vertical="center"/>
      <protection locked="0"/>
    </xf>
    <xf numFmtId="0" fontId="13" fillId="4" borderId="60" xfId="0" applyFont="1" applyFill="1" applyBorder="1" applyAlignment="1" applyProtection="1">
      <alignment horizontal="center" vertical="center"/>
      <protection locked="0"/>
    </xf>
    <xf numFmtId="0" fontId="13" fillId="3" borderId="13" xfId="0" applyNumberFormat="1" applyFont="1" applyFill="1" applyBorder="1" applyAlignment="1" applyProtection="1">
      <alignment horizontal="center" vertical="center"/>
    </xf>
    <xf numFmtId="0" fontId="13" fillId="3" borderId="12" xfId="0" applyNumberFormat="1" applyFont="1" applyFill="1" applyBorder="1" applyAlignment="1" applyProtection="1">
      <alignment horizontal="center" vertical="center"/>
    </xf>
    <xf numFmtId="0" fontId="14" fillId="2" borderId="0" xfId="0" applyFont="1" applyFill="1" applyAlignment="1" applyProtection="1">
      <alignment horizontal="center" vertical="center"/>
      <protection locked="0"/>
    </xf>
    <xf numFmtId="0" fontId="14" fillId="4" borderId="0" xfId="0" applyFont="1" applyFill="1" applyAlignment="1" applyProtection="1">
      <alignment horizontal="center" vertical="center"/>
      <protection locked="0"/>
    </xf>
    <xf numFmtId="0" fontId="14" fillId="0" borderId="0" xfId="0" applyFont="1" applyFill="1" applyAlignment="1" applyProtection="1">
      <alignment horizontal="center" vertical="center"/>
    </xf>
    <xf numFmtId="0" fontId="13" fillId="2" borderId="10" xfId="0" applyFont="1" applyFill="1" applyBorder="1" applyAlignment="1" applyProtection="1">
      <alignment horizontal="center" vertical="center"/>
      <protection locked="0"/>
    </xf>
    <xf numFmtId="176" fontId="16" fillId="3" borderId="13" xfId="0" applyNumberFormat="1" applyFont="1" applyFill="1" applyBorder="1" applyAlignment="1">
      <alignment horizontal="center" vertical="center"/>
    </xf>
    <xf numFmtId="176" fontId="16" fillId="3" borderId="12" xfId="0" applyNumberFormat="1" applyFont="1" applyFill="1" applyBorder="1" applyAlignment="1">
      <alignment horizontal="center" vertical="center"/>
    </xf>
    <xf numFmtId="180" fontId="16" fillId="3" borderId="13" xfId="0" applyNumberFormat="1" applyFont="1" applyFill="1" applyBorder="1" applyAlignment="1">
      <alignment horizontal="center" vertical="center"/>
    </xf>
    <xf numFmtId="180" fontId="16" fillId="3" borderId="24" xfId="0" applyNumberFormat="1" applyFont="1" applyFill="1" applyBorder="1" applyAlignment="1">
      <alignment horizontal="center" vertical="center"/>
    </xf>
    <xf numFmtId="180" fontId="16" fillId="3" borderId="12" xfId="0" applyNumberFormat="1" applyFont="1" applyFill="1" applyBorder="1" applyAlignment="1">
      <alignment horizontal="center" vertical="center"/>
    </xf>
    <xf numFmtId="182" fontId="16" fillId="0" borderId="13" xfId="0" applyNumberFormat="1" applyFont="1" applyBorder="1" applyAlignment="1">
      <alignment horizontal="center" vertical="center"/>
    </xf>
    <xf numFmtId="182" fontId="16" fillId="0" borderId="24" xfId="0" applyNumberFormat="1" applyFont="1" applyBorder="1" applyAlignment="1">
      <alignment horizontal="center" vertical="center"/>
    </xf>
    <xf numFmtId="182" fontId="16" fillId="0" borderId="12" xfId="0" applyNumberFormat="1" applyFont="1" applyBorder="1" applyAlignment="1">
      <alignment horizontal="center" vertical="center"/>
    </xf>
    <xf numFmtId="0" fontId="16" fillId="0" borderId="13" xfId="0" applyFont="1" applyBorder="1" applyAlignment="1">
      <alignment horizontal="center" vertical="center"/>
    </xf>
    <xf numFmtId="0" fontId="16" fillId="0" borderId="24" xfId="0" applyFont="1" applyBorder="1" applyAlignment="1">
      <alignment horizontal="center" vertical="center"/>
    </xf>
    <xf numFmtId="0" fontId="16" fillId="0" borderId="12" xfId="0" applyFont="1" applyBorder="1" applyAlignment="1">
      <alignment horizontal="center" vertical="center"/>
    </xf>
    <xf numFmtId="176" fontId="16" fillId="0" borderId="13" xfId="0" applyNumberFormat="1" applyFont="1" applyBorder="1" applyAlignment="1">
      <alignment horizontal="center" vertical="center"/>
    </xf>
    <xf numFmtId="176" fontId="16" fillId="0" borderId="24" xfId="0" applyNumberFormat="1" applyFont="1" applyBorder="1" applyAlignment="1">
      <alignment horizontal="center" vertical="center"/>
    </xf>
    <xf numFmtId="176" fontId="16" fillId="0" borderId="12" xfId="0" applyNumberFormat="1" applyFont="1" applyBorder="1" applyAlignment="1">
      <alignment horizontal="center" vertical="center"/>
    </xf>
    <xf numFmtId="0" fontId="16" fillId="3" borderId="0" xfId="0" applyFont="1" applyFill="1" applyAlignment="1">
      <alignment horizontal="center" vertical="center"/>
    </xf>
    <xf numFmtId="182" fontId="16" fillId="0" borderId="13" xfId="0" applyNumberFormat="1" applyFont="1" applyBorder="1" applyAlignment="1">
      <alignment horizontal="right" vertical="center"/>
    </xf>
    <xf numFmtId="182" fontId="16" fillId="0" borderId="12" xfId="0" applyNumberFormat="1" applyFont="1" applyBorder="1" applyAlignment="1">
      <alignment horizontal="right" vertical="center"/>
    </xf>
    <xf numFmtId="176" fontId="16" fillId="3" borderId="0" xfId="0" applyNumberFormat="1" applyFont="1" applyFill="1" applyAlignment="1">
      <alignment horizontal="center" vertical="center"/>
    </xf>
    <xf numFmtId="0" fontId="16" fillId="0" borderId="31" xfId="0" applyFont="1" applyBorder="1" applyAlignment="1">
      <alignment horizontal="center" vertical="center"/>
    </xf>
    <xf numFmtId="179" fontId="16" fillId="3" borderId="13" xfId="0" applyNumberFormat="1" applyFont="1" applyFill="1" applyBorder="1" applyAlignment="1">
      <alignment horizontal="center" vertical="center"/>
    </xf>
    <xf numFmtId="179" fontId="16" fillId="3" borderId="24" xfId="0" applyNumberFormat="1" applyFont="1" applyFill="1" applyBorder="1" applyAlignment="1">
      <alignment horizontal="center" vertical="center"/>
    </xf>
    <xf numFmtId="179" fontId="16" fillId="3" borderId="12" xfId="0" applyNumberFormat="1" applyFont="1" applyFill="1" applyBorder="1" applyAlignment="1">
      <alignment horizontal="center" vertical="center"/>
    </xf>
    <xf numFmtId="0" fontId="16" fillId="3" borderId="0" xfId="0" applyFont="1" applyFill="1" applyAlignment="1">
      <alignment horizontal="right" vertical="center"/>
    </xf>
    <xf numFmtId="177" fontId="16" fillId="3" borderId="0" xfId="0" applyNumberFormat="1" applyFont="1" applyFill="1" applyAlignment="1">
      <alignment horizontal="center" vertical="center"/>
    </xf>
    <xf numFmtId="176" fontId="16" fillId="3" borderId="0" xfId="0" applyNumberFormat="1" applyFont="1" applyFill="1" applyAlignment="1">
      <alignment horizontal="right" vertical="center"/>
    </xf>
    <xf numFmtId="176" fontId="16" fillId="0" borderId="10" xfId="0" applyNumberFormat="1" applyFont="1" applyBorder="1" applyAlignment="1">
      <alignment horizontal="center" vertical="center"/>
    </xf>
    <xf numFmtId="0" fontId="15"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wrapText="1"/>
    </xf>
    <xf numFmtId="181" fontId="16" fillId="3" borderId="0" xfId="0" applyNumberFormat="1" applyFont="1" applyFill="1" applyAlignment="1">
      <alignment horizontal="center" vertical="center"/>
    </xf>
    <xf numFmtId="0" fontId="16" fillId="3" borderId="0" xfId="0" applyFont="1" applyFill="1" applyAlignment="1">
      <alignment horizontal="center" vertical="center" wrapText="1"/>
    </xf>
    <xf numFmtId="185" fontId="14" fillId="3" borderId="49" xfId="0" applyNumberFormat="1" applyFont="1" applyFill="1" applyBorder="1" applyAlignment="1">
      <alignment horizontal="center" vertical="center" wrapText="1"/>
    </xf>
    <xf numFmtId="185" fontId="14" fillId="3" borderId="59" xfId="0" applyNumberFormat="1" applyFont="1" applyFill="1" applyBorder="1" applyAlignment="1">
      <alignment horizontal="center" vertical="center" wrapText="1"/>
    </xf>
    <xf numFmtId="0" fontId="18" fillId="4" borderId="49" xfId="0" applyFont="1" applyFill="1" applyBorder="1" applyAlignment="1" applyProtection="1">
      <alignment horizontal="left" vertical="center" wrapText="1"/>
      <protection locked="0"/>
    </xf>
    <xf numFmtId="0" fontId="18" fillId="4" borderId="58" xfId="0" applyFont="1" applyFill="1" applyBorder="1" applyAlignment="1" applyProtection="1">
      <alignment horizontal="left" vertical="center" wrapText="1"/>
      <protection locked="0"/>
    </xf>
    <xf numFmtId="0" fontId="18" fillId="4" borderId="59" xfId="0" applyFont="1" applyFill="1" applyBorder="1" applyAlignment="1" applyProtection="1">
      <alignment horizontal="left" vertical="center" wrapText="1"/>
      <protection locked="0"/>
    </xf>
    <xf numFmtId="178" fontId="16" fillId="0" borderId="10" xfId="0" applyNumberFormat="1" applyFont="1" applyBorder="1" applyAlignment="1">
      <alignment horizontal="center" vertical="center"/>
    </xf>
    <xf numFmtId="0" fontId="16" fillId="0" borderId="10" xfId="0" applyFont="1" applyBorder="1" applyAlignment="1">
      <alignment horizontal="center" vertical="center"/>
    </xf>
    <xf numFmtId="0" fontId="17" fillId="0" borderId="31" xfId="0" applyFont="1" applyBorder="1" applyAlignment="1">
      <alignment horizontal="right" vertical="center"/>
    </xf>
    <xf numFmtId="0" fontId="18" fillId="4" borderId="26" xfId="0" applyFont="1" applyFill="1" applyBorder="1" applyAlignment="1" applyProtection="1">
      <alignment horizontal="left" vertical="center" wrapText="1"/>
      <protection locked="0"/>
    </xf>
    <xf numFmtId="0" fontId="18" fillId="4" borderId="24" xfId="0" applyFont="1" applyFill="1" applyBorder="1" applyAlignment="1" applyProtection="1">
      <alignment horizontal="left" vertical="center" wrapText="1"/>
      <protection locked="0"/>
    </xf>
    <xf numFmtId="0" fontId="18" fillId="4" borderId="25" xfId="0" applyFont="1" applyFill="1" applyBorder="1" applyAlignment="1" applyProtection="1">
      <alignment horizontal="left" vertical="center" wrapText="1"/>
      <protection locked="0"/>
    </xf>
    <xf numFmtId="185" fontId="14" fillId="3" borderId="26" xfId="0" applyNumberFormat="1" applyFont="1" applyFill="1" applyBorder="1" applyAlignment="1">
      <alignment horizontal="center" vertical="center" wrapText="1"/>
    </xf>
    <xf numFmtId="185" fontId="14" fillId="3" borderId="25" xfId="0" applyNumberFormat="1" applyFont="1" applyFill="1" applyBorder="1" applyAlignment="1">
      <alignment horizontal="center" vertical="center" wrapText="1"/>
    </xf>
    <xf numFmtId="0" fontId="18" fillId="4" borderId="47" xfId="0" applyFont="1" applyFill="1" applyBorder="1" applyAlignment="1" applyProtection="1">
      <alignment horizontal="left" vertical="center" wrapText="1"/>
      <protection locked="0"/>
    </xf>
    <xf numFmtId="0" fontId="18" fillId="4" borderId="54" xfId="0" applyFont="1" applyFill="1" applyBorder="1" applyAlignment="1" applyProtection="1">
      <alignment horizontal="left" vertical="center" wrapText="1"/>
      <protection locked="0"/>
    </xf>
    <xf numFmtId="0" fontId="18" fillId="4" borderId="50" xfId="0" applyFont="1" applyFill="1" applyBorder="1" applyAlignment="1" applyProtection="1">
      <alignment horizontal="left" vertical="center" wrapText="1"/>
      <protection locked="0"/>
    </xf>
    <xf numFmtId="185" fontId="14" fillId="3" borderId="47" xfId="0" applyNumberFormat="1" applyFont="1" applyFill="1" applyBorder="1" applyAlignment="1">
      <alignment horizontal="center" vertical="center" wrapText="1"/>
    </xf>
    <xf numFmtId="185" fontId="14" fillId="3" borderId="50" xfId="0" applyNumberFormat="1" applyFont="1" applyFill="1" applyBorder="1" applyAlignment="1">
      <alignment horizontal="center" vertical="center" wrapText="1"/>
    </xf>
    <xf numFmtId="0" fontId="13" fillId="0" borderId="20" xfId="0" applyFont="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3" fillId="0" borderId="2"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0" xfId="0" applyFont="1" applyAlignment="1">
      <alignment horizontal="center" vertical="center" wrapText="1"/>
    </xf>
    <xf numFmtId="0" fontId="13" fillId="0" borderId="29"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1" xfId="0" quotePrefix="1" applyFont="1" applyBorder="1" applyAlignment="1">
      <alignment horizontal="center" vertical="center"/>
    </xf>
    <xf numFmtId="0" fontId="13" fillId="0" borderId="2" xfId="0" applyFont="1" applyBorder="1" applyAlignment="1">
      <alignment horizontal="center" vertical="center"/>
    </xf>
    <xf numFmtId="0" fontId="14" fillId="0" borderId="0" xfId="0" applyFont="1" applyAlignment="1">
      <alignment horizontal="center" vertic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9"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6"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3" borderId="13" xfId="0" applyFont="1" applyFill="1" applyBorder="1" applyAlignment="1">
      <alignment horizontal="center" vertical="center"/>
    </xf>
    <xf numFmtId="0" fontId="13" fillId="3" borderId="12" xfId="0" applyFont="1" applyFill="1" applyBorder="1" applyAlignment="1">
      <alignment horizontal="center" vertical="center"/>
    </xf>
    <xf numFmtId="0" fontId="16" fillId="0" borderId="31" xfId="0" applyFont="1" applyFill="1" applyBorder="1" applyAlignment="1" applyProtection="1">
      <alignment horizontal="right" vertical="center"/>
    </xf>
    <xf numFmtId="0" fontId="16" fillId="0" borderId="7" xfId="0"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182" fontId="10" fillId="0" borderId="13" xfId="0" applyNumberFormat="1" applyFont="1" applyFill="1" applyBorder="1" applyAlignment="1" applyProtection="1">
      <alignment horizontal="center" vertical="center"/>
    </xf>
    <xf numFmtId="182" fontId="10" fillId="0" borderId="24" xfId="0" applyNumberFormat="1" applyFont="1" applyFill="1" applyBorder="1" applyAlignment="1" applyProtection="1">
      <alignment horizontal="center" vertical="center"/>
    </xf>
    <xf numFmtId="182" fontId="10" fillId="0" borderId="12" xfId="0" applyNumberFormat="1" applyFont="1" applyFill="1" applyBorder="1" applyAlignment="1" applyProtection="1">
      <alignment horizontal="center" vertical="center"/>
    </xf>
    <xf numFmtId="176" fontId="10" fillId="0" borderId="13" xfId="0" applyNumberFormat="1" applyFont="1" applyFill="1" applyBorder="1" applyAlignment="1" applyProtection="1">
      <alignment horizontal="center" vertical="center"/>
    </xf>
    <xf numFmtId="176" fontId="10" fillId="0" borderId="24" xfId="0" applyNumberFormat="1" applyFont="1" applyFill="1" applyBorder="1" applyAlignment="1" applyProtection="1">
      <alignment horizontal="center" vertical="center"/>
    </xf>
    <xf numFmtId="176" fontId="10" fillId="0" borderId="12" xfId="0" applyNumberFormat="1" applyFont="1" applyFill="1" applyBorder="1" applyAlignment="1" applyProtection="1">
      <alignment horizontal="center" vertical="center"/>
    </xf>
    <xf numFmtId="179" fontId="10" fillId="3" borderId="13" xfId="0" applyNumberFormat="1" applyFont="1" applyFill="1" applyBorder="1" applyAlignment="1" applyProtection="1">
      <alignment horizontal="center" vertical="center"/>
    </xf>
    <xf numFmtId="179" fontId="10" fillId="3" borderId="24" xfId="0" applyNumberFormat="1" applyFont="1" applyFill="1" applyBorder="1" applyAlignment="1" applyProtection="1">
      <alignment horizontal="center" vertical="center"/>
    </xf>
    <xf numFmtId="179" fontId="10" fillId="3" borderId="12" xfId="0" applyNumberFormat="1" applyFont="1" applyFill="1" applyBorder="1" applyAlignment="1" applyProtection="1">
      <alignment horizontal="center" vertical="center"/>
    </xf>
    <xf numFmtId="0" fontId="10" fillId="0" borderId="3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10" fillId="0" borderId="24" xfId="0" applyFont="1" applyFill="1" applyBorder="1" applyAlignment="1" applyProtection="1">
      <alignment horizontal="center" vertical="center"/>
    </xf>
    <xf numFmtId="0" fontId="10" fillId="0" borderId="12" xfId="0" applyFont="1" applyFill="1" applyBorder="1" applyAlignment="1" applyProtection="1">
      <alignment horizontal="center" vertical="center"/>
    </xf>
    <xf numFmtId="177" fontId="10" fillId="3" borderId="0" xfId="0" applyNumberFormat="1"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10" fillId="0" borderId="13" xfId="0" applyFont="1" applyFill="1" applyBorder="1" applyAlignment="1" applyProtection="1">
      <alignment horizontal="right" vertical="center"/>
    </xf>
    <xf numFmtId="0" fontId="10" fillId="0" borderId="12" xfId="0" applyFont="1" applyFill="1" applyBorder="1" applyAlignment="1" applyProtection="1">
      <alignment horizontal="right" vertical="center"/>
    </xf>
    <xf numFmtId="0" fontId="10" fillId="3" borderId="0" xfId="0" applyFont="1" applyFill="1" applyBorder="1" applyAlignment="1" applyProtection="1">
      <alignment horizontal="right" vertical="center"/>
    </xf>
    <xf numFmtId="176" fontId="10" fillId="3" borderId="0" xfId="0" applyNumberFormat="1" applyFont="1" applyFill="1" applyBorder="1" applyAlignment="1" applyProtection="1">
      <alignment horizontal="right" vertical="center"/>
    </xf>
    <xf numFmtId="177" fontId="10" fillId="3" borderId="0" xfId="1" applyNumberFormat="1" applyFont="1" applyFill="1" applyBorder="1" applyAlignment="1" applyProtection="1">
      <alignment horizontal="right" vertical="center"/>
    </xf>
    <xf numFmtId="0" fontId="6" fillId="0" borderId="26"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0" fillId="3" borderId="13" xfId="0" applyNumberFormat="1" applyFont="1" applyFill="1" applyBorder="1" applyAlignment="1" applyProtection="1">
      <alignment horizontal="center" vertical="center"/>
    </xf>
    <xf numFmtId="182" fontId="10" fillId="3" borderId="12" xfId="0" applyNumberFormat="1" applyFont="1" applyFill="1" applyBorder="1" applyAlignment="1" applyProtection="1">
      <alignment horizontal="center" vertical="center"/>
    </xf>
    <xf numFmtId="180" fontId="10" fillId="3" borderId="13" xfId="0" applyNumberFormat="1" applyFont="1" applyFill="1" applyBorder="1" applyAlignment="1" applyProtection="1">
      <alignment horizontal="center" vertical="center"/>
    </xf>
    <xf numFmtId="180" fontId="10" fillId="3" borderId="24" xfId="0" applyNumberFormat="1" applyFont="1" applyFill="1" applyBorder="1" applyAlignment="1" applyProtection="1">
      <alignment horizontal="center" vertical="center"/>
    </xf>
    <xf numFmtId="180" fontId="10" fillId="3" borderId="12" xfId="0" applyNumberFormat="1" applyFont="1" applyFill="1" applyBorder="1" applyAlignment="1" applyProtection="1">
      <alignment horizontal="center" vertical="center"/>
    </xf>
    <xf numFmtId="177" fontId="10" fillId="0" borderId="13" xfId="1" applyNumberFormat="1" applyFont="1" applyFill="1" applyBorder="1" applyAlignment="1" applyProtection="1">
      <alignment horizontal="right" vertical="center"/>
    </xf>
    <xf numFmtId="177" fontId="10" fillId="0" borderId="12" xfId="1" applyNumberFormat="1" applyFont="1" applyFill="1" applyBorder="1" applyAlignment="1" applyProtection="1">
      <alignment horizontal="right" vertical="center"/>
    </xf>
    <xf numFmtId="176" fontId="10" fillId="3" borderId="13" xfId="0" applyNumberFormat="1" applyFont="1" applyFill="1" applyBorder="1" applyAlignment="1" applyProtection="1">
      <alignment horizontal="center" vertical="center"/>
    </xf>
    <xf numFmtId="176" fontId="10" fillId="3" borderId="12" xfId="0" applyNumberFormat="1" applyFont="1" applyFill="1" applyBorder="1" applyAlignment="1" applyProtection="1">
      <alignment horizontal="center" vertical="center"/>
    </xf>
    <xf numFmtId="0" fontId="10" fillId="2" borderId="13"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4" borderId="13" xfId="0" applyFont="1" applyFill="1" applyBorder="1" applyAlignment="1" applyProtection="1">
      <alignment horizontal="center" vertical="center"/>
      <protection locked="0"/>
    </xf>
    <xf numFmtId="0" fontId="10" fillId="4" borderId="12" xfId="0" applyFont="1" applyFill="1" applyBorder="1" applyAlignment="1" applyProtection="1">
      <alignment horizontal="center" vertical="center"/>
      <protection locked="0"/>
    </xf>
    <xf numFmtId="176" fontId="10" fillId="3" borderId="0" xfId="0" applyNumberFormat="1" applyFont="1" applyFill="1" applyBorder="1" applyAlignment="1" applyProtection="1">
      <alignment horizontal="center" vertical="center"/>
    </xf>
    <xf numFmtId="182" fontId="10" fillId="0" borderId="10" xfId="0" applyNumberFormat="1" applyFont="1" applyFill="1" applyBorder="1" applyAlignment="1" applyProtection="1">
      <alignment horizontal="center" vertical="center"/>
    </xf>
    <xf numFmtId="182" fontId="10" fillId="0" borderId="10" xfId="1" applyNumberFormat="1" applyFont="1" applyFill="1" applyBorder="1" applyAlignment="1" applyProtection="1">
      <alignment horizontal="right" vertical="center"/>
    </xf>
    <xf numFmtId="0" fontId="5" fillId="0" borderId="13" xfId="0" applyFont="1" applyFill="1" applyBorder="1" applyAlignment="1" applyProtection="1">
      <alignment horizontal="center" vertical="center"/>
    </xf>
    <xf numFmtId="0" fontId="5" fillId="0" borderId="24"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178" fontId="10" fillId="0" borderId="13" xfId="0" applyNumberFormat="1" applyFont="1" applyFill="1" applyBorder="1" applyAlignment="1" applyProtection="1">
      <alignment horizontal="center" vertical="center"/>
    </xf>
    <xf numFmtId="178" fontId="10" fillId="0" borderId="12" xfId="0" applyNumberFormat="1" applyFont="1" applyFill="1" applyBorder="1" applyAlignment="1" applyProtection="1">
      <alignment horizontal="center" vertical="center"/>
    </xf>
    <xf numFmtId="182" fontId="10" fillId="4" borderId="10" xfId="1" applyNumberFormat="1" applyFont="1" applyFill="1" applyBorder="1" applyAlignment="1" applyProtection="1">
      <alignment horizontal="right" vertical="center"/>
      <protection locked="0"/>
    </xf>
    <xf numFmtId="0" fontId="7" fillId="2"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176" fontId="10" fillId="0" borderId="13" xfId="0" applyNumberFormat="1" applyFont="1" applyFill="1" applyBorder="1" applyAlignment="1" applyProtection="1">
      <alignment horizontal="right" vertical="center"/>
    </xf>
    <xf numFmtId="176" fontId="10"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0" fillId="3" borderId="0" xfId="0" applyNumberFormat="1" applyFont="1" applyFill="1" applyBorder="1" applyAlignment="1" applyProtection="1">
      <alignment horizontal="center" vertical="center"/>
    </xf>
    <xf numFmtId="177" fontId="10" fillId="4" borderId="13" xfId="1" applyNumberFormat="1" applyFont="1" applyFill="1" applyBorder="1" applyAlignment="1" applyProtection="1">
      <alignment horizontal="right" vertical="center"/>
      <protection locked="0"/>
    </xf>
    <xf numFmtId="177" fontId="10" fillId="4" borderId="12" xfId="1" applyNumberFormat="1" applyFont="1" applyFill="1" applyBorder="1" applyAlignment="1" applyProtection="1">
      <alignment horizontal="right" vertical="center"/>
      <protection locked="0"/>
    </xf>
    <xf numFmtId="176" fontId="10" fillId="4" borderId="13" xfId="0" applyNumberFormat="1" applyFont="1" applyFill="1" applyBorder="1" applyAlignment="1" applyProtection="1">
      <alignment horizontal="right" vertical="center"/>
      <protection locked="0"/>
    </xf>
    <xf numFmtId="176" fontId="10" fillId="4" borderId="12" xfId="0" applyNumberFormat="1" applyFont="1" applyFill="1" applyBorder="1" applyAlignment="1" applyProtection="1">
      <alignment horizontal="right" vertical="center"/>
      <protection locked="0"/>
    </xf>
    <xf numFmtId="0" fontId="10" fillId="4" borderId="13" xfId="0" applyFont="1" applyFill="1" applyBorder="1" applyAlignment="1" applyProtection="1">
      <alignment horizontal="right" vertical="center"/>
      <protection locked="0"/>
    </xf>
    <xf numFmtId="0" fontId="10" fillId="4" borderId="12" xfId="0" applyFont="1" applyFill="1" applyBorder="1" applyAlignment="1" applyProtection="1">
      <alignment horizontal="right"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4" borderId="13" xfId="0" applyFont="1" applyFill="1" applyBorder="1" applyAlignment="1" applyProtection="1">
      <alignment horizontal="center" vertical="center"/>
      <protection locked="0"/>
    </xf>
    <xf numFmtId="0" fontId="6" fillId="4" borderId="12" xfId="0" applyFont="1" applyFill="1" applyBorder="1" applyAlignment="1" applyProtection="1">
      <alignment horizontal="center" vertical="center"/>
      <protection locked="0"/>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3" borderId="13" xfId="0" applyNumberFormat="1" applyFont="1" applyFill="1" applyBorder="1" applyAlignment="1" applyProtection="1">
      <alignment horizontal="center" vertical="center"/>
    </xf>
    <xf numFmtId="0" fontId="6" fillId="3" borderId="12" xfId="0" applyNumberFormat="1" applyFont="1" applyFill="1" applyBorder="1" applyAlignment="1" applyProtection="1">
      <alignment horizontal="center" vertical="center"/>
    </xf>
    <xf numFmtId="185" fontId="7" fillId="3" borderId="26" xfId="0" applyNumberFormat="1" applyFont="1" applyFill="1" applyBorder="1" applyAlignment="1" applyProtection="1">
      <alignment horizontal="center" vertical="center" wrapText="1"/>
    </xf>
    <xf numFmtId="185" fontId="7" fillId="3" borderId="25" xfId="0" applyNumberFormat="1"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0" fontId="10" fillId="0" borderId="31" xfId="0" applyFont="1" applyFill="1" applyBorder="1" applyAlignment="1" applyProtection="1">
      <alignment horizontal="right" vertical="center"/>
    </xf>
    <xf numFmtId="185" fontId="7" fillId="3" borderId="26" xfId="1" applyNumberFormat="1" applyFont="1" applyFill="1" applyBorder="1" applyAlignment="1" applyProtection="1">
      <alignment horizontal="center" vertical="center" wrapText="1"/>
    </xf>
    <xf numFmtId="185" fontId="7" fillId="3" borderId="25" xfId="1" applyNumberFormat="1"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10" fillId="0" borderId="7"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6" fillId="0" borderId="43" xfId="0" applyFont="1" applyFill="1" applyBorder="1" applyAlignment="1" applyProtection="1">
      <alignment horizontal="center" vertical="center"/>
    </xf>
    <xf numFmtId="0" fontId="6" fillId="0" borderId="44"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30" xfId="0" applyFont="1" applyFill="1" applyBorder="1" applyAlignment="1" applyProtection="1">
      <alignment horizontal="center" vertical="center" wrapText="1"/>
    </xf>
    <xf numFmtId="0" fontId="6" fillId="0" borderId="29" xfId="0" applyFont="1" applyFill="1" applyBorder="1" applyAlignment="1" applyProtection="1">
      <alignment horizontal="center" vertical="center" wrapText="1"/>
    </xf>
    <xf numFmtId="0" fontId="6" fillId="0" borderId="28" xfId="0" applyFont="1" applyFill="1" applyBorder="1" applyAlignment="1" applyProtection="1">
      <alignment horizontal="center" vertical="center" wrapText="1"/>
    </xf>
    <xf numFmtId="185" fontId="7" fillId="3" borderId="47" xfId="0" applyNumberFormat="1" applyFont="1" applyFill="1" applyBorder="1" applyAlignment="1" applyProtection="1">
      <alignment horizontal="center" vertical="center" wrapText="1"/>
    </xf>
    <xf numFmtId="185" fontId="7" fillId="3" borderId="50" xfId="0" applyNumberFormat="1" applyFont="1" applyFill="1" applyBorder="1" applyAlignment="1" applyProtection="1">
      <alignment horizontal="center" vertical="center" wrapText="1"/>
    </xf>
    <xf numFmtId="185" fontId="7" fillId="3" borderId="47" xfId="1" applyNumberFormat="1" applyFont="1" applyFill="1" applyBorder="1" applyAlignment="1" applyProtection="1">
      <alignment horizontal="center" vertical="center" wrapText="1"/>
    </xf>
    <xf numFmtId="185" fontId="7" fillId="3" borderId="50" xfId="1" applyNumberFormat="1" applyFont="1" applyFill="1" applyBorder="1" applyAlignment="1" applyProtection="1">
      <alignment horizontal="center" vertical="center" wrapText="1"/>
    </xf>
    <xf numFmtId="185" fontId="7" fillId="3" borderId="49" xfId="0" applyNumberFormat="1" applyFont="1" applyFill="1" applyBorder="1" applyAlignment="1" applyProtection="1">
      <alignment horizontal="center" vertical="center" wrapText="1"/>
    </xf>
    <xf numFmtId="185" fontId="7" fillId="3" borderId="59" xfId="0" applyNumberFormat="1" applyFont="1" applyFill="1" applyBorder="1" applyAlignment="1" applyProtection="1">
      <alignment horizontal="center" vertical="center" wrapText="1"/>
    </xf>
    <xf numFmtId="185" fontId="7" fillId="3" borderId="49" xfId="1" applyNumberFormat="1" applyFont="1" applyFill="1" applyBorder="1" applyAlignment="1" applyProtection="1">
      <alignment horizontal="center" vertical="center" wrapText="1"/>
    </xf>
    <xf numFmtId="185" fontId="7"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6" fillId="2" borderId="53" xfId="0" applyFont="1" applyFill="1" applyBorder="1" applyAlignment="1" applyProtection="1">
      <alignment horizontal="center" vertical="center" wrapText="1"/>
      <protection locked="0"/>
    </xf>
    <xf numFmtId="0" fontId="6" fillId="2" borderId="48" xfId="0" applyFont="1" applyFill="1" applyBorder="1" applyAlignment="1" applyProtection="1">
      <alignment horizontal="center" vertical="center" wrapText="1"/>
      <protection locked="0"/>
    </xf>
    <xf numFmtId="0" fontId="6" fillId="2" borderId="53" xfId="0" applyFont="1" applyFill="1" applyBorder="1" applyAlignment="1" applyProtection="1">
      <alignment horizontal="center" vertical="center" shrinkToFit="1"/>
      <protection locked="0"/>
    </xf>
    <xf numFmtId="0" fontId="6" fillId="2" borderId="54" xfId="0" applyFont="1" applyFill="1" applyBorder="1" applyAlignment="1" applyProtection="1">
      <alignment horizontal="center" vertical="center" shrinkToFit="1"/>
      <protection locked="0"/>
    </xf>
    <xf numFmtId="0" fontId="6"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6" fillId="4" borderId="53" xfId="0" applyFont="1" applyFill="1" applyBorder="1" applyAlignment="1" applyProtection="1">
      <alignment horizontal="center" vertical="center" wrapText="1"/>
      <protection locked="0"/>
    </xf>
    <xf numFmtId="0" fontId="6" fillId="4" borderId="54" xfId="0" applyFont="1" applyFill="1" applyBorder="1" applyAlignment="1" applyProtection="1">
      <alignment horizontal="center" vertical="center" wrapText="1"/>
      <protection locked="0"/>
    </xf>
    <xf numFmtId="0" fontId="6" fillId="4" borderId="50"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protection locked="0"/>
    </xf>
    <xf numFmtId="0" fontId="6" fillId="4" borderId="24"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shrinkToFit="1"/>
      <protection locked="0"/>
    </xf>
    <xf numFmtId="0" fontId="6" fillId="2" borderId="24" xfId="0" applyFont="1" applyFill="1" applyBorder="1" applyAlignment="1" applyProtection="1">
      <alignment horizontal="center" vertical="center" shrinkToFit="1"/>
      <protection locked="0"/>
    </xf>
    <xf numFmtId="0" fontId="6"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6" fillId="2" borderId="57" xfId="0" applyFont="1" applyFill="1" applyBorder="1" applyAlignment="1" applyProtection="1">
      <alignment horizontal="center" vertical="center" wrapText="1"/>
      <protection locked="0"/>
    </xf>
    <xf numFmtId="0" fontId="6" fillId="2" borderId="46" xfId="0" applyFont="1" applyFill="1" applyBorder="1" applyAlignment="1" applyProtection="1">
      <alignment horizontal="center" vertical="center" wrapText="1"/>
      <protection locked="0"/>
    </xf>
    <xf numFmtId="0" fontId="6" fillId="2" borderId="57" xfId="0" applyFont="1" applyFill="1" applyBorder="1" applyAlignment="1" applyProtection="1">
      <alignment horizontal="center" vertical="center" shrinkToFit="1"/>
      <protection locked="0"/>
    </xf>
    <xf numFmtId="0" fontId="6" fillId="2" borderId="58" xfId="0" applyFont="1" applyFill="1" applyBorder="1" applyAlignment="1" applyProtection="1">
      <alignment horizontal="center" vertical="center" shrinkToFit="1"/>
      <protection locked="0"/>
    </xf>
    <xf numFmtId="0" fontId="6" fillId="2" borderId="46" xfId="0" applyFont="1" applyFill="1" applyBorder="1" applyAlignment="1" applyProtection="1">
      <alignment horizontal="center" vertical="center" shrinkToFit="1"/>
      <protection locked="0"/>
    </xf>
    <xf numFmtId="0" fontId="6" fillId="4" borderId="57" xfId="0" applyFont="1" applyFill="1" applyBorder="1" applyAlignment="1" applyProtection="1">
      <alignment horizontal="center" vertical="center" wrapText="1"/>
      <protection locked="0"/>
    </xf>
    <xf numFmtId="0" fontId="6" fillId="4" borderId="58" xfId="0" applyFont="1" applyFill="1" applyBorder="1" applyAlignment="1" applyProtection="1">
      <alignment horizontal="center" vertical="center" wrapText="1"/>
      <protection locked="0"/>
    </xf>
    <xf numFmtId="0" fontId="6" fillId="4" borderId="59" xfId="0" applyFont="1" applyFill="1" applyBorder="1" applyAlignment="1" applyProtection="1">
      <alignment horizontal="center" vertical="center" wrapText="1"/>
      <protection locked="0"/>
    </xf>
    <xf numFmtId="0" fontId="6" fillId="4" borderId="26" xfId="0" applyFont="1" applyFill="1" applyBorder="1" applyAlignment="1" applyProtection="1">
      <alignment horizontal="left" vertical="center" wrapText="1"/>
      <protection locked="0"/>
    </xf>
    <xf numFmtId="0" fontId="6" fillId="4" borderId="24" xfId="0" applyFont="1" applyFill="1" applyBorder="1" applyAlignment="1" applyProtection="1">
      <alignment horizontal="left" vertical="center" wrapText="1"/>
      <protection locked="0"/>
    </xf>
    <xf numFmtId="0" fontId="6" fillId="4" borderId="25" xfId="0" applyFont="1" applyFill="1" applyBorder="1" applyAlignment="1" applyProtection="1">
      <alignment horizontal="left" vertical="center" wrapText="1"/>
      <protection locked="0"/>
    </xf>
    <xf numFmtId="0" fontId="6" fillId="4" borderId="49" xfId="0" applyFont="1" applyFill="1" applyBorder="1" applyAlignment="1" applyProtection="1">
      <alignment horizontal="left" vertical="center" wrapText="1"/>
      <protection locked="0"/>
    </xf>
    <xf numFmtId="0" fontId="6" fillId="4" borderId="58" xfId="0" applyFont="1" applyFill="1" applyBorder="1" applyAlignment="1" applyProtection="1">
      <alignment horizontal="left" vertical="center" wrapText="1"/>
      <protection locked="0"/>
    </xf>
    <xf numFmtId="0" fontId="6" fillId="4" borderId="59" xfId="0" applyFont="1" applyFill="1" applyBorder="1" applyAlignment="1" applyProtection="1">
      <alignment horizontal="left" vertical="center" wrapText="1"/>
      <protection locked="0"/>
    </xf>
    <xf numFmtId="0" fontId="6" fillId="4" borderId="47" xfId="0" applyFont="1" applyFill="1" applyBorder="1" applyAlignment="1" applyProtection="1">
      <alignment horizontal="left" vertical="center" wrapText="1"/>
      <protection locked="0"/>
    </xf>
    <xf numFmtId="0" fontId="6" fillId="4" borderId="54" xfId="0" applyFont="1" applyFill="1" applyBorder="1" applyAlignment="1" applyProtection="1">
      <alignment horizontal="left" vertical="center" wrapText="1"/>
      <protection locked="0"/>
    </xf>
    <xf numFmtId="0" fontId="6" fillId="4" borderId="50" xfId="0" applyFont="1" applyFill="1" applyBorder="1" applyAlignment="1" applyProtection="1">
      <alignment horizontal="left" vertical="center" wrapText="1"/>
      <protection locked="0"/>
    </xf>
    <xf numFmtId="0" fontId="17" fillId="3" borderId="0" xfId="0" applyFont="1" applyFill="1" applyAlignment="1">
      <alignment horizontal="left" vertical="center"/>
    </xf>
    <xf numFmtId="0" fontId="17" fillId="3" borderId="61" xfId="0" applyFont="1" applyFill="1" applyBorder="1" applyAlignment="1">
      <alignment vertical="center" wrapText="1"/>
    </xf>
    <xf numFmtId="0" fontId="17" fillId="3" borderId="62" xfId="0" applyFont="1" applyFill="1" applyBorder="1" applyAlignment="1">
      <alignment vertical="center" wrapText="1"/>
    </xf>
    <xf numFmtId="0" fontId="17" fillId="3" borderId="63" xfId="0" applyFont="1" applyFill="1" applyBorder="1" applyAlignment="1">
      <alignment vertical="center" wrapText="1"/>
    </xf>
    <xf numFmtId="0" fontId="17" fillId="3" borderId="23" xfId="0" applyFont="1" applyFill="1" applyBorder="1" applyAlignment="1">
      <alignment vertical="center" wrapText="1"/>
    </xf>
    <xf numFmtId="0" fontId="17" fillId="3" borderId="31" xfId="0" applyFont="1" applyFill="1" applyBorder="1" applyAlignment="1">
      <alignment vertical="center" wrapText="1"/>
    </xf>
    <xf numFmtId="0" fontId="17" fillId="3" borderId="60" xfId="0" applyFont="1" applyFill="1" applyBorder="1" applyAlignment="1">
      <alignment vertical="center" wrapText="1"/>
    </xf>
    <xf numFmtId="0" fontId="28" fillId="3" borderId="43" xfId="0" applyFont="1" applyFill="1" applyBorder="1" applyAlignment="1">
      <alignment horizontal="center" vertical="center"/>
    </xf>
    <xf numFmtId="0" fontId="28" fillId="3" borderId="44" xfId="0" applyFont="1" applyFill="1" applyBorder="1" applyAlignment="1">
      <alignment horizontal="center" vertical="center"/>
    </xf>
  </cellXfs>
  <cellStyles count="2">
    <cellStyle name="桁区切り" xfId="1" builtinId="6"/>
    <cellStyle name="標準" xfId="0" builtinId="0"/>
  </cellStyles>
  <dxfs count="2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91A50788-3BE5-476D-B610-9D5E5F34FAE9}"/>
            </a:ext>
          </a:extLst>
        </xdr:cNvPr>
        <xdr:cNvSpPr/>
      </xdr:nvSpPr>
      <xdr:spPr>
        <a:xfrm>
          <a:off x="0" y="340360"/>
          <a:ext cx="1245235" cy="3289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6903149\Desktop\&#21220;&#21209;&#24418;&#24907;&#19968;&#35239;&#34920;\&#24467;&#26989;&#32773;&#12398;&#21220;&#21209;&#12398;&#20307;&#21046;&#21450;&#12403;&#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訪問介護・第1号訪問事業"/>
      <sheetName val="【記載例】訪問介護 (生活援助特化型サービスと一体的)"/>
      <sheetName val="訪問介護（100名）"/>
      <sheetName val="訪問介護（１枚版）"/>
      <sheetName val="記入方法"/>
      <sheetName val="プルダウン・リスト"/>
    </sheetNames>
    <sheetDataSet>
      <sheetData sheetId="0"/>
      <sheetData sheetId="1"/>
      <sheetData sheetId="2"/>
      <sheetData sheetId="3"/>
      <sheetData sheetId="4"/>
      <sheetData sheetId="5">
        <row r="12">
          <cell r="C12" t="str">
            <v>管理者</v>
          </cell>
          <cell r="D12" t="str">
            <v>サービス提供責任者</v>
          </cell>
          <cell r="E12" t="str">
            <v>訪問介護員</v>
          </cell>
          <cell r="F12" t="str">
            <v>ー</v>
          </cell>
          <cell r="G12" t="str">
            <v>ー</v>
          </cell>
          <cell r="H12" t="str">
            <v>ー</v>
          </cell>
          <cell r="I12" t="str">
            <v>ー</v>
          </cell>
          <cell r="J12" t="str">
            <v>ー</v>
          </cell>
          <cell r="K12"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BF53"/>
  <sheetViews>
    <sheetView showGridLines="0" tabSelected="1" view="pageBreakPreview" zoomScale="60" zoomScaleNormal="55" workbookViewId="0">
      <selection activeCell="AK33" sqref="AK33:AN33"/>
    </sheetView>
  </sheetViews>
  <sheetFormatPr defaultColWidth="4.5" defaultRowHeight="20.25" customHeight="1"/>
  <cols>
    <col min="1" max="1" width="1.3984375" style="134" customWidth="1"/>
    <col min="2" max="56" width="5.59765625" style="134" customWidth="1"/>
    <col min="57" max="16384" width="4.5" style="134"/>
  </cols>
  <sheetData>
    <row r="1" spans="1:57" s="96" customFormat="1" ht="20.25" customHeight="1">
      <c r="A1" s="91"/>
      <c r="B1" s="91"/>
      <c r="C1" s="92" t="s">
        <v>174</v>
      </c>
      <c r="D1" s="92"/>
      <c r="E1" s="91"/>
      <c r="F1" s="91"/>
      <c r="G1" s="93" t="s">
        <v>16</v>
      </c>
      <c r="H1" s="91"/>
      <c r="I1" s="91"/>
      <c r="J1" s="92"/>
      <c r="K1" s="92"/>
      <c r="L1" s="92"/>
      <c r="M1" s="92"/>
      <c r="N1" s="91"/>
      <c r="O1" s="91"/>
      <c r="P1" s="91"/>
      <c r="Q1" s="91"/>
      <c r="R1" s="91"/>
      <c r="S1" s="91"/>
      <c r="T1" s="91"/>
      <c r="U1" s="91"/>
      <c r="V1" s="91"/>
      <c r="W1" s="91"/>
      <c r="X1" s="91"/>
      <c r="Y1" s="91"/>
      <c r="Z1" s="91"/>
      <c r="AA1" s="91"/>
      <c r="AB1" s="91"/>
      <c r="AC1" s="91"/>
      <c r="AD1" s="91"/>
      <c r="AE1" s="91"/>
      <c r="AF1" s="91"/>
      <c r="AG1" s="91"/>
      <c r="AH1" s="91"/>
      <c r="AI1" s="91"/>
      <c r="AJ1" s="91"/>
      <c r="AK1" s="94" t="s">
        <v>19</v>
      </c>
      <c r="AL1" s="94" t="s">
        <v>17</v>
      </c>
      <c r="AM1" s="450" t="s">
        <v>175</v>
      </c>
      <c r="AN1" s="450"/>
      <c r="AO1" s="450"/>
      <c r="AP1" s="450"/>
      <c r="AQ1" s="450"/>
      <c r="AR1" s="450"/>
      <c r="AS1" s="450"/>
      <c r="AT1" s="450"/>
      <c r="AU1" s="450"/>
      <c r="AV1" s="450"/>
      <c r="AW1" s="450"/>
      <c r="AX1" s="450"/>
      <c r="AY1" s="450"/>
      <c r="AZ1" s="450"/>
      <c r="BA1" s="450"/>
      <c r="BB1" s="95" t="s">
        <v>0</v>
      </c>
      <c r="BC1" s="91"/>
      <c r="BD1" s="91"/>
    </row>
    <row r="2" spans="1:57" s="99" customFormat="1" ht="20.25" customHeight="1">
      <c r="A2" s="97"/>
      <c r="B2" s="97"/>
      <c r="C2" s="97"/>
      <c r="D2" s="93"/>
      <c r="E2" s="97"/>
      <c r="F2" s="97"/>
      <c r="G2" s="97"/>
      <c r="H2" s="93"/>
      <c r="I2" s="94"/>
      <c r="J2" s="94"/>
      <c r="K2" s="94"/>
      <c r="L2" s="94"/>
      <c r="M2" s="94"/>
      <c r="N2" s="97"/>
      <c r="O2" s="97"/>
      <c r="P2" s="97"/>
      <c r="Q2" s="97"/>
      <c r="R2" s="97"/>
      <c r="S2" s="97"/>
      <c r="T2" s="94" t="s">
        <v>20</v>
      </c>
      <c r="U2" s="451">
        <v>8</v>
      </c>
      <c r="V2" s="451"/>
      <c r="W2" s="94" t="s">
        <v>17</v>
      </c>
      <c r="X2" s="452">
        <f>IF(U2=0,"",YEAR(DATE(2018+U2,1,1)))</f>
        <v>2026</v>
      </c>
      <c r="Y2" s="452"/>
      <c r="Z2" s="97" t="s">
        <v>21</v>
      </c>
      <c r="AA2" s="97" t="s">
        <v>22</v>
      </c>
      <c r="AB2" s="451">
        <v>4</v>
      </c>
      <c r="AC2" s="451"/>
      <c r="AD2" s="97" t="s">
        <v>23</v>
      </c>
      <c r="AE2" s="97"/>
      <c r="AF2" s="97"/>
      <c r="AG2" s="97"/>
      <c r="AH2" s="97"/>
      <c r="AI2" s="97"/>
      <c r="AJ2" s="95"/>
      <c r="AK2" s="94" t="s">
        <v>18</v>
      </c>
      <c r="AL2" s="94" t="s">
        <v>17</v>
      </c>
      <c r="AM2" s="451" t="s">
        <v>192</v>
      </c>
      <c r="AN2" s="451"/>
      <c r="AO2" s="451"/>
      <c r="AP2" s="451"/>
      <c r="AQ2" s="451"/>
      <c r="AR2" s="451"/>
      <c r="AS2" s="451"/>
      <c r="AT2" s="451"/>
      <c r="AU2" s="451"/>
      <c r="AV2" s="451"/>
      <c r="AW2" s="451"/>
      <c r="AX2" s="451"/>
      <c r="AY2" s="451"/>
      <c r="AZ2" s="451"/>
      <c r="BA2" s="451"/>
      <c r="BB2" s="95" t="s">
        <v>0</v>
      </c>
      <c r="BC2" s="94"/>
      <c r="BD2" s="94"/>
      <c r="BE2" s="98"/>
    </row>
    <row r="3" spans="1:57" s="99" customFormat="1" ht="20.25" customHeight="1">
      <c r="A3" s="97"/>
      <c r="B3" s="97"/>
      <c r="C3" s="97"/>
      <c r="D3" s="93"/>
      <c r="E3" s="97"/>
      <c r="F3" s="97"/>
      <c r="G3" s="97"/>
      <c r="H3" s="93"/>
      <c r="I3" s="94"/>
      <c r="J3" s="94"/>
      <c r="K3" s="94"/>
      <c r="L3" s="94"/>
      <c r="M3" s="94"/>
      <c r="N3" s="97"/>
      <c r="O3" s="97"/>
      <c r="P3" s="97"/>
      <c r="Q3" s="97"/>
      <c r="R3" s="97"/>
      <c r="S3" s="97"/>
      <c r="T3" s="100"/>
      <c r="U3" s="101"/>
      <c r="V3" s="101"/>
      <c r="W3" s="102"/>
      <c r="X3" s="101"/>
      <c r="Y3" s="101"/>
      <c r="Z3" s="103"/>
      <c r="AA3" s="103"/>
      <c r="AB3" s="101"/>
      <c r="AC3" s="101"/>
      <c r="AD3" s="104"/>
      <c r="AE3" s="97"/>
      <c r="AF3" s="97"/>
      <c r="AG3" s="97"/>
      <c r="AH3" s="97"/>
      <c r="AI3" s="97"/>
      <c r="AJ3" s="95"/>
      <c r="AK3" s="94"/>
      <c r="AL3" s="94"/>
      <c r="AM3" s="105"/>
      <c r="AN3" s="105"/>
      <c r="AO3" s="105"/>
      <c r="AP3" s="105"/>
      <c r="AQ3" s="105"/>
      <c r="AR3" s="105"/>
      <c r="AS3" s="105"/>
      <c r="AT3" s="105"/>
      <c r="AU3" s="105"/>
      <c r="AV3" s="105"/>
      <c r="AW3" s="105"/>
      <c r="AX3" s="105"/>
      <c r="AY3" s="106" t="s">
        <v>108</v>
      </c>
      <c r="AZ3" s="453" t="s">
        <v>155</v>
      </c>
      <c r="BA3" s="453"/>
      <c r="BB3" s="453"/>
      <c r="BC3" s="453"/>
      <c r="BD3" s="94"/>
      <c r="BE3" s="98"/>
    </row>
    <row r="4" spans="1:57" s="99" customFormat="1" ht="20.25" customHeight="1">
      <c r="A4" s="97"/>
      <c r="B4" s="107"/>
      <c r="C4" s="107"/>
      <c r="D4" s="107"/>
      <c r="E4" s="107"/>
      <c r="F4" s="107"/>
      <c r="G4" s="107"/>
      <c r="H4" s="107"/>
      <c r="I4" s="107"/>
      <c r="J4" s="108"/>
      <c r="K4" s="109"/>
      <c r="L4" s="109"/>
      <c r="M4" s="109"/>
      <c r="N4" s="109"/>
      <c r="O4" s="109"/>
      <c r="P4" s="110"/>
      <c r="Q4" s="109"/>
      <c r="R4" s="109"/>
      <c r="S4" s="111"/>
      <c r="T4" s="97"/>
      <c r="U4" s="97"/>
      <c r="V4" s="97"/>
      <c r="W4" s="97"/>
      <c r="X4" s="97"/>
      <c r="Y4" s="97"/>
      <c r="Z4" s="103"/>
      <c r="AA4" s="103"/>
      <c r="AB4" s="101"/>
      <c r="AC4" s="101"/>
      <c r="AD4" s="104"/>
      <c r="AE4" s="97"/>
      <c r="AF4" s="97"/>
      <c r="AG4" s="97"/>
      <c r="AH4" s="97"/>
      <c r="AI4" s="97"/>
      <c r="AJ4" s="95"/>
      <c r="AK4" s="94"/>
      <c r="AL4" s="94"/>
      <c r="AM4" s="105"/>
      <c r="AN4" s="105"/>
      <c r="AO4" s="105"/>
      <c r="AP4" s="105"/>
      <c r="AQ4" s="105"/>
      <c r="AR4" s="105"/>
      <c r="AS4" s="105"/>
      <c r="AT4" s="105"/>
      <c r="AU4" s="105"/>
      <c r="AV4" s="105"/>
      <c r="AW4" s="105"/>
      <c r="AX4" s="105"/>
      <c r="AY4" s="106" t="s">
        <v>147</v>
      </c>
      <c r="AZ4" s="453" t="s">
        <v>148</v>
      </c>
      <c r="BA4" s="453"/>
      <c r="BB4" s="453"/>
      <c r="BC4" s="453"/>
      <c r="BD4" s="94"/>
      <c r="BE4" s="98"/>
    </row>
    <row r="5" spans="1:57" s="99" customFormat="1" ht="20.25" customHeight="1">
      <c r="A5" s="97"/>
      <c r="B5" s="112"/>
      <c r="C5" s="112"/>
      <c r="D5" s="112"/>
      <c r="E5" s="112"/>
      <c r="F5" s="112"/>
      <c r="G5" s="112"/>
      <c r="H5" s="112"/>
      <c r="I5" s="112"/>
      <c r="J5" s="113"/>
      <c r="K5" s="114"/>
      <c r="L5" s="115"/>
      <c r="M5" s="115"/>
      <c r="N5" s="115"/>
      <c r="O5" s="115"/>
      <c r="P5" s="112"/>
      <c r="Q5" s="116"/>
      <c r="R5" s="116"/>
      <c r="S5" s="117"/>
      <c r="T5" s="97"/>
      <c r="U5" s="97"/>
      <c r="V5" s="97"/>
      <c r="W5" s="97"/>
      <c r="X5" s="97"/>
      <c r="Y5" s="97"/>
      <c r="Z5" s="103"/>
      <c r="AA5" s="103"/>
      <c r="AB5" s="101"/>
      <c r="AC5" s="101"/>
      <c r="AD5" s="118"/>
      <c r="AE5" s="118"/>
      <c r="AF5" s="118"/>
      <c r="AG5" s="118"/>
      <c r="AH5" s="97"/>
      <c r="AI5" s="97"/>
      <c r="AJ5" s="118" t="s">
        <v>79</v>
      </c>
      <c r="AK5" s="118"/>
      <c r="AL5" s="118"/>
      <c r="AM5" s="118"/>
      <c r="AN5" s="118"/>
      <c r="AO5" s="118"/>
      <c r="AP5" s="118"/>
      <c r="AQ5" s="118"/>
      <c r="AR5" s="107"/>
      <c r="AS5" s="107"/>
      <c r="AT5" s="119"/>
      <c r="AU5" s="118"/>
      <c r="AV5" s="444">
        <v>40</v>
      </c>
      <c r="AW5" s="445"/>
      <c r="AX5" s="119" t="s">
        <v>24</v>
      </c>
      <c r="AY5" s="118"/>
      <c r="AZ5" s="446">
        <v>160</v>
      </c>
      <c r="BA5" s="447"/>
      <c r="BB5" s="119" t="s">
        <v>128</v>
      </c>
      <c r="BC5" s="118"/>
      <c r="BD5" s="97"/>
      <c r="BE5" s="98"/>
    </row>
    <row r="6" spans="1:57" s="99" customFormat="1" ht="20.25" customHeight="1">
      <c r="A6" s="97"/>
      <c r="B6" s="112"/>
      <c r="C6" s="112"/>
      <c r="D6" s="112"/>
      <c r="E6" s="112"/>
      <c r="F6" s="112"/>
      <c r="G6" s="112"/>
      <c r="H6" s="112"/>
      <c r="I6" s="112"/>
      <c r="J6" s="112"/>
      <c r="K6" s="120"/>
      <c r="L6" s="120"/>
      <c r="M6" s="120"/>
      <c r="N6" s="112"/>
      <c r="O6" s="121"/>
      <c r="P6" s="122"/>
      <c r="Q6" s="122"/>
      <c r="R6" s="123"/>
      <c r="S6" s="124"/>
      <c r="T6" s="97"/>
      <c r="U6" s="97"/>
      <c r="V6" s="97"/>
      <c r="W6" s="97"/>
      <c r="X6" s="97"/>
      <c r="Y6" s="97"/>
      <c r="Z6" s="103"/>
      <c r="AA6" s="103"/>
      <c r="AB6" s="101"/>
      <c r="AC6" s="101"/>
      <c r="AD6" s="125"/>
      <c r="AE6" s="91"/>
      <c r="AF6" s="91"/>
      <c r="AG6" s="91"/>
      <c r="AH6" s="97"/>
      <c r="AI6" s="97"/>
      <c r="AJ6" s="97"/>
      <c r="AK6" s="97"/>
      <c r="AL6" s="91"/>
      <c r="AM6" s="91"/>
      <c r="AN6" s="126"/>
      <c r="AO6" s="127"/>
      <c r="AP6" s="127"/>
      <c r="AQ6" s="128"/>
      <c r="AR6" s="128"/>
      <c r="AS6" s="128"/>
      <c r="AT6" s="128"/>
      <c r="AU6" s="128"/>
      <c r="AV6" s="128"/>
      <c r="AW6" s="118" t="s">
        <v>25</v>
      </c>
      <c r="AX6" s="118"/>
      <c r="AY6" s="118"/>
      <c r="AZ6" s="448">
        <f>DAY(EOMONTH(DATE(X2,AB2,1),0))</f>
        <v>30</v>
      </c>
      <c r="BA6" s="449"/>
      <c r="BB6" s="119" t="s">
        <v>26</v>
      </c>
      <c r="BC6" s="97"/>
      <c r="BD6" s="97"/>
      <c r="BE6" s="98"/>
    </row>
    <row r="7" spans="1:57" ht="20.25" customHeight="1" thickBot="1">
      <c r="A7" s="129"/>
      <c r="B7" s="129"/>
      <c r="C7" s="130"/>
      <c r="D7" s="130"/>
      <c r="E7" s="129"/>
      <c r="F7" s="129"/>
      <c r="G7" s="131"/>
      <c r="H7" s="129"/>
      <c r="I7" s="129"/>
      <c r="J7" s="129"/>
      <c r="K7" s="129"/>
      <c r="L7" s="129"/>
      <c r="M7" s="129"/>
      <c r="N7" s="129"/>
      <c r="O7" s="129"/>
      <c r="P7" s="129"/>
      <c r="Q7" s="129"/>
      <c r="R7" s="129"/>
      <c r="S7" s="130"/>
      <c r="T7" s="129"/>
      <c r="U7" s="129"/>
      <c r="V7" s="129"/>
      <c r="W7" s="129"/>
      <c r="X7" s="129"/>
      <c r="Y7" s="129"/>
      <c r="Z7" s="129"/>
      <c r="AA7" s="129"/>
      <c r="AB7" s="129"/>
      <c r="AC7" s="129"/>
      <c r="AD7" s="129"/>
      <c r="AE7" s="129"/>
      <c r="AF7" s="129"/>
      <c r="AG7" s="129"/>
      <c r="AH7" s="129"/>
      <c r="AI7" s="129"/>
      <c r="AJ7" s="130"/>
      <c r="AK7" s="129"/>
      <c r="AL7" s="129"/>
      <c r="AM7" s="129"/>
      <c r="AN7" s="129"/>
      <c r="AO7" s="129"/>
      <c r="AP7" s="129"/>
      <c r="AQ7" s="129"/>
      <c r="AR7" s="129"/>
      <c r="AS7" s="129"/>
      <c r="AT7" s="129"/>
      <c r="AU7" s="129"/>
      <c r="AV7" s="129"/>
      <c r="AW7" s="129"/>
      <c r="AX7" s="129"/>
      <c r="AY7" s="129"/>
      <c r="AZ7" s="129"/>
      <c r="BA7" s="129"/>
      <c r="BB7" s="129"/>
      <c r="BC7" s="132"/>
      <c r="BD7" s="132"/>
      <c r="BE7" s="133"/>
    </row>
    <row r="8" spans="1:57" ht="20.25" customHeight="1" thickBot="1">
      <c r="A8" s="129"/>
      <c r="B8" s="427" t="s">
        <v>27</v>
      </c>
      <c r="C8" s="430" t="s">
        <v>86</v>
      </c>
      <c r="D8" s="431"/>
      <c r="E8" s="436" t="s">
        <v>87</v>
      </c>
      <c r="F8" s="431"/>
      <c r="G8" s="436" t="s">
        <v>88</v>
      </c>
      <c r="H8" s="430"/>
      <c r="I8" s="430"/>
      <c r="J8" s="430"/>
      <c r="K8" s="431"/>
      <c r="L8" s="436" t="s">
        <v>89</v>
      </c>
      <c r="M8" s="430"/>
      <c r="N8" s="430"/>
      <c r="O8" s="439"/>
      <c r="P8" s="442" t="s">
        <v>163</v>
      </c>
      <c r="Q8" s="443"/>
      <c r="R8" s="443"/>
      <c r="S8" s="443"/>
      <c r="T8" s="443"/>
      <c r="U8" s="443"/>
      <c r="V8" s="443"/>
      <c r="W8" s="443"/>
      <c r="X8" s="443"/>
      <c r="Y8" s="443"/>
      <c r="Z8" s="443"/>
      <c r="AA8" s="443"/>
      <c r="AB8" s="443"/>
      <c r="AC8" s="443"/>
      <c r="AD8" s="443"/>
      <c r="AE8" s="443"/>
      <c r="AF8" s="443"/>
      <c r="AG8" s="443"/>
      <c r="AH8" s="443"/>
      <c r="AI8" s="443"/>
      <c r="AJ8" s="443"/>
      <c r="AK8" s="443"/>
      <c r="AL8" s="443"/>
      <c r="AM8" s="443"/>
      <c r="AN8" s="443"/>
      <c r="AO8" s="443"/>
      <c r="AP8" s="443"/>
      <c r="AQ8" s="443"/>
      <c r="AR8" s="443"/>
      <c r="AS8" s="443"/>
      <c r="AT8" s="443"/>
      <c r="AU8" s="414" t="str">
        <f>IF(AZ3="４週","(9)1～4週目の勤務時間数合計","(9)1か月の勤務時間数合計")</f>
        <v>(9)1～4週目の勤務時間数合計</v>
      </c>
      <c r="AV8" s="415"/>
      <c r="AW8" s="414" t="s">
        <v>197</v>
      </c>
      <c r="AX8" s="415"/>
      <c r="AY8" s="422" t="s">
        <v>162</v>
      </c>
      <c r="AZ8" s="422"/>
      <c r="BA8" s="422"/>
      <c r="BB8" s="422"/>
      <c r="BC8" s="422"/>
      <c r="BD8" s="422"/>
    </row>
    <row r="9" spans="1:57" ht="20.25" customHeight="1" thickBot="1">
      <c r="A9" s="129"/>
      <c r="B9" s="428"/>
      <c r="C9" s="432"/>
      <c r="D9" s="433"/>
      <c r="E9" s="437"/>
      <c r="F9" s="433"/>
      <c r="G9" s="437"/>
      <c r="H9" s="432"/>
      <c r="I9" s="432"/>
      <c r="J9" s="432"/>
      <c r="K9" s="433"/>
      <c r="L9" s="437"/>
      <c r="M9" s="432"/>
      <c r="N9" s="432"/>
      <c r="O9" s="440"/>
      <c r="P9" s="424" t="s">
        <v>11</v>
      </c>
      <c r="Q9" s="425"/>
      <c r="R9" s="425"/>
      <c r="S9" s="425"/>
      <c r="T9" s="425"/>
      <c r="U9" s="425"/>
      <c r="V9" s="426"/>
      <c r="W9" s="424" t="s">
        <v>12</v>
      </c>
      <c r="X9" s="425"/>
      <c r="Y9" s="425"/>
      <c r="Z9" s="425"/>
      <c r="AA9" s="425"/>
      <c r="AB9" s="425"/>
      <c r="AC9" s="426"/>
      <c r="AD9" s="424" t="s">
        <v>13</v>
      </c>
      <c r="AE9" s="425"/>
      <c r="AF9" s="425"/>
      <c r="AG9" s="425"/>
      <c r="AH9" s="425"/>
      <c r="AI9" s="425"/>
      <c r="AJ9" s="426"/>
      <c r="AK9" s="424" t="s">
        <v>14</v>
      </c>
      <c r="AL9" s="425"/>
      <c r="AM9" s="425"/>
      <c r="AN9" s="425"/>
      <c r="AO9" s="425"/>
      <c r="AP9" s="425"/>
      <c r="AQ9" s="426"/>
      <c r="AR9" s="424" t="s">
        <v>15</v>
      </c>
      <c r="AS9" s="425"/>
      <c r="AT9" s="426"/>
      <c r="AU9" s="416"/>
      <c r="AV9" s="417"/>
      <c r="AW9" s="416"/>
      <c r="AX9" s="417"/>
      <c r="AY9" s="422"/>
      <c r="AZ9" s="422"/>
      <c r="BA9" s="422"/>
      <c r="BB9" s="422"/>
      <c r="BC9" s="422"/>
      <c r="BD9" s="422"/>
    </row>
    <row r="10" spans="1:57" ht="20.25" customHeight="1" thickBot="1">
      <c r="A10" s="129"/>
      <c r="B10" s="428"/>
      <c r="C10" s="432"/>
      <c r="D10" s="433"/>
      <c r="E10" s="437"/>
      <c r="F10" s="433"/>
      <c r="G10" s="437"/>
      <c r="H10" s="432"/>
      <c r="I10" s="432"/>
      <c r="J10" s="432"/>
      <c r="K10" s="433"/>
      <c r="L10" s="437"/>
      <c r="M10" s="432"/>
      <c r="N10" s="432"/>
      <c r="O10" s="440"/>
      <c r="P10" s="135">
        <f>DAY(DATE($X$2,$AB$2,1))</f>
        <v>1</v>
      </c>
      <c r="Q10" s="136">
        <f>DAY(DATE($X$2,$AB$2,2))</f>
        <v>2</v>
      </c>
      <c r="R10" s="136">
        <f>DAY(DATE($X$2,$AB$2,3))</f>
        <v>3</v>
      </c>
      <c r="S10" s="136">
        <f>DAY(DATE($X$2,$AB$2,4))</f>
        <v>4</v>
      </c>
      <c r="T10" s="136">
        <f>DAY(DATE($X$2,$AB$2,5))</f>
        <v>5</v>
      </c>
      <c r="U10" s="136">
        <f>DAY(DATE($X$2,$AB$2,6))</f>
        <v>6</v>
      </c>
      <c r="V10" s="137">
        <f>DAY(DATE($X$2,$AB$2,7))</f>
        <v>7</v>
      </c>
      <c r="W10" s="135">
        <f>DAY(DATE($X$2,$AB$2,8))</f>
        <v>8</v>
      </c>
      <c r="X10" s="136">
        <f>DAY(DATE($X$2,$AB$2,9))</f>
        <v>9</v>
      </c>
      <c r="Y10" s="136">
        <f>DAY(DATE($X$2,$AB$2,10))</f>
        <v>10</v>
      </c>
      <c r="Z10" s="136">
        <f>DAY(DATE($X$2,$AB$2,11))</f>
        <v>11</v>
      </c>
      <c r="AA10" s="136">
        <f>DAY(DATE($X$2,$AB$2,12))</f>
        <v>12</v>
      </c>
      <c r="AB10" s="136">
        <f>DAY(DATE($X$2,$AB$2,13))</f>
        <v>13</v>
      </c>
      <c r="AC10" s="137">
        <f>DAY(DATE($X$2,$AB$2,14))</f>
        <v>14</v>
      </c>
      <c r="AD10" s="135">
        <f>DAY(DATE($X$2,$AB$2,15))</f>
        <v>15</v>
      </c>
      <c r="AE10" s="136">
        <f>DAY(DATE($X$2,$AB$2,16))</f>
        <v>16</v>
      </c>
      <c r="AF10" s="136">
        <f>DAY(DATE($X$2,$AB$2,17))</f>
        <v>17</v>
      </c>
      <c r="AG10" s="136">
        <f>DAY(DATE($X$2,$AB$2,18))</f>
        <v>18</v>
      </c>
      <c r="AH10" s="136">
        <f>DAY(DATE($X$2,$AB$2,19))</f>
        <v>19</v>
      </c>
      <c r="AI10" s="136">
        <f>DAY(DATE($X$2,$AB$2,20))</f>
        <v>20</v>
      </c>
      <c r="AJ10" s="137">
        <f>DAY(DATE($X$2,$AB$2,21))</f>
        <v>21</v>
      </c>
      <c r="AK10" s="135">
        <f>DAY(DATE($X$2,$AB$2,22))</f>
        <v>22</v>
      </c>
      <c r="AL10" s="136">
        <f>DAY(DATE($X$2,$AB$2,23))</f>
        <v>23</v>
      </c>
      <c r="AM10" s="136">
        <f>DAY(DATE($X$2,$AB$2,24))</f>
        <v>24</v>
      </c>
      <c r="AN10" s="136">
        <f>DAY(DATE($X$2,$AB$2,25))</f>
        <v>25</v>
      </c>
      <c r="AO10" s="136">
        <f>DAY(DATE($X$2,$AB$2,26))</f>
        <v>26</v>
      </c>
      <c r="AP10" s="136">
        <f>DAY(DATE($X$2,$AB$2,27))</f>
        <v>27</v>
      </c>
      <c r="AQ10" s="137">
        <f>DAY(DATE($X$2,$AB$2,28))</f>
        <v>28</v>
      </c>
      <c r="AR10" s="135" t="str">
        <f>IF(AZ3="暦月",IF(DAY(DATE($X$2,$AB$2,29))=29,29,""),"")</f>
        <v/>
      </c>
      <c r="AS10" s="136" t="str">
        <f>IF(AZ3="暦月",IF(DAY(DATE($X$2,$AB$2,30))=30,30,""),"")</f>
        <v/>
      </c>
      <c r="AT10" s="137" t="str">
        <f>IF(AZ3="暦月",IF(DAY(DATE($X$2,$AB$2,31))=31,31,""),"")</f>
        <v/>
      </c>
      <c r="AU10" s="416"/>
      <c r="AV10" s="417"/>
      <c r="AW10" s="416"/>
      <c r="AX10" s="417"/>
      <c r="AY10" s="422"/>
      <c r="AZ10" s="422"/>
      <c r="BA10" s="422"/>
      <c r="BB10" s="422"/>
      <c r="BC10" s="422"/>
      <c r="BD10" s="422"/>
    </row>
    <row r="11" spans="1:57" ht="20.25" hidden="1" customHeight="1" thickBot="1">
      <c r="A11" s="129"/>
      <c r="B11" s="428"/>
      <c r="C11" s="432"/>
      <c r="D11" s="433"/>
      <c r="E11" s="437"/>
      <c r="F11" s="433"/>
      <c r="G11" s="437"/>
      <c r="H11" s="432"/>
      <c r="I11" s="432"/>
      <c r="J11" s="432"/>
      <c r="K11" s="433"/>
      <c r="L11" s="437"/>
      <c r="M11" s="432"/>
      <c r="N11" s="432"/>
      <c r="O11" s="440"/>
      <c r="P11" s="135">
        <f>WEEKDAY(DATE($X$2,$AB$2,1))</f>
        <v>4</v>
      </c>
      <c r="Q11" s="136">
        <f>WEEKDAY(DATE($X$2,$AB$2,2))</f>
        <v>5</v>
      </c>
      <c r="R11" s="136">
        <f>WEEKDAY(DATE($X$2,$AB$2,3))</f>
        <v>6</v>
      </c>
      <c r="S11" s="136">
        <f>WEEKDAY(DATE($X$2,$AB$2,4))</f>
        <v>7</v>
      </c>
      <c r="T11" s="136">
        <f>WEEKDAY(DATE($X$2,$AB$2,5))</f>
        <v>1</v>
      </c>
      <c r="U11" s="136">
        <f>WEEKDAY(DATE($X$2,$AB$2,6))</f>
        <v>2</v>
      </c>
      <c r="V11" s="137">
        <f>WEEKDAY(DATE($X$2,$AB$2,7))</f>
        <v>3</v>
      </c>
      <c r="W11" s="135">
        <f>WEEKDAY(DATE($X$2,$AB$2,8))</f>
        <v>4</v>
      </c>
      <c r="X11" s="136">
        <f>WEEKDAY(DATE($X$2,$AB$2,9))</f>
        <v>5</v>
      </c>
      <c r="Y11" s="136">
        <f>WEEKDAY(DATE($X$2,$AB$2,10))</f>
        <v>6</v>
      </c>
      <c r="Z11" s="136">
        <f>WEEKDAY(DATE($X$2,$AB$2,11))</f>
        <v>7</v>
      </c>
      <c r="AA11" s="136">
        <f>WEEKDAY(DATE($X$2,$AB$2,12))</f>
        <v>1</v>
      </c>
      <c r="AB11" s="136">
        <f>WEEKDAY(DATE($X$2,$AB$2,13))</f>
        <v>2</v>
      </c>
      <c r="AC11" s="137">
        <f>WEEKDAY(DATE($X$2,$AB$2,14))</f>
        <v>3</v>
      </c>
      <c r="AD11" s="135">
        <f>WEEKDAY(DATE($X$2,$AB$2,15))</f>
        <v>4</v>
      </c>
      <c r="AE11" s="136">
        <f>WEEKDAY(DATE($X$2,$AB$2,16))</f>
        <v>5</v>
      </c>
      <c r="AF11" s="136">
        <f>WEEKDAY(DATE($X$2,$AB$2,17))</f>
        <v>6</v>
      </c>
      <c r="AG11" s="136">
        <f>WEEKDAY(DATE($X$2,$AB$2,18))</f>
        <v>7</v>
      </c>
      <c r="AH11" s="136">
        <f>WEEKDAY(DATE($X$2,$AB$2,19))</f>
        <v>1</v>
      </c>
      <c r="AI11" s="136">
        <f>WEEKDAY(DATE($X$2,$AB$2,20))</f>
        <v>2</v>
      </c>
      <c r="AJ11" s="137">
        <f>WEEKDAY(DATE($X$2,$AB$2,21))</f>
        <v>3</v>
      </c>
      <c r="AK11" s="135">
        <f>WEEKDAY(DATE($X$2,$AB$2,22))</f>
        <v>4</v>
      </c>
      <c r="AL11" s="136">
        <f>WEEKDAY(DATE($X$2,$AB$2,23))</f>
        <v>5</v>
      </c>
      <c r="AM11" s="136">
        <f>WEEKDAY(DATE($X$2,$AB$2,24))</f>
        <v>6</v>
      </c>
      <c r="AN11" s="136">
        <f>WEEKDAY(DATE($X$2,$AB$2,25))</f>
        <v>7</v>
      </c>
      <c r="AO11" s="136">
        <f>WEEKDAY(DATE($X$2,$AB$2,26))</f>
        <v>1</v>
      </c>
      <c r="AP11" s="136">
        <f>WEEKDAY(DATE($X$2,$AB$2,27))</f>
        <v>2</v>
      </c>
      <c r="AQ11" s="137">
        <f>WEEKDAY(DATE($X$2,$AB$2,28))</f>
        <v>3</v>
      </c>
      <c r="AR11" s="135">
        <f>IF(AR10=29,WEEKDAY(DATE($X$2,$AB$2,29)),0)</f>
        <v>0</v>
      </c>
      <c r="AS11" s="136">
        <f>IF(AS10=30,WEEKDAY(DATE($X$2,$AB$2,30)),0)</f>
        <v>0</v>
      </c>
      <c r="AT11" s="137">
        <f>IF(AT10=31,WEEKDAY(DATE($X$2,$AB$2,31)),0)</f>
        <v>0</v>
      </c>
      <c r="AU11" s="418"/>
      <c r="AV11" s="419"/>
      <c r="AW11" s="418"/>
      <c r="AX11" s="419"/>
      <c r="AY11" s="423"/>
      <c r="AZ11" s="423"/>
      <c r="BA11" s="423"/>
      <c r="BB11" s="423"/>
      <c r="BC11" s="423"/>
      <c r="BD11" s="423"/>
    </row>
    <row r="12" spans="1:57" ht="20.25" customHeight="1" thickBot="1">
      <c r="A12" s="129"/>
      <c r="B12" s="429"/>
      <c r="C12" s="434"/>
      <c r="D12" s="435"/>
      <c r="E12" s="438"/>
      <c r="F12" s="435"/>
      <c r="G12" s="438"/>
      <c r="H12" s="434"/>
      <c r="I12" s="434"/>
      <c r="J12" s="434"/>
      <c r="K12" s="435"/>
      <c r="L12" s="438"/>
      <c r="M12" s="434"/>
      <c r="N12" s="434"/>
      <c r="O12" s="441"/>
      <c r="P12" s="138" t="str">
        <f>IF(P11=1,"日",IF(P11=2,"月",IF(P11=3,"火",IF(P11=4,"水",IF(P11=5,"木",IF(P11=6,"金","土"))))))</f>
        <v>水</v>
      </c>
      <c r="Q12" s="139" t="str">
        <f t="shared" ref="Q12:AQ12" si="0">IF(Q11=1,"日",IF(Q11=2,"月",IF(Q11=3,"火",IF(Q11=4,"水",IF(Q11=5,"木",IF(Q11=6,"金","土"))))))</f>
        <v>木</v>
      </c>
      <c r="R12" s="139" t="str">
        <f t="shared" si="0"/>
        <v>金</v>
      </c>
      <c r="S12" s="139" t="str">
        <f t="shared" si="0"/>
        <v>土</v>
      </c>
      <c r="T12" s="139" t="str">
        <f t="shared" si="0"/>
        <v>日</v>
      </c>
      <c r="U12" s="139" t="str">
        <f t="shared" si="0"/>
        <v>月</v>
      </c>
      <c r="V12" s="140" t="str">
        <f t="shared" si="0"/>
        <v>火</v>
      </c>
      <c r="W12" s="138" t="str">
        <f t="shared" si="0"/>
        <v>水</v>
      </c>
      <c r="X12" s="139" t="str">
        <f t="shared" si="0"/>
        <v>木</v>
      </c>
      <c r="Y12" s="139" t="str">
        <f t="shared" si="0"/>
        <v>金</v>
      </c>
      <c r="Z12" s="139" t="str">
        <f t="shared" si="0"/>
        <v>土</v>
      </c>
      <c r="AA12" s="139" t="str">
        <f t="shared" si="0"/>
        <v>日</v>
      </c>
      <c r="AB12" s="139" t="str">
        <f t="shared" si="0"/>
        <v>月</v>
      </c>
      <c r="AC12" s="140" t="str">
        <f t="shared" si="0"/>
        <v>火</v>
      </c>
      <c r="AD12" s="138" t="str">
        <f t="shared" si="0"/>
        <v>水</v>
      </c>
      <c r="AE12" s="139" t="str">
        <f t="shared" si="0"/>
        <v>木</v>
      </c>
      <c r="AF12" s="139" t="str">
        <f t="shared" si="0"/>
        <v>金</v>
      </c>
      <c r="AG12" s="139" t="str">
        <f t="shared" si="0"/>
        <v>土</v>
      </c>
      <c r="AH12" s="139" t="str">
        <f t="shared" si="0"/>
        <v>日</v>
      </c>
      <c r="AI12" s="139" t="str">
        <f t="shared" si="0"/>
        <v>月</v>
      </c>
      <c r="AJ12" s="140" t="str">
        <f t="shared" si="0"/>
        <v>火</v>
      </c>
      <c r="AK12" s="138" t="str">
        <f t="shared" si="0"/>
        <v>水</v>
      </c>
      <c r="AL12" s="139" t="str">
        <f t="shared" si="0"/>
        <v>木</v>
      </c>
      <c r="AM12" s="139" t="str">
        <f t="shared" si="0"/>
        <v>金</v>
      </c>
      <c r="AN12" s="139" t="str">
        <f t="shared" si="0"/>
        <v>土</v>
      </c>
      <c r="AO12" s="139" t="str">
        <f t="shared" si="0"/>
        <v>日</v>
      </c>
      <c r="AP12" s="139" t="str">
        <f t="shared" si="0"/>
        <v>月</v>
      </c>
      <c r="AQ12" s="140" t="str">
        <f t="shared" si="0"/>
        <v>火</v>
      </c>
      <c r="AR12" s="139" t="str">
        <f>IF(AR11=1,"日",IF(AR11=2,"月",IF(AR11=3,"火",IF(AR11=4,"水",IF(AR11=5,"木",IF(AR11=6,"金",IF(AR11=0,"","土")))))))</f>
        <v/>
      </c>
      <c r="AS12" s="139" t="str">
        <f>IF(AS11=1,"日",IF(AS11=2,"月",IF(AS11=3,"火",IF(AS11=4,"水",IF(AS11=5,"木",IF(AS11=6,"金",IF(AS11=0,"","土")))))))</f>
        <v/>
      </c>
      <c r="AT12" s="139" t="str">
        <f>IF(AT11=1,"日",IF(AT11=2,"月",IF(AT11=3,"火",IF(AT11=4,"水",IF(AT11=5,"木",IF(AT11=6,"金",IF(AT11=0,"","土")))))))</f>
        <v/>
      </c>
      <c r="AU12" s="420"/>
      <c r="AV12" s="421"/>
      <c r="AW12" s="420"/>
      <c r="AX12" s="421"/>
      <c r="AY12" s="423"/>
      <c r="AZ12" s="423"/>
      <c r="BA12" s="423"/>
      <c r="BB12" s="423"/>
      <c r="BC12" s="423"/>
      <c r="BD12" s="423"/>
    </row>
    <row r="13" spans="1:57" ht="39.9" customHeight="1">
      <c r="A13" s="129"/>
      <c r="B13" s="141">
        <v>1</v>
      </c>
      <c r="C13" s="400" t="s">
        <v>2</v>
      </c>
      <c r="D13" s="401"/>
      <c r="E13" s="402" t="s">
        <v>185</v>
      </c>
      <c r="F13" s="403"/>
      <c r="G13" s="404" t="s">
        <v>100</v>
      </c>
      <c r="H13" s="405"/>
      <c r="I13" s="405"/>
      <c r="J13" s="405"/>
      <c r="K13" s="406"/>
      <c r="L13" s="407" t="s">
        <v>101</v>
      </c>
      <c r="M13" s="408"/>
      <c r="N13" s="408"/>
      <c r="O13" s="409"/>
      <c r="P13" s="142">
        <v>8</v>
      </c>
      <c r="Q13" s="143">
        <v>8</v>
      </c>
      <c r="R13" s="143">
        <v>8</v>
      </c>
      <c r="S13" s="143"/>
      <c r="T13" s="143"/>
      <c r="U13" s="143">
        <v>8</v>
      </c>
      <c r="V13" s="144">
        <v>8</v>
      </c>
      <c r="W13" s="142">
        <v>8</v>
      </c>
      <c r="X13" s="143">
        <v>8</v>
      </c>
      <c r="Y13" s="143">
        <v>8</v>
      </c>
      <c r="Z13" s="143"/>
      <c r="AA13" s="143"/>
      <c r="AB13" s="143">
        <v>8</v>
      </c>
      <c r="AC13" s="144">
        <v>8</v>
      </c>
      <c r="AD13" s="142">
        <v>8</v>
      </c>
      <c r="AE13" s="143">
        <v>8</v>
      </c>
      <c r="AF13" s="143">
        <v>8</v>
      </c>
      <c r="AG13" s="143"/>
      <c r="AH13" s="143"/>
      <c r="AI13" s="143">
        <v>8</v>
      </c>
      <c r="AJ13" s="144">
        <v>8</v>
      </c>
      <c r="AK13" s="142">
        <v>8</v>
      </c>
      <c r="AL13" s="143">
        <v>8</v>
      </c>
      <c r="AM13" s="143">
        <v>8</v>
      </c>
      <c r="AN13" s="143"/>
      <c r="AO13" s="143"/>
      <c r="AP13" s="143">
        <v>8</v>
      </c>
      <c r="AQ13" s="144">
        <v>8</v>
      </c>
      <c r="AR13" s="142"/>
      <c r="AS13" s="143"/>
      <c r="AT13" s="144"/>
      <c r="AU13" s="410">
        <f>IF($AZ$3="４週",SUM(P13:AQ13),IF($AZ$3="暦月",SUM(P13:AT13),""))</f>
        <v>160</v>
      </c>
      <c r="AV13" s="411"/>
      <c r="AW13" s="412">
        <f t="shared" ref="AW13:AW27" si="1">IF($AZ$3="４週",AU13/4,IF($AZ$3="暦月",AU13/($AZ$6/7),""))</f>
        <v>40</v>
      </c>
      <c r="AX13" s="413"/>
      <c r="AY13" s="397" t="s">
        <v>201</v>
      </c>
      <c r="AZ13" s="398"/>
      <c r="BA13" s="398"/>
      <c r="BB13" s="398"/>
      <c r="BC13" s="398"/>
      <c r="BD13" s="399"/>
    </row>
    <row r="14" spans="1:57" ht="39.9" customHeight="1">
      <c r="A14" s="129"/>
      <c r="B14" s="145">
        <f t="shared" ref="B14:B27" si="2">B13+1</f>
        <v>2</v>
      </c>
      <c r="C14" s="383" t="s">
        <v>43</v>
      </c>
      <c r="D14" s="384"/>
      <c r="E14" s="385" t="s">
        <v>185</v>
      </c>
      <c r="F14" s="386"/>
      <c r="G14" s="387" t="s">
        <v>3</v>
      </c>
      <c r="H14" s="388"/>
      <c r="I14" s="388"/>
      <c r="J14" s="388"/>
      <c r="K14" s="389"/>
      <c r="L14" s="390" t="s">
        <v>101</v>
      </c>
      <c r="M14" s="391"/>
      <c r="N14" s="391"/>
      <c r="O14" s="392"/>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393">
        <f>IF($AZ$3="４週",SUM(P14:AQ14),IF($AZ$3="暦月",SUM(P14:AT14),""))</f>
        <v>160</v>
      </c>
      <c r="AV14" s="394"/>
      <c r="AW14" s="395">
        <f t="shared" si="1"/>
        <v>40</v>
      </c>
      <c r="AX14" s="396"/>
      <c r="AY14" s="380" t="s">
        <v>202</v>
      </c>
      <c r="AZ14" s="381"/>
      <c r="BA14" s="381"/>
      <c r="BB14" s="381"/>
      <c r="BC14" s="381"/>
      <c r="BD14" s="382"/>
    </row>
    <row r="15" spans="1:57" ht="39.9" customHeight="1">
      <c r="A15" s="129"/>
      <c r="B15" s="145">
        <f t="shared" si="2"/>
        <v>3</v>
      </c>
      <c r="C15" s="383" t="s">
        <v>43</v>
      </c>
      <c r="D15" s="384"/>
      <c r="E15" s="385" t="s">
        <v>185</v>
      </c>
      <c r="F15" s="386"/>
      <c r="G15" s="387" t="s">
        <v>118</v>
      </c>
      <c r="H15" s="388"/>
      <c r="I15" s="388"/>
      <c r="J15" s="388"/>
      <c r="K15" s="389"/>
      <c r="L15" s="390" t="s">
        <v>119</v>
      </c>
      <c r="M15" s="391"/>
      <c r="N15" s="391"/>
      <c r="O15" s="392"/>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393">
        <f>IF($AZ$3="４週",SUM(P15:AQ15),IF($AZ$3="暦月",SUM(P15:AT15),""))</f>
        <v>160</v>
      </c>
      <c r="AV15" s="394"/>
      <c r="AW15" s="395">
        <f t="shared" si="1"/>
        <v>40</v>
      </c>
      <c r="AX15" s="396"/>
      <c r="AY15" s="380" t="s">
        <v>196</v>
      </c>
      <c r="AZ15" s="381"/>
      <c r="BA15" s="381"/>
      <c r="BB15" s="381"/>
      <c r="BC15" s="381"/>
      <c r="BD15" s="382"/>
    </row>
    <row r="16" spans="1:57" ht="39.9" customHeight="1">
      <c r="A16" s="129"/>
      <c r="B16" s="145">
        <f t="shared" si="2"/>
        <v>4</v>
      </c>
      <c r="C16" s="383" t="s">
        <v>42</v>
      </c>
      <c r="D16" s="384"/>
      <c r="E16" s="385" t="s">
        <v>99</v>
      </c>
      <c r="F16" s="386"/>
      <c r="G16" s="387" t="s">
        <v>114</v>
      </c>
      <c r="H16" s="388"/>
      <c r="I16" s="388"/>
      <c r="J16" s="388"/>
      <c r="K16" s="389"/>
      <c r="L16" s="390" t="s">
        <v>121</v>
      </c>
      <c r="M16" s="391"/>
      <c r="N16" s="391"/>
      <c r="O16" s="392"/>
      <c r="P16" s="146">
        <v>8</v>
      </c>
      <c r="Q16" s="147">
        <v>8</v>
      </c>
      <c r="R16" s="147"/>
      <c r="S16" s="147"/>
      <c r="T16" s="147">
        <v>8</v>
      </c>
      <c r="U16" s="147">
        <v>8</v>
      </c>
      <c r="V16" s="148">
        <v>8</v>
      </c>
      <c r="W16" s="146">
        <v>8</v>
      </c>
      <c r="X16" s="147">
        <v>8</v>
      </c>
      <c r="Y16" s="147"/>
      <c r="Z16" s="147"/>
      <c r="AA16" s="147">
        <v>8</v>
      </c>
      <c r="AB16" s="147">
        <v>8</v>
      </c>
      <c r="AC16" s="148">
        <v>8</v>
      </c>
      <c r="AD16" s="146">
        <v>8</v>
      </c>
      <c r="AE16" s="147">
        <v>8</v>
      </c>
      <c r="AF16" s="147"/>
      <c r="AG16" s="147"/>
      <c r="AH16" s="147">
        <v>8</v>
      </c>
      <c r="AI16" s="147">
        <v>8</v>
      </c>
      <c r="AJ16" s="148">
        <v>8</v>
      </c>
      <c r="AK16" s="146">
        <v>8</v>
      </c>
      <c r="AL16" s="147">
        <v>8</v>
      </c>
      <c r="AM16" s="147"/>
      <c r="AN16" s="147"/>
      <c r="AO16" s="147">
        <v>8</v>
      </c>
      <c r="AP16" s="147">
        <v>8</v>
      </c>
      <c r="AQ16" s="148">
        <v>8</v>
      </c>
      <c r="AR16" s="146"/>
      <c r="AS16" s="147"/>
      <c r="AT16" s="148"/>
      <c r="AU16" s="393">
        <f>IF($AZ$3="４週",SUM(P16:AQ16),IF($AZ$3="暦月",SUM(P16:AT16),""))</f>
        <v>160</v>
      </c>
      <c r="AV16" s="394"/>
      <c r="AW16" s="395">
        <f t="shared" si="1"/>
        <v>40</v>
      </c>
      <c r="AX16" s="396"/>
      <c r="AY16" s="380"/>
      <c r="AZ16" s="381"/>
      <c r="BA16" s="381"/>
      <c r="BB16" s="381"/>
      <c r="BC16" s="381"/>
      <c r="BD16" s="382"/>
    </row>
    <row r="17" spans="1:56" ht="39.9" customHeight="1">
      <c r="A17" s="129"/>
      <c r="B17" s="145">
        <f t="shared" si="2"/>
        <v>5</v>
      </c>
      <c r="C17" s="383" t="s">
        <v>42</v>
      </c>
      <c r="D17" s="384"/>
      <c r="E17" s="385" t="s">
        <v>102</v>
      </c>
      <c r="F17" s="386"/>
      <c r="G17" s="387" t="s">
        <v>114</v>
      </c>
      <c r="H17" s="388"/>
      <c r="I17" s="388"/>
      <c r="J17" s="388"/>
      <c r="K17" s="389"/>
      <c r="L17" s="390" t="s">
        <v>120</v>
      </c>
      <c r="M17" s="391"/>
      <c r="N17" s="391"/>
      <c r="O17" s="392"/>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393">
        <f t="shared" ref="AU17:AU27" si="3">IF($AZ$3="４週",SUM(P17:AQ17),IF($AZ$3="暦月",SUM(P17:AT17),""))</f>
        <v>80</v>
      </c>
      <c r="AV17" s="394"/>
      <c r="AW17" s="395">
        <f t="shared" si="1"/>
        <v>20</v>
      </c>
      <c r="AX17" s="396"/>
      <c r="AY17" s="380"/>
      <c r="AZ17" s="381"/>
      <c r="BA17" s="381"/>
      <c r="BB17" s="381"/>
      <c r="BC17" s="381"/>
      <c r="BD17" s="382"/>
    </row>
    <row r="18" spans="1:56" ht="39.9" customHeight="1">
      <c r="A18" s="129"/>
      <c r="B18" s="145">
        <f t="shared" si="2"/>
        <v>6</v>
      </c>
      <c r="C18" s="383" t="s">
        <v>42</v>
      </c>
      <c r="D18" s="384"/>
      <c r="E18" s="385" t="s">
        <v>102</v>
      </c>
      <c r="F18" s="386"/>
      <c r="G18" s="387" t="s">
        <v>114</v>
      </c>
      <c r="H18" s="388"/>
      <c r="I18" s="388"/>
      <c r="J18" s="388"/>
      <c r="K18" s="389"/>
      <c r="L18" s="390" t="s">
        <v>157</v>
      </c>
      <c r="M18" s="391"/>
      <c r="N18" s="391"/>
      <c r="O18" s="392"/>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393">
        <f t="shared" si="3"/>
        <v>80</v>
      </c>
      <c r="AV18" s="394"/>
      <c r="AW18" s="395">
        <f t="shared" si="1"/>
        <v>20</v>
      </c>
      <c r="AX18" s="396"/>
      <c r="AY18" s="380"/>
      <c r="AZ18" s="381"/>
      <c r="BA18" s="381"/>
      <c r="BB18" s="381"/>
      <c r="BC18" s="381"/>
      <c r="BD18" s="382"/>
    </row>
    <row r="19" spans="1:56" ht="39.9" customHeight="1">
      <c r="A19" s="129"/>
      <c r="B19" s="145">
        <f t="shared" si="2"/>
        <v>7</v>
      </c>
      <c r="C19" s="383" t="s">
        <v>42</v>
      </c>
      <c r="D19" s="384"/>
      <c r="E19" s="385" t="s">
        <v>102</v>
      </c>
      <c r="F19" s="386"/>
      <c r="G19" s="387" t="s">
        <v>114</v>
      </c>
      <c r="H19" s="388"/>
      <c r="I19" s="388"/>
      <c r="J19" s="388"/>
      <c r="K19" s="389"/>
      <c r="L19" s="390" t="s">
        <v>132</v>
      </c>
      <c r="M19" s="391"/>
      <c r="N19" s="391"/>
      <c r="O19" s="392"/>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393">
        <f>IF($AZ$3="４週",SUM(P19:AQ19),IF($AZ$3="暦月",SUM(P19:AT19),""))</f>
        <v>68</v>
      </c>
      <c r="AV19" s="394"/>
      <c r="AW19" s="395">
        <f t="shared" si="1"/>
        <v>17</v>
      </c>
      <c r="AX19" s="396"/>
      <c r="AY19" s="380"/>
      <c r="AZ19" s="381"/>
      <c r="BA19" s="381"/>
      <c r="BB19" s="381"/>
      <c r="BC19" s="381"/>
      <c r="BD19" s="382"/>
    </row>
    <row r="20" spans="1:56" ht="39.9" customHeight="1">
      <c r="A20" s="129"/>
      <c r="B20" s="145">
        <f t="shared" si="2"/>
        <v>8</v>
      </c>
      <c r="C20" s="383" t="s">
        <v>42</v>
      </c>
      <c r="D20" s="384"/>
      <c r="E20" s="385" t="s">
        <v>102</v>
      </c>
      <c r="F20" s="386"/>
      <c r="G20" s="387" t="s">
        <v>114</v>
      </c>
      <c r="H20" s="388"/>
      <c r="I20" s="388"/>
      <c r="J20" s="388"/>
      <c r="K20" s="389"/>
      <c r="L20" s="390" t="s">
        <v>133</v>
      </c>
      <c r="M20" s="391"/>
      <c r="N20" s="391"/>
      <c r="O20" s="392"/>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393">
        <f t="shared" si="3"/>
        <v>64</v>
      </c>
      <c r="AV20" s="394"/>
      <c r="AW20" s="395">
        <f t="shared" si="1"/>
        <v>16</v>
      </c>
      <c r="AX20" s="396"/>
      <c r="AY20" s="380"/>
      <c r="AZ20" s="381"/>
      <c r="BA20" s="381"/>
      <c r="BB20" s="381"/>
      <c r="BC20" s="381"/>
      <c r="BD20" s="382"/>
    </row>
    <row r="21" spans="1:56" ht="39.9" customHeight="1">
      <c r="A21" s="129"/>
      <c r="B21" s="145">
        <f t="shared" si="2"/>
        <v>9</v>
      </c>
      <c r="C21" s="383" t="s">
        <v>42</v>
      </c>
      <c r="D21" s="384"/>
      <c r="E21" s="385" t="s">
        <v>102</v>
      </c>
      <c r="F21" s="386"/>
      <c r="G21" s="387" t="s">
        <v>114</v>
      </c>
      <c r="H21" s="388"/>
      <c r="I21" s="388"/>
      <c r="J21" s="388"/>
      <c r="K21" s="389"/>
      <c r="L21" s="390" t="s">
        <v>156</v>
      </c>
      <c r="M21" s="391"/>
      <c r="N21" s="391"/>
      <c r="O21" s="392"/>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393">
        <f t="shared" si="3"/>
        <v>60</v>
      </c>
      <c r="AV21" s="394"/>
      <c r="AW21" s="395">
        <f t="shared" si="1"/>
        <v>15</v>
      </c>
      <c r="AX21" s="396"/>
      <c r="AY21" s="380"/>
      <c r="AZ21" s="381"/>
      <c r="BA21" s="381"/>
      <c r="BB21" s="381"/>
      <c r="BC21" s="381"/>
      <c r="BD21" s="382"/>
    </row>
    <row r="22" spans="1:56" ht="39.9" customHeight="1">
      <c r="A22" s="129"/>
      <c r="B22" s="145">
        <f t="shared" si="2"/>
        <v>10</v>
      </c>
      <c r="C22" s="383"/>
      <c r="D22" s="384"/>
      <c r="E22" s="385"/>
      <c r="F22" s="386"/>
      <c r="G22" s="387"/>
      <c r="H22" s="388"/>
      <c r="I22" s="388"/>
      <c r="J22" s="388"/>
      <c r="K22" s="389"/>
      <c r="L22" s="390"/>
      <c r="M22" s="391"/>
      <c r="N22" s="391"/>
      <c r="O22" s="392"/>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393">
        <f t="shared" si="3"/>
        <v>0</v>
      </c>
      <c r="AV22" s="394"/>
      <c r="AW22" s="395">
        <f t="shared" si="1"/>
        <v>0</v>
      </c>
      <c r="AX22" s="396"/>
      <c r="AY22" s="380"/>
      <c r="AZ22" s="381"/>
      <c r="BA22" s="381"/>
      <c r="BB22" s="381"/>
      <c r="BC22" s="381"/>
      <c r="BD22" s="382"/>
    </row>
    <row r="23" spans="1:56" ht="39.9" customHeight="1">
      <c r="A23" s="129"/>
      <c r="B23" s="145">
        <f t="shared" si="2"/>
        <v>11</v>
      </c>
      <c r="C23" s="383"/>
      <c r="D23" s="384"/>
      <c r="E23" s="385"/>
      <c r="F23" s="386"/>
      <c r="G23" s="387"/>
      <c r="H23" s="388"/>
      <c r="I23" s="388"/>
      <c r="J23" s="388"/>
      <c r="K23" s="389"/>
      <c r="L23" s="390"/>
      <c r="M23" s="391"/>
      <c r="N23" s="391"/>
      <c r="O23" s="392"/>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393">
        <f t="shared" si="3"/>
        <v>0</v>
      </c>
      <c r="AV23" s="394"/>
      <c r="AW23" s="395">
        <f t="shared" si="1"/>
        <v>0</v>
      </c>
      <c r="AX23" s="396"/>
      <c r="AY23" s="380"/>
      <c r="AZ23" s="381"/>
      <c r="BA23" s="381"/>
      <c r="BB23" s="381"/>
      <c r="BC23" s="381"/>
      <c r="BD23" s="382"/>
    </row>
    <row r="24" spans="1:56" ht="39.9" customHeight="1">
      <c r="A24" s="129"/>
      <c r="B24" s="145">
        <f t="shared" si="2"/>
        <v>12</v>
      </c>
      <c r="C24" s="383"/>
      <c r="D24" s="384"/>
      <c r="E24" s="385"/>
      <c r="F24" s="386"/>
      <c r="G24" s="387"/>
      <c r="H24" s="388"/>
      <c r="I24" s="388"/>
      <c r="J24" s="388"/>
      <c r="K24" s="389"/>
      <c r="L24" s="390"/>
      <c r="M24" s="391"/>
      <c r="N24" s="391"/>
      <c r="O24" s="392"/>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393">
        <f t="shared" si="3"/>
        <v>0</v>
      </c>
      <c r="AV24" s="394"/>
      <c r="AW24" s="395">
        <f t="shared" si="1"/>
        <v>0</v>
      </c>
      <c r="AX24" s="396"/>
      <c r="AY24" s="380"/>
      <c r="AZ24" s="381"/>
      <c r="BA24" s="381"/>
      <c r="BB24" s="381"/>
      <c r="BC24" s="381"/>
      <c r="BD24" s="382"/>
    </row>
    <row r="25" spans="1:56" ht="39.9" customHeight="1">
      <c r="A25" s="129"/>
      <c r="B25" s="145">
        <f t="shared" si="2"/>
        <v>13</v>
      </c>
      <c r="C25" s="383"/>
      <c r="D25" s="384"/>
      <c r="E25" s="385"/>
      <c r="F25" s="386"/>
      <c r="G25" s="387"/>
      <c r="H25" s="388"/>
      <c r="I25" s="388"/>
      <c r="J25" s="388"/>
      <c r="K25" s="389"/>
      <c r="L25" s="390"/>
      <c r="M25" s="391"/>
      <c r="N25" s="391"/>
      <c r="O25" s="392"/>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393">
        <f t="shared" si="3"/>
        <v>0</v>
      </c>
      <c r="AV25" s="394"/>
      <c r="AW25" s="395">
        <f t="shared" si="1"/>
        <v>0</v>
      </c>
      <c r="AX25" s="396"/>
      <c r="AY25" s="380"/>
      <c r="AZ25" s="381"/>
      <c r="BA25" s="381"/>
      <c r="BB25" s="381"/>
      <c r="BC25" s="381"/>
      <c r="BD25" s="382"/>
    </row>
    <row r="26" spans="1:56" ht="39.9" customHeight="1">
      <c r="A26" s="129"/>
      <c r="B26" s="145">
        <f t="shared" si="2"/>
        <v>14</v>
      </c>
      <c r="C26" s="383"/>
      <c r="D26" s="384"/>
      <c r="E26" s="385"/>
      <c r="F26" s="386"/>
      <c r="G26" s="387"/>
      <c r="H26" s="388"/>
      <c r="I26" s="388"/>
      <c r="J26" s="388"/>
      <c r="K26" s="389"/>
      <c r="L26" s="390"/>
      <c r="M26" s="391"/>
      <c r="N26" s="391"/>
      <c r="O26" s="392"/>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393">
        <f t="shared" si="3"/>
        <v>0</v>
      </c>
      <c r="AV26" s="394"/>
      <c r="AW26" s="395">
        <f t="shared" si="1"/>
        <v>0</v>
      </c>
      <c r="AX26" s="396"/>
      <c r="AY26" s="380"/>
      <c r="AZ26" s="381"/>
      <c r="BA26" s="381"/>
      <c r="BB26" s="381"/>
      <c r="BC26" s="381"/>
      <c r="BD26" s="382"/>
    </row>
    <row r="27" spans="1:56" ht="39.9" customHeight="1" thickBot="1">
      <c r="A27" s="129"/>
      <c r="B27" s="149">
        <f t="shared" si="2"/>
        <v>15</v>
      </c>
      <c r="C27" s="363"/>
      <c r="D27" s="364"/>
      <c r="E27" s="365"/>
      <c r="F27" s="366"/>
      <c r="G27" s="367"/>
      <c r="H27" s="368"/>
      <c r="I27" s="368"/>
      <c r="J27" s="368"/>
      <c r="K27" s="369"/>
      <c r="L27" s="370"/>
      <c r="M27" s="371"/>
      <c r="N27" s="371"/>
      <c r="O27" s="372"/>
      <c r="P27" s="150"/>
      <c r="Q27" s="151"/>
      <c r="R27" s="151"/>
      <c r="S27" s="151"/>
      <c r="T27" s="151"/>
      <c r="U27" s="151"/>
      <c r="V27" s="152"/>
      <c r="W27" s="150"/>
      <c r="X27" s="151"/>
      <c r="Y27" s="151"/>
      <c r="Z27" s="151"/>
      <c r="AA27" s="151"/>
      <c r="AB27" s="151"/>
      <c r="AC27" s="152"/>
      <c r="AD27" s="150"/>
      <c r="AE27" s="151"/>
      <c r="AF27" s="151"/>
      <c r="AG27" s="151"/>
      <c r="AH27" s="151"/>
      <c r="AI27" s="151"/>
      <c r="AJ27" s="152"/>
      <c r="AK27" s="150"/>
      <c r="AL27" s="151"/>
      <c r="AM27" s="151"/>
      <c r="AN27" s="151"/>
      <c r="AO27" s="151"/>
      <c r="AP27" s="151"/>
      <c r="AQ27" s="152"/>
      <c r="AR27" s="150"/>
      <c r="AS27" s="151"/>
      <c r="AT27" s="152"/>
      <c r="AU27" s="373">
        <f t="shared" si="3"/>
        <v>0</v>
      </c>
      <c r="AV27" s="374"/>
      <c r="AW27" s="375">
        <f t="shared" si="1"/>
        <v>0</v>
      </c>
      <c r="AX27" s="376"/>
      <c r="AY27" s="377"/>
      <c r="AZ27" s="378"/>
      <c r="BA27" s="378"/>
      <c r="BB27" s="378"/>
      <c r="BC27" s="378"/>
      <c r="BD27" s="379"/>
    </row>
    <row r="28" spans="1:56" ht="20.25" customHeight="1">
      <c r="A28" s="129"/>
      <c r="B28" s="129"/>
      <c r="C28" s="153"/>
      <c r="D28" s="154"/>
      <c r="E28" s="155"/>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56"/>
      <c r="AD28" s="131"/>
      <c r="AE28" s="131"/>
      <c r="AF28" s="131"/>
      <c r="AG28" s="131"/>
      <c r="AH28" s="131"/>
      <c r="AI28" s="131"/>
      <c r="AJ28" s="131"/>
      <c r="AK28" s="131"/>
      <c r="AL28" s="131"/>
      <c r="AM28" s="131"/>
      <c r="AN28" s="131"/>
      <c r="AO28" s="131"/>
      <c r="AP28" s="131"/>
      <c r="AQ28" s="131"/>
      <c r="AR28" s="131"/>
      <c r="AS28" s="131"/>
      <c r="AT28" s="131"/>
      <c r="AU28" s="131"/>
      <c r="AV28" s="129"/>
      <c r="AW28" s="129"/>
      <c r="AX28" s="129"/>
      <c r="AY28" s="129"/>
      <c r="AZ28" s="129"/>
      <c r="BA28" s="129"/>
      <c r="BB28" s="129"/>
      <c r="BC28" s="129"/>
      <c r="BD28" s="129"/>
    </row>
    <row r="29" spans="1:56" ht="20.25" customHeight="1">
      <c r="A29" s="129"/>
      <c r="B29" s="129"/>
      <c r="C29" s="125" t="s">
        <v>169</v>
      </c>
      <c r="D29" s="154"/>
      <c r="E29" s="155"/>
      <c r="F29" s="131"/>
      <c r="G29" s="131"/>
      <c r="H29" s="131"/>
      <c r="I29" s="131"/>
      <c r="J29" s="131"/>
      <c r="K29" s="131"/>
      <c r="L29" s="131"/>
      <c r="M29" s="131"/>
      <c r="N29" s="131"/>
      <c r="O29" s="131"/>
      <c r="P29" s="131"/>
      <c r="Q29" s="157" t="s">
        <v>153</v>
      </c>
      <c r="R29" s="157"/>
      <c r="S29" s="157"/>
      <c r="T29" s="157"/>
      <c r="U29" s="157"/>
      <c r="V29" s="157"/>
      <c r="W29" s="157"/>
      <c r="X29" s="157"/>
      <c r="Y29" s="157"/>
      <c r="Z29" s="157"/>
      <c r="AA29" s="158"/>
      <c r="AB29" s="157"/>
      <c r="AC29" s="157"/>
      <c r="AD29" s="157"/>
      <c r="AE29" s="157"/>
      <c r="AF29" s="157"/>
      <c r="AG29" s="157"/>
      <c r="AH29" s="157"/>
      <c r="AI29" s="157" t="s">
        <v>104</v>
      </c>
      <c r="AJ29" s="157"/>
      <c r="AK29" s="157"/>
      <c r="AL29" s="157"/>
      <c r="AM29" s="157"/>
      <c r="AN29" s="157"/>
      <c r="AO29" s="159"/>
      <c r="AP29" s="159"/>
      <c r="AQ29" s="159"/>
      <c r="AR29" s="159"/>
      <c r="AS29" s="160"/>
      <c r="AT29" s="159"/>
      <c r="AU29" s="159"/>
      <c r="AV29" s="159"/>
      <c r="AW29" s="159"/>
      <c r="AX29" s="129"/>
      <c r="AY29" s="129"/>
      <c r="AZ29" s="129"/>
      <c r="BA29" s="129"/>
      <c r="BB29" s="129"/>
      <c r="BC29" s="129"/>
      <c r="BD29" s="129"/>
    </row>
    <row r="30" spans="1:56" ht="20.25" customHeight="1">
      <c r="A30" s="129"/>
      <c r="B30" s="129"/>
      <c r="C30" s="125" t="s">
        <v>36</v>
      </c>
      <c r="D30" s="154"/>
      <c r="E30" s="155"/>
      <c r="F30" s="131"/>
      <c r="G30" s="131"/>
      <c r="H30" s="131"/>
      <c r="I30" s="131"/>
      <c r="J30" s="131"/>
      <c r="K30" s="131"/>
      <c r="L30" s="357" t="s">
        <v>30</v>
      </c>
      <c r="M30" s="357"/>
      <c r="N30" s="131"/>
      <c r="O30" s="131"/>
      <c r="P30" s="131"/>
      <c r="Q30" s="157"/>
      <c r="R30" s="358" t="s">
        <v>56</v>
      </c>
      <c r="S30" s="358"/>
      <c r="T30" s="358" t="s">
        <v>57</v>
      </c>
      <c r="U30" s="358"/>
      <c r="V30" s="358"/>
      <c r="W30" s="358"/>
      <c r="X30" s="157"/>
      <c r="Y30" s="359" t="s">
        <v>60</v>
      </c>
      <c r="Z30" s="359"/>
      <c r="AA30" s="359"/>
      <c r="AB30" s="359"/>
      <c r="AC30" s="125"/>
      <c r="AD30" s="125"/>
      <c r="AE30" s="161" t="s">
        <v>69</v>
      </c>
      <c r="AF30" s="161"/>
      <c r="AG30" s="157"/>
      <c r="AH30" s="157"/>
      <c r="AI30" s="316" t="s">
        <v>8</v>
      </c>
      <c r="AJ30" s="318"/>
      <c r="AK30" s="316" t="s">
        <v>9</v>
      </c>
      <c r="AL30" s="317"/>
      <c r="AM30" s="317"/>
      <c r="AN30" s="318"/>
      <c r="AO30" s="159"/>
      <c r="AP30" s="159"/>
      <c r="AQ30" s="159"/>
      <c r="AR30" s="159"/>
      <c r="AS30" s="314"/>
      <c r="AT30" s="314"/>
      <c r="AU30" s="159"/>
      <c r="AV30" s="159"/>
      <c r="AW30" s="159"/>
      <c r="AX30" s="129"/>
      <c r="AY30" s="129"/>
      <c r="AZ30" s="129"/>
      <c r="BA30" s="129"/>
      <c r="BB30" s="129"/>
      <c r="BC30" s="129"/>
      <c r="BD30" s="129"/>
    </row>
    <row r="31" spans="1:56" ht="20.25" customHeight="1">
      <c r="A31" s="129"/>
      <c r="B31" s="129"/>
      <c r="C31" s="351"/>
      <c r="D31" s="351"/>
      <c r="E31" s="351"/>
      <c r="F31" s="360">
        <f>IF(AB2=1,10,IF(AB2=2,11,IF(AB2=3,12,AB2-3)))</f>
        <v>1</v>
      </c>
      <c r="G31" s="360"/>
      <c r="H31" s="360">
        <f>IF(AB2=1,11,IF(AB2=2,12,AB2-2))</f>
        <v>2</v>
      </c>
      <c r="I31" s="360"/>
      <c r="J31" s="360">
        <f>IF(AB2=1,12,AB2-1)</f>
        <v>3</v>
      </c>
      <c r="K31" s="360"/>
      <c r="L31" s="361" t="s">
        <v>29</v>
      </c>
      <c r="M31" s="361"/>
      <c r="N31" s="131"/>
      <c r="O31" s="131"/>
      <c r="P31" s="131"/>
      <c r="Q31" s="157"/>
      <c r="R31" s="315"/>
      <c r="S31" s="315"/>
      <c r="T31" s="315" t="s">
        <v>58</v>
      </c>
      <c r="U31" s="315"/>
      <c r="V31" s="315" t="s">
        <v>59</v>
      </c>
      <c r="W31" s="315"/>
      <c r="X31" s="157"/>
      <c r="Y31" s="315" t="s">
        <v>58</v>
      </c>
      <c r="Z31" s="315"/>
      <c r="AA31" s="315" t="s">
        <v>59</v>
      </c>
      <c r="AB31" s="315"/>
      <c r="AC31" s="125"/>
      <c r="AD31" s="125"/>
      <c r="AE31" s="161" t="s">
        <v>65</v>
      </c>
      <c r="AF31" s="161"/>
      <c r="AG31" s="157"/>
      <c r="AH31" s="157"/>
      <c r="AI31" s="316" t="s">
        <v>4</v>
      </c>
      <c r="AJ31" s="318"/>
      <c r="AK31" s="316" t="s">
        <v>73</v>
      </c>
      <c r="AL31" s="317"/>
      <c r="AM31" s="317"/>
      <c r="AN31" s="318"/>
      <c r="AO31" s="162"/>
      <c r="AP31" s="162"/>
      <c r="AQ31" s="159"/>
      <c r="AR31" s="163"/>
      <c r="AS31" s="362"/>
      <c r="AT31" s="362"/>
      <c r="AU31" s="159"/>
      <c r="AV31" s="159"/>
      <c r="AW31" s="159"/>
      <c r="AX31" s="129"/>
      <c r="AY31" s="129"/>
      <c r="AZ31" s="129"/>
      <c r="BA31" s="129"/>
      <c r="BB31" s="129"/>
      <c r="BC31" s="129"/>
      <c r="BD31" s="129"/>
    </row>
    <row r="32" spans="1:56" ht="20.25" customHeight="1">
      <c r="A32" s="129"/>
      <c r="B32" s="129"/>
      <c r="C32" s="351" t="s">
        <v>123</v>
      </c>
      <c r="D32" s="351"/>
      <c r="E32" s="351"/>
      <c r="F32" s="355">
        <v>30</v>
      </c>
      <c r="G32" s="355"/>
      <c r="H32" s="355">
        <v>31</v>
      </c>
      <c r="I32" s="355"/>
      <c r="J32" s="355">
        <v>31</v>
      </c>
      <c r="K32" s="355"/>
      <c r="L32" s="352">
        <f>SUM(F32:K32)</f>
        <v>92</v>
      </c>
      <c r="M32" s="352"/>
      <c r="N32" s="131"/>
      <c r="O32" s="131"/>
      <c r="P32" s="131"/>
      <c r="Q32" s="157"/>
      <c r="R32" s="316" t="s">
        <v>4</v>
      </c>
      <c r="S32" s="318"/>
      <c r="T32" s="343">
        <f>SUMIFS($AU$13:$AV$27,$C$13:$D$27,"訪問介護員",$E$13:$F$27,"A")+SUMIFS($AU$13:$AV$27,$C$13:$D$27,"サービス提供責任者",$E$13:$F$27,"A")</f>
        <v>160</v>
      </c>
      <c r="U32" s="344"/>
      <c r="V32" s="345">
        <f>SUMIFS($AW$13:$AX$27,$C$13:$D$27,"訪問介護員",$E$13:$F$27,"A")+SUMIFS($AW$13:$AX$27,$C$13:$D$27,"サービス提供責任者",$E$13:$F$27,"A")</f>
        <v>40</v>
      </c>
      <c r="W32" s="346"/>
      <c r="X32" s="164"/>
      <c r="Y32" s="347">
        <v>0</v>
      </c>
      <c r="Z32" s="348"/>
      <c r="AA32" s="347">
        <v>0</v>
      </c>
      <c r="AB32" s="348"/>
      <c r="AC32" s="165"/>
      <c r="AD32" s="165"/>
      <c r="AE32" s="347">
        <v>1</v>
      </c>
      <c r="AF32" s="348"/>
      <c r="AG32" s="157"/>
      <c r="AH32" s="157"/>
      <c r="AI32" s="316" t="s">
        <v>5</v>
      </c>
      <c r="AJ32" s="318"/>
      <c r="AK32" s="316" t="s">
        <v>74</v>
      </c>
      <c r="AL32" s="317"/>
      <c r="AM32" s="317"/>
      <c r="AN32" s="318"/>
      <c r="AO32" s="163"/>
      <c r="AP32" s="159"/>
      <c r="AQ32" s="356"/>
      <c r="AR32" s="356"/>
      <c r="AS32" s="356"/>
      <c r="AT32" s="356"/>
      <c r="AU32" s="159"/>
      <c r="AV32" s="159"/>
      <c r="AW32" s="159"/>
      <c r="AX32" s="129"/>
      <c r="AY32" s="129"/>
      <c r="AZ32" s="129"/>
      <c r="BA32" s="129"/>
      <c r="BB32" s="129"/>
      <c r="BC32" s="129"/>
      <c r="BD32" s="129"/>
    </row>
    <row r="33" spans="1:57" ht="20.25" customHeight="1">
      <c r="A33" s="129"/>
      <c r="B33" s="129"/>
      <c r="C33" s="351" t="s">
        <v>124</v>
      </c>
      <c r="D33" s="351"/>
      <c r="E33" s="351"/>
      <c r="F33" s="355">
        <v>15</v>
      </c>
      <c r="G33" s="355"/>
      <c r="H33" s="355">
        <v>16</v>
      </c>
      <c r="I33" s="355"/>
      <c r="J33" s="355">
        <v>15</v>
      </c>
      <c r="K33" s="355"/>
      <c r="L33" s="352">
        <f>SUM(F33:K33)</f>
        <v>46</v>
      </c>
      <c r="M33" s="352"/>
      <c r="N33" s="131"/>
      <c r="O33" s="131"/>
      <c r="P33" s="131"/>
      <c r="Q33" s="157"/>
      <c r="R33" s="316" t="s">
        <v>5</v>
      </c>
      <c r="S33" s="318"/>
      <c r="T33" s="343">
        <f>SUMIFS($AU$13:$AV$27,$C$13:$D$27,"訪問介護員",$E$13:$F$27,"B")+SUMIFS($AU$13:$AV$27,$C$13:$D$27,"サービス提供責任者",$E$13:$F$27,"B")</f>
        <v>320</v>
      </c>
      <c r="U33" s="344"/>
      <c r="V33" s="345">
        <f>SUMIFS($AW$13:$AX$27,$C$13:$D$27,"訪問介護員",$E$13:$F$27,"B")+SUMIFS($AW$13:$AX$27,$C$13:$D$27,"サービス提供責任者",$E$13:$F$27,"B")</f>
        <v>80</v>
      </c>
      <c r="W33" s="346"/>
      <c r="X33" s="164"/>
      <c r="Y33" s="347">
        <v>0</v>
      </c>
      <c r="Z33" s="348"/>
      <c r="AA33" s="347">
        <v>0</v>
      </c>
      <c r="AB33" s="348"/>
      <c r="AC33" s="165"/>
      <c r="AD33" s="165"/>
      <c r="AE33" s="347">
        <v>2</v>
      </c>
      <c r="AF33" s="348"/>
      <c r="AG33" s="157"/>
      <c r="AH33" s="157"/>
      <c r="AI33" s="316" t="s">
        <v>6</v>
      </c>
      <c r="AJ33" s="318"/>
      <c r="AK33" s="316" t="s">
        <v>75</v>
      </c>
      <c r="AL33" s="317"/>
      <c r="AM33" s="317"/>
      <c r="AN33" s="318"/>
      <c r="AO33" s="163"/>
      <c r="AP33" s="159"/>
      <c r="AQ33" s="337"/>
      <c r="AR33" s="337"/>
      <c r="AS33" s="337"/>
      <c r="AT33" s="337"/>
      <c r="AU33" s="159"/>
      <c r="AV33" s="159"/>
      <c r="AW33" s="159"/>
      <c r="AX33" s="129"/>
      <c r="AY33" s="129"/>
      <c r="AZ33" s="129"/>
      <c r="BA33" s="129"/>
      <c r="BB33" s="129"/>
      <c r="BC33" s="129"/>
      <c r="BD33" s="129"/>
    </row>
    <row r="34" spans="1:57" ht="20.25" customHeight="1">
      <c r="A34" s="129"/>
      <c r="B34" s="129"/>
      <c r="C34" s="351" t="s">
        <v>28</v>
      </c>
      <c r="D34" s="351"/>
      <c r="E34" s="351"/>
      <c r="F34" s="355">
        <v>0.3</v>
      </c>
      <c r="G34" s="355"/>
      <c r="H34" s="355">
        <v>0.4</v>
      </c>
      <c r="I34" s="355"/>
      <c r="J34" s="355">
        <v>0.3</v>
      </c>
      <c r="K34" s="355"/>
      <c r="L34" s="352">
        <f>SUM(F34:K34)</f>
        <v>1</v>
      </c>
      <c r="M34" s="352"/>
      <c r="N34" s="131"/>
      <c r="O34" s="166"/>
      <c r="P34" s="131"/>
      <c r="Q34" s="157"/>
      <c r="R34" s="316" t="s">
        <v>6</v>
      </c>
      <c r="S34" s="318"/>
      <c r="T34" s="343">
        <f>SUMIFS($AU$13:$AV$27,$C$13:$D$27,"訪問介護員",$E$13:$F$27,"C")+SUMIFS($AU$13:$AV$27,$C$13:$D$27,"サービス提供責任者",$E$13:$F$27,"C")</f>
        <v>352</v>
      </c>
      <c r="U34" s="344"/>
      <c r="V34" s="345">
        <f>SUMIFS($AW$13:$AX$27,$C$13:$D$27,"訪問介護員",$E$13:$F$27,"C")+SUMIFS($AW$13:$AX$27,$C$13:$D$27,"サービス提供責任者",$E$13:$F$27,"C")</f>
        <v>88</v>
      </c>
      <c r="W34" s="346"/>
      <c r="X34" s="164"/>
      <c r="Y34" s="347">
        <v>352</v>
      </c>
      <c r="Z34" s="348"/>
      <c r="AA34" s="349">
        <v>88</v>
      </c>
      <c r="AB34" s="350"/>
      <c r="AC34" s="165"/>
      <c r="AD34" s="165"/>
      <c r="AE34" s="343" t="s">
        <v>38</v>
      </c>
      <c r="AF34" s="344"/>
      <c r="AG34" s="157"/>
      <c r="AH34" s="157"/>
      <c r="AI34" s="316" t="s">
        <v>7</v>
      </c>
      <c r="AJ34" s="318"/>
      <c r="AK34" s="316" t="s">
        <v>103</v>
      </c>
      <c r="AL34" s="317"/>
      <c r="AM34" s="317"/>
      <c r="AN34" s="318"/>
      <c r="AO34" s="167"/>
      <c r="AP34" s="159"/>
      <c r="AQ34" s="338"/>
      <c r="AR34" s="338"/>
      <c r="AS34" s="341"/>
      <c r="AT34" s="341"/>
      <c r="AU34" s="159"/>
      <c r="AV34" s="159"/>
      <c r="AW34" s="159"/>
      <c r="AX34" s="129"/>
      <c r="AY34" s="129"/>
      <c r="AZ34" s="129"/>
      <c r="BA34" s="129"/>
      <c r="BB34" s="129"/>
      <c r="BC34" s="129"/>
      <c r="BD34" s="129"/>
    </row>
    <row r="35" spans="1:57" ht="20.25" customHeight="1">
      <c r="A35" s="129"/>
      <c r="B35" s="129"/>
      <c r="C35" s="351" t="s">
        <v>29</v>
      </c>
      <c r="D35" s="351"/>
      <c r="E35" s="351"/>
      <c r="F35" s="352">
        <f>SUM(F32:G34)</f>
        <v>45.3</v>
      </c>
      <c r="G35" s="352"/>
      <c r="H35" s="352">
        <f>SUM(H32:I34)</f>
        <v>47.4</v>
      </c>
      <c r="I35" s="352"/>
      <c r="J35" s="352">
        <f>SUM(J32:K34)</f>
        <v>46.3</v>
      </c>
      <c r="K35" s="352"/>
      <c r="L35" s="352">
        <f>SUM(L32:M34)</f>
        <v>139</v>
      </c>
      <c r="M35" s="352"/>
      <c r="N35" s="353"/>
      <c r="O35" s="354"/>
      <c r="P35" s="131"/>
      <c r="Q35" s="157"/>
      <c r="R35" s="316" t="s">
        <v>7</v>
      </c>
      <c r="S35" s="318"/>
      <c r="T35" s="343">
        <f>SUMIFS($AU$13:$AV$27,$C$13:$D$27,"訪問介護員",$E$13:$F$27,"D")+SUMIFS($AU$13:$AV$27,$C$13:$D$27,"サービス提供責任者",$E$13:$F$27,"D")</f>
        <v>0</v>
      </c>
      <c r="U35" s="344"/>
      <c r="V35" s="345">
        <f>SUMIFS($AW$13:$AX$27,$C$13:$D$27,"訪問介護員",$E$13:$F$27,"D")+SUMIFS($AW$13:$AX$27,$C$13:$D$27,"サービス提供責任者",$E$13:$F$27,"D")</f>
        <v>0</v>
      </c>
      <c r="W35" s="346"/>
      <c r="X35" s="164"/>
      <c r="Y35" s="347">
        <v>0</v>
      </c>
      <c r="Z35" s="348"/>
      <c r="AA35" s="349">
        <v>0</v>
      </c>
      <c r="AB35" s="350"/>
      <c r="AC35" s="165"/>
      <c r="AD35" s="165"/>
      <c r="AE35" s="343" t="s">
        <v>38</v>
      </c>
      <c r="AF35" s="344"/>
      <c r="AG35" s="157"/>
      <c r="AH35" s="157"/>
      <c r="AI35" s="157"/>
      <c r="AJ35" s="337"/>
      <c r="AK35" s="337"/>
      <c r="AL35" s="338"/>
      <c r="AM35" s="338"/>
      <c r="AN35" s="341"/>
      <c r="AO35" s="341"/>
      <c r="AP35" s="159"/>
      <c r="AQ35" s="338"/>
      <c r="AR35" s="338"/>
      <c r="AS35" s="341"/>
      <c r="AT35" s="341"/>
      <c r="AU35" s="159"/>
      <c r="AV35" s="159"/>
      <c r="AW35" s="159"/>
      <c r="AX35" s="131"/>
      <c r="AY35" s="131"/>
      <c r="AZ35" s="129"/>
      <c r="BA35" s="129"/>
      <c r="BB35" s="129"/>
      <c r="BC35" s="129"/>
      <c r="BD35" s="129"/>
    </row>
    <row r="36" spans="1:57" ht="20.25" customHeight="1">
      <c r="A36" s="129"/>
      <c r="B36" s="129"/>
      <c r="C36" s="125"/>
      <c r="D36" s="125"/>
      <c r="E36" s="125"/>
      <c r="F36" s="125"/>
      <c r="G36" s="125"/>
      <c r="H36" s="125"/>
      <c r="I36" s="125"/>
      <c r="J36" s="125"/>
      <c r="K36" s="125"/>
      <c r="L36" s="161" t="s">
        <v>31</v>
      </c>
      <c r="M36" s="161"/>
      <c r="N36" s="129"/>
      <c r="O36" s="129"/>
      <c r="P36" s="131"/>
      <c r="Q36" s="157"/>
      <c r="R36" s="316" t="s">
        <v>29</v>
      </c>
      <c r="S36" s="318"/>
      <c r="T36" s="343">
        <f>SUM(T32:U35)</f>
        <v>832</v>
      </c>
      <c r="U36" s="344"/>
      <c r="V36" s="345">
        <f>SUM(V32:W35)</f>
        <v>208</v>
      </c>
      <c r="W36" s="346"/>
      <c r="X36" s="164"/>
      <c r="Y36" s="343">
        <f>SUM(Y32:Z35)</f>
        <v>352</v>
      </c>
      <c r="Z36" s="344"/>
      <c r="AA36" s="343">
        <f>SUM(AA32:AB35)</f>
        <v>88</v>
      </c>
      <c r="AB36" s="344"/>
      <c r="AC36" s="165"/>
      <c r="AD36" s="165"/>
      <c r="AE36" s="343">
        <f>SUM(AE32:AF33)</f>
        <v>3</v>
      </c>
      <c r="AF36" s="344"/>
      <c r="AG36" s="157"/>
      <c r="AH36" s="157"/>
      <c r="AI36" s="157"/>
      <c r="AJ36" s="337"/>
      <c r="AK36" s="337"/>
      <c r="AL36" s="338"/>
      <c r="AM36" s="338"/>
      <c r="AN36" s="340"/>
      <c r="AO36" s="340"/>
      <c r="AP36" s="159"/>
      <c r="AQ36" s="338"/>
      <c r="AR36" s="338"/>
      <c r="AS36" s="341"/>
      <c r="AT36" s="341"/>
      <c r="AU36" s="159"/>
      <c r="AV36" s="159"/>
      <c r="AW36" s="159"/>
      <c r="AX36" s="131"/>
      <c r="AY36" s="131"/>
      <c r="AZ36" s="129"/>
      <c r="BA36" s="129"/>
      <c r="BB36" s="129"/>
      <c r="BC36" s="129"/>
      <c r="BD36" s="129"/>
    </row>
    <row r="37" spans="1:57" ht="20.25" customHeight="1">
      <c r="A37" s="129"/>
      <c r="B37" s="129"/>
      <c r="C37" s="125"/>
      <c r="D37" s="125"/>
      <c r="E37" s="125"/>
      <c r="F37" s="125"/>
      <c r="G37" s="125"/>
      <c r="H37" s="125"/>
      <c r="I37" s="125"/>
      <c r="J37" s="125"/>
      <c r="K37" s="125"/>
      <c r="L37" s="342">
        <f>L35/3</f>
        <v>46.333333333333336</v>
      </c>
      <c r="M37" s="342"/>
      <c r="N37" s="129"/>
      <c r="O37" s="129"/>
      <c r="P37" s="131"/>
      <c r="Q37" s="157"/>
      <c r="R37" s="157"/>
      <c r="S37" s="157"/>
      <c r="T37" s="157"/>
      <c r="U37" s="157"/>
      <c r="V37" s="157"/>
      <c r="W37" s="157"/>
      <c r="X37" s="157"/>
      <c r="Y37" s="157"/>
      <c r="Z37" s="157"/>
      <c r="AA37" s="158"/>
      <c r="AB37" s="157"/>
      <c r="AC37" s="157"/>
      <c r="AD37" s="157"/>
      <c r="AE37" s="157"/>
      <c r="AF37" s="157"/>
      <c r="AG37" s="157"/>
      <c r="AH37" s="157"/>
      <c r="AI37" s="157"/>
      <c r="AJ37" s="159"/>
      <c r="AK37" s="159"/>
      <c r="AL37" s="159"/>
      <c r="AM37" s="159"/>
      <c r="AN37" s="159"/>
      <c r="AO37" s="159"/>
      <c r="AP37" s="159"/>
      <c r="AQ37" s="159"/>
      <c r="AR37" s="159"/>
      <c r="AS37" s="160"/>
      <c r="AT37" s="159"/>
      <c r="AU37" s="159"/>
      <c r="AV37" s="159"/>
      <c r="AW37" s="159"/>
      <c r="AX37" s="131"/>
      <c r="AY37" s="131"/>
      <c r="AZ37" s="129"/>
      <c r="BA37" s="129"/>
      <c r="BB37" s="129"/>
      <c r="BC37" s="129"/>
      <c r="BD37" s="129"/>
    </row>
    <row r="38" spans="1:57" ht="20.25" customHeight="1">
      <c r="A38" s="129"/>
      <c r="B38" s="129"/>
      <c r="C38" s="129"/>
      <c r="D38" s="129"/>
      <c r="E38" s="129"/>
      <c r="F38" s="129"/>
      <c r="G38" s="129"/>
      <c r="H38" s="129"/>
      <c r="I38" s="129"/>
      <c r="J38" s="129"/>
      <c r="K38" s="129"/>
      <c r="L38" s="129"/>
      <c r="M38" s="129"/>
      <c r="N38" s="129"/>
      <c r="O38" s="129"/>
      <c r="P38" s="131"/>
      <c r="Q38" s="157"/>
      <c r="R38" s="158" t="s">
        <v>67</v>
      </c>
      <c r="S38" s="157"/>
      <c r="T38" s="157"/>
      <c r="U38" s="157"/>
      <c r="V38" s="157"/>
      <c r="W38" s="157"/>
      <c r="X38" s="168" t="s">
        <v>136</v>
      </c>
      <c r="Y38" s="325" t="s">
        <v>137</v>
      </c>
      <c r="Z38" s="326"/>
      <c r="AA38" s="169"/>
      <c r="AB38" s="168"/>
      <c r="AC38" s="157"/>
      <c r="AD38" s="157"/>
      <c r="AE38" s="157"/>
      <c r="AF38" s="157"/>
      <c r="AG38" s="157"/>
      <c r="AH38" s="157"/>
      <c r="AI38" s="157"/>
      <c r="AJ38" s="160"/>
      <c r="AK38" s="159"/>
      <c r="AL38" s="159"/>
      <c r="AM38" s="159"/>
      <c r="AN38" s="159"/>
      <c r="AO38" s="159"/>
      <c r="AP38" s="159"/>
      <c r="AQ38" s="159"/>
      <c r="AR38" s="159"/>
      <c r="AS38" s="170"/>
      <c r="AT38" s="170"/>
      <c r="AU38" s="159"/>
      <c r="AV38" s="159"/>
      <c r="AW38" s="159"/>
      <c r="AX38" s="131"/>
      <c r="AY38" s="131"/>
      <c r="AZ38" s="129"/>
      <c r="BA38" s="129"/>
      <c r="BB38" s="129"/>
      <c r="BC38" s="129"/>
      <c r="BD38" s="129"/>
    </row>
    <row r="39" spans="1:57" ht="20.25" customHeight="1">
      <c r="A39" s="129"/>
      <c r="B39" s="129"/>
      <c r="C39" s="104"/>
      <c r="D39" s="171"/>
      <c r="E39" s="171"/>
      <c r="F39" s="157"/>
      <c r="G39" s="157"/>
      <c r="H39" s="157"/>
      <c r="I39" s="157"/>
      <c r="J39" s="157"/>
      <c r="K39" s="157"/>
      <c r="L39" s="172" t="s">
        <v>134</v>
      </c>
      <c r="M39" s="158"/>
      <c r="N39" s="158"/>
      <c r="O39" s="173"/>
      <c r="P39" s="131"/>
      <c r="Q39" s="157"/>
      <c r="R39" s="157" t="s">
        <v>61</v>
      </c>
      <c r="S39" s="157"/>
      <c r="T39" s="157"/>
      <c r="U39" s="157"/>
      <c r="V39" s="157"/>
      <c r="W39" s="157" t="s">
        <v>62</v>
      </c>
      <c r="X39" s="157"/>
      <c r="Y39" s="157"/>
      <c r="Z39" s="157"/>
      <c r="AA39" s="158"/>
      <c r="AB39" s="157"/>
      <c r="AC39" s="157"/>
      <c r="AD39" s="157"/>
      <c r="AE39" s="157"/>
      <c r="AF39" s="157"/>
      <c r="AG39" s="157"/>
      <c r="AH39" s="157"/>
      <c r="AI39" s="157"/>
      <c r="AJ39" s="159"/>
      <c r="AK39" s="159"/>
      <c r="AL39" s="159"/>
      <c r="AM39" s="159"/>
      <c r="AN39" s="159"/>
      <c r="AO39" s="159"/>
      <c r="AP39" s="159"/>
      <c r="AQ39" s="159"/>
      <c r="AR39" s="159"/>
      <c r="AS39" s="160"/>
      <c r="AT39" s="159"/>
      <c r="AU39" s="159"/>
      <c r="AV39" s="159"/>
      <c r="AW39" s="159"/>
      <c r="AX39" s="131"/>
      <c r="AY39" s="131"/>
      <c r="AZ39" s="129"/>
      <c r="BA39" s="129"/>
      <c r="BB39" s="129"/>
      <c r="BC39" s="129"/>
      <c r="BD39" s="129"/>
    </row>
    <row r="40" spans="1:57" ht="20.25" customHeight="1">
      <c r="A40" s="129"/>
      <c r="B40" s="129"/>
      <c r="C40" s="174" t="s">
        <v>35</v>
      </c>
      <c r="D40" s="174"/>
      <c r="E40" s="157"/>
      <c r="F40" s="174" t="s">
        <v>37</v>
      </c>
      <c r="G40" s="174"/>
      <c r="H40" s="157"/>
      <c r="I40" s="175"/>
      <c r="J40" s="175"/>
      <c r="K40" s="157"/>
      <c r="L40" s="161" t="s">
        <v>70</v>
      </c>
      <c r="M40" s="161"/>
      <c r="N40" s="161"/>
      <c r="O40" s="157"/>
      <c r="P40" s="131"/>
      <c r="Q40" s="157"/>
      <c r="R40" s="157" t="str">
        <f>IF($Y$38="週","対象時間数（週平均）","対象時間数（当月合計）")</f>
        <v>対象時間数（週平均）</v>
      </c>
      <c r="S40" s="157"/>
      <c r="T40" s="157"/>
      <c r="U40" s="157"/>
      <c r="V40" s="157"/>
      <c r="W40" s="157" t="str">
        <f>IF($Y$38="週","週に勤務すべき時間数","当月に勤務すべき時間数")</f>
        <v>週に勤務すべき時間数</v>
      </c>
      <c r="X40" s="157"/>
      <c r="Y40" s="157"/>
      <c r="Z40" s="157"/>
      <c r="AA40" s="158"/>
      <c r="AB40" s="315" t="s">
        <v>63</v>
      </c>
      <c r="AC40" s="315"/>
      <c r="AD40" s="315"/>
      <c r="AE40" s="315"/>
      <c r="AF40" s="157"/>
      <c r="AG40" s="157"/>
      <c r="AH40" s="157"/>
      <c r="AI40" s="157"/>
      <c r="AJ40" s="159"/>
      <c r="AK40" s="159"/>
      <c r="AL40" s="159"/>
      <c r="AM40" s="159"/>
      <c r="AN40" s="159"/>
      <c r="AO40" s="159"/>
      <c r="AP40" s="159"/>
      <c r="AQ40" s="159"/>
      <c r="AR40" s="159"/>
      <c r="AS40" s="160"/>
      <c r="AT40" s="159"/>
      <c r="AU40" s="159"/>
      <c r="AV40" s="159"/>
      <c r="AW40" s="159"/>
      <c r="AX40" s="131"/>
      <c r="AY40" s="131"/>
      <c r="AZ40" s="129"/>
      <c r="BA40" s="129"/>
      <c r="BB40" s="129"/>
      <c r="BC40" s="129"/>
      <c r="BD40" s="129"/>
    </row>
    <row r="41" spans="1:57" ht="20.25" customHeight="1">
      <c r="A41" s="129"/>
      <c r="B41" s="129"/>
      <c r="C41" s="327">
        <f>L37</f>
        <v>46.333333333333336</v>
      </c>
      <c r="D41" s="328"/>
      <c r="E41" s="176" t="s">
        <v>32</v>
      </c>
      <c r="F41" s="329">
        <v>40</v>
      </c>
      <c r="G41" s="330"/>
      <c r="H41" s="176" t="s">
        <v>33</v>
      </c>
      <c r="I41" s="327">
        <f>C41/F41</f>
        <v>1.1583333333333334</v>
      </c>
      <c r="J41" s="328"/>
      <c r="K41" s="176" t="s">
        <v>34</v>
      </c>
      <c r="L41" s="331">
        <f>IF(C41&lt;40,1,ROUNDUP(I41,1))</f>
        <v>1.2000000000000002</v>
      </c>
      <c r="M41" s="332"/>
      <c r="N41" s="333"/>
      <c r="O41" s="157"/>
      <c r="P41" s="131"/>
      <c r="Q41" s="157"/>
      <c r="R41" s="334">
        <f>IF($Y$38="週",AA36,Y36)</f>
        <v>88</v>
      </c>
      <c r="S41" s="335"/>
      <c r="T41" s="335"/>
      <c r="U41" s="336"/>
      <c r="V41" s="176" t="s">
        <v>32</v>
      </c>
      <c r="W41" s="316">
        <f>IF($Y$38="週",$AV$5,$AZ$5)</f>
        <v>40</v>
      </c>
      <c r="X41" s="317"/>
      <c r="Y41" s="317"/>
      <c r="Z41" s="318"/>
      <c r="AA41" s="176" t="s">
        <v>33</v>
      </c>
      <c r="AB41" s="319">
        <f>ROUNDDOWN(R41/W41,1)</f>
        <v>2.2000000000000002</v>
      </c>
      <c r="AC41" s="320"/>
      <c r="AD41" s="320"/>
      <c r="AE41" s="321"/>
      <c r="AF41" s="157"/>
      <c r="AG41" s="157"/>
      <c r="AH41" s="157"/>
      <c r="AI41" s="157"/>
      <c r="AJ41" s="339"/>
      <c r="AK41" s="339"/>
      <c r="AL41" s="339"/>
      <c r="AM41" s="339"/>
      <c r="AN41" s="163"/>
      <c r="AO41" s="337"/>
      <c r="AP41" s="337"/>
      <c r="AQ41" s="337"/>
      <c r="AR41" s="337"/>
      <c r="AS41" s="163"/>
      <c r="AT41" s="314"/>
      <c r="AU41" s="314"/>
      <c r="AV41" s="314"/>
      <c r="AW41" s="314"/>
      <c r="AX41" s="131"/>
      <c r="AY41" s="131"/>
      <c r="AZ41" s="129"/>
      <c r="BA41" s="129"/>
      <c r="BB41" s="129"/>
      <c r="BC41" s="129"/>
      <c r="BD41" s="129"/>
    </row>
    <row r="42" spans="1:57" ht="20.25" customHeight="1">
      <c r="A42" s="129"/>
      <c r="B42" s="129"/>
      <c r="C42" s="125"/>
      <c r="D42" s="157"/>
      <c r="E42" s="157"/>
      <c r="F42" s="157"/>
      <c r="G42" s="157"/>
      <c r="H42" s="157"/>
      <c r="I42" s="157"/>
      <c r="J42" s="157"/>
      <c r="K42" s="157"/>
      <c r="L42" s="157" t="s">
        <v>106</v>
      </c>
      <c r="M42" s="157"/>
      <c r="N42" s="157"/>
      <c r="O42" s="157"/>
      <c r="P42" s="131"/>
      <c r="Q42" s="157"/>
      <c r="R42" s="157"/>
      <c r="S42" s="157"/>
      <c r="T42" s="157"/>
      <c r="U42" s="157"/>
      <c r="V42" s="157"/>
      <c r="W42" s="157"/>
      <c r="X42" s="157"/>
      <c r="Y42" s="157"/>
      <c r="Z42" s="157"/>
      <c r="AA42" s="158"/>
      <c r="AB42" s="157" t="s">
        <v>105</v>
      </c>
      <c r="AC42" s="157"/>
      <c r="AD42" s="157"/>
      <c r="AE42" s="157"/>
      <c r="AF42" s="157"/>
      <c r="AG42" s="157"/>
      <c r="AH42" s="157"/>
      <c r="AI42" s="157"/>
      <c r="AJ42" s="159"/>
      <c r="AK42" s="159"/>
      <c r="AL42" s="159"/>
      <c r="AM42" s="159"/>
      <c r="AN42" s="159"/>
      <c r="AO42" s="159"/>
      <c r="AP42" s="159"/>
      <c r="AQ42" s="159"/>
      <c r="AR42" s="159"/>
      <c r="AS42" s="160"/>
      <c r="AT42" s="159"/>
      <c r="AU42" s="159"/>
      <c r="AV42" s="159"/>
      <c r="AW42" s="159"/>
      <c r="AX42" s="131"/>
      <c r="AY42" s="131"/>
      <c r="AZ42" s="129"/>
      <c r="BA42" s="129"/>
      <c r="BB42" s="129"/>
      <c r="BC42" s="129"/>
      <c r="BD42" s="129"/>
    </row>
    <row r="43" spans="1:57" ht="20.25" customHeight="1">
      <c r="A43" s="129"/>
      <c r="B43" s="129"/>
      <c r="C43" s="125" t="s">
        <v>145</v>
      </c>
      <c r="D43" s="157"/>
      <c r="E43" s="157"/>
      <c r="F43" s="157"/>
      <c r="G43" s="157"/>
      <c r="H43" s="157"/>
      <c r="I43" s="157"/>
      <c r="J43" s="157"/>
      <c r="K43" s="157"/>
      <c r="L43" s="157"/>
      <c r="M43" s="157"/>
      <c r="N43" s="157"/>
      <c r="O43" s="157"/>
      <c r="P43" s="131"/>
      <c r="Q43" s="157"/>
      <c r="R43" s="157" t="s">
        <v>66</v>
      </c>
      <c r="S43" s="157"/>
      <c r="T43" s="157"/>
      <c r="U43" s="157"/>
      <c r="V43" s="157"/>
      <c r="W43" s="157"/>
      <c r="X43" s="157"/>
      <c r="Y43" s="157"/>
      <c r="Z43" s="157"/>
      <c r="AA43" s="158"/>
      <c r="AB43" s="157"/>
      <c r="AC43" s="157"/>
      <c r="AD43" s="157"/>
      <c r="AE43" s="157"/>
      <c r="AF43" s="157"/>
      <c r="AG43" s="157"/>
      <c r="AH43" s="157"/>
      <c r="AI43" s="157"/>
      <c r="AJ43" s="157"/>
      <c r="AK43" s="177"/>
      <c r="AL43" s="178"/>
      <c r="AM43" s="178"/>
      <c r="AN43" s="157"/>
      <c r="AO43" s="157"/>
      <c r="AP43" s="157"/>
      <c r="AQ43" s="157"/>
      <c r="AR43" s="157"/>
      <c r="AS43" s="157"/>
      <c r="AT43" s="157"/>
      <c r="AU43" s="157"/>
      <c r="AV43" s="125"/>
      <c r="AW43" s="125"/>
      <c r="AX43" s="131"/>
      <c r="AY43" s="131"/>
      <c r="AZ43" s="129"/>
      <c r="BA43" s="129"/>
      <c r="BB43" s="129"/>
      <c r="BC43" s="129"/>
      <c r="BD43" s="129"/>
    </row>
    <row r="44" spans="1:57" ht="20.25" customHeight="1">
      <c r="A44" s="129"/>
      <c r="B44" s="129"/>
      <c r="C44" s="125"/>
      <c r="D44" s="157" t="s">
        <v>146</v>
      </c>
      <c r="E44" s="157"/>
      <c r="F44" s="157"/>
      <c r="G44" s="157"/>
      <c r="H44" s="157"/>
      <c r="I44" s="157"/>
      <c r="J44" s="157"/>
      <c r="K44" s="157"/>
      <c r="L44" s="157"/>
      <c r="M44" s="157"/>
      <c r="N44" s="157"/>
      <c r="O44" s="157"/>
      <c r="P44" s="131"/>
      <c r="Q44" s="157"/>
      <c r="R44" s="157" t="s">
        <v>69</v>
      </c>
      <c r="S44" s="157"/>
      <c r="T44" s="157"/>
      <c r="U44" s="157"/>
      <c r="V44" s="157"/>
      <c r="W44" s="157"/>
      <c r="X44" s="157"/>
      <c r="Y44" s="157"/>
      <c r="Z44" s="157"/>
      <c r="AA44" s="158"/>
      <c r="AB44" s="176"/>
      <c r="AC44" s="176"/>
      <c r="AD44" s="176"/>
      <c r="AE44" s="176"/>
      <c r="AF44" s="157"/>
      <c r="AG44" s="157"/>
      <c r="AH44" s="157"/>
      <c r="AI44" s="157"/>
      <c r="AJ44" s="157"/>
      <c r="AK44" s="177"/>
      <c r="AL44" s="178"/>
      <c r="AM44" s="178"/>
      <c r="AN44" s="157"/>
      <c r="AO44" s="157"/>
      <c r="AP44" s="157"/>
      <c r="AQ44" s="157"/>
      <c r="AR44" s="157"/>
      <c r="AS44" s="157"/>
      <c r="AT44" s="157"/>
      <c r="AU44" s="157"/>
      <c r="AV44" s="125"/>
      <c r="AW44" s="125"/>
      <c r="AX44" s="131"/>
      <c r="AY44" s="131"/>
      <c r="AZ44" s="129"/>
      <c r="BA44" s="129"/>
      <c r="BB44" s="129"/>
      <c r="BC44" s="129"/>
      <c r="BD44" s="129"/>
    </row>
    <row r="45" spans="1:57" ht="20.25" customHeight="1">
      <c r="A45" s="129"/>
      <c r="B45" s="129"/>
      <c r="C45" s="125" t="s">
        <v>39</v>
      </c>
      <c r="D45" s="157"/>
      <c r="E45" s="157"/>
      <c r="F45" s="157"/>
      <c r="G45" s="157"/>
      <c r="H45" s="157"/>
      <c r="I45" s="157"/>
      <c r="J45" s="157"/>
      <c r="K45" s="157"/>
      <c r="L45" s="157"/>
      <c r="M45" s="157"/>
      <c r="N45" s="157"/>
      <c r="O45" s="157"/>
      <c r="P45" s="131"/>
      <c r="Q45" s="157"/>
      <c r="R45" s="125" t="s">
        <v>64</v>
      </c>
      <c r="S45" s="125"/>
      <c r="T45" s="125"/>
      <c r="U45" s="125"/>
      <c r="V45" s="125"/>
      <c r="W45" s="157" t="s">
        <v>68</v>
      </c>
      <c r="X45" s="125"/>
      <c r="Y45" s="125"/>
      <c r="Z45" s="125"/>
      <c r="AA45" s="125"/>
      <c r="AB45" s="315" t="s">
        <v>29</v>
      </c>
      <c r="AC45" s="315"/>
      <c r="AD45" s="315"/>
      <c r="AE45" s="315"/>
      <c r="AF45" s="157"/>
      <c r="AG45" s="157"/>
      <c r="AH45" s="157"/>
      <c r="AI45" s="157"/>
      <c r="AJ45" s="157"/>
      <c r="AK45" s="177"/>
      <c r="AL45" s="178"/>
      <c r="AM45" s="178"/>
      <c r="AN45" s="157"/>
      <c r="AO45" s="157"/>
      <c r="AP45" s="157"/>
      <c r="AQ45" s="157"/>
      <c r="AR45" s="157"/>
      <c r="AS45" s="157"/>
      <c r="AT45" s="157"/>
      <c r="AU45" s="157"/>
      <c r="AV45" s="125"/>
      <c r="AW45" s="125"/>
      <c r="AX45" s="131"/>
      <c r="AY45" s="131"/>
      <c r="AZ45" s="129"/>
      <c r="BA45" s="129"/>
      <c r="BB45" s="129"/>
      <c r="BC45" s="129"/>
      <c r="BD45" s="129"/>
    </row>
    <row r="46" spans="1:57" ht="20.25" customHeight="1">
      <c r="A46" s="129"/>
      <c r="B46" s="129"/>
      <c r="C46" s="125" t="s">
        <v>40</v>
      </c>
      <c r="D46" s="157"/>
      <c r="E46" s="157"/>
      <c r="F46" s="157"/>
      <c r="G46" s="157"/>
      <c r="H46" s="157"/>
      <c r="I46" s="157"/>
      <c r="J46" s="157"/>
      <c r="K46" s="157"/>
      <c r="L46" s="157"/>
      <c r="M46" s="157"/>
      <c r="N46" s="157"/>
      <c r="O46" s="157"/>
      <c r="P46" s="131"/>
      <c r="Q46" s="157"/>
      <c r="R46" s="316">
        <f>AE36</f>
        <v>3</v>
      </c>
      <c r="S46" s="317"/>
      <c r="T46" s="317"/>
      <c r="U46" s="318"/>
      <c r="V46" s="176" t="s">
        <v>122</v>
      </c>
      <c r="W46" s="319">
        <f>AB41</f>
        <v>2.2000000000000002</v>
      </c>
      <c r="X46" s="320"/>
      <c r="Y46" s="320"/>
      <c r="Z46" s="321"/>
      <c r="AA46" s="176" t="s">
        <v>33</v>
      </c>
      <c r="AB46" s="322">
        <f>ROUNDDOWN(R46+W46,1)</f>
        <v>5.2</v>
      </c>
      <c r="AC46" s="323"/>
      <c r="AD46" s="323"/>
      <c r="AE46" s="324"/>
      <c r="AF46" s="157"/>
      <c r="AG46" s="157"/>
      <c r="AH46" s="157"/>
      <c r="AI46" s="157"/>
      <c r="AJ46" s="157"/>
      <c r="AK46" s="177"/>
      <c r="AL46" s="178"/>
      <c r="AM46" s="178"/>
      <c r="AN46" s="157"/>
      <c r="AO46" s="157"/>
      <c r="AP46" s="157"/>
      <c r="AQ46" s="157"/>
      <c r="AR46" s="157"/>
      <c r="AS46" s="157"/>
      <c r="AT46" s="157"/>
      <c r="AU46" s="157"/>
      <c r="AV46" s="125"/>
      <c r="AW46" s="125"/>
      <c r="AX46" s="131"/>
      <c r="AY46" s="131"/>
      <c r="AZ46" s="129"/>
      <c r="BA46" s="129"/>
      <c r="BB46" s="129"/>
      <c r="BC46" s="129"/>
      <c r="BD46" s="129"/>
    </row>
    <row r="47" spans="1:57" ht="20.25" customHeight="1">
      <c r="A47" s="129"/>
      <c r="B47" s="129"/>
      <c r="C47" s="125" t="s">
        <v>41</v>
      </c>
      <c r="D47" s="171"/>
      <c r="E47" s="171"/>
      <c r="F47" s="125"/>
      <c r="G47" s="157"/>
      <c r="H47" s="157"/>
      <c r="I47" s="157"/>
      <c r="J47" s="157"/>
      <c r="K47" s="157"/>
      <c r="L47" s="157"/>
      <c r="M47" s="157"/>
      <c r="N47" s="157"/>
      <c r="O47" s="157"/>
      <c r="P47" s="131"/>
      <c r="Q47" s="157"/>
      <c r="R47" s="157"/>
      <c r="S47" s="157"/>
      <c r="T47" s="157"/>
      <c r="U47" s="157"/>
      <c r="V47" s="157"/>
      <c r="W47" s="157"/>
      <c r="X47" s="157"/>
      <c r="Y47" s="157"/>
      <c r="Z47" s="157"/>
      <c r="AA47" s="157"/>
      <c r="AB47" s="157"/>
      <c r="AC47" s="158"/>
      <c r="AD47" s="157"/>
      <c r="AE47" s="157"/>
      <c r="AF47" s="157"/>
      <c r="AG47" s="157"/>
      <c r="AH47" s="157"/>
      <c r="AI47" s="157"/>
      <c r="AJ47" s="157"/>
      <c r="AK47" s="177"/>
      <c r="AL47" s="178"/>
      <c r="AM47" s="178"/>
      <c r="AN47" s="157"/>
      <c r="AO47" s="157"/>
      <c r="AP47" s="157"/>
      <c r="AQ47" s="157"/>
      <c r="AR47" s="157"/>
      <c r="AS47" s="157"/>
      <c r="AT47" s="157"/>
      <c r="AU47" s="157"/>
      <c r="AV47" s="125"/>
      <c r="AW47" s="125"/>
      <c r="AX47" s="129"/>
      <c r="AY47" s="129"/>
      <c r="AZ47" s="129"/>
      <c r="BA47" s="129"/>
      <c r="BB47" s="129"/>
      <c r="BC47" s="129"/>
      <c r="BD47" s="129"/>
    </row>
    <row r="48" spans="1:57" ht="20.25" customHeight="1">
      <c r="C48" s="179"/>
      <c r="D48" s="179"/>
      <c r="E48" s="180"/>
      <c r="F48" s="180"/>
      <c r="G48" s="180"/>
      <c r="H48" s="180"/>
      <c r="I48" s="180"/>
      <c r="J48" s="180"/>
      <c r="K48" s="180"/>
      <c r="L48" s="180"/>
      <c r="M48" s="180"/>
      <c r="N48" s="180"/>
      <c r="O48" s="180"/>
      <c r="P48" s="180"/>
      <c r="Q48" s="180"/>
      <c r="R48" s="180"/>
      <c r="S48" s="180"/>
      <c r="T48" s="179"/>
      <c r="U48" s="180"/>
      <c r="V48" s="180"/>
      <c r="W48" s="180"/>
      <c r="X48" s="180"/>
      <c r="Y48" s="180"/>
      <c r="Z48" s="180"/>
      <c r="AA48" s="180"/>
      <c r="AB48" s="180"/>
      <c r="AC48" s="180"/>
      <c r="AD48" s="180"/>
      <c r="AE48" s="180"/>
      <c r="AF48" s="180"/>
      <c r="AJ48" s="181"/>
      <c r="AK48" s="182"/>
      <c r="AL48" s="182"/>
      <c r="AM48" s="180"/>
      <c r="AN48" s="180"/>
      <c r="AO48" s="180"/>
      <c r="AP48" s="180"/>
      <c r="AQ48" s="180"/>
      <c r="AR48" s="180"/>
      <c r="AS48" s="180"/>
      <c r="AT48" s="180"/>
      <c r="AU48" s="180"/>
      <c r="AV48" s="180"/>
      <c r="AW48" s="180"/>
      <c r="AX48" s="180"/>
      <c r="AY48" s="180"/>
      <c r="AZ48" s="180"/>
      <c r="BA48" s="180"/>
      <c r="BB48" s="180"/>
      <c r="BC48" s="180"/>
      <c r="BD48" s="180"/>
      <c r="BE48" s="182"/>
    </row>
    <row r="49" spans="1:58" ht="20.25" customHeight="1">
      <c r="A49" s="180"/>
      <c r="B49" s="180"/>
      <c r="C49" s="179"/>
      <c r="D49" s="179"/>
      <c r="E49" s="180"/>
      <c r="F49" s="180"/>
      <c r="G49" s="180"/>
      <c r="H49" s="180"/>
      <c r="I49" s="180"/>
      <c r="J49" s="180"/>
      <c r="K49" s="180"/>
      <c r="L49" s="180"/>
      <c r="M49" s="180"/>
      <c r="N49" s="180"/>
      <c r="O49" s="180"/>
      <c r="P49" s="180"/>
      <c r="Q49" s="180"/>
      <c r="R49" s="180"/>
      <c r="S49" s="180"/>
      <c r="T49" s="180"/>
      <c r="U49" s="179"/>
      <c r="V49" s="180"/>
      <c r="W49" s="180"/>
      <c r="X49" s="180"/>
      <c r="Y49" s="180"/>
      <c r="Z49" s="180"/>
      <c r="AA49" s="180"/>
      <c r="AB49" s="180"/>
      <c r="AC49" s="180"/>
      <c r="AD49" s="180"/>
      <c r="AE49" s="180"/>
      <c r="AF49" s="180"/>
      <c r="AG49" s="180"/>
      <c r="AK49" s="181"/>
      <c r="AL49" s="182"/>
      <c r="AM49" s="182"/>
      <c r="AN49" s="180"/>
      <c r="AO49" s="180"/>
      <c r="AP49" s="180"/>
      <c r="AQ49" s="180"/>
      <c r="AR49" s="180"/>
      <c r="AS49" s="180"/>
      <c r="AT49" s="180"/>
      <c r="AU49" s="180"/>
      <c r="AV49" s="180"/>
      <c r="AW49" s="180"/>
      <c r="AX49" s="180"/>
      <c r="AY49" s="180"/>
      <c r="AZ49" s="180"/>
      <c r="BA49" s="180"/>
      <c r="BB49" s="180"/>
      <c r="BC49" s="180"/>
      <c r="BD49" s="180"/>
      <c r="BE49" s="180"/>
      <c r="BF49" s="182"/>
    </row>
    <row r="50" spans="1:58" ht="20.25" customHeight="1">
      <c r="A50" s="180"/>
      <c r="B50" s="180"/>
      <c r="C50" s="180"/>
      <c r="D50" s="179"/>
      <c r="E50" s="180"/>
      <c r="F50" s="180"/>
      <c r="G50" s="180"/>
      <c r="H50" s="180"/>
      <c r="I50" s="180"/>
      <c r="J50" s="180"/>
      <c r="K50" s="180"/>
      <c r="L50" s="180"/>
      <c r="M50" s="180"/>
      <c r="N50" s="180"/>
      <c r="O50" s="180"/>
      <c r="P50" s="180"/>
      <c r="Q50" s="180"/>
      <c r="R50" s="180"/>
      <c r="S50" s="180"/>
      <c r="T50" s="180"/>
      <c r="U50" s="179"/>
      <c r="V50" s="180"/>
      <c r="W50" s="180"/>
      <c r="X50" s="180"/>
      <c r="Y50" s="180"/>
      <c r="Z50" s="180"/>
      <c r="AA50" s="180"/>
      <c r="AB50" s="180"/>
      <c r="AC50" s="180"/>
      <c r="AD50" s="180"/>
      <c r="AE50" s="180"/>
      <c r="AF50" s="180"/>
      <c r="AG50" s="180"/>
      <c r="AK50" s="181"/>
      <c r="AL50" s="182"/>
      <c r="AM50" s="182"/>
      <c r="AN50" s="180"/>
      <c r="AO50" s="180"/>
      <c r="AP50" s="180"/>
      <c r="AQ50" s="180"/>
      <c r="AR50" s="180"/>
      <c r="AS50" s="180"/>
      <c r="AT50" s="180"/>
      <c r="AU50" s="180"/>
      <c r="AV50" s="180"/>
      <c r="AW50" s="180"/>
      <c r="AX50" s="180"/>
      <c r="AY50" s="180"/>
      <c r="AZ50" s="180"/>
      <c r="BA50" s="180"/>
      <c r="BB50" s="180"/>
      <c r="BC50" s="180"/>
      <c r="BD50" s="180"/>
      <c r="BE50" s="180"/>
      <c r="BF50" s="182"/>
    </row>
    <row r="51" spans="1:58" ht="20.25" customHeight="1">
      <c r="A51" s="180"/>
      <c r="B51" s="180"/>
      <c r="C51" s="179"/>
      <c r="D51" s="179"/>
      <c r="E51" s="180"/>
      <c r="F51" s="180"/>
      <c r="G51" s="180"/>
      <c r="H51" s="180"/>
      <c r="I51" s="180"/>
      <c r="J51" s="180"/>
      <c r="K51" s="180"/>
      <c r="L51" s="180"/>
      <c r="M51" s="180"/>
      <c r="N51" s="180"/>
      <c r="O51" s="180"/>
      <c r="P51" s="180"/>
      <c r="Q51" s="180"/>
      <c r="R51" s="180"/>
      <c r="S51" s="180"/>
      <c r="T51" s="180"/>
      <c r="U51" s="179"/>
      <c r="V51" s="180"/>
      <c r="W51" s="180"/>
      <c r="X51" s="180"/>
      <c r="Y51" s="180"/>
      <c r="Z51" s="180"/>
      <c r="AA51" s="180"/>
      <c r="AB51" s="180"/>
      <c r="AC51" s="180"/>
      <c r="AD51" s="180"/>
      <c r="AE51" s="180"/>
      <c r="AF51" s="180"/>
      <c r="AG51" s="180"/>
      <c r="AK51" s="181"/>
      <c r="AL51" s="182"/>
      <c r="AM51" s="182"/>
      <c r="AN51" s="180"/>
      <c r="AO51" s="180"/>
      <c r="AP51" s="180"/>
      <c r="AQ51" s="180"/>
      <c r="AR51" s="180"/>
      <c r="AS51" s="180"/>
      <c r="AT51" s="180"/>
      <c r="AU51" s="180"/>
      <c r="AV51" s="180"/>
      <c r="AW51" s="180"/>
      <c r="AX51" s="180"/>
      <c r="AY51" s="180"/>
      <c r="AZ51" s="180"/>
      <c r="BA51" s="180"/>
      <c r="BB51" s="180"/>
      <c r="BC51" s="180"/>
      <c r="BD51" s="180"/>
      <c r="BE51" s="180"/>
      <c r="BF51" s="182"/>
    </row>
    <row r="52" spans="1:58" ht="20.25" customHeight="1">
      <c r="C52" s="181"/>
      <c r="D52" s="181"/>
      <c r="E52" s="181"/>
      <c r="F52" s="181"/>
      <c r="G52" s="181"/>
      <c r="H52" s="181"/>
      <c r="I52" s="181"/>
      <c r="J52" s="181"/>
      <c r="K52" s="181"/>
      <c r="L52" s="181"/>
      <c r="M52" s="181"/>
      <c r="N52" s="181"/>
      <c r="O52" s="181"/>
      <c r="P52" s="181"/>
      <c r="Q52" s="181"/>
      <c r="R52" s="181"/>
      <c r="S52" s="181"/>
      <c r="T52" s="181"/>
      <c r="U52" s="182"/>
      <c r="V52" s="182"/>
      <c r="W52" s="181"/>
      <c r="X52" s="181"/>
      <c r="Y52" s="181"/>
      <c r="Z52" s="181"/>
      <c r="AA52" s="181"/>
      <c r="AB52" s="181"/>
      <c r="AC52" s="181"/>
      <c r="AD52" s="181"/>
      <c r="AE52" s="181"/>
      <c r="AF52" s="181"/>
      <c r="AG52" s="181"/>
      <c r="AH52" s="181"/>
      <c r="AI52" s="181"/>
      <c r="AJ52" s="181"/>
      <c r="AK52" s="181"/>
      <c r="AL52" s="182"/>
      <c r="AM52" s="182"/>
      <c r="AN52" s="180"/>
      <c r="AO52" s="180"/>
      <c r="AP52" s="180"/>
      <c r="AQ52" s="180"/>
      <c r="AR52" s="180"/>
      <c r="AS52" s="180"/>
      <c r="AT52" s="180"/>
      <c r="AU52" s="180"/>
      <c r="AV52" s="180"/>
      <c r="AW52" s="180"/>
      <c r="AX52" s="180"/>
      <c r="AY52" s="180"/>
      <c r="AZ52" s="180"/>
      <c r="BA52" s="180"/>
      <c r="BB52" s="180"/>
      <c r="BC52" s="180"/>
      <c r="BD52" s="180"/>
      <c r="BE52" s="180"/>
      <c r="BF52" s="182"/>
    </row>
    <row r="53" spans="1:58" ht="20.25" customHeight="1">
      <c r="C53" s="181"/>
      <c r="D53" s="181"/>
      <c r="E53" s="181"/>
      <c r="F53" s="181"/>
      <c r="G53" s="181"/>
      <c r="H53" s="181"/>
      <c r="I53" s="181"/>
      <c r="J53" s="181"/>
      <c r="K53" s="181"/>
      <c r="L53" s="181"/>
      <c r="M53" s="181"/>
      <c r="N53" s="181"/>
      <c r="O53" s="181"/>
      <c r="P53" s="181"/>
      <c r="Q53" s="181"/>
      <c r="R53" s="181"/>
      <c r="S53" s="181"/>
      <c r="T53" s="181"/>
      <c r="U53" s="182"/>
      <c r="V53" s="182"/>
      <c r="W53" s="181"/>
      <c r="X53" s="181"/>
      <c r="Y53" s="181"/>
      <c r="Z53" s="181"/>
      <c r="AA53" s="181"/>
      <c r="AB53" s="181"/>
      <c r="AC53" s="181"/>
      <c r="AD53" s="181"/>
      <c r="AE53" s="181"/>
      <c r="AF53" s="181"/>
      <c r="AG53" s="181"/>
      <c r="AH53" s="181"/>
      <c r="AI53" s="181"/>
      <c r="AJ53" s="181"/>
      <c r="AK53" s="181"/>
      <c r="AL53" s="182"/>
      <c r="AM53" s="182"/>
      <c r="AN53" s="180"/>
      <c r="AO53" s="180"/>
      <c r="AP53" s="180"/>
      <c r="AQ53" s="180"/>
      <c r="AR53" s="180"/>
      <c r="AS53" s="180"/>
      <c r="AT53" s="180"/>
      <c r="AU53" s="180"/>
      <c r="AV53" s="180"/>
      <c r="AW53" s="180"/>
      <c r="AX53" s="180"/>
      <c r="AY53" s="180"/>
      <c r="AZ53" s="180"/>
      <c r="BA53" s="180"/>
      <c r="BB53" s="180"/>
      <c r="BC53" s="180"/>
      <c r="BD53" s="180"/>
      <c r="BE53" s="180"/>
      <c r="BF53" s="182"/>
    </row>
  </sheetData>
  <sheetProtection insertRows="0"/>
  <mergeCells count="237">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C27:D27"/>
    <mergeCell ref="E27:F27"/>
    <mergeCell ref="G27:K27"/>
    <mergeCell ref="L27:O27"/>
    <mergeCell ref="AU27:AV27"/>
    <mergeCell ref="AW27:AX27"/>
    <mergeCell ref="AY27:BD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I30:AJ30"/>
    <mergeCell ref="AK30:AN30"/>
    <mergeCell ref="AS30:AT30"/>
    <mergeCell ref="C31:E31"/>
    <mergeCell ref="F31:G31"/>
    <mergeCell ref="H31:I31"/>
    <mergeCell ref="J31:K31"/>
    <mergeCell ref="L31:M31"/>
    <mergeCell ref="T31:U31"/>
    <mergeCell ref="V31:W31"/>
    <mergeCell ref="Y31:Z31"/>
    <mergeCell ref="AA31:AB31"/>
    <mergeCell ref="AI31:AJ31"/>
    <mergeCell ref="AK31:AN31"/>
    <mergeCell ref="AS31:AT31"/>
    <mergeCell ref="L32:M32"/>
    <mergeCell ref="R32:S32"/>
    <mergeCell ref="T32:U32"/>
    <mergeCell ref="AA33:AB33"/>
    <mergeCell ref="AE33:AF33"/>
    <mergeCell ref="L30:M30"/>
    <mergeCell ref="R30:S31"/>
    <mergeCell ref="T30:W30"/>
    <mergeCell ref="Y30:AB30"/>
    <mergeCell ref="AI33:AJ33"/>
    <mergeCell ref="AK33:AN33"/>
    <mergeCell ref="AQ33:AR33"/>
    <mergeCell ref="AS33:AT33"/>
    <mergeCell ref="AQ32:AT32"/>
    <mergeCell ref="C33:E33"/>
    <mergeCell ref="F33:G33"/>
    <mergeCell ref="H33:I33"/>
    <mergeCell ref="J33:K33"/>
    <mergeCell ref="L33:M33"/>
    <mergeCell ref="R33:S33"/>
    <mergeCell ref="T33:U33"/>
    <mergeCell ref="V33:W33"/>
    <mergeCell ref="Y33:Z33"/>
    <mergeCell ref="V32:W32"/>
    <mergeCell ref="Y32:Z32"/>
    <mergeCell ref="AA32:AB32"/>
    <mergeCell ref="AE32:AF32"/>
    <mergeCell ref="AI32:AJ32"/>
    <mergeCell ref="AK32:AN32"/>
    <mergeCell ref="C32:E32"/>
    <mergeCell ref="F32:G32"/>
    <mergeCell ref="H32:I32"/>
    <mergeCell ref="J32:K32"/>
    <mergeCell ref="AK34:AN34"/>
    <mergeCell ref="AQ34:AR34"/>
    <mergeCell ref="AS34:AT34"/>
    <mergeCell ref="C35:E35"/>
    <mergeCell ref="F35:G35"/>
    <mergeCell ref="H35:I35"/>
    <mergeCell ref="J35:K35"/>
    <mergeCell ref="L35:M35"/>
    <mergeCell ref="N35:O35"/>
    <mergeCell ref="R35:S35"/>
    <mergeCell ref="T34:U34"/>
    <mergeCell ref="V34:W34"/>
    <mergeCell ref="Y34:Z34"/>
    <mergeCell ref="AA34:AB34"/>
    <mergeCell ref="AE34:AF34"/>
    <mergeCell ref="AI34:AJ34"/>
    <mergeCell ref="C34:E34"/>
    <mergeCell ref="F34:G34"/>
    <mergeCell ref="H34:I34"/>
    <mergeCell ref="J34:K34"/>
    <mergeCell ref="L34:M34"/>
    <mergeCell ref="R34:S34"/>
    <mergeCell ref="AJ36:AK36"/>
    <mergeCell ref="AL36:AM36"/>
    <mergeCell ref="AJ41:AM41"/>
    <mergeCell ref="AN36:AO36"/>
    <mergeCell ref="AQ36:AR36"/>
    <mergeCell ref="AS36:AT36"/>
    <mergeCell ref="L37:M37"/>
    <mergeCell ref="AL35:AM35"/>
    <mergeCell ref="AN35:AO35"/>
    <mergeCell ref="AQ35:AR35"/>
    <mergeCell ref="AS35:AT35"/>
    <mergeCell ref="R36:S36"/>
    <mergeCell ref="T36:U36"/>
    <mergeCell ref="V36:W36"/>
    <mergeCell ref="Y36:Z36"/>
    <mergeCell ref="AA36:AB36"/>
    <mergeCell ref="AE36:AF36"/>
    <mergeCell ref="T35:U35"/>
    <mergeCell ref="V35:W35"/>
    <mergeCell ref="Y35:Z35"/>
    <mergeCell ref="AA35:AB35"/>
    <mergeCell ref="AE35:AF35"/>
    <mergeCell ref="AJ35:AK35"/>
    <mergeCell ref="AO41:AR41"/>
    <mergeCell ref="AT41:AW41"/>
    <mergeCell ref="AB45:AE45"/>
    <mergeCell ref="R46:U46"/>
    <mergeCell ref="W46:Z46"/>
    <mergeCell ref="AB46:AE46"/>
    <mergeCell ref="Y38:Z38"/>
    <mergeCell ref="AB40:AE40"/>
    <mergeCell ref="C41:D41"/>
    <mergeCell ref="F41:G41"/>
    <mergeCell ref="I41:J41"/>
    <mergeCell ref="L41:N41"/>
    <mergeCell ref="R41:U41"/>
    <mergeCell ref="W41:Z41"/>
    <mergeCell ref="AB41:AE41"/>
  </mergeCells>
  <phoneticPr fontId="1"/>
  <conditionalFormatting sqref="P13:AX27">
    <cfRule type="expression" dxfId="20" priority="4">
      <formula>INDIRECT(ADDRESS(ROW(),COLUMN()))=TRUNC(INDIRECT(ADDRESS(ROW(),COLUMN())))</formula>
    </cfRule>
  </conditionalFormatting>
  <conditionalFormatting sqref="F32:M35">
    <cfRule type="expression" dxfId="19" priority="3">
      <formula>INDIRECT(ADDRESS(ROW(),COLUMN()))=TRUNC(INDIRECT(ADDRESS(ROW(),COLUMN())))</formula>
    </cfRule>
  </conditionalFormatting>
  <conditionalFormatting sqref="T32:AF36">
    <cfRule type="expression" dxfId="18" priority="2">
      <formula>INDIRECT(ADDRESS(ROW(),COLUMN()))=TRUNC(INDIRECT(ADDRESS(ROW(),COLUMN())))</formula>
    </cfRule>
  </conditionalFormatting>
  <conditionalFormatting sqref="R41:U41">
    <cfRule type="expression" dxfId="1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Y38:Z38"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F41" xr:uid="{00000000-0002-0000-0000-000003000000}">
      <formula1>"40,50"</formula1>
    </dataValidation>
    <dataValidation type="list" allowBlank="1" showInputMessage="1" showErrorMessage="1" sqref="AZ4" xr:uid="{00000000-0002-0000-0000-000007000000}">
      <formula1>"予定,実績,予定・実績"</formula1>
    </dataValidation>
    <dataValidation type="list" allowBlank="1" showInputMessage="1" sqref="C13:D27" xr:uid="{00000000-0002-0000-0000-000004000000}">
      <formula1>職種</formula1>
    </dataValidation>
    <dataValidation type="list" errorStyle="warning" allowBlank="1" showInputMessage="1" error="リストにない場合のみ、入力してください。" sqref="G13:K27" xr:uid="{00000000-0002-0000-0000-000005000000}">
      <formula1>INDIRECT(C13)</formula1>
    </dataValidation>
    <dataValidation type="list" allowBlank="1" showInputMessage="1" sqref="E13:F27"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8CD7F-ACA3-4CC2-8702-0241CCF49420}">
  <sheetPr>
    <pageSetUpPr fitToPage="1"/>
  </sheetPr>
  <dimension ref="A1:BF55"/>
  <sheetViews>
    <sheetView showGridLines="0" view="pageBreakPreview" zoomScale="60" zoomScaleNormal="55" workbookViewId="0">
      <selection activeCell="E27" sqref="E27:F27"/>
    </sheetView>
  </sheetViews>
  <sheetFormatPr defaultColWidth="4.5" defaultRowHeight="20.25" customHeight="1"/>
  <cols>
    <col min="1" max="1" width="1.3984375" style="218" customWidth="1"/>
    <col min="2" max="56" width="5.59765625" style="218" customWidth="1"/>
    <col min="57" max="16384" width="4.5" style="218"/>
  </cols>
  <sheetData>
    <row r="1" spans="1:57" s="188" customFormat="1" ht="20.25" customHeight="1">
      <c r="A1" s="183"/>
      <c r="B1" s="183"/>
      <c r="C1" s="184" t="s">
        <v>183</v>
      </c>
      <c r="D1" s="184"/>
      <c r="E1" s="183"/>
      <c r="F1" s="183"/>
      <c r="G1" s="185" t="s">
        <v>16</v>
      </c>
      <c r="H1" s="183"/>
      <c r="I1" s="183"/>
      <c r="J1" s="184"/>
      <c r="K1" s="184"/>
      <c r="L1" s="184"/>
      <c r="M1" s="184"/>
      <c r="N1" s="183"/>
      <c r="O1" s="183"/>
      <c r="P1" s="183"/>
      <c r="Q1" s="183"/>
      <c r="R1" s="183"/>
      <c r="S1" s="183"/>
      <c r="T1" s="183"/>
      <c r="U1" s="183"/>
      <c r="V1" s="183"/>
      <c r="W1" s="183"/>
      <c r="X1" s="183"/>
      <c r="Y1" s="183"/>
      <c r="Z1" s="183"/>
      <c r="AA1" s="183"/>
      <c r="AB1" s="183"/>
      <c r="AC1" s="183"/>
      <c r="AD1" s="183"/>
      <c r="AE1" s="183"/>
      <c r="AF1" s="183"/>
      <c r="AG1" s="183"/>
      <c r="AH1" s="183"/>
      <c r="AI1" s="183"/>
      <c r="AJ1" s="183"/>
      <c r="AK1" s="186" t="s">
        <v>19</v>
      </c>
      <c r="AL1" s="186" t="s">
        <v>17</v>
      </c>
      <c r="AM1" s="450" t="s">
        <v>176</v>
      </c>
      <c r="AN1" s="450"/>
      <c r="AO1" s="450"/>
      <c r="AP1" s="450"/>
      <c r="AQ1" s="450"/>
      <c r="AR1" s="450"/>
      <c r="AS1" s="450"/>
      <c r="AT1" s="450"/>
      <c r="AU1" s="450"/>
      <c r="AV1" s="450"/>
      <c r="AW1" s="450"/>
      <c r="AX1" s="450"/>
      <c r="AY1" s="450"/>
      <c r="AZ1" s="450"/>
      <c r="BA1" s="450"/>
      <c r="BB1" s="187" t="s">
        <v>0</v>
      </c>
      <c r="BC1" s="183"/>
      <c r="BD1" s="183"/>
    </row>
    <row r="2" spans="1:57" s="191" customFormat="1" ht="20.25" customHeight="1">
      <c r="A2" s="189"/>
      <c r="B2" s="189"/>
      <c r="C2" s="189"/>
      <c r="D2" s="185"/>
      <c r="E2" s="189"/>
      <c r="F2" s="189"/>
      <c r="G2" s="189"/>
      <c r="H2" s="185"/>
      <c r="I2" s="186"/>
      <c r="J2" s="186"/>
      <c r="K2" s="186"/>
      <c r="L2" s="186"/>
      <c r="M2" s="186"/>
      <c r="N2" s="189"/>
      <c r="O2" s="189"/>
      <c r="P2" s="189"/>
      <c r="Q2" s="189"/>
      <c r="R2" s="189"/>
      <c r="S2" s="189"/>
      <c r="T2" s="186" t="s">
        <v>20</v>
      </c>
      <c r="U2" s="451">
        <v>6</v>
      </c>
      <c r="V2" s="451"/>
      <c r="W2" s="186" t="s">
        <v>17</v>
      </c>
      <c r="X2" s="522">
        <f>IF(U2=0,"",YEAR(DATE(2018+U2,1,1)))</f>
        <v>2024</v>
      </c>
      <c r="Y2" s="522"/>
      <c r="Z2" s="189" t="s">
        <v>21</v>
      </c>
      <c r="AA2" s="189" t="s">
        <v>22</v>
      </c>
      <c r="AB2" s="451">
        <v>4</v>
      </c>
      <c r="AC2" s="451"/>
      <c r="AD2" s="189" t="s">
        <v>23</v>
      </c>
      <c r="AE2" s="189"/>
      <c r="AF2" s="189"/>
      <c r="AG2" s="189"/>
      <c r="AH2" s="189"/>
      <c r="AI2" s="189"/>
      <c r="AJ2" s="187"/>
      <c r="AK2" s="186" t="s">
        <v>18</v>
      </c>
      <c r="AL2" s="186" t="s">
        <v>17</v>
      </c>
      <c r="AM2" s="451" t="s">
        <v>184</v>
      </c>
      <c r="AN2" s="451"/>
      <c r="AO2" s="451"/>
      <c r="AP2" s="451"/>
      <c r="AQ2" s="451"/>
      <c r="AR2" s="451"/>
      <c r="AS2" s="451"/>
      <c r="AT2" s="451"/>
      <c r="AU2" s="451"/>
      <c r="AV2" s="451"/>
      <c r="AW2" s="451"/>
      <c r="AX2" s="451"/>
      <c r="AY2" s="451"/>
      <c r="AZ2" s="451"/>
      <c r="BA2" s="451"/>
      <c r="BB2" s="187" t="s">
        <v>0</v>
      </c>
      <c r="BC2" s="186"/>
      <c r="BD2" s="186"/>
      <c r="BE2" s="190"/>
    </row>
    <row r="3" spans="1:57" s="191" customFormat="1" ht="20.25" customHeight="1">
      <c r="A3" s="189"/>
      <c r="B3" s="189"/>
      <c r="C3" s="189"/>
      <c r="D3" s="185"/>
      <c r="E3" s="189"/>
      <c r="F3" s="189"/>
      <c r="G3" s="189"/>
      <c r="H3" s="185"/>
      <c r="I3" s="186"/>
      <c r="J3" s="186"/>
      <c r="K3" s="186"/>
      <c r="L3" s="186"/>
      <c r="M3" s="186"/>
      <c r="N3" s="189"/>
      <c r="O3" s="189"/>
      <c r="P3" s="189"/>
      <c r="Q3" s="189"/>
      <c r="R3" s="189"/>
      <c r="S3" s="189"/>
      <c r="T3" s="192"/>
      <c r="U3" s="193"/>
      <c r="V3" s="193"/>
      <c r="W3" s="194"/>
      <c r="X3" s="193"/>
      <c r="Y3" s="193"/>
      <c r="Z3" s="195"/>
      <c r="AA3" s="195"/>
      <c r="AB3" s="193"/>
      <c r="AC3" s="193"/>
      <c r="AD3" s="196"/>
      <c r="AE3" s="189"/>
      <c r="AF3" s="189"/>
      <c r="AG3" s="189"/>
      <c r="AH3" s="189"/>
      <c r="AI3" s="189"/>
      <c r="AJ3" s="187"/>
      <c r="AK3" s="186"/>
      <c r="AL3" s="186"/>
      <c r="AM3" s="197"/>
      <c r="AN3" s="197"/>
      <c r="AO3" s="197"/>
      <c r="AP3" s="197"/>
      <c r="AQ3" s="197"/>
      <c r="AR3" s="197"/>
      <c r="AS3" s="197"/>
      <c r="AT3" s="197"/>
      <c r="AU3" s="197"/>
      <c r="AV3" s="197"/>
      <c r="AW3" s="197"/>
      <c r="AX3" s="197"/>
      <c r="AY3" s="198" t="s">
        <v>108</v>
      </c>
      <c r="AZ3" s="453" t="s">
        <v>155</v>
      </c>
      <c r="BA3" s="453"/>
      <c r="BB3" s="453"/>
      <c r="BC3" s="453"/>
      <c r="BD3" s="186"/>
      <c r="BE3" s="190"/>
    </row>
    <row r="4" spans="1:57" s="191" customFormat="1" ht="20.25" customHeight="1">
      <c r="A4" s="189"/>
      <c r="B4" s="199"/>
      <c r="C4" s="199"/>
      <c r="D4" s="199"/>
      <c r="E4" s="199"/>
      <c r="F4" s="199"/>
      <c r="G4" s="199"/>
      <c r="H4" s="199"/>
      <c r="I4" s="199"/>
      <c r="J4" s="200"/>
      <c r="K4" s="201"/>
      <c r="L4" s="201"/>
      <c r="M4" s="201"/>
      <c r="N4" s="201"/>
      <c r="O4" s="201"/>
      <c r="P4" s="202"/>
      <c r="Q4" s="201"/>
      <c r="R4" s="201"/>
      <c r="S4" s="189"/>
      <c r="T4" s="189"/>
      <c r="U4" s="189"/>
      <c r="V4" s="189"/>
      <c r="W4" s="189"/>
      <c r="X4" s="189"/>
      <c r="Y4" s="189"/>
      <c r="Z4" s="195"/>
      <c r="AA4" s="195"/>
      <c r="AB4" s="193"/>
      <c r="AC4" s="193"/>
      <c r="AD4" s="196"/>
      <c r="AE4" s="189"/>
      <c r="AF4" s="189"/>
      <c r="AG4" s="189"/>
      <c r="AH4" s="189"/>
      <c r="AI4" s="189"/>
      <c r="AJ4" s="187"/>
      <c r="AK4" s="186"/>
      <c r="AL4" s="186"/>
      <c r="AM4" s="197"/>
      <c r="AN4" s="197"/>
      <c r="AO4" s="197"/>
      <c r="AP4" s="197"/>
      <c r="AQ4" s="197"/>
      <c r="AR4" s="197"/>
      <c r="AS4" s="197"/>
      <c r="AT4" s="197"/>
      <c r="AU4" s="197"/>
      <c r="AV4" s="197"/>
      <c r="AW4" s="197"/>
      <c r="AX4" s="197"/>
      <c r="AY4" s="198" t="s">
        <v>147</v>
      </c>
      <c r="AZ4" s="453" t="s">
        <v>148</v>
      </c>
      <c r="BA4" s="453"/>
      <c r="BB4" s="453"/>
      <c r="BC4" s="453"/>
      <c r="BD4" s="186"/>
      <c r="BE4" s="190"/>
    </row>
    <row r="5" spans="1:57" s="191" customFormat="1" ht="20.25" customHeight="1">
      <c r="A5" s="189"/>
      <c r="B5" s="203"/>
      <c r="C5" s="203"/>
      <c r="D5" s="203"/>
      <c r="E5" s="203"/>
      <c r="F5" s="203"/>
      <c r="G5" s="203"/>
      <c r="H5" s="203"/>
      <c r="I5" s="203"/>
      <c r="J5" s="201"/>
      <c r="K5" s="204"/>
      <c r="L5" s="205"/>
      <c r="M5" s="205"/>
      <c r="N5" s="205"/>
      <c r="O5" s="205"/>
      <c r="P5" s="203"/>
      <c r="Q5" s="199"/>
      <c r="R5" s="199"/>
      <c r="S5" s="183"/>
      <c r="T5" s="189"/>
      <c r="U5" s="189"/>
      <c r="V5" s="189"/>
      <c r="W5" s="189"/>
      <c r="X5" s="189"/>
      <c r="Y5" s="189"/>
      <c r="Z5" s="195"/>
      <c r="AA5" s="195"/>
      <c r="AB5" s="193"/>
      <c r="AC5" s="193"/>
      <c r="AD5" s="183"/>
      <c r="AE5" s="183"/>
      <c r="AF5" s="183"/>
      <c r="AG5" s="183"/>
      <c r="AH5" s="189"/>
      <c r="AI5" s="189"/>
      <c r="AJ5" s="183" t="s">
        <v>79</v>
      </c>
      <c r="AK5" s="183"/>
      <c r="AL5" s="183"/>
      <c r="AM5" s="183"/>
      <c r="AN5" s="183"/>
      <c r="AO5" s="183"/>
      <c r="AP5" s="183"/>
      <c r="AQ5" s="183"/>
      <c r="AR5" s="199"/>
      <c r="AS5" s="199"/>
      <c r="AT5" s="206"/>
      <c r="AU5" s="183"/>
      <c r="AV5" s="444">
        <v>40</v>
      </c>
      <c r="AW5" s="445"/>
      <c r="AX5" s="206" t="s">
        <v>24</v>
      </c>
      <c r="AY5" s="183"/>
      <c r="AZ5" s="446">
        <v>160</v>
      </c>
      <c r="BA5" s="447"/>
      <c r="BB5" s="206" t="s">
        <v>128</v>
      </c>
      <c r="BC5" s="183"/>
      <c r="BD5" s="189"/>
      <c r="BE5" s="190"/>
    </row>
    <row r="6" spans="1:57" s="191" customFormat="1" ht="20.25" customHeight="1">
      <c r="A6" s="189"/>
      <c r="B6" s="203"/>
      <c r="C6" s="203"/>
      <c r="D6" s="203"/>
      <c r="E6" s="203"/>
      <c r="F6" s="203"/>
      <c r="G6" s="203"/>
      <c r="H6" s="203"/>
      <c r="I6" s="203"/>
      <c r="J6" s="203"/>
      <c r="K6" s="207"/>
      <c r="L6" s="207"/>
      <c r="M6" s="207"/>
      <c r="N6" s="203"/>
      <c r="O6" s="208"/>
      <c r="P6" s="209"/>
      <c r="Q6" s="209"/>
      <c r="R6" s="210"/>
      <c r="S6" s="211"/>
      <c r="T6" s="189"/>
      <c r="U6" s="189"/>
      <c r="V6" s="189"/>
      <c r="W6" s="189"/>
      <c r="X6" s="189"/>
      <c r="Y6" s="189"/>
      <c r="Z6" s="195"/>
      <c r="AA6" s="195"/>
      <c r="AB6" s="193"/>
      <c r="AC6" s="193"/>
      <c r="AD6" s="206"/>
      <c r="AE6" s="183"/>
      <c r="AF6" s="183"/>
      <c r="AG6" s="183"/>
      <c r="AH6" s="189"/>
      <c r="AI6" s="189"/>
      <c r="AJ6" s="189"/>
      <c r="AK6" s="189"/>
      <c r="AL6" s="183"/>
      <c r="AM6" s="183"/>
      <c r="AN6" s="212"/>
      <c r="AO6" s="213"/>
      <c r="AP6" s="213"/>
      <c r="AQ6" s="211"/>
      <c r="AR6" s="211"/>
      <c r="AS6" s="211"/>
      <c r="AT6" s="211"/>
      <c r="AU6" s="211"/>
      <c r="AV6" s="211"/>
      <c r="AW6" s="183" t="s">
        <v>25</v>
      </c>
      <c r="AX6" s="183"/>
      <c r="AY6" s="183"/>
      <c r="AZ6" s="536">
        <f>DAY(EOMONTH(DATE(X2,AB2,1),0))</f>
        <v>30</v>
      </c>
      <c r="BA6" s="537"/>
      <c r="BB6" s="206" t="s">
        <v>26</v>
      </c>
      <c r="BC6" s="189"/>
      <c r="BD6" s="189"/>
      <c r="BE6" s="190"/>
    </row>
    <row r="7" spans="1:57" ht="20.25" customHeight="1" thickBot="1">
      <c r="A7" s="214"/>
      <c r="B7" s="214"/>
      <c r="C7" s="215"/>
      <c r="D7" s="215"/>
      <c r="E7" s="214"/>
      <c r="F7" s="214"/>
      <c r="G7" s="214"/>
      <c r="H7" s="214"/>
      <c r="I7" s="214"/>
      <c r="J7" s="214"/>
      <c r="K7" s="214"/>
      <c r="L7" s="214"/>
      <c r="M7" s="214"/>
      <c r="N7" s="214"/>
      <c r="O7" s="214"/>
      <c r="P7" s="214"/>
      <c r="Q7" s="214"/>
      <c r="R7" s="214"/>
      <c r="S7" s="215"/>
      <c r="T7" s="214"/>
      <c r="U7" s="214"/>
      <c r="V7" s="214"/>
      <c r="W7" s="214"/>
      <c r="X7" s="214"/>
      <c r="Y7" s="214"/>
      <c r="Z7" s="214"/>
      <c r="AA7" s="214"/>
      <c r="AB7" s="214"/>
      <c r="AC7" s="214"/>
      <c r="AD7" s="214"/>
      <c r="AE7" s="214"/>
      <c r="AF7" s="214"/>
      <c r="AG7" s="214"/>
      <c r="AH7" s="214"/>
      <c r="AI7" s="214"/>
      <c r="AJ7" s="215"/>
      <c r="AK7" s="214"/>
      <c r="AL7" s="214"/>
      <c r="AM7" s="214"/>
      <c r="AN7" s="214"/>
      <c r="AO7" s="214"/>
      <c r="AP7" s="214"/>
      <c r="AQ7" s="214"/>
      <c r="AR7" s="214"/>
      <c r="AS7" s="214"/>
      <c r="AT7" s="214"/>
      <c r="AU7" s="214"/>
      <c r="AV7" s="214"/>
      <c r="AW7" s="214"/>
      <c r="AX7" s="214"/>
      <c r="AY7" s="214"/>
      <c r="AZ7" s="214"/>
      <c r="BA7" s="214"/>
      <c r="BB7" s="214"/>
      <c r="BC7" s="216"/>
      <c r="BD7" s="216"/>
      <c r="BE7" s="217"/>
    </row>
    <row r="8" spans="1:57" ht="20.25" customHeight="1" thickBot="1">
      <c r="A8" s="214"/>
      <c r="B8" s="505" t="s">
        <v>27</v>
      </c>
      <c r="C8" s="508" t="s">
        <v>86</v>
      </c>
      <c r="D8" s="509"/>
      <c r="E8" s="514" t="s">
        <v>87</v>
      </c>
      <c r="F8" s="509"/>
      <c r="G8" s="514" t="s">
        <v>88</v>
      </c>
      <c r="H8" s="508"/>
      <c r="I8" s="508"/>
      <c r="J8" s="508"/>
      <c r="K8" s="509"/>
      <c r="L8" s="514" t="s">
        <v>89</v>
      </c>
      <c r="M8" s="508"/>
      <c r="N8" s="508"/>
      <c r="O8" s="517"/>
      <c r="P8" s="520" t="s">
        <v>163</v>
      </c>
      <c r="Q8" s="521"/>
      <c r="R8" s="521"/>
      <c r="S8" s="521"/>
      <c r="T8" s="521"/>
      <c r="U8" s="521"/>
      <c r="V8" s="521"/>
      <c r="W8" s="521"/>
      <c r="X8" s="521"/>
      <c r="Y8" s="521"/>
      <c r="Z8" s="521"/>
      <c r="AA8" s="521"/>
      <c r="AB8" s="521"/>
      <c r="AC8" s="521"/>
      <c r="AD8" s="521"/>
      <c r="AE8" s="521"/>
      <c r="AF8" s="521"/>
      <c r="AG8" s="521"/>
      <c r="AH8" s="521"/>
      <c r="AI8" s="521"/>
      <c r="AJ8" s="521"/>
      <c r="AK8" s="521"/>
      <c r="AL8" s="521"/>
      <c r="AM8" s="521"/>
      <c r="AN8" s="521"/>
      <c r="AO8" s="521"/>
      <c r="AP8" s="521"/>
      <c r="AQ8" s="521"/>
      <c r="AR8" s="521"/>
      <c r="AS8" s="521"/>
      <c r="AT8" s="521"/>
      <c r="AU8" s="523" t="str">
        <f>IF(AZ3="４週","(9)1～4週目の勤務時間数合計","(9)1か月の勤務時間数合計")</f>
        <v>(9)1～4週目の勤務時間数合計</v>
      </c>
      <c r="AV8" s="524"/>
      <c r="AW8" s="523" t="s">
        <v>197</v>
      </c>
      <c r="AX8" s="524"/>
      <c r="AY8" s="531" t="s">
        <v>162</v>
      </c>
      <c r="AZ8" s="531"/>
      <c r="BA8" s="531"/>
      <c r="BB8" s="531"/>
      <c r="BC8" s="531"/>
      <c r="BD8" s="531"/>
    </row>
    <row r="9" spans="1:57" ht="20.25" customHeight="1" thickBot="1">
      <c r="A9" s="214"/>
      <c r="B9" s="506"/>
      <c r="C9" s="510"/>
      <c r="D9" s="511"/>
      <c r="E9" s="515"/>
      <c r="F9" s="511"/>
      <c r="G9" s="515"/>
      <c r="H9" s="510"/>
      <c r="I9" s="510"/>
      <c r="J9" s="510"/>
      <c r="K9" s="511"/>
      <c r="L9" s="515"/>
      <c r="M9" s="510"/>
      <c r="N9" s="510"/>
      <c r="O9" s="518"/>
      <c r="P9" s="533" t="s">
        <v>11</v>
      </c>
      <c r="Q9" s="534"/>
      <c r="R9" s="534"/>
      <c r="S9" s="534"/>
      <c r="T9" s="534"/>
      <c r="U9" s="534"/>
      <c r="V9" s="535"/>
      <c r="W9" s="533" t="s">
        <v>12</v>
      </c>
      <c r="X9" s="534"/>
      <c r="Y9" s="534"/>
      <c r="Z9" s="534"/>
      <c r="AA9" s="534"/>
      <c r="AB9" s="534"/>
      <c r="AC9" s="535"/>
      <c r="AD9" s="533" t="s">
        <v>13</v>
      </c>
      <c r="AE9" s="534"/>
      <c r="AF9" s="534"/>
      <c r="AG9" s="534"/>
      <c r="AH9" s="534"/>
      <c r="AI9" s="534"/>
      <c r="AJ9" s="535"/>
      <c r="AK9" s="533" t="s">
        <v>14</v>
      </c>
      <c r="AL9" s="534"/>
      <c r="AM9" s="534"/>
      <c r="AN9" s="534"/>
      <c r="AO9" s="534"/>
      <c r="AP9" s="534"/>
      <c r="AQ9" s="535"/>
      <c r="AR9" s="533" t="s">
        <v>15</v>
      </c>
      <c r="AS9" s="534"/>
      <c r="AT9" s="535"/>
      <c r="AU9" s="525"/>
      <c r="AV9" s="526"/>
      <c r="AW9" s="525"/>
      <c r="AX9" s="526"/>
      <c r="AY9" s="531"/>
      <c r="AZ9" s="531"/>
      <c r="BA9" s="531"/>
      <c r="BB9" s="531"/>
      <c r="BC9" s="531"/>
      <c r="BD9" s="531"/>
    </row>
    <row r="10" spans="1:57" ht="20.25" customHeight="1" thickBot="1">
      <c r="A10" s="214"/>
      <c r="B10" s="506"/>
      <c r="C10" s="510"/>
      <c r="D10" s="511"/>
      <c r="E10" s="515"/>
      <c r="F10" s="511"/>
      <c r="G10" s="515"/>
      <c r="H10" s="510"/>
      <c r="I10" s="510"/>
      <c r="J10" s="510"/>
      <c r="K10" s="511"/>
      <c r="L10" s="515"/>
      <c r="M10" s="510"/>
      <c r="N10" s="510"/>
      <c r="O10" s="518"/>
      <c r="P10" s="219">
        <f>DAY(DATE($X$2,$AB$2,1))</f>
        <v>1</v>
      </c>
      <c r="Q10" s="220">
        <f>DAY(DATE($X$2,$AB$2,2))</f>
        <v>2</v>
      </c>
      <c r="R10" s="220">
        <f>DAY(DATE($X$2,$AB$2,3))</f>
        <v>3</v>
      </c>
      <c r="S10" s="220">
        <f>DAY(DATE($X$2,$AB$2,4))</f>
        <v>4</v>
      </c>
      <c r="T10" s="220">
        <f>DAY(DATE($X$2,$AB$2,5))</f>
        <v>5</v>
      </c>
      <c r="U10" s="220">
        <f>DAY(DATE($X$2,$AB$2,6))</f>
        <v>6</v>
      </c>
      <c r="V10" s="221">
        <f>DAY(DATE($X$2,$AB$2,7))</f>
        <v>7</v>
      </c>
      <c r="W10" s="219">
        <f>DAY(DATE($X$2,$AB$2,8))</f>
        <v>8</v>
      </c>
      <c r="X10" s="220">
        <f>DAY(DATE($X$2,$AB$2,9))</f>
        <v>9</v>
      </c>
      <c r="Y10" s="220">
        <f>DAY(DATE($X$2,$AB$2,10))</f>
        <v>10</v>
      </c>
      <c r="Z10" s="220">
        <f>DAY(DATE($X$2,$AB$2,11))</f>
        <v>11</v>
      </c>
      <c r="AA10" s="220">
        <f>DAY(DATE($X$2,$AB$2,12))</f>
        <v>12</v>
      </c>
      <c r="AB10" s="220">
        <f>DAY(DATE($X$2,$AB$2,13))</f>
        <v>13</v>
      </c>
      <c r="AC10" s="221">
        <f>DAY(DATE($X$2,$AB$2,14))</f>
        <v>14</v>
      </c>
      <c r="AD10" s="219">
        <f>DAY(DATE($X$2,$AB$2,15))</f>
        <v>15</v>
      </c>
      <c r="AE10" s="220">
        <f>DAY(DATE($X$2,$AB$2,16))</f>
        <v>16</v>
      </c>
      <c r="AF10" s="220">
        <f>DAY(DATE($X$2,$AB$2,17))</f>
        <v>17</v>
      </c>
      <c r="AG10" s="220">
        <f>DAY(DATE($X$2,$AB$2,18))</f>
        <v>18</v>
      </c>
      <c r="AH10" s="220">
        <f>DAY(DATE($X$2,$AB$2,19))</f>
        <v>19</v>
      </c>
      <c r="AI10" s="220">
        <f>DAY(DATE($X$2,$AB$2,20))</f>
        <v>20</v>
      </c>
      <c r="AJ10" s="221">
        <f>DAY(DATE($X$2,$AB$2,21))</f>
        <v>21</v>
      </c>
      <c r="AK10" s="219">
        <f>DAY(DATE($X$2,$AB$2,22))</f>
        <v>22</v>
      </c>
      <c r="AL10" s="220">
        <f>DAY(DATE($X$2,$AB$2,23))</f>
        <v>23</v>
      </c>
      <c r="AM10" s="220">
        <f>DAY(DATE($X$2,$AB$2,24))</f>
        <v>24</v>
      </c>
      <c r="AN10" s="220">
        <f>DAY(DATE($X$2,$AB$2,25))</f>
        <v>25</v>
      </c>
      <c r="AO10" s="220">
        <f>DAY(DATE($X$2,$AB$2,26))</f>
        <v>26</v>
      </c>
      <c r="AP10" s="220">
        <f>DAY(DATE($X$2,$AB$2,27))</f>
        <v>27</v>
      </c>
      <c r="AQ10" s="221">
        <f>DAY(DATE($X$2,$AB$2,28))</f>
        <v>28</v>
      </c>
      <c r="AR10" s="219" t="str">
        <f>IF(AZ3="暦月",IF(DAY(DATE($X$2,$AB$2,29))=29,29,""),"")</f>
        <v/>
      </c>
      <c r="AS10" s="220" t="str">
        <f>IF(AZ3="暦月",IF(DAY(DATE($X$2,$AB$2,30))=30,30,""),"")</f>
        <v/>
      </c>
      <c r="AT10" s="221" t="str">
        <f>IF(AZ3="暦月",IF(DAY(DATE($X$2,$AB$2,31))=31,31,""),"")</f>
        <v/>
      </c>
      <c r="AU10" s="525"/>
      <c r="AV10" s="526"/>
      <c r="AW10" s="525"/>
      <c r="AX10" s="526"/>
      <c r="AY10" s="531"/>
      <c r="AZ10" s="531"/>
      <c r="BA10" s="531"/>
      <c r="BB10" s="531"/>
      <c r="BC10" s="531"/>
      <c r="BD10" s="531"/>
    </row>
    <row r="11" spans="1:57" ht="20.25" hidden="1" customHeight="1" thickBot="1">
      <c r="A11" s="214"/>
      <c r="B11" s="506"/>
      <c r="C11" s="510"/>
      <c r="D11" s="511"/>
      <c r="E11" s="515"/>
      <c r="F11" s="511"/>
      <c r="G11" s="515"/>
      <c r="H11" s="510"/>
      <c r="I11" s="510"/>
      <c r="J11" s="510"/>
      <c r="K11" s="511"/>
      <c r="L11" s="515"/>
      <c r="M11" s="510"/>
      <c r="N11" s="510"/>
      <c r="O11" s="518"/>
      <c r="P11" s="219">
        <f>WEEKDAY(DATE($X$2,$AB$2,1))</f>
        <v>2</v>
      </c>
      <c r="Q11" s="220">
        <f>WEEKDAY(DATE($X$2,$AB$2,2))</f>
        <v>3</v>
      </c>
      <c r="R11" s="220">
        <f>WEEKDAY(DATE($X$2,$AB$2,3))</f>
        <v>4</v>
      </c>
      <c r="S11" s="220">
        <f>WEEKDAY(DATE($X$2,$AB$2,4))</f>
        <v>5</v>
      </c>
      <c r="T11" s="220">
        <f>WEEKDAY(DATE($X$2,$AB$2,5))</f>
        <v>6</v>
      </c>
      <c r="U11" s="220">
        <f>WEEKDAY(DATE($X$2,$AB$2,6))</f>
        <v>7</v>
      </c>
      <c r="V11" s="221">
        <f>WEEKDAY(DATE($X$2,$AB$2,7))</f>
        <v>1</v>
      </c>
      <c r="W11" s="219">
        <f>WEEKDAY(DATE($X$2,$AB$2,8))</f>
        <v>2</v>
      </c>
      <c r="X11" s="220">
        <f>WEEKDAY(DATE($X$2,$AB$2,9))</f>
        <v>3</v>
      </c>
      <c r="Y11" s="220">
        <f>WEEKDAY(DATE($X$2,$AB$2,10))</f>
        <v>4</v>
      </c>
      <c r="Z11" s="220">
        <f>WEEKDAY(DATE($X$2,$AB$2,11))</f>
        <v>5</v>
      </c>
      <c r="AA11" s="220">
        <f>WEEKDAY(DATE($X$2,$AB$2,12))</f>
        <v>6</v>
      </c>
      <c r="AB11" s="220">
        <f>WEEKDAY(DATE($X$2,$AB$2,13))</f>
        <v>7</v>
      </c>
      <c r="AC11" s="221">
        <f>WEEKDAY(DATE($X$2,$AB$2,14))</f>
        <v>1</v>
      </c>
      <c r="AD11" s="219">
        <f>WEEKDAY(DATE($X$2,$AB$2,15))</f>
        <v>2</v>
      </c>
      <c r="AE11" s="220">
        <f>WEEKDAY(DATE($X$2,$AB$2,16))</f>
        <v>3</v>
      </c>
      <c r="AF11" s="220">
        <f>WEEKDAY(DATE($X$2,$AB$2,17))</f>
        <v>4</v>
      </c>
      <c r="AG11" s="220">
        <f>WEEKDAY(DATE($X$2,$AB$2,18))</f>
        <v>5</v>
      </c>
      <c r="AH11" s="220">
        <f>WEEKDAY(DATE($X$2,$AB$2,19))</f>
        <v>6</v>
      </c>
      <c r="AI11" s="220">
        <f>WEEKDAY(DATE($X$2,$AB$2,20))</f>
        <v>7</v>
      </c>
      <c r="AJ11" s="221">
        <f>WEEKDAY(DATE($X$2,$AB$2,21))</f>
        <v>1</v>
      </c>
      <c r="AK11" s="219">
        <f>WEEKDAY(DATE($X$2,$AB$2,22))</f>
        <v>2</v>
      </c>
      <c r="AL11" s="220">
        <f>WEEKDAY(DATE($X$2,$AB$2,23))</f>
        <v>3</v>
      </c>
      <c r="AM11" s="220">
        <f>WEEKDAY(DATE($X$2,$AB$2,24))</f>
        <v>4</v>
      </c>
      <c r="AN11" s="220">
        <f>WEEKDAY(DATE($X$2,$AB$2,25))</f>
        <v>5</v>
      </c>
      <c r="AO11" s="220">
        <f>WEEKDAY(DATE($X$2,$AB$2,26))</f>
        <v>6</v>
      </c>
      <c r="AP11" s="220">
        <f>WEEKDAY(DATE($X$2,$AB$2,27))</f>
        <v>7</v>
      </c>
      <c r="AQ11" s="221">
        <f>WEEKDAY(DATE($X$2,$AB$2,28))</f>
        <v>1</v>
      </c>
      <c r="AR11" s="219">
        <f>IF(AR10=29,WEEKDAY(DATE($X$2,$AB$2,29)),0)</f>
        <v>0</v>
      </c>
      <c r="AS11" s="220">
        <f>IF(AS10=30,WEEKDAY(DATE($X$2,$AB$2,30)),0)</f>
        <v>0</v>
      </c>
      <c r="AT11" s="221">
        <f>IF(AT10=31,WEEKDAY(DATE($X$2,$AB$2,31)),0)</f>
        <v>0</v>
      </c>
      <c r="AU11" s="527"/>
      <c r="AV11" s="528"/>
      <c r="AW11" s="527"/>
      <c r="AX11" s="528"/>
      <c r="AY11" s="532"/>
      <c r="AZ11" s="532"/>
      <c r="BA11" s="532"/>
      <c r="BB11" s="532"/>
      <c r="BC11" s="532"/>
      <c r="BD11" s="532"/>
    </row>
    <row r="12" spans="1:57" ht="20.25" customHeight="1" thickBot="1">
      <c r="A12" s="214"/>
      <c r="B12" s="507"/>
      <c r="C12" s="512"/>
      <c r="D12" s="513"/>
      <c r="E12" s="516"/>
      <c r="F12" s="513"/>
      <c r="G12" s="516"/>
      <c r="H12" s="512"/>
      <c r="I12" s="512"/>
      <c r="J12" s="512"/>
      <c r="K12" s="513"/>
      <c r="L12" s="516"/>
      <c r="M12" s="512"/>
      <c r="N12" s="512"/>
      <c r="O12" s="519"/>
      <c r="P12" s="222" t="str">
        <f>IF(P11=1,"日",IF(P11=2,"月",IF(P11=3,"火",IF(P11=4,"水",IF(P11=5,"木",IF(P11=6,"金","土"))))))</f>
        <v>月</v>
      </c>
      <c r="Q12" s="223" t="str">
        <f t="shared" ref="Q12:AQ12" si="0">IF(Q11=1,"日",IF(Q11=2,"月",IF(Q11=3,"火",IF(Q11=4,"水",IF(Q11=5,"木",IF(Q11=6,"金","土"))))))</f>
        <v>火</v>
      </c>
      <c r="R12" s="223" t="str">
        <f t="shared" si="0"/>
        <v>水</v>
      </c>
      <c r="S12" s="223" t="str">
        <f t="shared" si="0"/>
        <v>木</v>
      </c>
      <c r="T12" s="223" t="str">
        <f t="shared" si="0"/>
        <v>金</v>
      </c>
      <c r="U12" s="223" t="str">
        <f t="shared" si="0"/>
        <v>土</v>
      </c>
      <c r="V12" s="224" t="str">
        <f t="shared" si="0"/>
        <v>日</v>
      </c>
      <c r="W12" s="222" t="str">
        <f t="shared" si="0"/>
        <v>月</v>
      </c>
      <c r="X12" s="223" t="str">
        <f t="shared" si="0"/>
        <v>火</v>
      </c>
      <c r="Y12" s="223" t="str">
        <f t="shared" si="0"/>
        <v>水</v>
      </c>
      <c r="Z12" s="223" t="str">
        <f t="shared" si="0"/>
        <v>木</v>
      </c>
      <c r="AA12" s="223" t="str">
        <f t="shared" si="0"/>
        <v>金</v>
      </c>
      <c r="AB12" s="223" t="str">
        <f t="shared" si="0"/>
        <v>土</v>
      </c>
      <c r="AC12" s="224" t="str">
        <f t="shared" si="0"/>
        <v>日</v>
      </c>
      <c r="AD12" s="222" t="str">
        <f t="shared" si="0"/>
        <v>月</v>
      </c>
      <c r="AE12" s="223" t="str">
        <f t="shared" si="0"/>
        <v>火</v>
      </c>
      <c r="AF12" s="223" t="str">
        <f t="shared" si="0"/>
        <v>水</v>
      </c>
      <c r="AG12" s="223" t="str">
        <f t="shared" si="0"/>
        <v>木</v>
      </c>
      <c r="AH12" s="223" t="str">
        <f t="shared" si="0"/>
        <v>金</v>
      </c>
      <c r="AI12" s="223" t="str">
        <f t="shared" si="0"/>
        <v>土</v>
      </c>
      <c r="AJ12" s="224" t="str">
        <f t="shared" si="0"/>
        <v>日</v>
      </c>
      <c r="AK12" s="222" t="str">
        <f t="shared" si="0"/>
        <v>月</v>
      </c>
      <c r="AL12" s="223" t="str">
        <f t="shared" si="0"/>
        <v>火</v>
      </c>
      <c r="AM12" s="223" t="str">
        <f t="shared" si="0"/>
        <v>水</v>
      </c>
      <c r="AN12" s="223" t="str">
        <f t="shared" si="0"/>
        <v>木</v>
      </c>
      <c r="AO12" s="223" t="str">
        <f t="shared" si="0"/>
        <v>金</v>
      </c>
      <c r="AP12" s="223" t="str">
        <f t="shared" si="0"/>
        <v>土</v>
      </c>
      <c r="AQ12" s="224" t="str">
        <f t="shared" si="0"/>
        <v>日</v>
      </c>
      <c r="AR12" s="223" t="str">
        <f>IF(AR11=1,"日",IF(AR11=2,"月",IF(AR11=3,"火",IF(AR11=4,"水",IF(AR11=5,"木",IF(AR11=6,"金",IF(AR11=0,"","土")))))))</f>
        <v/>
      </c>
      <c r="AS12" s="223" t="str">
        <f>IF(AS11=1,"日",IF(AS11=2,"月",IF(AS11=3,"火",IF(AS11=4,"水",IF(AS11=5,"木",IF(AS11=6,"金",IF(AS11=0,"","土")))))))</f>
        <v/>
      </c>
      <c r="AT12" s="223" t="str">
        <f>IF(AT11=1,"日",IF(AT11=2,"月",IF(AT11=3,"火",IF(AT11=4,"水",IF(AT11=5,"木",IF(AT11=6,"金",IF(AT11=0,"","土")))))))</f>
        <v/>
      </c>
      <c r="AU12" s="529"/>
      <c r="AV12" s="530"/>
      <c r="AW12" s="529"/>
      <c r="AX12" s="530"/>
      <c r="AY12" s="532"/>
      <c r="AZ12" s="532"/>
      <c r="BA12" s="532"/>
      <c r="BB12" s="532"/>
      <c r="BC12" s="532"/>
      <c r="BD12" s="532"/>
    </row>
    <row r="13" spans="1:57" ht="39.9" customHeight="1">
      <c r="A13" s="214"/>
      <c r="B13" s="225">
        <v>1</v>
      </c>
      <c r="C13" s="400" t="s">
        <v>2</v>
      </c>
      <c r="D13" s="401"/>
      <c r="E13" s="402" t="s">
        <v>185</v>
      </c>
      <c r="F13" s="403"/>
      <c r="G13" s="404" t="s">
        <v>100</v>
      </c>
      <c r="H13" s="405"/>
      <c r="I13" s="405"/>
      <c r="J13" s="405"/>
      <c r="K13" s="406"/>
      <c r="L13" s="407" t="s">
        <v>101</v>
      </c>
      <c r="M13" s="408"/>
      <c r="N13" s="408"/>
      <c r="O13" s="409"/>
      <c r="P13" s="142">
        <v>8</v>
      </c>
      <c r="Q13" s="143">
        <v>8</v>
      </c>
      <c r="R13" s="143">
        <v>8</v>
      </c>
      <c r="S13" s="143"/>
      <c r="T13" s="143"/>
      <c r="U13" s="143">
        <v>8</v>
      </c>
      <c r="V13" s="144">
        <v>8</v>
      </c>
      <c r="W13" s="142">
        <v>8</v>
      </c>
      <c r="X13" s="143">
        <v>8</v>
      </c>
      <c r="Y13" s="143">
        <v>8</v>
      </c>
      <c r="Z13" s="143"/>
      <c r="AA13" s="143"/>
      <c r="AB13" s="143">
        <v>8</v>
      </c>
      <c r="AC13" s="144">
        <v>8</v>
      </c>
      <c r="AD13" s="142">
        <v>8</v>
      </c>
      <c r="AE13" s="143">
        <v>8</v>
      </c>
      <c r="AF13" s="143">
        <v>8</v>
      </c>
      <c r="AG13" s="143"/>
      <c r="AH13" s="143"/>
      <c r="AI13" s="143">
        <v>8</v>
      </c>
      <c r="AJ13" s="144">
        <v>8</v>
      </c>
      <c r="AK13" s="142">
        <v>8</v>
      </c>
      <c r="AL13" s="143">
        <v>8</v>
      </c>
      <c r="AM13" s="143">
        <v>8</v>
      </c>
      <c r="AN13" s="143"/>
      <c r="AO13" s="143"/>
      <c r="AP13" s="143">
        <v>8</v>
      </c>
      <c r="AQ13" s="144">
        <v>8</v>
      </c>
      <c r="AR13" s="142"/>
      <c r="AS13" s="143"/>
      <c r="AT13" s="144"/>
      <c r="AU13" s="503">
        <f>IF($AZ$3="４週",SUM(P13:AQ13),IF($AZ$3="暦月",SUM(P13:AT13),""))</f>
        <v>160</v>
      </c>
      <c r="AV13" s="504"/>
      <c r="AW13" s="412">
        <f t="shared" ref="AW13:AW29" si="1">IF($AZ$3="４週",AU13/4,IF($AZ$3="暦月",AU13/($AZ$6/7),""))</f>
        <v>40</v>
      </c>
      <c r="AX13" s="413"/>
      <c r="AY13" s="500" t="s">
        <v>186</v>
      </c>
      <c r="AZ13" s="501"/>
      <c r="BA13" s="501"/>
      <c r="BB13" s="501"/>
      <c r="BC13" s="501"/>
      <c r="BD13" s="502"/>
    </row>
    <row r="14" spans="1:57" ht="39.9" customHeight="1">
      <c r="A14" s="214"/>
      <c r="B14" s="226">
        <f t="shared" ref="B14:B28" si="2">B13+1</f>
        <v>2</v>
      </c>
      <c r="C14" s="383" t="s">
        <v>43</v>
      </c>
      <c r="D14" s="384"/>
      <c r="E14" s="385" t="s">
        <v>185</v>
      </c>
      <c r="F14" s="386"/>
      <c r="G14" s="387" t="s">
        <v>3</v>
      </c>
      <c r="H14" s="388"/>
      <c r="I14" s="388"/>
      <c r="J14" s="388"/>
      <c r="K14" s="389"/>
      <c r="L14" s="390" t="s">
        <v>101</v>
      </c>
      <c r="M14" s="391"/>
      <c r="N14" s="391"/>
      <c r="O14" s="392"/>
      <c r="P14" s="146">
        <v>8</v>
      </c>
      <c r="Q14" s="147">
        <v>8</v>
      </c>
      <c r="R14" s="147">
        <v>8</v>
      </c>
      <c r="S14" s="147"/>
      <c r="T14" s="147"/>
      <c r="U14" s="147">
        <v>8</v>
      </c>
      <c r="V14" s="148">
        <v>8</v>
      </c>
      <c r="W14" s="146">
        <v>8</v>
      </c>
      <c r="X14" s="147">
        <v>8</v>
      </c>
      <c r="Y14" s="147">
        <v>8</v>
      </c>
      <c r="Z14" s="147"/>
      <c r="AA14" s="147"/>
      <c r="AB14" s="147">
        <v>8</v>
      </c>
      <c r="AC14" s="148">
        <v>8</v>
      </c>
      <c r="AD14" s="146">
        <v>8</v>
      </c>
      <c r="AE14" s="147">
        <v>8</v>
      </c>
      <c r="AF14" s="147">
        <v>8</v>
      </c>
      <c r="AG14" s="147"/>
      <c r="AH14" s="147"/>
      <c r="AI14" s="147">
        <v>8</v>
      </c>
      <c r="AJ14" s="148">
        <v>8</v>
      </c>
      <c r="AK14" s="146">
        <v>8</v>
      </c>
      <c r="AL14" s="147">
        <v>8</v>
      </c>
      <c r="AM14" s="147">
        <v>8</v>
      </c>
      <c r="AN14" s="147"/>
      <c r="AO14" s="147"/>
      <c r="AP14" s="147">
        <v>8</v>
      </c>
      <c r="AQ14" s="148">
        <v>8</v>
      </c>
      <c r="AR14" s="146"/>
      <c r="AS14" s="147"/>
      <c r="AT14" s="148"/>
      <c r="AU14" s="498">
        <f>IF($AZ$3="４週",SUM(P14:AQ14),IF($AZ$3="暦月",SUM(P14:AT14),""))</f>
        <v>160</v>
      </c>
      <c r="AV14" s="499"/>
      <c r="AW14" s="395">
        <f t="shared" si="1"/>
        <v>40</v>
      </c>
      <c r="AX14" s="396"/>
      <c r="AY14" s="495" t="s">
        <v>203</v>
      </c>
      <c r="AZ14" s="496"/>
      <c r="BA14" s="496"/>
      <c r="BB14" s="496"/>
      <c r="BC14" s="496"/>
      <c r="BD14" s="497"/>
    </row>
    <row r="15" spans="1:57" ht="39.9" customHeight="1">
      <c r="A15" s="214"/>
      <c r="B15" s="226">
        <f t="shared" si="2"/>
        <v>3</v>
      </c>
      <c r="C15" s="383" t="s">
        <v>43</v>
      </c>
      <c r="D15" s="384"/>
      <c r="E15" s="385" t="s">
        <v>185</v>
      </c>
      <c r="F15" s="386"/>
      <c r="G15" s="387" t="s">
        <v>118</v>
      </c>
      <c r="H15" s="388"/>
      <c r="I15" s="388"/>
      <c r="J15" s="388"/>
      <c r="K15" s="389"/>
      <c r="L15" s="390" t="s">
        <v>119</v>
      </c>
      <c r="M15" s="391"/>
      <c r="N15" s="391"/>
      <c r="O15" s="392"/>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498">
        <f>IF($AZ$3="４週",SUM(P15:AQ15),IF($AZ$3="暦月",SUM(P15:AT15),""))</f>
        <v>160</v>
      </c>
      <c r="AV15" s="499"/>
      <c r="AW15" s="395">
        <f t="shared" si="1"/>
        <v>40</v>
      </c>
      <c r="AX15" s="396"/>
      <c r="AY15" s="495" t="s">
        <v>187</v>
      </c>
      <c r="AZ15" s="496"/>
      <c r="BA15" s="496"/>
      <c r="BB15" s="496"/>
      <c r="BC15" s="496"/>
      <c r="BD15" s="497"/>
    </row>
    <row r="16" spans="1:57" ht="39.9" customHeight="1">
      <c r="A16" s="214"/>
      <c r="B16" s="226">
        <f t="shared" si="2"/>
        <v>4</v>
      </c>
      <c r="C16" s="383" t="s">
        <v>42</v>
      </c>
      <c r="D16" s="384"/>
      <c r="E16" s="385" t="s">
        <v>188</v>
      </c>
      <c r="F16" s="386"/>
      <c r="G16" s="387" t="s">
        <v>114</v>
      </c>
      <c r="H16" s="388"/>
      <c r="I16" s="388"/>
      <c r="J16" s="388"/>
      <c r="K16" s="389"/>
      <c r="L16" s="390" t="s">
        <v>121</v>
      </c>
      <c r="M16" s="391"/>
      <c r="N16" s="391"/>
      <c r="O16" s="392"/>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498">
        <f>IF($AZ$3="４週",SUM(P16:AQ16),IF($AZ$3="暦月",SUM(P16:AT16),""))</f>
        <v>80</v>
      </c>
      <c r="AV16" s="499"/>
      <c r="AW16" s="395">
        <f t="shared" si="1"/>
        <v>20</v>
      </c>
      <c r="AX16" s="396"/>
      <c r="AY16" s="495" t="s">
        <v>204</v>
      </c>
      <c r="AZ16" s="496"/>
      <c r="BA16" s="496"/>
      <c r="BB16" s="496"/>
      <c r="BC16" s="496"/>
      <c r="BD16" s="497"/>
    </row>
    <row r="17" spans="1:56" ht="39.9" customHeight="1">
      <c r="A17" s="214"/>
      <c r="B17" s="226">
        <f t="shared" si="2"/>
        <v>5</v>
      </c>
      <c r="C17" s="383" t="s">
        <v>42</v>
      </c>
      <c r="D17" s="384"/>
      <c r="E17" s="385" t="s">
        <v>188</v>
      </c>
      <c r="F17" s="386"/>
      <c r="G17" s="387" t="s">
        <v>114</v>
      </c>
      <c r="H17" s="388"/>
      <c r="I17" s="388"/>
      <c r="J17" s="388"/>
      <c r="K17" s="389"/>
      <c r="L17" s="390" t="s">
        <v>120</v>
      </c>
      <c r="M17" s="391"/>
      <c r="N17" s="391"/>
      <c r="O17" s="392"/>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498">
        <f t="shared" ref="AU17:AU29" si="3">IF($AZ$3="４週",SUM(P17:AQ17),IF($AZ$3="暦月",SUM(P17:AT17),""))</f>
        <v>80</v>
      </c>
      <c r="AV17" s="499"/>
      <c r="AW17" s="395">
        <f t="shared" si="1"/>
        <v>20</v>
      </c>
      <c r="AX17" s="396"/>
      <c r="AY17" s="495" t="s">
        <v>205</v>
      </c>
      <c r="AZ17" s="496"/>
      <c r="BA17" s="496"/>
      <c r="BB17" s="496"/>
      <c r="BC17" s="496"/>
      <c r="BD17" s="497"/>
    </row>
    <row r="18" spans="1:56" ht="39.9" customHeight="1">
      <c r="A18" s="214"/>
      <c r="B18" s="226">
        <f t="shared" si="2"/>
        <v>6</v>
      </c>
      <c r="C18" s="383" t="s">
        <v>42</v>
      </c>
      <c r="D18" s="384"/>
      <c r="E18" s="385" t="s">
        <v>188</v>
      </c>
      <c r="F18" s="386"/>
      <c r="G18" s="387" t="s">
        <v>114</v>
      </c>
      <c r="H18" s="388"/>
      <c r="I18" s="388"/>
      <c r="J18" s="388"/>
      <c r="K18" s="389"/>
      <c r="L18" s="390" t="s">
        <v>157</v>
      </c>
      <c r="M18" s="391"/>
      <c r="N18" s="391"/>
      <c r="O18" s="392"/>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498">
        <f t="shared" si="3"/>
        <v>80</v>
      </c>
      <c r="AV18" s="499"/>
      <c r="AW18" s="395">
        <f t="shared" si="1"/>
        <v>20</v>
      </c>
      <c r="AX18" s="396"/>
      <c r="AY18" s="495" t="s">
        <v>189</v>
      </c>
      <c r="AZ18" s="496"/>
      <c r="BA18" s="496"/>
      <c r="BB18" s="496"/>
      <c r="BC18" s="496"/>
      <c r="BD18" s="497"/>
    </row>
    <row r="19" spans="1:56" ht="39.9" customHeight="1">
      <c r="A19" s="214"/>
      <c r="B19" s="226">
        <f t="shared" si="2"/>
        <v>7</v>
      </c>
      <c r="C19" s="383" t="s">
        <v>42</v>
      </c>
      <c r="D19" s="384"/>
      <c r="E19" s="385" t="s">
        <v>188</v>
      </c>
      <c r="F19" s="386"/>
      <c r="G19" s="387" t="s">
        <v>114</v>
      </c>
      <c r="H19" s="388"/>
      <c r="I19" s="388"/>
      <c r="J19" s="388"/>
      <c r="K19" s="389"/>
      <c r="L19" s="390" t="s">
        <v>132</v>
      </c>
      <c r="M19" s="391"/>
      <c r="N19" s="391"/>
      <c r="O19" s="392"/>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498">
        <f>IF($AZ$3="４週",SUM(P19:AQ19),IF($AZ$3="暦月",SUM(P19:AT19),""))</f>
        <v>68</v>
      </c>
      <c r="AV19" s="499"/>
      <c r="AW19" s="395">
        <f t="shared" si="1"/>
        <v>17</v>
      </c>
      <c r="AX19" s="396"/>
      <c r="AY19" s="495" t="s">
        <v>190</v>
      </c>
      <c r="AZ19" s="496"/>
      <c r="BA19" s="496"/>
      <c r="BB19" s="496"/>
      <c r="BC19" s="496"/>
      <c r="BD19" s="497"/>
    </row>
    <row r="20" spans="1:56" ht="39.9" customHeight="1">
      <c r="A20" s="214"/>
      <c r="B20" s="226">
        <f t="shared" si="2"/>
        <v>8</v>
      </c>
      <c r="C20" s="383" t="s">
        <v>42</v>
      </c>
      <c r="D20" s="384"/>
      <c r="E20" s="385" t="s">
        <v>188</v>
      </c>
      <c r="F20" s="386"/>
      <c r="G20" s="387" t="s">
        <v>114</v>
      </c>
      <c r="H20" s="388"/>
      <c r="I20" s="388"/>
      <c r="J20" s="388"/>
      <c r="K20" s="389"/>
      <c r="L20" s="390" t="s">
        <v>133</v>
      </c>
      <c r="M20" s="391"/>
      <c r="N20" s="391"/>
      <c r="O20" s="392"/>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498">
        <f t="shared" si="3"/>
        <v>64</v>
      </c>
      <c r="AV20" s="499"/>
      <c r="AW20" s="395">
        <f t="shared" si="1"/>
        <v>16</v>
      </c>
      <c r="AX20" s="396"/>
      <c r="AY20" s="495" t="s">
        <v>191</v>
      </c>
      <c r="AZ20" s="496"/>
      <c r="BA20" s="496"/>
      <c r="BB20" s="496"/>
      <c r="BC20" s="496"/>
      <c r="BD20" s="497"/>
    </row>
    <row r="21" spans="1:56" ht="39.9" customHeight="1">
      <c r="A21" s="214"/>
      <c r="B21" s="226">
        <f t="shared" si="2"/>
        <v>9</v>
      </c>
      <c r="C21" s="383" t="s">
        <v>42</v>
      </c>
      <c r="D21" s="384"/>
      <c r="E21" s="385" t="s">
        <v>6</v>
      </c>
      <c r="F21" s="386"/>
      <c r="G21" s="387" t="s">
        <v>114</v>
      </c>
      <c r="H21" s="388"/>
      <c r="I21" s="388"/>
      <c r="J21" s="388"/>
      <c r="K21" s="389"/>
      <c r="L21" s="390" t="s">
        <v>156</v>
      </c>
      <c r="M21" s="391"/>
      <c r="N21" s="391"/>
      <c r="O21" s="392"/>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498">
        <f t="shared" si="3"/>
        <v>60</v>
      </c>
      <c r="AV21" s="499"/>
      <c r="AW21" s="395">
        <f t="shared" si="1"/>
        <v>15</v>
      </c>
      <c r="AX21" s="396"/>
      <c r="AY21" s="495" t="s">
        <v>195</v>
      </c>
      <c r="AZ21" s="496"/>
      <c r="BA21" s="496"/>
      <c r="BB21" s="496"/>
      <c r="BC21" s="496"/>
      <c r="BD21" s="497"/>
    </row>
    <row r="22" spans="1:56" ht="39.9" customHeight="1">
      <c r="A22" s="214"/>
      <c r="B22" s="226">
        <f t="shared" si="2"/>
        <v>10</v>
      </c>
      <c r="C22" s="383"/>
      <c r="D22" s="384"/>
      <c r="E22" s="385"/>
      <c r="F22" s="386"/>
      <c r="G22" s="387"/>
      <c r="H22" s="388"/>
      <c r="I22" s="388"/>
      <c r="J22" s="388"/>
      <c r="K22" s="389"/>
      <c r="L22" s="390"/>
      <c r="M22" s="391"/>
      <c r="N22" s="391"/>
      <c r="O22" s="392"/>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498">
        <f t="shared" si="3"/>
        <v>0</v>
      </c>
      <c r="AV22" s="499"/>
      <c r="AW22" s="395">
        <f t="shared" si="1"/>
        <v>0</v>
      </c>
      <c r="AX22" s="396"/>
      <c r="AY22" s="495"/>
      <c r="AZ22" s="496"/>
      <c r="BA22" s="496"/>
      <c r="BB22" s="496"/>
      <c r="BC22" s="496"/>
      <c r="BD22" s="497"/>
    </row>
    <row r="23" spans="1:56" ht="39.9" customHeight="1">
      <c r="A23" s="214"/>
      <c r="B23" s="226">
        <f t="shared" si="2"/>
        <v>11</v>
      </c>
      <c r="C23" s="383"/>
      <c r="D23" s="384"/>
      <c r="E23" s="385"/>
      <c r="F23" s="386"/>
      <c r="G23" s="387"/>
      <c r="H23" s="388"/>
      <c r="I23" s="388"/>
      <c r="J23" s="388"/>
      <c r="K23" s="389"/>
      <c r="L23" s="390"/>
      <c r="M23" s="391"/>
      <c r="N23" s="391"/>
      <c r="O23" s="392"/>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498">
        <f t="shared" si="3"/>
        <v>0</v>
      </c>
      <c r="AV23" s="499"/>
      <c r="AW23" s="395">
        <f t="shared" si="1"/>
        <v>0</v>
      </c>
      <c r="AX23" s="396"/>
      <c r="AY23" s="495"/>
      <c r="AZ23" s="496"/>
      <c r="BA23" s="496"/>
      <c r="BB23" s="496"/>
      <c r="BC23" s="496"/>
      <c r="BD23" s="497"/>
    </row>
    <row r="24" spans="1:56" ht="39.9" customHeight="1">
      <c r="A24" s="214"/>
      <c r="B24" s="226">
        <f t="shared" si="2"/>
        <v>12</v>
      </c>
      <c r="C24" s="383"/>
      <c r="D24" s="384"/>
      <c r="E24" s="385"/>
      <c r="F24" s="386"/>
      <c r="G24" s="387"/>
      <c r="H24" s="388"/>
      <c r="I24" s="388"/>
      <c r="J24" s="388"/>
      <c r="K24" s="389"/>
      <c r="L24" s="390"/>
      <c r="M24" s="391"/>
      <c r="N24" s="391"/>
      <c r="O24" s="392"/>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498">
        <f t="shared" si="3"/>
        <v>0</v>
      </c>
      <c r="AV24" s="499"/>
      <c r="AW24" s="395">
        <f t="shared" si="1"/>
        <v>0</v>
      </c>
      <c r="AX24" s="396"/>
      <c r="AY24" s="495"/>
      <c r="AZ24" s="496"/>
      <c r="BA24" s="496"/>
      <c r="BB24" s="496"/>
      <c r="BC24" s="496"/>
      <c r="BD24" s="497"/>
    </row>
    <row r="25" spans="1:56" ht="39.9" customHeight="1">
      <c r="A25" s="214"/>
      <c r="B25" s="226">
        <f t="shared" si="2"/>
        <v>13</v>
      </c>
      <c r="C25" s="383"/>
      <c r="D25" s="384"/>
      <c r="E25" s="385"/>
      <c r="F25" s="386"/>
      <c r="G25" s="387"/>
      <c r="H25" s="388"/>
      <c r="I25" s="388"/>
      <c r="J25" s="388"/>
      <c r="K25" s="389"/>
      <c r="L25" s="390"/>
      <c r="M25" s="391"/>
      <c r="N25" s="391"/>
      <c r="O25" s="392"/>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498">
        <f t="shared" si="3"/>
        <v>0</v>
      </c>
      <c r="AV25" s="499"/>
      <c r="AW25" s="395">
        <f t="shared" si="1"/>
        <v>0</v>
      </c>
      <c r="AX25" s="396"/>
      <c r="AY25" s="495"/>
      <c r="AZ25" s="496"/>
      <c r="BA25" s="496"/>
      <c r="BB25" s="496"/>
      <c r="BC25" s="496"/>
      <c r="BD25" s="497"/>
    </row>
    <row r="26" spans="1:56" ht="39.9" customHeight="1">
      <c r="A26" s="214"/>
      <c r="B26" s="226">
        <f t="shared" si="2"/>
        <v>14</v>
      </c>
      <c r="C26" s="383"/>
      <c r="D26" s="384"/>
      <c r="E26" s="385"/>
      <c r="F26" s="386"/>
      <c r="G26" s="387"/>
      <c r="H26" s="388"/>
      <c r="I26" s="388"/>
      <c r="J26" s="388"/>
      <c r="K26" s="389"/>
      <c r="L26" s="390"/>
      <c r="M26" s="391"/>
      <c r="N26" s="391"/>
      <c r="O26" s="392"/>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498">
        <f t="shared" si="3"/>
        <v>0</v>
      </c>
      <c r="AV26" s="499"/>
      <c r="AW26" s="395">
        <f t="shared" si="1"/>
        <v>0</v>
      </c>
      <c r="AX26" s="396"/>
      <c r="AY26" s="495"/>
      <c r="AZ26" s="496"/>
      <c r="BA26" s="496"/>
      <c r="BB26" s="496"/>
      <c r="BC26" s="496"/>
      <c r="BD26" s="497"/>
    </row>
    <row r="27" spans="1:56" ht="39.9" customHeight="1">
      <c r="A27" s="214"/>
      <c r="B27" s="226">
        <f t="shared" si="2"/>
        <v>15</v>
      </c>
      <c r="C27" s="383"/>
      <c r="D27" s="384"/>
      <c r="E27" s="385"/>
      <c r="F27" s="386"/>
      <c r="G27" s="387"/>
      <c r="H27" s="388"/>
      <c r="I27" s="388"/>
      <c r="J27" s="388"/>
      <c r="K27" s="389"/>
      <c r="L27" s="390"/>
      <c r="M27" s="391"/>
      <c r="N27" s="391"/>
      <c r="O27" s="392"/>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498">
        <f t="shared" si="3"/>
        <v>0</v>
      </c>
      <c r="AV27" s="499"/>
      <c r="AW27" s="395">
        <f t="shared" si="1"/>
        <v>0</v>
      </c>
      <c r="AX27" s="396"/>
      <c r="AY27" s="495"/>
      <c r="AZ27" s="496"/>
      <c r="BA27" s="496"/>
      <c r="BB27" s="496"/>
      <c r="BC27" s="496"/>
      <c r="BD27" s="497"/>
    </row>
    <row r="28" spans="1:56" ht="39.9" customHeight="1">
      <c r="A28" s="214"/>
      <c r="B28" s="226">
        <f t="shared" si="2"/>
        <v>16</v>
      </c>
      <c r="C28" s="383"/>
      <c r="D28" s="384"/>
      <c r="E28" s="385"/>
      <c r="F28" s="386"/>
      <c r="G28" s="387"/>
      <c r="H28" s="388"/>
      <c r="I28" s="388"/>
      <c r="J28" s="388"/>
      <c r="K28" s="389"/>
      <c r="L28" s="390"/>
      <c r="M28" s="391"/>
      <c r="N28" s="391"/>
      <c r="O28" s="392"/>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498">
        <f t="shared" si="3"/>
        <v>0</v>
      </c>
      <c r="AV28" s="499"/>
      <c r="AW28" s="395">
        <f t="shared" si="1"/>
        <v>0</v>
      </c>
      <c r="AX28" s="396"/>
      <c r="AY28" s="495"/>
      <c r="AZ28" s="496"/>
      <c r="BA28" s="496"/>
      <c r="BB28" s="496"/>
      <c r="BC28" s="496"/>
      <c r="BD28" s="497"/>
    </row>
    <row r="29" spans="1:56" ht="39.9" customHeight="1" thickBot="1">
      <c r="A29" s="214"/>
      <c r="B29" s="227">
        <v>17</v>
      </c>
      <c r="C29" s="363"/>
      <c r="D29" s="364"/>
      <c r="E29" s="365"/>
      <c r="F29" s="366"/>
      <c r="G29" s="367"/>
      <c r="H29" s="368"/>
      <c r="I29" s="368"/>
      <c r="J29" s="368"/>
      <c r="K29" s="369"/>
      <c r="L29" s="370"/>
      <c r="M29" s="371"/>
      <c r="N29" s="371"/>
      <c r="O29" s="372"/>
      <c r="P29" s="150"/>
      <c r="Q29" s="151"/>
      <c r="R29" s="151"/>
      <c r="S29" s="151"/>
      <c r="T29" s="151"/>
      <c r="U29" s="151"/>
      <c r="V29" s="152"/>
      <c r="W29" s="150"/>
      <c r="X29" s="151"/>
      <c r="Y29" s="151"/>
      <c r="Z29" s="151"/>
      <c r="AA29" s="151"/>
      <c r="AB29" s="151"/>
      <c r="AC29" s="152"/>
      <c r="AD29" s="150"/>
      <c r="AE29" s="151"/>
      <c r="AF29" s="151"/>
      <c r="AG29" s="151"/>
      <c r="AH29" s="151"/>
      <c r="AI29" s="151"/>
      <c r="AJ29" s="152"/>
      <c r="AK29" s="150"/>
      <c r="AL29" s="151"/>
      <c r="AM29" s="151"/>
      <c r="AN29" s="151"/>
      <c r="AO29" s="151"/>
      <c r="AP29" s="151"/>
      <c r="AQ29" s="152"/>
      <c r="AR29" s="150"/>
      <c r="AS29" s="151"/>
      <c r="AT29" s="152"/>
      <c r="AU29" s="487">
        <f t="shared" si="3"/>
        <v>0</v>
      </c>
      <c r="AV29" s="488"/>
      <c r="AW29" s="375">
        <f t="shared" si="1"/>
        <v>0</v>
      </c>
      <c r="AX29" s="376"/>
      <c r="AY29" s="489"/>
      <c r="AZ29" s="490"/>
      <c r="BA29" s="490"/>
      <c r="BB29" s="490"/>
      <c r="BC29" s="490"/>
      <c r="BD29" s="491"/>
    </row>
    <row r="30" spans="1:56" ht="20.25" customHeight="1">
      <c r="A30" s="214"/>
      <c r="B30" s="214"/>
      <c r="C30" s="228"/>
      <c r="D30" s="229"/>
      <c r="E30" s="230"/>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5"/>
      <c r="AD30" s="214"/>
      <c r="AE30" s="214"/>
      <c r="AF30" s="214"/>
      <c r="AG30" s="214"/>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row>
    <row r="31" spans="1:56" ht="20.25" customHeight="1">
      <c r="A31" s="214"/>
      <c r="B31" s="214"/>
      <c r="C31" s="206" t="s">
        <v>169</v>
      </c>
      <c r="D31" s="229"/>
      <c r="E31" s="230"/>
      <c r="F31" s="214"/>
      <c r="G31" s="214"/>
      <c r="H31" s="214"/>
      <c r="I31" s="214"/>
      <c r="J31" s="214"/>
      <c r="K31" s="214"/>
      <c r="L31" s="214"/>
      <c r="M31" s="214"/>
      <c r="N31" s="214"/>
      <c r="O31" s="214"/>
      <c r="P31" s="214"/>
      <c r="Q31" s="206" t="s">
        <v>153</v>
      </c>
      <c r="R31" s="206"/>
      <c r="S31" s="206"/>
      <c r="T31" s="206"/>
      <c r="U31" s="206"/>
      <c r="V31" s="206"/>
      <c r="W31" s="206"/>
      <c r="X31" s="206"/>
      <c r="Y31" s="206"/>
      <c r="Z31" s="206"/>
      <c r="AA31" s="212"/>
      <c r="AB31" s="206"/>
      <c r="AC31" s="206"/>
      <c r="AD31" s="206"/>
      <c r="AE31" s="206"/>
      <c r="AF31" s="206"/>
      <c r="AG31" s="206"/>
      <c r="AH31" s="206"/>
      <c r="AI31" s="206" t="s">
        <v>104</v>
      </c>
      <c r="AJ31" s="206"/>
      <c r="AK31" s="206"/>
      <c r="AL31" s="206"/>
      <c r="AM31" s="206"/>
      <c r="AN31" s="206"/>
      <c r="AO31" s="231"/>
      <c r="AP31" s="231"/>
      <c r="AQ31" s="231"/>
      <c r="AR31" s="231"/>
      <c r="AS31" s="232"/>
      <c r="AT31" s="231"/>
      <c r="AU31" s="231"/>
      <c r="AV31" s="231"/>
      <c r="AW31" s="231"/>
      <c r="AX31" s="214"/>
      <c r="AY31" s="214"/>
      <c r="AZ31" s="214"/>
      <c r="BA31" s="214"/>
      <c r="BB31" s="214"/>
      <c r="BC31" s="214"/>
      <c r="BD31" s="214"/>
    </row>
    <row r="32" spans="1:56" ht="20.25" customHeight="1">
      <c r="A32" s="214"/>
      <c r="B32" s="214"/>
      <c r="C32" s="206" t="s">
        <v>36</v>
      </c>
      <c r="D32" s="229"/>
      <c r="E32" s="230"/>
      <c r="F32" s="214"/>
      <c r="G32" s="214"/>
      <c r="H32" s="214"/>
      <c r="I32" s="214"/>
      <c r="J32" s="214"/>
      <c r="K32" s="214"/>
      <c r="L32" s="494" t="s">
        <v>30</v>
      </c>
      <c r="M32" s="494"/>
      <c r="N32" s="214"/>
      <c r="O32" s="214"/>
      <c r="P32" s="214"/>
      <c r="Q32" s="206"/>
      <c r="R32" s="483" t="s">
        <v>56</v>
      </c>
      <c r="S32" s="483"/>
      <c r="T32" s="483" t="s">
        <v>57</v>
      </c>
      <c r="U32" s="483"/>
      <c r="V32" s="483"/>
      <c r="W32" s="483"/>
      <c r="X32" s="206"/>
      <c r="Y32" s="484" t="s">
        <v>60</v>
      </c>
      <c r="Z32" s="484"/>
      <c r="AA32" s="484"/>
      <c r="AB32" s="484"/>
      <c r="AC32" s="206"/>
      <c r="AD32" s="206"/>
      <c r="AE32" s="233" t="s">
        <v>69</v>
      </c>
      <c r="AF32" s="233"/>
      <c r="AG32" s="206"/>
      <c r="AH32" s="206"/>
      <c r="AI32" s="462" t="s">
        <v>8</v>
      </c>
      <c r="AJ32" s="464"/>
      <c r="AK32" s="462" t="s">
        <v>9</v>
      </c>
      <c r="AL32" s="463"/>
      <c r="AM32" s="463"/>
      <c r="AN32" s="464"/>
      <c r="AO32" s="231"/>
      <c r="AP32" s="231"/>
      <c r="AQ32" s="231"/>
      <c r="AR32" s="231"/>
      <c r="AS32" s="471"/>
      <c r="AT32" s="471"/>
      <c r="AU32" s="231"/>
      <c r="AV32" s="231"/>
      <c r="AW32" s="231"/>
      <c r="AX32" s="214"/>
      <c r="AY32" s="214"/>
      <c r="AZ32" s="214"/>
      <c r="BA32" s="214"/>
      <c r="BB32" s="214"/>
      <c r="BC32" s="214"/>
      <c r="BD32" s="214"/>
    </row>
    <row r="33" spans="1:56" ht="20.25" customHeight="1">
      <c r="A33" s="214"/>
      <c r="B33" s="214"/>
      <c r="C33" s="480"/>
      <c r="D33" s="480"/>
      <c r="E33" s="480"/>
      <c r="F33" s="492">
        <f>IF(AB2=1,10,IF(AB2=2,11,IF(AB2=3,12,AB2-3)))</f>
        <v>1</v>
      </c>
      <c r="G33" s="492"/>
      <c r="H33" s="492">
        <f>IF(AB2=1,11,IF(AB2=2,12,AB2-2))</f>
        <v>2</v>
      </c>
      <c r="I33" s="492"/>
      <c r="J33" s="492">
        <f>IF(AB2=1,12,AB2-1)</f>
        <v>3</v>
      </c>
      <c r="K33" s="492"/>
      <c r="L33" s="493" t="s">
        <v>29</v>
      </c>
      <c r="M33" s="493"/>
      <c r="N33" s="214"/>
      <c r="O33" s="214"/>
      <c r="P33" s="214"/>
      <c r="Q33" s="206"/>
      <c r="R33" s="472"/>
      <c r="S33" s="472"/>
      <c r="T33" s="472" t="s">
        <v>58</v>
      </c>
      <c r="U33" s="472"/>
      <c r="V33" s="472" t="s">
        <v>59</v>
      </c>
      <c r="W33" s="472"/>
      <c r="X33" s="206"/>
      <c r="Y33" s="472" t="s">
        <v>58</v>
      </c>
      <c r="Z33" s="472"/>
      <c r="AA33" s="472" t="s">
        <v>59</v>
      </c>
      <c r="AB33" s="472"/>
      <c r="AC33" s="206"/>
      <c r="AD33" s="206"/>
      <c r="AE33" s="233" t="s">
        <v>65</v>
      </c>
      <c r="AF33" s="233"/>
      <c r="AG33" s="206"/>
      <c r="AH33" s="206"/>
      <c r="AI33" s="462" t="s">
        <v>4</v>
      </c>
      <c r="AJ33" s="464"/>
      <c r="AK33" s="462" t="s">
        <v>73</v>
      </c>
      <c r="AL33" s="463"/>
      <c r="AM33" s="463"/>
      <c r="AN33" s="464"/>
      <c r="AO33" s="234"/>
      <c r="AP33" s="234"/>
      <c r="AQ33" s="231"/>
      <c r="AR33" s="235"/>
      <c r="AS33" s="485"/>
      <c r="AT33" s="485"/>
      <c r="AU33" s="231"/>
      <c r="AV33" s="231"/>
      <c r="AW33" s="231"/>
      <c r="AX33" s="214"/>
      <c r="AY33" s="214"/>
      <c r="AZ33" s="214"/>
      <c r="BA33" s="214"/>
      <c r="BB33" s="214"/>
      <c r="BC33" s="214"/>
      <c r="BD33" s="214"/>
    </row>
    <row r="34" spans="1:56" ht="20.25" customHeight="1">
      <c r="A34" s="214"/>
      <c r="B34" s="214"/>
      <c r="C34" s="480" t="s">
        <v>123</v>
      </c>
      <c r="D34" s="480"/>
      <c r="E34" s="480"/>
      <c r="F34" s="355">
        <v>30</v>
      </c>
      <c r="G34" s="355"/>
      <c r="H34" s="355">
        <v>31</v>
      </c>
      <c r="I34" s="355"/>
      <c r="J34" s="355">
        <v>31</v>
      </c>
      <c r="K34" s="355"/>
      <c r="L34" s="352">
        <f>SUM(F34:K34)</f>
        <v>92</v>
      </c>
      <c r="M34" s="352"/>
      <c r="N34" s="214"/>
      <c r="O34" s="214"/>
      <c r="P34" s="214"/>
      <c r="Q34" s="206"/>
      <c r="R34" s="462" t="s">
        <v>4</v>
      </c>
      <c r="S34" s="464"/>
      <c r="T34" s="469">
        <f>SUMIFS($AU$13:$AV$29,$C$13:$D$29,"訪問介護員",$E$13:$F$29,"A")+SUMIFS($AU$13:$AV$29,$C$13:$D$29,"サービス提供責任者",$E$13:$F$29,"A")</f>
        <v>0</v>
      </c>
      <c r="U34" s="470"/>
      <c r="V34" s="345">
        <f>SUMIFS($AW$13:$AX$29,$C$13:$D$29,"訪問介護員",$E$13:$F$29,"A")+SUMIFS($AW$13:$AX$29,$C$13:$D$29,"サービス提供責任者",$E$13:$F$29,"A")</f>
        <v>0</v>
      </c>
      <c r="W34" s="346"/>
      <c r="X34" s="236"/>
      <c r="Y34" s="347">
        <v>0</v>
      </c>
      <c r="Z34" s="348"/>
      <c r="AA34" s="347">
        <v>0</v>
      </c>
      <c r="AB34" s="348"/>
      <c r="AC34" s="236"/>
      <c r="AD34" s="236"/>
      <c r="AE34" s="347">
        <v>0</v>
      </c>
      <c r="AF34" s="348"/>
      <c r="AG34" s="206"/>
      <c r="AH34" s="206"/>
      <c r="AI34" s="462" t="s">
        <v>5</v>
      </c>
      <c r="AJ34" s="464"/>
      <c r="AK34" s="462" t="s">
        <v>74</v>
      </c>
      <c r="AL34" s="463"/>
      <c r="AM34" s="463"/>
      <c r="AN34" s="464"/>
      <c r="AO34" s="235"/>
      <c r="AP34" s="231"/>
      <c r="AQ34" s="486"/>
      <c r="AR34" s="486"/>
      <c r="AS34" s="486"/>
      <c r="AT34" s="486"/>
      <c r="AU34" s="231"/>
      <c r="AV34" s="231"/>
      <c r="AW34" s="231"/>
      <c r="AX34" s="214"/>
      <c r="AY34" s="214"/>
      <c r="AZ34" s="214"/>
      <c r="BA34" s="214"/>
      <c r="BB34" s="214"/>
      <c r="BC34" s="214"/>
      <c r="BD34" s="214"/>
    </row>
    <row r="35" spans="1:56" ht="20.25" customHeight="1">
      <c r="A35" s="214"/>
      <c r="B35" s="214"/>
      <c r="C35" s="480" t="s">
        <v>124</v>
      </c>
      <c r="D35" s="480"/>
      <c r="E35" s="480"/>
      <c r="F35" s="355">
        <v>15</v>
      </c>
      <c r="G35" s="355"/>
      <c r="H35" s="355">
        <v>16</v>
      </c>
      <c r="I35" s="355"/>
      <c r="J35" s="355">
        <v>15</v>
      </c>
      <c r="K35" s="355"/>
      <c r="L35" s="352">
        <f>SUM(F35:K35)</f>
        <v>46</v>
      </c>
      <c r="M35" s="352"/>
      <c r="N35" s="214"/>
      <c r="O35" s="214"/>
      <c r="P35" s="214"/>
      <c r="Q35" s="206"/>
      <c r="R35" s="462" t="s">
        <v>5</v>
      </c>
      <c r="S35" s="464"/>
      <c r="T35" s="469">
        <f>SUMIFS($AU$13:$AV$29,$C$13:$D$29,"訪問介護員",$E$13:$F$29,"B")+SUMIFS($AU$13:$AV$29,$C$13:$D$29,"サービス提供責任者",$E$13:$F$29,"B")</f>
        <v>320</v>
      </c>
      <c r="U35" s="470"/>
      <c r="V35" s="345">
        <f>SUMIFS($AW$13:$AX$29,$C$13:$D$29,"訪問介護員",$E$13:$F$29,"B")+SUMIFS($AW$13:$AX$29,$C$13:$D$29,"サービス提供責任者",$E$13:$F$29,"B")</f>
        <v>80</v>
      </c>
      <c r="W35" s="346"/>
      <c r="X35" s="236"/>
      <c r="Y35" s="347">
        <v>265</v>
      </c>
      <c r="Z35" s="348"/>
      <c r="AA35" s="347">
        <v>66</v>
      </c>
      <c r="AB35" s="348"/>
      <c r="AC35" s="236"/>
      <c r="AD35" s="236"/>
      <c r="AE35" s="347">
        <v>0</v>
      </c>
      <c r="AF35" s="348"/>
      <c r="AG35" s="206"/>
      <c r="AH35" s="206"/>
      <c r="AI35" s="462" t="s">
        <v>6</v>
      </c>
      <c r="AJ35" s="464"/>
      <c r="AK35" s="462" t="s">
        <v>75</v>
      </c>
      <c r="AL35" s="463"/>
      <c r="AM35" s="463"/>
      <c r="AN35" s="464"/>
      <c r="AO35" s="235"/>
      <c r="AP35" s="231"/>
      <c r="AQ35" s="468"/>
      <c r="AR35" s="468"/>
      <c r="AS35" s="468"/>
      <c r="AT35" s="468"/>
      <c r="AU35" s="231"/>
      <c r="AV35" s="231"/>
      <c r="AW35" s="231"/>
      <c r="AX35" s="214"/>
      <c r="AY35" s="214"/>
      <c r="AZ35" s="214"/>
      <c r="BA35" s="214"/>
      <c r="BB35" s="214"/>
      <c r="BC35" s="214"/>
      <c r="BD35" s="214"/>
    </row>
    <row r="36" spans="1:56" ht="20.25" customHeight="1">
      <c r="A36" s="214"/>
      <c r="B36" s="214"/>
      <c r="C36" s="480" t="s">
        <v>28</v>
      </c>
      <c r="D36" s="480"/>
      <c r="E36" s="480"/>
      <c r="F36" s="355">
        <v>0.3</v>
      </c>
      <c r="G36" s="355"/>
      <c r="H36" s="355">
        <v>0.4</v>
      </c>
      <c r="I36" s="355"/>
      <c r="J36" s="355">
        <v>0.3</v>
      </c>
      <c r="K36" s="355"/>
      <c r="L36" s="352">
        <f>SUM(F36:K36)</f>
        <v>1</v>
      </c>
      <c r="M36" s="352"/>
      <c r="N36" s="214"/>
      <c r="O36" s="237"/>
      <c r="P36" s="214"/>
      <c r="Q36" s="206"/>
      <c r="R36" s="462" t="s">
        <v>6</v>
      </c>
      <c r="S36" s="464"/>
      <c r="T36" s="469">
        <f>SUMIFS($AU$13:$AV$29,$C$13:$D$29,"訪問介護員",$E$13:$F$29,"C")+SUMIFS($AU$13:$AV$29,$C$13:$D$29,"サービス提供責任者",$E$13:$F$29,"C")</f>
        <v>60</v>
      </c>
      <c r="U36" s="470"/>
      <c r="V36" s="345">
        <f>SUMIFS($AW$13:$AX$29,$C$13:$D$29,"訪問介護員",$E$13:$F$29,"C")+SUMIFS($AW$13:$AX$29,$C$13:$D$29,"サービス提供責任者",$E$13:$F$29,"C")</f>
        <v>15</v>
      </c>
      <c r="W36" s="346"/>
      <c r="X36" s="236"/>
      <c r="Y36" s="347">
        <v>60</v>
      </c>
      <c r="Z36" s="348"/>
      <c r="AA36" s="349">
        <v>0</v>
      </c>
      <c r="AB36" s="350"/>
      <c r="AC36" s="236"/>
      <c r="AD36" s="236"/>
      <c r="AE36" s="469" t="s">
        <v>38</v>
      </c>
      <c r="AF36" s="470"/>
      <c r="AG36" s="206"/>
      <c r="AH36" s="206"/>
      <c r="AI36" s="462" t="s">
        <v>7</v>
      </c>
      <c r="AJ36" s="464"/>
      <c r="AK36" s="462" t="s">
        <v>103</v>
      </c>
      <c r="AL36" s="463"/>
      <c r="AM36" s="463"/>
      <c r="AN36" s="464"/>
      <c r="AO36" s="167"/>
      <c r="AP36" s="231"/>
      <c r="AQ36" s="476"/>
      <c r="AR36" s="476"/>
      <c r="AS36" s="341"/>
      <c r="AT36" s="341"/>
      <c r="AU36" s="231"/>
      <c r="AV36" s="231"/>
      <c r="AW36" s="231"/>
      <c r="AX36" s="214"/>
      <c r="AY36" s="214"/>
      <c r="AZ36" s="214"/>
      <c r="BA36" s="214"/>
      <c r="BB36" s="214"/>
      <c r="BC36" s="214"/>
      <c r="BD36" s="214"/>
    </row>
    <row r="37" spans="1:56" ht="20.25" customHeight="1">
      <c r="A37" s="214"/>
      <c r="B37" s="214"/>
      <c r="C37" s="480" t="s">
        <v>29</v>
      </c>
      <c r="D37" s="480"/>
      <c r="E37" s="480"/>
      <c r="F37" s="352">
        <f>SUM(F34:G36)</f>
        <v>45.3</v>
      </c>
      <c r="G37" s="352"/>
      <c r="H37" s="352">
        <f>SUM(H34:I36)</f>
        <v>47.4</v>
      </c>
      <c r="I37" s="352"/>
      <c r="J37" s="352">
        <f>SUM(J34:K36)</f>
        <v>46.3</v>
      </c>
      <c r="K37" s="352"/>
      <c r="L37" s="352">
        <f>SUM(L34:M36)</f>
        <v>139</v>
      </c>
      <c r="M37" s="352"/>
      <c r="N37" s="481"/>
      <c r="O37" s="482"/>
      <c r="P37" s="214"/>
      <c r="Q37" s="206"/>
      <c r="R37" s="462" t="s">
        <v>7</v>
      </c>
      <c r="S37" s="464"/>
      <c r="T37" s="469">
        <f>SUMIFS($AU$13:$AV$29,$C$13:$D$29,"訪問介護員",$E$13:$F$29,"D")+SUMIFS($AU$13:$AV$29,$C$13:$D$29,"サービス提供責任者",$E$13:$F$29,"D")</f>
        <v>372</v>
      </c>
      <c r="U37" s="470"/>
      <c r="V37" s="345">
        <f>SUMIFS($AW$13:$AX$29,$C$13:$D$29,"訪問介護員",$E$13:$F$29,"D")+SUMIFS($AW$13:$AX$29,$C$13:$D$29,"サービス提供責任者",$E$13:$F$29,"D")</f>
        <v>93</v>
      </c>
      <c r="W37" s="346"/>
      <c r="X37" s="236"/>
      <c r="Y37" s="347">
        <v>365</v>
      </c>
      <c r="Z37" s="348"/>
      <c r="AA37" s="349">
        <v>103</v>
      </c>
      <c r="AB37" s="350"/>
      <c r="AC37" s="236"/>
      <c r="AD37" s="236"/>
      <c r="AE37" s="469" t="s">
        <v>38</v>
      </c>
      <c r="AF37" s="470"/>
      <c r="AG37" s="206"/>
      <c r="AH37" s="206"/>
      <c r="AI37" s="206"/>
      <c r="AJ37" s="468"/>
      <c r="AK37" s="468"/>
      <c r="AL37" s="476"/>
      <c r="AM37" s="476"/>
      <c r="AN37" s="341"/>
      <c r="AO37" s="341"/>
      <c r="AP37" s="231"/>
      <c r="AQ37" s="476"/>
      <c r="AR37" s="476"/>
      <c r="AS37" s="341"/>
      <c r="AT37" s="341"/>
      <c r="AU37" s="231"/>
      <c r="AV37" s="231"/>
      <c r="AW37" s="231"/>
      <c r="AX37" s="214"/>
      <c r="AY37" s="214"/>
      <c r="AZ37" s="214"/>
      <c r="BA37" s="214"/>
      <c r="BB37" s="214"/>
      <c r="BC37" s="214"/>
      <c r="BD37" s="214"/>
    </row>
    <row r="38" spans="1:56" ht="20.25" customHeight="1">
      <c r="A38" s="214"/>
      <c r="B38" s="214"/>
      <c r="C38" s="206"/>
      <c r="D38" s="206"/>
      <c r="E38" s="206"/>
      <c r="F38" s="206"/>
      <c r="G38" s="206"/>
      <c r="H38" s="206"/>
      <c r="I38" s="206"/>
      <c r="J38" s="206"/>
      <c r="K38" s="206"/>
      <c r="L38" s="233" t="s">
        <v>31</v>
      </c>
      <c r="M38" s="233"/>
      <c r="N38" s="214"/>
      <c r="O38" s="214"/>
      <c r="P38" s="214"/>
      <c r="Q38" s="206"/>
      <c r="R38" s="462" t="s">
        <v>29</v>
      </c>
      <c r="S38" s="464"/>
      <c r="T38" s="469">
        <f>SUM(T34:U37)</f>
        <v>752</v>
      </c>
      <c r="U38" s="470"/>
      <c r="V38" s="345">
        <f>SUM(V34:W37)</f>
        <v>188</v>
      </c>
      <c r="W38" s="346"/>
      <c r="X38" s="236"/>
      <c r="Y38" s="469">
        <f>SUM(Y34:Z37)</f>
        <v>690</v>
      </c>
      <c r="Z38" s="470"/>
      <c r="AA38" s="469">
        <f>SUM(AA34:AB37)</f>
        <v>169</v>
      </c>
      <c r="AB38" s="470"/>
      <c r="AC38" s="236"/>
      <c r="AD38" s="236"/>
      <c r="AE38" s="469">
        <f>SUM(AE34:AF35)</f>
        <v>0</v>
      </c>
      <c r="AF38" s="470"/>
      <c r="AG38" s="206"/>
      <c r="AH38" s="206"/>
      <c r="AI38" s="206"/>
      <c r="AJ38" s="468"/>
      <c r="AK38" s="468"/>
      <c r="AL38" s="476"/>
      <c r="AM38" s="476"/>
      <c r="AN38" s="478"/>
      <c r="AO38" s="478"/>
      <c r="AP38" s="231"/>
      <c r="AQ38" s="476"/>
      <c r="AR38" s="476"/>
      <c r="AS38" s="341"/>
      <c r="AT38" s="341"/>
      <c r="AU38" s="231"/>
      <c r="AV38" s="231"/>
      <c r="AW38" s="231"/>
      <c r="AX38" s="214"/>
      <c r="AY38" s="214"/>
      <c r="AZ38" s="214"/>
      <c r="BA38" s="214"/>
      <c r="BB38" s="214"/>
      <c r="BC38" s="214"/>
      <c r="BD38" s="214"/>
    </row>
    <row r="39" spans="1:56" ht="20.25" customHeight="1">
      <c r="A39" s="214"/>
      <c r="B39" s="214"/>
      <c r="C39" s="206"/>
      <c r="D39" s="206"/>
      <c r="E39" s="206"/>
      <c r="F39" s="206"/>
      <c r="G39" s="206"/>
      <c r="H39" s="206"/>
      <c r="I39" s="206"/>
      <c r="J39" s="206"/>
      <c r="K39" s="206"/>
      <c r="L39" s="479">
        <f>L37/3</f>
        <v>46.333333333333336</v>
      </c>
      <c r="M39" s="479"/>
      <c r="N39" s="214"/>
      <c r="O39" s="214"/>
      <c r="P39" s="214"/>
      <c r="Q39" s="206"/>
      <c r="R39" s="206"/>
      <c r="S39" s="206"/>
      <c r="T39" s="206"/>
      <c r="U39" s="206"/>
      <c r="V39" s="206"/>
      <c r="W39" s="206"/>
      <c r="X39" s="206"/>
      <c r="Y39" s="206"/>
      <c r="Z39" s="206"/>
      <c r="AA39" s="212"/>
      <c r="AB39" s="206"/>
      <c r="AC39" s="206"/>
      <c r="AD39" s="206"/>
      <c r="AE39" s="206"/>
      <c r="AF39" s="206"/>
      <c r="AG39" s="206"/>
      <c r="AH39" s="206"/>
      <c r="AI39" s="206"/>
      <c r="AJ39" s="231"/>
      <c r="AK39" s="231"/>
      <c r="AL39" s="231"/>
      <c r="AM39" s="231"/>
      <c r="AN39" s="231"/>
      <c r="AO39" s="231"/>
      <c r="AP39" s="231"/>
      <c r="AQ39" s="231"/>
      <c r="AR39" s="231"/>
      <c r="AS39" s="232"/>
      <c r="AT39" s="231"/>
      <c r="AU39" s="231"/>
      <c r="AV39" s="231"/>
      <c r="AW39" s="231"/>
      <c r="AX39" s="214"/>
      <c r="AY39" s="214"/>
      <c r="AZ39" s="214"/>
      <c r="BA39" s="214"/>
      <c r="BB39" s="214"/>
      <c r="BC39" s="214"/>
      <c r="BD39" s="214"/>
    </row>
    <row r="40" spans="1:56" ht="20.25" customHeight="1">
      <c r="A40" s="214"/>
      <c r="B40" s="214"/>
      <c r="C40" s="214"/>
      <c r="D40" s="214"/>
      <c r="E40" s="214"/>
      <c r="F40" s="214"/>
      <c r="G40" s="214"/>
      <c r="H40" s="214"/>
      <c r="I40" s="214"/>
      <c r="J40" s="214"/>
      <c r="K40" s="214"/>
      <c r="L40" s="214"/>
      <c r="M40" s="214"/>
      <c r="N40" s="214"/>
      <c r="O40" s="214"/>
      <c r="P40" s="214"/>
      <c r="Q40" s="206"/>
      <c r="R40" s="212" t="s">
        <v>67</v>
      </c>
      <c r="S40" s="206"/>
      <c r="T40" s="206"/>
      <c r="U40" s="206"/>
      <c r="V40" s="206"/>
      <c r="W40" s="206"/>
      <c r="X40" s="238" t="s">
        <v>136</v>
      </c>
      <c r="Y40" s="325" t="s">
        <v>137</v>
      </c>
      <c r="Z40" s="326"/>
      <c r="AA40" s="239"/>
      <c r="AB40" s="238"/>
      <c r="AC40" s="206"/>
      <c r="AD40" s="206"/>
      <c r="AE40" s="206"/>
      <c r="AF40" s="206"/>
      <c r="AG40" s="206"/>
      <c r="AH40" s="206"/>
      <c r="AI40" s="206"/>
      <c r="AJ40" s="232"/>
      <c r="AK40" s="231"/>
      <c r="AL40" s="231"/>
      <c r="AM40" s="231"/>
      <c r="AN40" s="231"/>
      <c r="AO40" s="231"/>
      <c r="AP40" s="231"/>
      <c r="AQ40" s="231"/>
      <c r="AR40" s="231"/>
      <c r="AS40" s="240"/>
      <c r="AT40" s="240"/>
      <c r="AU40" s="231"/>
      <c r="AV40" s="231"/>
      <c r="AW40" s="231"/>
      <c r="AX40" s="214"/>
      <c r="AY40" s="214"/>
      <c r="AZ40" s="214"/>
      <c r="BA40" s="214"/>
      <c r="BB40" s="214"/>
      <c r="BC40" s="214"/>
      <c r="BD40" s="214"/>
    </row>
    <row r="41" spans="1:56" ht="20.25" customHeight="1">
      <c r="A41" s="214"/>
      <c r="B41" s="214"/>
      <c r="C41" s="196"/>
      <c r="D41" s="241"/>
      <c r="E41" s="241"/>
      <c r="F41" s="206"/>
      <c r="G41" s="206"/>
      <c r="H41" s="206"/>
      <c r="I41" s="206"/>
      <c r="J41" s="206"/>
      <c r="K41" s="206"/>
      <c r="L41" s="242" t="s">
        <v>134</v>
      </c>
      <c r="M41" s="212"/>
      <c r="N41" s="212"/>
      <c r="O41" s="243"/>
      <c r="P41" s="214"/>
      <c r="Q41" s="206"/>
      <c r="R41" s="206" t="s">
        <v>61</v>
      </c>
      <c r="S41" s="206"/>
      <c r="T41" s="206"/>
      <c r="U41" s="206"/>
      <c r="V41" s="206"/>
      <c r="W41" s="206" t="s">
        <v>62</v>
      </c>
      <c r="X41" s="206"/>
      <c r="Y41" s="206"/>
      <c r="Z41" s="206"/>
      <c r="AA41" s="212"/>
      <c r="AB41" s="206"/>
      <c r="AC41" s="206"/>
      <c r="AD41" s="206"/>
      <c r="AE41" s="206"/>
      <c r="AF41" s="206"/>
      <c r="AG41" s="206"/>
      <c r="AH41" s="206"/>
      <c r="AI41" s="206"/>
      <c r="AJ41" s="231"/>
      <c r="AK41" s="231"/>
      <c r="AL41" s="231"/>
      <c r="AM41" s="231"/>
      <c r="AN41" s="231"/>
      <c r="AO41" s="231"/>
      <c r="AP41" s="231"/>
      <c r="AQ41" s="231"/>
      <c r="AR41" s="231"/>
      <c r="AS41" s="232"/>
      <c r="AT41" s="231"/>
      <c r="AU41" s="231"/>
      <c r="AV41" s="231"/>
      <c r="AW41" s="231"/>
      <c r="AX41" s="214"/>
      <c r="AY41" s="214"/>
      <c r="AZ41" s="214"/>
      <c r="BA41" s="214"/>
      <c r="BB41" s="214"/>
      <c r="BC41" s="214"/>
      <c r="BD41" s="214"/>
    </row>
    <row r="42" spans="1:56" ht="20.25" customHeight="1">
      <c r="A42" s="214"/>
      <c r="B42" s="214"/>
      <c r="C42" s="244" t="s">
        <v>35</v>
      </c>
      <c r="D42" s="244"/>
      <c r="E42" s="206"/>
      <c r="F42" s="244" t="s">
        <v>37</v>
      </c>
      <c r="G42" s="244"/>
      <c r="H42" s="206"/>
      <c r="I42" s="245"/>
      <c r="J42" s="245"/>
      <c r="K42" s="206"/>
      <c r="L42" s="233" t="s">
        <v>70</v>
      </c>
      <c r="M42" s="233"/>
      <c r="N42" s="233"/>
      <c r="O42" s="206"/>
      <c r="P42" s="214"/>
      <c r="Q42" s="206"/>
      <c r="R42" s="206" t="str">
        <f>IF($Y$40="週","対象時間数（週平均）","対象時間数（当月合計）")</f>
        <v>対象時間数（週平均）</v>
      </c>
      <c r="S42" s="206"/>
      <c r="T42" s="206"/>
      <c r="U42" s="206"/>
      <c r="V42" s="206"/>
      <c r="W42" s="206" t="str">
        <f>IF($Y$40="週","週に勤務すべき時間数","当月に勤務すべき時間数")</f>
        <v>週に勤務すべき時間数</v>
      </c>
      <c r="X42" s="206"/>
      <c r="Y42" s="206"/>
      <c r="Z42" s="206"/>
      <c r="AA42" s="212"/>
      <c r="AB42" s="472" t="s">
        <v>63</v>
      </c>
      <c r="AC42" s="472"/>
      <c r="AD42" s="472"/>
      <c r="AE42" s="472"/>
      <c r="AF42" s="206"/>
      <c r="AG42" s="206"/>
      <c r="AH42" s="206"/>
      <c r="AI42" s="206"/>
      <c r="AJ42" s="231"/>
      <c r="AK42" s="231"/>
      <c r="AL42" s="231"/>
      <c r="AM42" s="231"/>
      <c r="AN42" s="231"/>
      <c r="AO42" s="231"/>
      <c r="AP42" s="231"/>
      <c r="AQ42" s="231"/>
      <c r="AR42" s="231"/>
      <c r="AS42" s="232"/>
      <c r="AT42" s="231"/>
      <c r="AU42" s="231"/>
      <c r="AV42" s="231"/>
      <c r="AW42" s="231"/>
      <c r="AX42" s="214"/>
      <c r="AY42" s="214"/>
      <c r="AZ42" s="214"/>
      <c r="BA42" s="214"/>
      <c r="BB42" s="214"/>
      <c r="BC42" s="214"/>
      <c r="BD42" s="214"/>
    </row>
    <row r="43" spans="1:56" ht="20.25" customHeight="1">
      <c r="A43" s="214"/>
      <c r="B43" s="214"/>
      <c r="C43" s="454">
        <f>L39</f>
        <v>46.333333333333336</v>
      </c>
      <c r="D43" s="455"/>
      <c r="E43" s="246" t="s">
        <v>32</v>
      </c>
      <c r="F43" s="329">
        <v>40</v>
      </c>
      <c r="G43" s="330"/>
      <c r="H43" s="246" t="s">
        <v>33</v>
      </c>
      <c r="I43" s="454">
        <f>C43/F43</f>
        <v>1.1583333333333334</v>
      </c>
      <c r="J43" s="455"/>
      <c r="K43" s="246" t="s">
        <v>34</v>
      </c>
      <c r="L43" s="456">
        <f>IF(C43&lt;40,1,ROUNDUP(I43,1))</f>
        <v>1.2000000000000002</v>
      </c>
      <c r="M43" s="457"/>
      <c r="N43" s="458"/>
      <c r="O43" s="206"/>
      <c r="P43" s="214"/>
      <c r="Q43" s="206"/>
      <c r="R43" s="459">
        <f>IF($Y$40="週",AA38,Y38)</f>
        <v>169</v>
      </c>
      <c r="S43" s="460"/>
      <c r="T43" s="460"/>
      <c r="U43" s="461"/>
      <c r="V43" s="246" t="s">
        <v>32</v>
      </c>
      <c r="W43" s="462">
        <f>IF($Y$40="週",$AV$5,$AZ$5)</f>
        <v>40</v>
      </c>
      <c r="X43" s="463"/>
      <c r="Y43" s="463"/>
      <c r="Z43" s="464"/>
      <c r="AA43" s="246" t="s">
        <v>33</v>
      </c>
      <c r="AB43" s="465">
        <f>ROUNDDOWN(R43/W43,1)</f>
        <v>4.2</v>
      </c>
      <c r="AC43" s="466"/>
      <c r="AD43" s="466"/>
      <c r="AE43" s="467"/>
      <c r="AF43" s="206"/>
      <c r="AG43" s="206"/>
      <c r="AH43" s="206"/>
      <c r="AI43" s="206"/>
      <c r="AJ43" s="477"/>
      <c r="AK43" s="477"/>
      <c r="AL43" s="477"/>
      <c r="AM43" s="477"/>
      <c r="AN43" s="235"/>
      <c r="AO43" s="468"/>
      <c r="AP43" s="468"/>
      <c r="AQ43" s="468"/>
      <c r="AR43" s="468"/>
      <c r="AS43" s="235"/>
      <c r="AT43" s="471"/>
      <c r="AU43" s="471"/>
      <c r="AV43" s="471"/>
      <c r="AW43" s="471"/>
      <c r="AX43" s="214"/>
      <c r="AY43" s="214"/>
      <c r="AZ43" s="214"/>
      <c r="BA43" s="214"/>
      <c r="BB43" s="214"/>
      <c r="BC43" s="214"/>
      <c r="BD43" s="214"/>
    </row>
    <row r="44" spans="1:56" ht="20.25" customHeight="1">
      <c r="A44" s="214"/>
      <c r="B44" s="214"/>
      <c r="C44" s="206"/>
      <c r="D44" s="206"/>
      <c r="E44" s="206"/>
      <c r="F44" s="206"/>
      <c r="G44" s="206"/>
      <c r="H44" s="206"/>
      <c r="I44" s="206"/>
      <c r="J44" s="206"/>
      <c r="K44" s="206"/>
      <c r="L44" s="206" t="s">
        <v>106</v>
      </c>
      <c r="M44" s="206"/>
      <c r="N44" s="206"/>
      <c r="O44" s="206"/>
      <c r="P44" s="214"/>
      <c r="Q44" s="206"/>
      <c r="R44" s="206"/>
      <c r="S44" s="206"/>
      <c r="T44" s="206"/>
      <c r="U44" s="206"/>
      <c r="V44" s="206"/>
      <c r="W44" s="206"/>
      <c r="X44" s="206"/>
      <c r="Y44" s="206"/>
      <c r="Z44" s="206"/>
      <c r="AA44" s="212"/>
      <c r="AB44" s="206" t="s">
        <v>105</v>
      </c>
      <c r="AC44" s="206"/>
      <c r="AD44" s="206"/>
      <c r="AE44" s="206"/>
      <c r="AF44" s="206"/>
      <c r="AG44" s="206"/>
      <c r="AH44" s="206"/>
      <c r="AI44" s="206"/>
      <c r="AJ44" s="231"/>
      <c r="AK44" s="231"/>
      <c r="AL44" s="231"/>
      <c r="AM44" s="231"/>
      <c r="AN44" s="231"/>
      <c r="AO44" s="231"/>
      <c r="AP44" s="231"/>
      <c r="AQ44" s="231"/>
      <c r="AR44" s="231"/>
      <c r="AS44" s="232"/>
      <c r="AT44" s="231"/>
      <c r="AU44" s="231"/>
      <c r="AV44" s="231"/>
      <c r="AW44" s="231"/>
      <c r="AX44" s="214"/>
      <c r="AY44" s="214"/>
      <c r="AZ44" s="214"/>
      <c r="BA44" s="214"/>
      <c r="BB44" s="214"/>
      <c r="BC44" s="214"/>
      <c r="BD44" s="214"/>
    </row>
    <row r="45" spans="1:56" ht="20.25" customHeight="1">
      <c r="A45" s="214"/>
      <c r="B45" s="214"/>
      <c r="C45" s="206" t="s">
        <v>145</v>
      </c>
      <c r="D45" s="206"/>
      <c r="E45" s="206"/>
      <c r="F45" s="206"/>
      <c r="G45" s="206"/>
      <c r="H45" s="206"/>
      <c r="I45" s="206"/>
      <c r="J45" s="206"/>
      <c r="K45" s="206"/>
      <c r="L45" s="206"/>
      <c r="M45" s="206"/>
      <c r="N45" s="206"/>
      <c r="O45" s="206"/>
      <c r="P45" s="214"/>
      <c r="Q45" s="206"/>
      <c r="R45" s="206" t="s">
        <v>66</v>
      </c>
      <c r="S45" s="206"/>
      <c r="T45" s="206"/>
      <c r="U45" s="206"/>
      <c r="V45" s="206"/>
      <c r="W45" s="206"/>
      <c r="X45" s="206"/>
      <c r="Y45" s="206"/>
      <c r="Z45" s="206"/>
      <c r="AA45" s="212"/>
      <c r="AB45" s="206"/>
      <c r="AC45" s="206"/>
      <c r="AD45" s="206"/>
      <c r="AE45" s="206"/>
      <c r="AF45" s="206"/>
      <c r="AG45" s="206"/>
      <c r="AH45" s="206"/>
      <c r="AI45" s="206"/>
      <c r="AJ45" s="206"/>
      <c r="AK45" s="247"/>
      <c r="AL45" s="248"/>
      <c r="AM45" s="248"/>
      <c r="AN45" s="206"/>
      <c r="AO45" s="206"/>
      <c r="AP45" s="206"/>
      <c r="AQ45" s="206"/>
      <c r="AR45" s="206"/>
      <c r="AS45" s="206"/>
      <c r="AT45" s="206"/>
      <c r="AU45" s="206"/>
      <c r="AV45" s="206"/>
      <c r="AW45" s="206"/>
      <c r="AX45" s="214"/>
      <c r="AY45" s="214"/>
      <c r="AZ45" s="214"/>
      <c r="BA45" s="214"/>
      <c r="BB45" s="214"/>
      <c r="BC45" s="214"/>
      <c r="BD45" s="214"/>
    </row>
    <row r="46" spans="1:56" ht="20.25" customHeight="1">
      <c r="A46" s="214"/>
      <c r="B46" s="214"/>
      <c r="C46" s="206"/>
      <c r="D46" s="206" t="s">
        <v>146</v>
      </c>
      <c r="E46" s="206"/>
      <c r="F46" s="206"/>
      <c r="G46" s="206"/>
      <c r="H46" s="206"/>
      <c r="I46" s="206"/>
      <c r="J46" s="206"/>
      <c r="K46" s="206"/>
      <c r="L46" s="206"/>
      <c r="M46" s="206"/>
      <c r="N46" s="206"/>
      <c r="O46" s="206"/>
      <c r="P46" s="214"/>
      <c r="Q46" s="206"/>
      <c r="R46" s="206" t="s">
        <v>69</v>
      </c>
      <c r="S46" s="206"/>
      <c r="T46" s="206"/>
      <c r="U46" s="206"/>
      <c r="V46" s="206"/>
      <c r="W46" s="206"/>
      <c r="X46" s="206"/>
      <c r="Y46" s="206"/>
      <c r="Z46" s="206"/>
      <c r="AA46" s="212"/>
      <c r="AB46" s="246"/>
      <c r="AC46" s="246"/>
      <c r="AD46" s="246"/>
      <c r="AE46" s="246"/>
      <c r="AF46" s="206"/>
      <c r="AG46" s="206"/>
      <c r="AH46" s="206"/>
      <c r="AI46" s="206"/>
      <c r="AJ46" s="206"/>
      <c r="AK46" s="247"/>
      <c r="AL46" s="248"/>
      <c r="AM46" s="248"/>
      <c r="AN46" s="206"/>
      <c r="AO46" s="206"/>
      <c r="AP46" s="206"/>
      <c r="AQ46" s="206"/>
      <c r="AR46" s="206"/>
      <c r="AS46" s="206"/>
      <c r="AT46" s="206"/>
      <c r="AU46" s="206"/>
      <c r="AV46" s="206"/>
      <c r="AW46" s="206"/>
      <c r="AX46" s="214"/>
      <c r="AY46" s="214"/>
      <c r="AZ46" s="214"/>
      <c r="BA46" s="214"/>
      <c r="BB46" s="214"/>
      <c r="BC46" s="214"/>
      <c r="BD46" s="214"/>
    </row>
    <row r="47" spans="1:56" ht="20.25" customHeight="1">
      <c r="A47" s="214"/>
      <c r="B47" s="214"/>
      <c r="C47" s="206" t="s">
        <v>39</v>
      </c>
      <c r="D47" s="206"/>
      <c r="E47" s="206"/>
      <c r="F47" s="206"/>
      <c r="G47" s="206"/>
      <c r="H47" s="206"/>
      <c r="I47" s="206"/>
      <c r="J47" s="206"/>
      <c r="K47" s="206"/>
      <c r="L47" s="206"/>
      <c r="M47" s="206"/>
      <c r="N47" s="206"/>
      <c r="O47" s="206"/>
      <c r="P47" s="214"/>
      <c r="Q47" s="206"/>
      <c r="R47" s="206" t="s">
        <v>64</v>
      </c>
      <c r="S47" s="206"/>
      <c r="T47" s="206"/>
      <c r="U47" s="206"/>
      <c r="V47" s="206"/>
      <c r="W47" s="206" t="s">
        <v>68</v>
      </c>
      <c r="X47" s="206"/>
      <c r="Y47" s="206"/>
      <c r="Z47" s="206"/>
      <c r="AA47" s="206"/>
      <c r="AB47" s="472" t="s">
        <v>29</v>
      </c>
      <c r="AC47" s="472"/>
      <c r="AD47" s="472"/>
      <c r="AE47" s="472"/>
      <c r="AF47" s="206"/>
      <c r="AG47" s="206"/>
      <c r="AH47" s="206"/>
      <c r="AI47" s="206"/>
      <c r="AJ47" s="206"/>
      <c r="AK47" s="247"/>
      <c r="AL47" s="248"/>
      <c r="AM47" s="248"/>
      <c r="AN47" s="206"/>
      <c r="AO47" s="206"/>
      <c r="AP47" s="206"/>
      <c r="AQ47" s="206"/>
      <c r="AR47" s="206"/>
      <c r="AS47" s="206"/>
      <c r="AT47" s="206"/>
      <c r="AU47" s="206"/>
      <c r="AV47" s="206"/>
      <c r="AW47" s="206"/>
      <c r="AX47" s="214"/>
      <c r="AY47" s="214"/>
      <c r="AZ47" s="214"/>
      <c r="BA47" s="214"/>
      <c r="BB47" s="214"/>
      <c r="BC47" s="214"/>
      <c r="BD47" s="214"/>
    </row>
    <row r="48" spans="1:56" ht="20.25" customHeight="1">
      <c r="A48" s="214"/>
      <c r="B48" s="214"/>
      <c r="C48" s="206" t="s">
        <v>40</v>
      </c>
      <c r="D48" s="206"/>
      <c r="E48" s="206"/>
      <c r="F48" s="206"/>
      <c r="G48" s="206"/>
      <c r="H48" s="206"/>
      <c r="I48" s="206"/>
      <c r="J48" s="206"/>
      <c r="K48" s="206"/>
      <c r="L48" s="206"/>
      <c r="M48" s="206"/>
      <c r="N48" s="206"/>
      <c r="O48" s="206"/>
      <c r="P48" s="214"/>
      <c r="Q48" s="206"/>
      <c r="R48" s="462">
        <f>AE38</f>
        <v>0</v>
      </c>
      <c r="S48" s="463"/>
      <c r="T48" s="463"/>
      <c r="U48" s="464"/>
      <c r="V48" s="246" t="s">
        <v>122</v>
      </c>
      <c r="W48" s="465">
        <f>AB43</f>
        <v>4.2</v>
      </c>
      <c r="X48" s="466"/>
      <c r="Y48" s="466"/>
      <c r="Z48" s="467"/>
      <c r="AA48" s="246" t="s">
        <v>33</v>
      </c>
      <c r="AB48" s="473">
        <f>ROUNDDOWN(R48+W48,1)</f>
        <v>4.2</v>
      </c>
      <c r="AC48" s="474"/>
      <c r="AD48" s="474"/>
      <c r="AE48" s="475"/>
      <c r="AF48" s="206"/>
      <c r="AG48" s="206"/>
      <c r="AH48" s="206"/>
      <c r="AI48" s="206"/>
      <c r="AJ48" s="206"/>
      <c r="AK48" s="247"/>
      <c r="AL48" s="248"/>
      <c r="AM48" s="248"/>
      <c r="AN48" s="206"/>
      <c r="AO48" s="206"/>
      <c r="AP48" s="206"/>
      <c r="AQ48" s="206"/>
      <c r="AR48" s="206"/>
      <c r="AS48" s="206"/>
      <c r="AT48" s="206"/>
      <c r="AU48" s="206"/>
      <c r="AV48" s="206"/>
      <c r="AW48" s="206"/>
      <c r="AX48" s="214"/>
      <c r="AY48" s="214"/>
      <c r="AZ48" s="214"/>
      <c r="BA48" s="214"/>
      <c r="BB48" s="214"/>
      <c r="BC48" s="214"/>
      <c r="BD48" s="214"/>
    </row>
    <row r="49" spans="1:58" ht="20.25" customHeight="1">
      <c r="A49" s="214"/>
      <c r="B49" s="214"/>
      <c r="C49" s="206" t="s">
        <v>41</v>
      </c>
      <c r="D49" s="241"/>
      <c r="E49" s="241"/>
      <c r="F49" s="206"/>
      <c r="G49" s="206"/>
      <c r="H49" s="206"/>
      <c r="I49" s="206"/>
      <c r="J49" s="206"/>
      <c r="K49" s="206"/>
      <c r="L49" s="206"/>
      <c r="M49" s="206"/>
      <c r="N49" s="206"/>
      <c r="O49" s="206"/>
      <c r="P49" s="214"/>
      <c r="Q49" s="206"/>
      <c r="R49" s="206"/>
      <c r="S49" s="206"/>
      <c r="T49" s="206"/>
      <c r="U49" s="206"/>
      <c r="V49" s="206"/>
      <c r="W49" s="206"/>
      <c r="X49" s="206"/>
      <c r="Y49" s="206"/>
      <c r="Z49" s="206"/>
      <c r="AA49" s="206"/>
      <c r="AB49" s="206"/>
      <c r="AC49" s="212"/>
      <c r="AD49" s="206"/>
      <c r="AE49" s="206"/>
      <c r="AF49" s="206"/>
      <c r="AG49" s="206"/>
      <c r="AH49" s="206"/>
      <c r="AI49" s="206"/>
      <c r="AJ49" s="206"/>
      <c r="AK49" s="247"/>
      <c r="AL49" s="248"/>
      <c r="AM49" s="248"/>
      <c r="AN49" s="206"/>
      <c r="AO49" s="206"/>
      <c r="AP49" s="206"/>
      <c r="AQ49" s="206"/>
      <c r="AR49" s="206"/>
      <c r="AS49" s="206"/>
      <c r="AT49" s="206"/>
      <c r="AU49" s="206"/>
      <c r="AV49" s="206"/>
      <c r="AW49" s="206"/>
      <c r="AX49" s="214"/>
      <c r="AY49" s="214"/>
      <c r="AZ49" s="214"/>
      <c r="BA49" s="214"/>
      <c r="BB49" s="214"/>
      <c r="BC49" s="214"/>
      <c r="BD49" s="214"/>
    </row>
    <row r="50" spans="1:58" ht="20.25" customHeight="1">
      <c r="C50" s="249"/>
      <c r="D50" s="249"/>
      <c r="T50" s="249"/>
      <c r="AJ50" s="250"/>
      <c r="AK50" s="251"/>
      <c r="AL50" s="251"/>
      <c r="BE50" s="251"/>
    </row>
    <row r="51" spans="1:58" ht="20.25" customHeight="1">
      <c r="C51" s="249"/>
      <c r="D51" s="249"/>
      <c r="U51" s="249"/>
      <c r="AK51" s="250"/>
      <c r="AL51" s="251"/>
      <c r="AM51" s="251"/>
      <c r="BF51" s="251"/>
    </row>
    <row r="52" spans="1:58" ht="20.25" customHeight="1">
      <c r="D52" s="249"/>
      <c r="U52" s="249"/>
      <c r="AK52" s="250"/>
      <c r="AL52" s="251"/>
      <c r="AM52" s="251"/>
      <c r="BF52" s="251"/>
    </row>
    <row r="53" spans="1:58" ht="20.25" customHeight="1">
      <c r="C53" s="249"/>
      <c r="D53" s="249"/>
      <c r="U53" s="249"/>
      <c r="AK53" s="250"/>
      <c r="AL53" s="251"/>
      <c r="AM53" s="251"/>
      <c r="BF53" s="251"/>
    </row>
    <row r="54" spans="1:58" ht="20.25" customHeight="1">
      <c r="C54" s="250"/>
      <c r="D54" s="250"/>
      <c r="E54" s="250"/>
      <c r="F54" s="250"/>
      <c r="G54" s="250"/>
      <c r="H54" s="250"/>
      <c r="I54" s="250"/>
      <c r="J54" s="250"/>
      <c r="K54" s="250"/>
      <c r="L54" s="250"/>
      <c r="M54" s="250"/>
      <c r="N54" s="250"/>
      <c r="O54" s="250"/>
      <c r="P54" s="250"/>
      <c r="Q54" s="250"/>
      <c r="R54" s="250"/>
      <c r="S54" s="250"/>
      <c r="T54" s="250"/>
      <c r="U54" s="251"/>
      <c r="V54" s="251"/>
      <c r="W54" s="250"/>
      <c r="X54" s="250"/>
      <c r="Y54" s="250"/>
      <c r="Z54" s="250"/>
      <c r="AA54" s="250"/>
      <c r="AB54" s="250"/>
      <c r="AC54" s="250"/>
      <c r="AD54" s="250"/>
      <c r="AE54" s="250"/>
      <c r="AF54" s="250"/>
      <c r="AG54" s="250"/>
      <c r="AH54" s="250"/>
      <c r="AI54" s="250"/>
      <c r="AJ54" s="250"/>
      <c r="AK54" s="250"/>
      <c r="AL54" s="251"/>
      <c r="AM54" s="251"/>
      <c r="BF54" s="251"/>
    </row>
    <row r="55" spans="1:58" ht="20.25" customHeight="1">
      <c r="C55" s="250"/>
      <c r="D55" s="250"/>
      <c r="E55" s="250"/>
      <c r="F55" s="250"/>
      <c r="G55" s="250"/>
      <c r="H55" s="250"/>
      <c r="I55" s="250"/>
      <c r="J55" s="250"/>
      <c r="K55" s="250"/>
      <c r="L55" s="250"/>
      <c r="M55" s="250"/>
      <c r="N55" s="250"/>
      <c r="O55" s="250"/>
      <c r="P55" s="250"/>
      <c r="Q55" s="250"/>
      <c r="R55" s="250"/>
      <c r="S55" s="250"/>
      <c r="T55" s="250"/>
      <c r="U55" s="251"/>
      <c r="V55" s="251"/>
      <c r="W55" s="250"/>
      <c r="X55" s="250"/>
      <c r="Y55" s="250"/>
      <c r="Z55" s="250"/>
      <c r="AA55" s="250"/>
      <c r="AB55" s="250"/>
      <c r="AC55" s="250"/>
      <c r="AD55" s="250"/>
      <c r="AE55" s="250"/>
      <c r="AF55" s="250"/>
      <c r="AG55" s="250"/>
      <c r="AH55" s="250"/>
      <c r="AI55" s="250"/>
      <c r="AJ55" s="250"/>
      <c r="AK55" s="250"/>
      <c r="AL55" s="251"/>
      <c r="AM55" s="251"/>
      <c r="BF55" s="251"/>
    </row>
  </sheetData>
  <sheetProtection insertRows="0"/>
  <mergeCells count="251">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C29:D29"/>
    <mergeCell ref="E29:F29"/>
    <mergeCell ref="G29:K29"/>
    <mergeCell ref="L29:O29"/>
    <mergeCell ref="AU29:AV29"/>
    <mergeCell ref="AW29:AX29"/>
    <mergeCell ref="AY29:BD29"/>
    <mergeCell ref="L34:M34"/>
    <mergeCell ref="R34:S34"/>
    <mergeCell ref="T34:U34"/>
    <mergeCell ref="V34:W34"/>
    <mergeCell ref="Y34:Z34"/>
    <mergeCell ref="AS32:AT32"/>
    <mergeCell ref="C33:E33"/>
    <mergeCell ref="F33:G33"/>
    <mergeCell ref="H33:I33"/>
    <mergeCell ref="J33:K33"/>
    <mergeCell ref="L33:M33"/>
    <mergeCell ref="T33:U33"/>
    <mergeCell ref="V33:W33"/>
    <mergeCell ref="Y33:Z33"/>
    <mergeCell ref="AA33:AB33"/>
    <mergeCell ref="L32:M32"/>
    <mergeCell ref="R32:S33"/>
    <mergeCell ref="T32:W32"/>
    <mergeCell ref="Y32:AB32"/>
    <mergeCell ref="AI32:AJ32"/>
    <mergeCell ref="AK32:AN32"/>
    <mergeCell ref="AI33:AJ33"/>
    <mergeCell ref="AK33:AN33"/>
    <mergeCell ref="AS33:AT33"/>
    <mergeCell ref="R35:S35"/>
    <mergeCell ref="T35:U35"/>
    <mergeCell ref="V35:W35"/>
    <mergeCell ref="AA34:AB34"/>
    <mergeCell ref="AE34:AF34"/>
    <mergeCell ref="AI34:AJ34"/>
    <mergeCell ref="AK34:AN34"/>
    <mergeCell ref="AQ34:AT34"/>
    <mergeCell ref="C35:E35"/>
    <mergeCell ref="F35:G35"/>
    <mergeCell ref="H35:I35"/>
    <mergeCell ref="J35:K35"/>
    <mergeCell ref="L35:M35"/>
    <mergeCell ref="AI35:AJ35"/>
    <mergeCell ref="AK35:AN35"/>
    <mergeCell ref="AQ35:AR35"/>
    <mergeCell ref="AS35:AT35"/>
    <mergeCell ref="Y35:Z35"/>
    <mergeCell ref="AA35:AB35"/>
    <mergeCell ref="AE35:AF35"/>
    <mergeCell ref="C34:E34"/>
    <mergeCell ref="F34:G34"/>
    <mergeCell ref="H34:I34"/>
    <mergeCell ref="J34:K34"/>
    <mergeCell ref="AK36:AN36"/>
    <mergeCell ref="AQ36:AR36"/>
    <mergeCell ref="AS36:AT36"/>
    <mergeCell ref="C37:E37"/>
    <mergeCell ref="F37:G37"/>
    <mergeCell ref="H37:I37"/>
    <mergeCell ref="J37:K37"/>
    <mergeCell ref="L37:M37"/>
    <mergeCell ref="N37:O37"/>
    <mergeCell ref="R37:S37"/>
    <mergeCell ref="T36:U36"/>
    <mergeCell ref="V36:W36"/>
    <mergeCell ref="Y36:Z36"/>
    <mergeCell ref="AA36:AB36"/>
    <mergeCell ref="AE36:AF36"/>
    <mergeCell ref="AI36:AJ36"/>
    <mergeCell ref="C36:E36"/>
    <mergeCell ref="F36:G36"/>
    <mergeCell ref="H36:I36"/>
    <mergeCell ref="J36:K36"/>
    <mergeCell ref="AT43:AW43"/>
    <mergeCell ref="AB47:AE47"/>
    <mergeCell ref="R48:U48"/>
    <mergeCell ref="W48:Z48"/>
    <mergeCell ref="AB48:AE48"/>
    <mergeCell ref="Y40:Z40"/>
    <mergeCell ref="AB42:AE42"/>
    <mergeCell ref="L36:M36"/>
    <mergeCell ref="R36:S36"/>
    <mergeCell ref="AJ38:AK38"/>
    <mergeCell ref="AL38:AM38"/>
    <mergeCell ref="AJ43:AM43"/>
    <mergeCell ref="AN38:AO38"/>
    <mergeCell ref="AQ38:AR38"/>
    <mergeCell ref="AS38:AT38"/>
    <mergeCell ref="L39:M39"/>
    <mergeCell ref="AL37:AM37"/>
    <mergeCell ref="AN37:AO37"/>
    <mergeCell ref="AQ37:AR37"/>
    <mergeCell ref="AS37:AT37"/>
    <mergeCell ref="R38:S38"/>
    <mergeCell ref="T38:U38"/>
    <mergeCell ref="V38:W38"/>
    <mergeCell ref="Y38:Z38"/>
    <mergeCell ref="C43:D43"/>
    <mergeCell ref="F43:G43"/>
    <mergeCell ref="I43:J43"/>
    <mergeCell ref="L43:N43"/>
    <mergeCell ref="R43:U43"/>
    <mergeCell ref="W43:Z43"/>
    <mergeCell ref="AB43:AE43"/>
    <mergeCell ref="AJ37:AK37"/>
    <mergeCell ref="AO43:AR43"/>
    <mergeCell ref="AA38:AB38"/>
    <mergeCell ref="AE38:AF38"/>
    <mergeCell ref="T37:U37"/>
    <mergeCell ref="V37:W37"/>
    <mergeCell ref="Y37:Z37"/>
    <mergeCell ref="AA37:AB37"/>
    <mergeCell ref="AE37:AF37"/>
  </mergeCells>
  <phoneticPr fontId="1"/>
  <conditionalFormatting sqref="P13:AX29">
    <cfRule type="expression" dxfId="16" priority="4">
      <formula>INDIRECT(ADDRESS(ROW(),COLUMN()))=TRUNC(INDIRECT(ADDRESS(ROW(),COLUMN())))</formula>
    </cfRule>
  </conditionalFormatting>
  <conditionalFormatting sqref="F34:M37">
    <cfRule type="expression" dxfId="15" priority="3">
      <formula>INDIRECT(ADDRESS(ROW(),COLUMN()))=TRUNC(INDIRECT(ADDRESS(ROW(),COLUMN())))</formula>
    </cfRule>
  </conditionalFormatting>
  <conditionalFormatting sqref="T34:AF38">
    <cfRule type="expression" dxfId="14" priority="2">
      <formula>INDIRECT(ADDRESS(ROW(),COLUMN()))=TRUNC(INDIRECT(ADDRESS(ROW(),COLUMN())))</formula>
    </cfRule>
  </conditionalFormatting>
  <conditionalFormatting sqref="R43:U43">
    <cfRule type="expression" dxfId="13" priority="1">
      <formula>INDIRECT(ADDRESS(ROW(),COLUMN()))=TRUNC(INDIRECT(ADDRESS(ROW(),COLUMN())))</formula>
    </cfRule>
  </conditionalFormatting>
  <printOptions horizontalCentered="1"/>
  <pageMargins left="0.23622047244094491" right="0.23622047244094491" top="0.43307086614173229" bottom="0.27559055118110237" header="0.31496062992125984" footer="0.31496062992125984"/>
  <pageSetup paperSize="9" scale="42" fitToHeight="0" orientation="landscape" cellComments="asDisplayed" r:id="rId1"/>
  <colBreaks count="1" manualBreakCount="1">
    <brk id="58"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60" zoomScaleNormal="60" zoomScaleSheetLayoutView="75" workbookViewId="0">
      <selection activeCell="L23" sqref="L23:O23"/>
    </sheetView>
  </sheetViews>
  <sheetFormatPr defaultColWidth="4.5" defaultRowHeight="20.25" customHeight="1"/>
  <cols>
    <col min="1" max="1" width="1.3984375" style="256" customWidth="1"/>
    <col min="2" max="56" width="5.59765625" style="256" customWidth="1"/>
    <col min="57" max="16384" width="4.5" style="256"/>
  </cols>
  <sheetData>
    <row r="1" spans="1:57" s="252" customFormat="1" ht="20.25" customHeight="1">
      <c r="A1" s="91"/>
      <c r="B1" s="91"/>
      <c r="C1" s="92" t="s">
        <v>174</v>
      </c>
      <c r="D1" s="92"/>
      <c r="E1" s="91"/>
      <c r="F1" s="91"/>
      <c r="G1" s="93" t="s">
        <v>16</v>
      </c>
      <c r="H1" s="91"/>
      <c r="I1" s="91"/>
      <c r="J1" s="92"/>
      <c r="K1" s="92"/>
      <c r="L1" s="92"/>
      <c r="M1" s="92"/>
      <c r="N1" s="91"/>
      <c r="O1" s="91"/>
      <c r="P1" s="91"/>
      <c r="Q1" s="91"/>
      <c r="R1" s="91"/>
      <c r="S1" s="91"/>
      <c r="T1" s="91"/>
      <c r="U1" s="91"/>
      <c r="V1" s="91"/>
      <c r="W1" s="91"/>
      <c r="X1" s="91"/>
      <c r="Y1" s="91"/>
      <c r="Z1" s="91"/>
      <c r="AA1" s="91"/>
      <c r="AB1" s="91"/>
      <c r="AC1" s="91"/>
      <c r="AD1" s="91"/>
      <c r="AE1" s="91"/>
      <c r="AF1" s="91"/>
      <c r="AG1" s="91"/>
      <c r="AH1" s="91"/>
      <c r="AI1" s="91"/>
      <c r="AJ1" s="91"/>
      <c r="AK1" s="94" t="s">
        <v>19</v>
      </c>
      <c r="AL1" s="94" t="s">
        <v>17</v>
      </c>
      <c r="AM1" s="450" t="s">
        <v>98</v>
      </c>
      <c r="AN1" s="450"/>
      <c r="AO1" s="450"/>
      <c r="AP1" s="450"/>
      <c r="AQ1" s="450"/>
      <c r="AR1" s="450"/>
      <c r="AS1" s="450"/>
      <c r="AT1" s="450"/>
      <c r="AU1" s="450"/>
      <c r="AV1" s="450"/>
      <c r="AW1" s="450"/>
      <c r="AX1" s="450"/>
      <c r="AY1" s="450"/>
      <c r="AZ1" s="450"/>
      <c r="BA1" s="450"/>
      <c r="BB1" s="95" t="s">
        <v>0</v>
      </c>
      <c r="BC1" s="91"/>
      <c r="BD1" s="91"/>
    </row>
    <row r="2" spans="1:57" s="254" customFormat="1" ht="20.25" customHeight="1">
      <c r="A2" s="97"/>
      <c r="B2" s="97"/>
      <c r="C2" s="97"/>
      <c r="D2" s="93"/>
      <c r="E2" s="97"/>
      <c r="F2" s="97"/>
      <c r="G2" s="97"/>
      <c r="H2" s="93"/>
      <c r="I2" s="94"/>
      <c r="J2" s="94"/>
      <c r="K2" s="94"/>
      <c r="L2" s="94"/>
      <c r="M2" s="94"/>
      <c r="N2" s="97"/>
      <c r="O2" s="97"/>
      <c r="P2" s="97"/>
      <c r="Q2" s="97"/>
      <c r="R2" s="97"/>
      <c r="S2" s="97"/>
      <c r="T2" s="94" t="s">
        <v>20</v>
      </c>
      <c r="U2" s="451">
        <v>6</v>
      </c>
      <c r="V2" s="451"/>
      <c r="W2" s="94" t="s">
        <v>17</v>
      </c>
      <c r="X2" s="452">
        <f>IF(U2=0,"",YEAR(DATE(2018+U2,1,1)))</f>
        <v>2024</v>
      </c>
      <c r="Y2" s="452"/>
      <c r="Z2" s="97" t="s">
        <v>21</v>
      </c>
      <c r="AA2" s="97" t="s">
        <v>22</v>
      </c>
      <c r="AB2" s="451">
        <v>4</v>
      </c>
      <c r="AC2" s="451"/>
      <c r="AD2" s="97" t="s">
        <v>23</v>
      </c>
      <c r="AE2" s="97"/>
      <c r="AF2" s="97"/>
      <c r="AG2" s="97"/>
      <c r="AH2" s="97"/>
      <c r="AI2" s="97"/>
      <c r="AJ2" s="95"/>
      <c r="AK2" s="94" t="s">
        <v>18</v>
      </c>
      <c r="AL2" s="94" t="s">
        <v>17</v>
      </c>
      <c r="AM2" s="451"/>
      <c r="AN2" s="451"/>
      <c r="AO2" s="451"/>
      <c r="AP2" s="451"/>
      <c r="AQ2" s="451"/>
      <c r="AR2" s="451"/>
      <c r="AS2" s="451"/>
      <c r="AT2" s="451"/>
      <c r="AU2" s="451"/>
      <c r="AV2" s="451"/>
      <c r="AW2" s="451"/>
      <c r="AX2" s="451"/>
      <c r="AY2" s="451"/>
      <c r="AZ2" s="451"/>
      <c r="BA2" s="451"/>
      <c r="BB2" s="95" t="s">
        <v>0</v>
      </c>
      <c r="BC2" s="94"/>
      <c r="BD2" s="94"/>
      <c r="BE2" s="253"/>
    </row>
    <row r="3" spans="1:57" s="254" customFormat="1" ht="20.25" customHeight="1">
      <c r="A3" s="97"/>
      <c r="B3" s="97"/>
      <c r="C3" s="97"/>
      <c r="D3" s="93"/>
      <c r="E3" s="97"/>
      <c r="F3" s="97"/>
      <c r="G3" s="97"/>
      <c r="H3" s="93"/>
      <c r="I3" s="94"/>
      <c r="J3" s="94"/>
      <c r="K3" s="94"/>
      <c r="L3" s="94"/>
      <c r="M3" s="94"/>
      <c r="N3" s="97"/>
      <c r="O3" s="97"/>
      <c r="P3" s="97"/>
      <c r="Q3" s="97"/>
      <c r="R3" s="97"/>
      <c r="S3" s="97"/>
      <c r="T3" s="100"/>
      <c r="U3" s="101"/>
      <c r="V3" s="101"/>
      <c r="W3" s="102"/>
      <c r="X3" s="101"/>
      <c r="Y3" s="101"/>
      <c r="Z3" s="103"/>
      <c r="AA3" s="103"/>
      <c r="AB3" s="101"/>
      <c r="AC3" s="101"/>
      <c r="AD3" s="104"/>
      <c r="AE3" s="97"/>
      <c r="AF3" s="97"/>
      <c r="AG3" s="97"/>
      <c r="AH3" s="97"/>
      <c r="AI3" s="97"/>
      <c r="AJ3" s="95"/>
      <c r="AK3" s="94"/>
      <c r="AL3" s="94"/>
      <c r="AM3" s="105"/>
      <c r="AN3" s="105"/>
      <c r="AO3" s="105"/>
      <c r="AP3" s="105"/>
      <c r="AQ3" s="105"/>
      <c r="AR3" s="105"/>
      <c r="AS3" s="105"/>
      <c r="AT3" s="105"/>
      <c r="AU3" s="105"/>
      <c r="AV3" s="105"/>
      <c r="AW3" s="105"/>
      <c r="AX3" s="105"/>
      <c r="AY3" s="106" t="s">
        <v>108</v>
      </c>
      <c r="AZ3" s="453" t="s">
        <v>155</v>
      </c>
      <c r="BA3" s="453"/>
      <c r="BB3" s="453"/>
      <c r="BC3" s="453"/>
      <c r="BD3" s="94"/>
      <c r="BE3" s="253"/>
    </row>
    <row r="4" spans="1:57" s="254" customFormat="1" ht="20.25" customHeight="1">
      <c r="A4" s="97"/>
      <c r="B4" s="107"/>
      <c r="C4" s="107"/>
      <c r="D4" s="107"/>
      <c r="E4" s="107"/>
      <c r="F4" s="107"/>
      <c r="G4" s="107"/>
      <c r="H4" s="107"/>
      <c r="I4" s="107"/>
      <c r="J4" s="108"/>
      <c r="K4" s="109"/>
      <c r="L4" s="109"/>
      <c r="M4" s="109"/>
      <c r="N4" s="109"/>
      <c r="O4" s="109"/>
      <c r="P4" s="110"/>
      <c r="Q4" s="109"/>
      <c r="R4" s="109"/>
      <c r="S4" s="111"/>
      <c r="T4" s="97"/>
      <c r="U4" s="97"/>
      <c r="V4" s="97"/>
      <c r="W4" s="97"/>
      <c r="X4" s="97"/>
      <c r="Y4" s="97"/>
      <c r="Z4" s="103"/>
      <c r="AA4" s="103"/>
      <c r="AB4" s="101"/>
      <c r="AC4" s="101"/>
      <c r="AD4" s="104"/>
      <c r="AE4" s="97"/>
      <c r="AF4" s="97"/>
      <c r="AG4" s="97"/>
      <c r="AH4" s="97"/>
      <c r="AI4" s="97"/>
      <c r="AJ4" s="95"/>
      <c r="AK4" s="94"/>
      <c r="AL4" s="94"/>
      <c r="AM4" s="105"/>
      <c r="AN4" s="105"/>
      <c r="AO4" s="105"/>
      <c r="AP4" s="105"/>
      <c r="AQ4" s="105"/>
      <c r="AR4" s="105"/>
      <c r="AS4" s="105"/>
      <c r="AT4" s="105"/>
      <c r="AU4" s="105"/>
      <c r="AV4" s="105"/>
      <c r="AW4" s="105"/>
      <c r="AX4" s="105"/>
      <c r="AY4" s="106" t="s">
        <v>147</v>
      </c>
      <c r="AZ4" s="453" t="s">
        <v>148</v>
      </c>
      <c r="BA4" s="453"/>
      <c r="BB4" s="453"/>
      <c r="BC4" s="453"/>
      <c r="BD4" s="94"/>
      <c r="BE4" s="253"/>
    </row>
    <row r="5" spans="1:57" s="254" customFormat="1" ht="20.25" customHeight="1">
      <c r="A5" s="97"/>
      <c r="B5" s="112"/>
      <c r="C5" s="112"/>
      <c r="D5" s="112"/>
      <c r="E5" s="112"/>
      <c r="F5" s="112"/>
      <c r="G5" s="112"/>
      <c r="H5" s="112"/>
      <c r="I5" s="112"/>
      <c r="J5" s="113"/>
      <c r="K5" s="114"/>
      <c r="L5" s="115"/>
      <c r="M5" s="115"/>
      <c r="N5" s="115"/>
      <c r="O5" s="115"/>
      <c r="P5" s="112"/>
      <c r="Q5" s="116"/>
      <c r="R5" s="116"/>
      <c r="S5" s="117"/>
      <c r="T5" s="97"/>
      <c r="U5" s="97"/>
      <c r="V5" s="97"/>
      <c r="W5" s="97"/>
      <c r="X5" s="97"/>
      <c r="Y5" s="97"/>
      <c r="Z5" s="103"/>
      <c r="AA5" s="103"/>
      <c r="AB5" s="101"/>
      <c r="AC5" s="101"/>
      <c r="AD5" s="118"/>
      <c r="AE5" s="118"/>
      <c r="AF5" s="118"/>
      <c r="AG5" s="118"/>
      <c r="AH5" s="97"/>
      <c r="AI5" s="97"/>
      <c r="AJ5" s="118" t="s">
        <v>79</v>
      </c>
      <c r="AK5" s="118"/>
      <c r="AL5" s="118"/>
      <c r="AM5" s="118"/>
      <c r="AN5" s="118"/>
      <c r="AO5" s="118"/>
      <c r="AP5" s="118"/>
      <c r="AQ5" s="118"/>
      <c r="AR5" s="107"/>
      <c r="AS5" s="107"/>
      <c r="AT5" s="119"/>
      <c r="AU5" s="118"/>
      <c r="AV5" s="444">
        <v>40</v>
      </c>
      <c r="AW5" s="445"/>
      <c r="AX5" s="119" t="s">
        <v>24</v>
      </c>
      <c r="AY5" s="118"/>
      <c r="AZ5" s="444">
        <v>160</v>
      </c>
      <c r="BA5" s="445"/>
      <c r="BB5" s="119" t="s">
        <v>128</v>
      </c>
      <c r="BC5" s="118"/>
      <c r="BD5" s="97"/>
      <c r="BE5" s="253"/>
    </row>
    <row r="6" spans="1:57" s="254" customFormat="1" ht="20.25" customHeight="1">
      <c r="A6" s="97"/>
      <c r="B6" s="112"/>
      <c r="C6" s="112"/>
      <c r="D6" s="112"/>
      <c r="E6" s="112"/>
      <c r="F6" s="112"/>
      <c r="G6" s="112"/>
      <c r="H6" s="112"/>
      <c r="I6" s="112"/>
      <c r="J6" s="112"/>
      <c r="K6" s="120"/>
      <c r="L6" s="120"/>
      <c r="M6" s="120"/>
      <c r="N6" s="112"/>
      <c r="O6" s="121"/>
      <c r="P6" s="122"/>
      <c r="Q6" s="122"/>
      <c r="R6" s="123"/>
      <c r="S6" s="124"/>
      <c r="T6" s="97"/>
      <c r="U6" s="97"/>
      <c r="V6" s="97"/>
      <c r="W6" s="97"/>
      <c r="X6" s="97"/>
      <c r="Y6" s="97"/>
      <c r="Z6" s="103"/>
      <c r="AA6" s="103"/>
      <c r="AB6" s="101"/>
      <c r="AC6" s="101"/>
      <c r="AD6" s="125"/>
      <c r="AE6" s="91"/>
      <c r="AF6" s="91"/>
      <c r="AG6" s="91"/>
      <c r="AH6" s="97"/>
      <c r="AI6" s="97"/>
      <c r="AJ6" s="97"/>
      <c r="AK6" s="97"/>
      <c r="AL6" s="91"/>
      <c r="AM6" s="91"/>
      <c r="AN6" s="126"/>
      <c r="AO6" s="127"/>
      <c r="AP6" s="127"/>
      <c r="AQ6" s="128"/>
      <c r="AR6" s="128"/>
      <c r="AS6" s="128"/>
      <c r="AT6" s="128"/>
      <c r="AU6" s="128"/>
      <c r="AV6" s="128"/>
      <c r="AW6" s="118" t="s">
        <v>25</v>
      </c>
      <c r="AX6" s="118"/>
      <c r="AY6" s="118"/>
      <c r="AZ6" s="448">
        <f>DAY(EOMONTH(DATE(X2,AB2,1),0))</f>
        <v>30</v>
      </c>
      <c r="BA6" s="449"/>
      <c r="BB6" s="119" t="s">
        <v>26</v>
      </c>
      <c r="BC6" s="97"/>
      <c r="BD6" s="97"/>
      <c r="BE6" s="253"/>
    </row>
    <row r="7" spans="1:57" ht="20.25" customHeight="1" thickBot="1">
      <c r="A7" s="129"/>
      <c r="B7" s="129"/>
      <c r="C7" s="130"/>
      <c r="D7" s="130"/>
      <c r="E7" s="129"/>
      <c r="F7" s="129"/>
      <c r="G7" s="131"/>
      <c r="H7" s="129"/>
      <c r="I7" s="129"/>
      <c r="J7" s="129"/>
      <c r="K7" s="129"/>
      <c r="L7" s="129"/>
      <c r="M7" s="129"/>
      <c r="N7" s="129"/>
      <c r="O7" s="129"/>
      <c r="P7" s="129"/>
      <c r="Q7" s="129"/>
      <c r="R7" s="129"/>
      <c r="S7" s="130"/>
      <c r="T7" s="129"/>
      <c r="U7" s="129"/>
      <c r="V7" s="129"/>
      <c r="W7" s="129"/>
      <c r="X7" s="129"/>
      <c r="Y7" s="129"/>
      <c r="Z7" s="129"/>
      <c r="AA7" s="129"/>
      <c r="AB7" s="129"/>
      <c r="AC7" s="129"/>
      <c r="AD7" s="129"/>
      <c r="AE7" s="129"/>
      <c r="AF7" s="129"/>
      <c r="AG7" s="129"/>
      <c r="AH7" s="129"/>
      <c r="AI7" s="129"/>
      <c r="AJ7" s="130"/>
      <c r="AK7" s="129"/>
      <c r="AL7" s="129"/>
      <c r="AM7" s="129"/>
      <c r="AN7" s="129"/>
      <c r="AO7" s="129"/>
      <c r="AP7" s="129"/>
      <c r="AQ7" s="129"/>
      <c r="AR7" s="129"/>
      <c r="AS7" s="129"/>
      <c r="AT7" s="129"/>
      <c r="AU7" s="129"/>
      <c r="AV7" s="129"/>
      <c r="AW7" s="129"/>
      <c r="AX7" s="129"/>
      <c r="AY7" s="129"/>
      <c r="AZ7" s="129"/>
      <c r="BA7" s="129"/>
      <c r="BB7" s="129"/>
      <c r="BC7" s="132"/>
      <c r="BD7" s="132"/>
      <c r="BE7" s="255"/>
    </row>
    <row r="8" spans="1:57" ht="20.25" customHeight="1" thickBot="1">
      <c r="A8" s="129"/>
      <c r="B8" s="427" t="s">
        <v>27</v>
      </c>
      <c r="C8" s="430" t="s">
        <v>86</v>
      </c>
      <c r="D8" s="431"/>
      <c r="E8" s="436" t="s">
        <v>87</v>
      </c>
      <c r="F8" s="431"/>
      <c r="G8" s="436" t="s">
        <v>88</v>
      </c>
      <c r="H8" s="430"/>
      <c r="I8" s="430"/>
      <c r="J8" s="430"/>
      <c r="K8" s="431"/>
      <c r="L8" s="436" t="s">
        <v>89</v>
      </c>
      <c r="M8" s="430"/>
      <c r="N8" s="430"/>
      <c r="O8" s="439"/>
      <c r="P8" s="442" t="s">
        <v>164</v>
      </c>
      <c r="Q8" s="443"/>
      <c r="R8" s="443"/>
      <c r="S8" s="443"/>
      <c r="T8" s="443"/>
      <c r="U8" s="443"/>
      <c r="V8" s="443"/>
      <c r="W8" s="443"/>
      <c r="X8" s="443"/>
      <c r="Y8" s="443"/>
      <c r="Z8" s="443"/>
      <c r="AA8" s="443"/>
      <c r="AB8" s="443"/>
      <c r="AC8" s="443"/>
      <c r="AD8" s="443"/>
      <c r="AE8" s="443"/>
      <c r="AF8" s="443"/>
      <c r="AG8" s="443"/>
      <c r="AH8" s="443"/>
      <c r="AI8" s="443"/>
      <c r="AJ8" s="443"/>
      <c r="AK8" s="443"/>
      <c r="AL8" s="443"/>
      <c r="AM8" s="443"/>
      <c r="AN8" s="443"/>
      <c r="AO8" s="443"/>
      <c r="AP8" s="443"/>
      <c r="AQ8" s="443"/>
      <c r="AR8" s="443"/>
      <c r="AS8" s="443"/>
      <c r="AT8" s="443"/>
      <c r="AU8" s="414" t="str">
        <f>IF(AZ3="４週","(9)1～4週目の勤務時間数合計","(9)1か月の勤務時間数合計")</f>
        <v>(9)1～4週目の勤務時間数合計</v>
      </c>
      <c r="AV8" s="415"/>
      <c r="AW8" s="414" t="s">
        <v>197</v>
      </c>
      <c r="AX8" s="415"/>
      <c r="AY8" s="422" t="s">
        <v>162</v>
      </c>
      <c r="AZ8" s="422"/>
      <c r="BA8" s="422"/>
      <c r="BB8" s="422"/>
      <c r="BC8" s="422"/>
      <c r="BD8" s="422"/>
    </row>
    <row r="9" spans="1:57" ht="20.25" customHeight="1" thickBot="1">
      <c r="A9" s="129"/>
      <c r="B9" s="428"/>
      <c r="C9" s="432"/>
      <c r="D9" s="433"/>
      <c r="E9" s="437"/>
      <c r="F9" s="433"/>
      <c r="G9" s="437"/>
      <c r="H9" s="432"/>
      <c r="I9" s="432"/>
      <c r="J9" s="432"/>
      <c r="K9" s="433"/>
      <c r="L9" s="437"/>
      <c r="M9" s="432"/>
      <c r="N9" s="432"/>
      <c r="O9" s="440"/>
      <c r="P9" s="424" t="s">
        <v>11</v>
      </c>
      <c r="Q9" s="425"/>
      <c r="R9" s="425"/>
      <c r="S9" s="425"/>
      <c r="T9" s="425"/>
      <c r="U9" s="425"/>
      <c r="V9" s="426"/>
      <c r="W9" s="424" t="s">
        <v>12</v>
      </c>
      <c r="X9" s="425"/>
      <c r="Y9" s="425"/>
      <c r="Z9" s="425"/>
      <c r="AA9" s="425"/>
      <c r="AB9" s="425"/>
      <c r="AC9" s="426"/>
      <c r="AD9" s="424" t="s">
        <v>13</v>
      </c>
      <c r="AE9" s="425"/>
      <c r="AF9" s="425"/>
      <c r="AG9" s="425"/>
      <c r="AH9" s="425"/>
      <c r="AI9" s="425"/>
      <c r="AJ9" s="426"/>
      <c r="AK9" s="424" t="s">
        <v>14</v>
      </c>
      <c r="AL9" s="425"/>
      <c r="AM9" s="425"/>
      <c r="AN9" s="425"/>
      <c r="AO9" s="425"/>
      <c r="AP9" s="425"/>
      <c r="AQ9" s="426"/>
      <c r="AR9" s="424" t="s">
        <v>15</v>
      </c>
      <c r="AS9" s="425"/>
      <c r="AT9" s="426"/>
      <c r="AU9" s="416"/>
      <c r="AV9" s="417"/>
      <c r="AW9" s="416"/>
      <c r="AX9" s="417"/>
      <c r="AY9" s="422"/>
      <c r="AZ9" s="422"/>
      <c r="BA9" s="422"/>
      <c r="BB9" s="422"/>
      <c r="BC9" s="422"/>
      <c r="BD9" s="422"/>
    </row>
    <row r="10" spans="1:57" ht="20.25" customHeight="1" thickBot="1">
      <c r="A10" s="129"/>
      <c r="B10" s="428"/>
      <c r="C10" s="432"/>
      <c r="D10" s="433"/>
      <c r="E10" s="437"/>
      <c r="F10" s="433"/>
      <c r="G10" s="437"/>
      <c r="H10" s="432"/>
      <c r="I10" s="432"/>
      <c r="J10" s="432"/>
      <c r="K10" s="433"/>
      <c r="L10" s="437"/>
      <c r="M10" s="432"/>
      <c r="N10" s="432"/>
      <c r="O10" s="440"/>
      <c r="P10" s="135">
        <f>DAY(DATE($X$2,$AB$2,1))</f>
        <v>1</v>
      </c>
      <c r="Q10" s="136">
        <f>DAY(DATE($X$2,$AB$2,2))</f>
        <v>2</v>
      </c>
      <c r="R10" s="136">
        <f>DAY(DATE($X$2,$AB$2,3))</f>
        <v>3</v>
      </c>
      <c r="S10" s="136">
        <f>DAY(DATE($X$2,$AB$2,4))</f>
        <v>4</v>
      </c>
      <c r="T10" s="136">
        <f>DAY(DATE($X$2,$AB$2,5))</f>
        <v>5</v>
      </c>
      <c r="U10" s="136">
        <f>DAY(DATE($X$2,$AB$2,6))</f>
        <v>6</v>
      </c>
      <c r="V10" s="137">
        <f>DAY(DATE($X$2,$AB$2,7))</f>
        <v>7</v>
      </c>
      <c r="W10" s="135">
        <f>DAY(DATE($X$2,$AB$2,8))</f>
        <v>8</v>
      </c>
      <c r="X10" s="136">
        <f>DAY(DATE($X$2,$AB$2,9))</f>
        <v>9</v>
      </c>
      <c r="Y10" s="136">
        <f>DAY(DATE($X$2,$AB$2,10))</f>
        <v>10</v>
      </c>
      <c r="Z10" s="136">
        <f>DAY(DATE($X$2,$AB$2,11))</f>
        <v>11</v>
      </c>
      <c r="AA10" s="136">
        <f>DAY(DATE($X$2,$AB$2,12))</f>
        <v>12</v>
      </c>
      <c r="AB10" s="136">
        <f>DAY(DATE($X$2,$AB$2,13))</f>
        <v>13</v>
      </c>
      <c r="AC10" s="137">
        <f>DAY(DATE($X$2,$AB$2,14))</f>
        <v>14</v>
      </c>
      <c r="AD10" s="135">
        <f>DAY(DATE($X$2,$AB$2,15))</f>
        <v>15</v>
      </c>
      <c r="AE10" s="136">
        <f>DAY(DATE($X$2,$AB$2,16))</f>
        <v>16</v>
      </c>
      <c r="AF10" s="136">
        <f>DAY(DATE($X$2,$AB$2,17))</f>
        <v>17</v>
      </c>
      <c r="AG10" s="136">
        <f>DAY(DATE($X$2,$AB$2,18))</f>
        <v>18</v>
      </c>
      <c r="AH10" s="136">
        <f>DAY(DATE($X$2,$AB$2,19))</f>
        <v>19</v>
      </c>
      <c r="AI10" s="136">
        <f>DAY(DATE($X$2,$AB$2,20))</f>
        <v>20</v>
      </c>
      <c r="AJ10" s="137">
        <f>DAY(DATE($X$2,$AB$2,21))</f>
        <v>21</v>
      </c>
      <c r="AK10" s="135">
        <f>DAY(DATE($X$2,$AB$2,22))</f>
        <v>22</v>
      </c>
      <c r="AL10" s="136">
        <f>DAY(DATE($X$2,$AB$2,23))</f>
        <v>23</v>
      </c>
      <c r="AM10" s="136">
        <f>DAY(DATE($X$2,$AB$2,24))</f>
        <v>24</v>
      </c>
      <c r="AN10" s="136">
        <f>DAY(DATE($X$2,$AB$2,25))</f>
        <v>25</v>
      </c>
      <c r="AO10" s="136">
        <f>DAY(DATE($X$2,$AB$2,26))</f>
        <v>26</v>
      </c>
      <c r="AP10" s="136">
        <f>DAY(DATE($X$2,$AB$2,27))</f>
        <v>27</v>
      </c>
      <c r="AQ10" s="137">
        <f>DAY(DATE($X$2,$AB$2,28))</f>
        <v>28</v>
      </c>
      <c r="AR10" s="135" t="str">
        <f>IF(AZ3="暦月",IF(DAY(DATE($X$2,$AB$2,29))=29,29,""),"")</f>
        <v/>
      </c>
      <c r="AS10" s="136" t="str">
        <f>IF(AZ3="暦月",IF(DAY(DATE($X$2,$AB$2,30))=30,30,""),"")</f>
        <v/>
      </c>
      <c r="AT10" s="137" t="str">
        <f>IF(AZ3="暦月",IF(DAY(DATE($X$2,$AB$2,31))=31,31,""),"")</f>
        <v/>
      </c>
      <c r="AU10" s="416"/>
      <c r="AV10" s="417"/>
      <c r="AW10" s="416"/>
      <c r="AX10" s="417"/>
      <c r="AY10" s="422"/>
      <c r="AZ10" s="422"/>
      <c r="BA10" s="422"/>
      <c r="BB10" s="422"/>
      <c r="BC10" s="422"/>
      <c r="BD10" s="422"/>
    </row>
    <row r="11" spans="1:57" ht="20.25" hidden="1" customHeight="1" thickBot="1">
      <c r="A11" s="129"/>
      <c r="B11" s="428"/>
      <c r="C11" s="432"/>
      <c r="D11" s="433"/>
      <c r="E11" s="437"/>
      <c r="F11" s="433"/>
      <c r="G11" s="437"/>
      <c r="H11" s="432"/>
      <c r="I11" s="432"/>
      <c r="J11" s="432"/>
      <c r="K11" s="433"/>
      <c r="L11" s="437"/>
      <c r="M11" s="432"/>
      <c r="N11" s="432"/>
      <c r="O11" s="440"/>
      <c r="P11" s="135">
        <f>WEEKDAY(DATE($X$2,$AB$2,1))</f>
        <v>2</v>
      </c>
      <c r="Q11" s="136">
        <f>WEEKDAY(DATE($X$2,$AB$2,2))</f>
        <v>3</v>
      </c>
      <c r="R11" s="136">
        <f>WEEKDAY(DATE($X$2,$AB$2,3))</f>
        <v>4</v>
      </c>
      <c r="S11" s="136">
        <f>WEEKDAY(DATE($X$2,$AB$2,4))</f>
        <v>5</v>
      </c>
      <c r="T11" s="136">
        <f>WEEKDAY(DATE($X$2,$AB$2,5))</f>
        <v>6</v>
      </c>
      <c r="U11" s="136">
        <f>WEEKDAY(DATE($X$2,$AB$2,6))</f>
        <v>7</v>
      </c>
      <c r="V11" s="137">
        <f>WEEKDAY(DATE($X$2,$AB$2,7))</f>
        <v>1</v>
      </c>
      <c r="W11" s="135">
        <f>WEEKDAY(DATE($X$2,$AB$2,8))</f>
        <v>2</v>
      </c>
      <c r="X11" s="136">
        <f>WEEKDAY(DATE($X$2,$AB$2,9))</f>
        <v>3</v>
      </c>
      <c r="Y11" s="136">
        <f>WEEKDAY(DATE($X$2,$AB$2,10))</f>
        <v>4</v>
      </c>
      <c r="Z11" s="136">
        <f>WEEKDAY(DATE($X$2,$AB$2,11))</f>
        <v>5</v>
      </c>
      <c r="AA11" s="136">
        <f>WEEKDAY(DATE($X$2,$AB$2,12))</f>
        <v>6</v>
      </c>
      <c r="AB11" s="136">
        <f>WEEKDAY(DATE($X$2,$AB$2,13))</f>
        <v>7</v>
      </c>
      <c r="AC11" s="137">
        <f>WEEKDAY(DATE($X$2,$AB$2,14))</f>
        <v>1</v>
      </c>
      <c r="AD11" s="135">
        <f>WEEKDAY(DATE($X$2,$AB$2,15))</f>
        <v>2</v>
      </c>
      <c r="AE11" s="136">
        <f>WEEKDAY(DATE($X$2,$AB$2,16))</f>
        <v>3</v>
      </c>
      <c r="AF11" s="136">
        <f>WEEKDAY(DATE($X$2,$AB$2,17))</f>
        <v>4</v>
      </c>
      <c r="AG11" s="136">
        <f>WEEKDAY(DATE($X$2,$AB$2,18))</f>
        <v>5</v>
      </c>
      <c r="AH11" s="136">
        <f>WEEKDAY(DATE($X$2,$AB$2,19))</f>
        <v>6</v>
      </c>
      <c r="AI11" s="136">
        <f>WEEKDAY(DATE($X$2,$AB$2,20))</f>
        <v>7</v>
      </c>
      <c r="AJ11" s="137">
        <f>WEEKDAY(DATE($X$2,$AB$2,21))</f>
        <v>1</v>
      </c>
      <c r="AK11" s="135">
        <f>WEEKDAY(DATE($X$2,$AB$2,22))</f>
        <v>2</v>
      </c>
      <c r="AL11" s="136">
        <f>WEEKDAY(DATE($X$2,$AB$2,23))</f>
        <v>3</v>
      </c>
      <c r="AM11" s="136">
        <f>WEEKDAY(DATE($X$2,$AB$2,24))</f>
        <v>4</v>
      </c>
      <c r="AN11" s="136">
        <f>WEEKDAY(DATE($X$2,$AB$2,25))</f>
        <v>5</v>
      </c>
      <c r="AO11" s="136">
        <f>WEEKDAY(DATE($X$2,$AB$2,26))</f>
        <v>6</v>
      </c>
      <c r="AP11" s="136">
        <f>WEEKDAY(DATE($X$2,$AB$2,27))</f>
        <v>7</v>
      </c>
      <c r="AQ11" s="137">
        <f>WEEKDAY(DATE($X$2,$AB$2,28))</f>
        <v>1</v>
      </c>
      <c r="AR11" s="135">
        <f>IF(AR10=29,WEEKDAY(DATE($X$2,$AB$2,29)),0)</f>
        <v>0</v>
      </c>
      <c r="AS11" s="136">
        <f>IF(AS10=30,WEEKDAY(DATE($X$2,$AB$2,30)),0)</f>
        <v>0</v>
      </c>
      <c r="AT11" s="137">
        <f>IF(AT10=31,WEEKDAY(DATE($X$2,$AB$2,31)),0)</f>
        <v>0</v>
      </c>
      <c r="AU11" s="418"/>
      <c r="AV11" s="419"/>
      <c r="AW11" s="418"/>
      <c r="AX11" s="419"/>
      <c r="AY11" s="423"/>
      <c r="AZ11" s="423"/>
      <c r="BA11" s="423"/>
      <c r="BB11" s="423"/>
      <c r="BC11" s="423"/>
      <c r="BD11" s="423"/>
    </row>
    <row r="12" spans="1:57" ht="20.25" customHeight="1" thickBot="1">
      <c r="A12" s="129"/>
      <c r="B12" s="429"/>
      <c r="C12" s="434"/>
      <c r="D12" s="435"/>
      <c r="E12" s="438"/>
      <c r="F12" s="435"/>
      <c r="G12" s="438"/>
      <c r="H12" s="434"/>
      <c r="I12" s="434"/>
      <c r="J12" s="434"/>
      <c r="K12" s="435"/>
      <c r="L12" s="438"/>
      <c r="M12" s="434"/>
      <c r="N12" s="434"/>
      <c r="O12" s="441"/>
      <c r="P12" s="138" t="str">
        <f>IF(P11=1,"日",IF(P11=2,"月",IF(P11=3,"火",IF(P11=4,"水",IF(P11=5,"木",IF(P11=6,"金","土"))))))</f>
        <v>月</v>
      </c>
      <c r="Q12" s="139" t="str">
        <f t="shared" ref="Q12:AQ12" si="0">IF(Q11=1,"日",IF(Q11=2,"月",IF(Q11=3,"火",IF(Q11=4,"水",IF(Q11=5,"木",IF(Q11=6,"金","土"))))))</f>
        <v>火</v>
      </c>
      <c r="R12" s="139" t="str">
        <f t="shared" si="0"/>
        <v>水</v>
      </c>
      <c r="S12" s="139" t="str">
        <f t="shared" si="0"/>
        <v>木</v>
      </c>
      <c r="T12" s="139" t="str">
        <f t="shared" si="0"/>
        <v>金</v>
      </c>
      <c r="U12" s="139" t="str">
        <f t="shared" si="0"/>
        <v>土</v>
      </c>
      <c r="V12" s="140" t="str">
        <f t="shared" si="0"/>
        <v>日</v>
      </c>
      <c r="W12" s="138" t="str">
        <f t="shared" si="0"/>
        <v>月</v>
      </c>
      <c r="X12" s="139" t="str">
        <f t="shared" si="0"/>
        <v>火</v>
      </c>
      <c r="Y12" s="139" t="str">
        <f t="shared" si="0"/>
        <v>水</v>
      </c>
      <c r="Z12" s="139" t="str">
        <f t="shared" si="0"/>
        <v>木</v>
      </c>
      <c r="AA12" s="139" t="str">
        <f t="shared" si="0"/>
        <v>金</v>
      </c>
      <c r="AB12" s="139" t="str">
        <f t="shared" si="0"/>
        <v>土</v>
      </c>
      <c r="AC12" s="140" t="str">
        <f t="shared" si="0"/>
        <v>日</v>
      </c>
      <c r="AD12" s="138" t="str">
        <f t="shared" si="0"/>
        <v>月</v>
      </c>
      <c r="AE12" s="139" t="str">
        <f t="shared" si="0"/>
        <v>火</v>
      </c>
      <c r="AF12" s="139" t="str">
        <f t="shared" si="0"/>
        <v>水</v>
      </c>
      <c r="AG12" s="139" t="str">
        <f t="shared" si="0"/>
        <v>木</v>
      </c>
      <c r="AH12" s="139" t="str">
        <f t="shared" si="0"/>
        <v>金</v>
      </c>
      <c r="AI12" s="139" t="str">
        <f t="shared" si="0"/>
        <v>土</v>
      </c>
      <c r="AJ12" s="140" t="str">
        <f t="shared" si="0"/>
        <v>日</v>
      </c>
      <c r="AK12" s="138" t="str">
        <f t="shared" si="0"/>
        <v>月</v>
      </c>
      <c r="AL12" s="139" t="str">
        <f t="shared" si="0"/>
        <v>火</v>
      </c>
      <c r="AM12" s="139" t="str">
        <f t="shared" si="0"/>
        <v>水</v>
      </c>
      <c r="AN12" s="139" t="str">
        <f t="shared" si="0"/>
        <v>木</v>
      </c>
      <c r="AO12" s="139" t="str">
        <f t="shared" si="0"/>
        <v>金</v>
      </c>
      <c r="AP12" s="139" t="str">
        <f t="shared" si="0"/>
        <v>土</v>
      </c>
      <c r="AQ12" s="140" t="str">
        <f t="shared" si="0"/>
        <v>日</v>
      </c>
      <c r="AR12" s="139" t="str">
        <f>IF(AR11=1,"日",IF(AR11=2,"月",IF(AR11=3,"火",IF(AR11=4,"水",IF(AR11=5,"木",IF(AR11=6,"金",IF(AR11=0,"","土")))))))</f>
        <v/>
      </c>
      <c r="AS12" s="139" t="str">
        <f>IF(AS11=1,"日",IF(AS11=2,"月",IF(AS11=3,"火",IF(AS11=4,"水",IF(AS11=5,"木",IF(AS11=6,"金",IF(AS11=0,"","土")))))))</f>
        <v/>
      </c>
      <c r="AT12" s="139" t="str">
        <f>IF(AT11=1,"日",IF(AT11=2,"月",IF(AT11=3,"火",IF(AT11=4,"水",IF(AT11=5,"木",IF(AT11=6,"金",IF(AT11=0,"","土")))))))</f>
        <v/>
      </c>
      <c r="AU12" s="420"/>
      <c r="AV12" s="421"/>
      <c r="AW12" s="420"/>
      <c r="AX12" s="421"/>
      <c r="AY12" s="422"/>
      <c r="AZ12" s="422"/>
      <c r="BA12" s="422"/>
      <c r="BB12" s="422"/>
      <c r="BC12" s="422"/>
      <c r="BD12" s="422"/>
    </row>
    <row r="13" spans="1:57" ht="39.9" customHeight="1">
      <c r="A13" s="129"/>
      <c r="B13" s="257">
        <v>1</v>
      </c>
      <c r="C13" s="400"/>
      <c r="D13" s="401"/>
      <c r="E13" s="402"/>
      <c r="F13" s="403"/>
      <c r="G13" s="404"/>
      <c r="H13" s="405"/>
      <c r="I13" s="405"/>
      <c r="J13" s="405"/>
      <c r="K13" s="406"/>
      <c r="L13" s="407"/>
      <c r="M13" s="408"/>
      <c r="N13" s="408"/>
      <c r="O13" s="409"/>
      <c r="P13" s="142"/>
      <c r="Q13" s="143"/>
      <c r="R13" s="143"/>
      <c r="S13" s="143"/>
      <c r="T13" s="143"/>
      <c r="U13" s="143"/>
      <c r="V13" s="144"/>
      <c r="W13" s="142"/>
      <c r="X13" s="143"/>
      <c r="Y13" s="143"/>
      <c r="Z13" s="143"/>
      <c r="AA13" s="143"/>
      <c r="AB13" s="143"/>
      <c r="AC13" s="144"/>
      <c r="AD13" s="142"/>
      <c r="AE13" s="143"/>
      <c r="AF13" s="143"/>
      <c r="AG13" s="143"/>
      <c r="AH13" s="143"/>
      <c r="AI13" s="143"/>
      <c r="AJ13" s="144"/>
      <c r="AK13" s="142"/>
      <c r="AL13" s="143"/>
      <c r="AM13" s="143"/>
      <c r="AN13" s="143"/>
      <c r="AO13" s="143"/>
      <c r="AP13" s="143"/>
      <c r="AQ13" s="144"/>
      <c r="AR13" s="142"/>
      <c r="AS13" s="143"/>
      <c r="AT13" s="144"/>
      <c r="AU13" s="410">
        <f>IF($AZ$3="４週",SUM(P13:AQ13),IF($AZ$3="暦月",SUM(P13:AT13),""))</f>
        <v>0</v>
      </c>
      <c r="AV13" s="411"/>
      <c r="AW13" s="412">
        <f t="shared" ref="AW13:AW44" si="1">IF($AZ$3="４週",AU13/4,IF($AZ$3="暦月",AU13/($AZ$6/7),""))</f>
        <v>0</v>
      </c>
      <c r="AX13" s="413"/>
      <c r="AY13" s="397"/>
      <c r="AZ13" s="398"/>
      <c r="BA13" s="398"/>
      <c r="BB13" s="398"/>
      <c r="BC13" s="398"/>
      <c r="BD13" s="399"/>
    </row>
    <row r="14" spans="1:57" ht="39.9" customHeight="1">
      <c r="A14" s="129"/>
      <c r="B14" s="145">
        <f t="shared" ref="B14:B29" si="2">B13+1</f>
        <v>2</v>
      </c>
      <c r="C14" s="383"/>
      <c r="D14" s="384"/>
      <c r="E14" s="385"/>
      <c r="F14" s="386"/>
      <c r="G14" s="387"/>
      <c r="H14" s="388"/>
      <c r="I14" s="388"/>
      <c r="J14" s="388"/>
      <c r="K14" s="389"/>
      <c r="L14" s="390"/>
      <c r="M14" s="391"/>
      <c r="N14" s="391"/>
      <c r="O14" s="392"/>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393">
        <f>IF($AZ$3="４週",SUM(P14:AQ14),IF($AZ$3="暦月",SUM(P14:AT14),""))</f>
        <v>0</v>
      </c>
      <c r="AV14" s="394"/>
      <c r="AW14" s="395">
        <f t="shared" si="1"/>
        <v>0</v>
      </c>
      <c r="AX14" s="396"/>
      <c r="AY14" s="380"/>
      <c r="AZ14" s="381"/>
      <c r="BA14" s="381"/>
      <c r="BB14" s="381"/>
      <c r="BC14" s="381"/>
      <c r="BD14" s="382"/>
    </row>
    <row r="15" spans="1:57" ht="39.9" customHeight="1">
      <c r="A15" s="129"/>
      <c r="B15" s="145">
        <f t="shared" si="2"/>
        <v>3</v>
      </c>
      <c r="C15" s="383"/>
      <c r="D15" s="384"/>
      <c r="E15" s="385"/>
      <c r="F15" s="386"/>
      <c r="G15" s="387"/>
      <c r="H15" s="388"/>
      <c r="I15" s="388"/>
      <c r="J15" s="388"/>
      <c r="K15" s="389"/>
      <c r="L15" s="390"/>
      <c r="M15" s="391"/>
      <c r="N15" s="391"/>
      <c r="O15" s="392"/>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393">
        <f>IF($AZ$3="４週",SUM(P15:AQ15),IF($AZ$3="暦月",SUM(P15:AT15),""))</f>
        <v>0</v>
      </c>
      <c r="AV15" s="394"/>
      <c r="AW15" s="395">
        <f t="shared" si="1"/>
        <v>0</v>
      </c>
      <c r="AX15" s="396"/>
      <c r="AY15" s="380"/>
      <c r="AZ15" s="381"/>
      <c r="BA15" s="381"/>
      <c r="BB15" s="381"/>
      <c r="BC15" s="381"/>
      <c r="BD15" s="382"/>
    </row>
    <row r="16" spans="1:57" ht="39.9" customHeight="1">
      <c r="A16" s="129"/>
      <c r="B16" s="145">
        <f t="shared" si="2"/>
        <v>4</v>
      </c>
      <c r="C16" s="383"/>
      <c r="D16" s="384"/>
      <c r="E16" s="385"/>
      <c r="F16" s="386"/>
      <c r="G16" s="387"/>
      <c r="H16" s="388"/>
      <c r="I16" s="388"/>
      <c r="J16" s="388"/>
      <c r="K16" s="389"/>
      <c r="L16" s="390"/>
      <c r="M16" s="391"/>
      <c r="N16" s="391"/>
      <c r="O16" s="392"/>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393">
        <f>IF($AZ$3="４週",SUM(P16:AQ16),IF($AZ$3="暦月",SUM(P16:AT16),""))</f>
        <v>0</v>
      </c>
      <c r="AV16" s="394"/>
      <c r="AW16" s="395">
        <f t="shared" si="1"/>
        <v>0</v>
      </c>
      <c r="AX16" s="396"/>
      <c r="AY16" s="380"/>
      <c r="AZ16" s="381"/>
      <c r="BA16" s="381"/>
      <c r="BB16" s="381"/>
      <c r="BC16" s="381"/>
      <c r="BD16" s="382"/>
    </row>
    <row r="17" spans="1:56" ht="39.9" customHeight="1">
      <c r="A17" s="129"/>
      <c r="B17" s="145">
        <f t="shared" si="2"/>
        <v>5</v>
      </c>
      <c r="C17" s="383"/>
      <c r="D17" s="384"/>
      <c r="E17" s="385"/>
      <c r="F17" s="386"/>
      <c r="G17" s="387"/>
      <c r="H17" s="388"/>
      <c r="I17" s="388"/>
      <c r="J17" s="388"/>
      <c r="K17" s="389"/>
      <c r="L17" s="390"/>
      <c r="M17" s="391"/>
      <c r="N17" s="391"/>
      <c r="O17" s="392"/>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393">
        <f t="shared" ref="AU17:AU112" si="3">IF($AZ$3="４週",SUM(P17:AQ17),IF($AZ$3="暦月",SUM(P17:AT17),""))</f>
        <v>0</v>
      </c>
      <c r="AV17" s="394"/>
      <c r="AW17" s="395">
        <f t="shared" si="1"/>
        <v>0</v>
      </c>
      <c r="AX17" s="396"/>
      <c r="AY17" s="380"/>
      <c r="AZ17" s="381"/>
      <c r="BA17" s="381"/>
      <c r="BB17" s="381"/>
      <c r="BC17" s="381"/>
      <c r="BD17" s="382"/>
    </row>
    <row r="18" spans="1:56" ht="39.9" customHeight="1">
      <c r="A18" s="129"/>
      <c r="B18" s="145">
        <f t="shared" si="2"/>
        <v>6</v>
      </c>
      <c r="C18" s="383"/>
      <c r="D18" s="384"/>
      <c r="E18" s="385"/>
      <c r="F18" s="386"/>
      <c r="G18" s="387"/>
      <c r="H18" s="388"/>
      <c r="I18" s="388"/>
      <c r="J18" s="388"/>
      <c r="K18" s="389"/>
      <c r="L18" s="390"/>
      <c r="M18" s="391"/>
      <c r="N18" s="391"/>
      <c r="O18" s="392"/>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393">
        <f t="shared" si="3"/>
        <v>0</v>
      </c>
      <c r="AV18" s="394"/>
      <c r="AW18" s="395">
        <f t="shared" si="1"/>
        <v>0</v>
      </c>
      <c r="AX18" s="396"/>
      <c r="AY18" s="380"/>
      <c r="AZ18" s="381"/>
      <c r="BA18" s="381"/>
      <c r="BB18" s="381"/>
      <c r="BC18" s="381"/>
      <c r="BD18" s="382"/>
    </row>
    <row r="19" spans="1:56" ht="39.9" customHeight="1">
      <c r="A19" s="129"/>
      <c r="B19" s="145">
        <f t="shared" si="2"/>
        <v>7</v>
      </c>
      <c r="C19" s="383"/>
      <c r="D19" s="384"/>
      <c r="E19" s="385"/>
      <c r="F19" s="386"/>
      <c r="G19" s="387"/>
      <c r="H19" s="388"/>
      <c r="I19" s="388"/>
      <c r="J19" s="388"/>
      <c r="K19" s="389"/>
      <c r="L19" s="390"/>
      <c r="M19" s="391"/>
      <c r="N19" s="391"/>
      <c r="O19" s="392"/>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393">
        <f>IF($AZ$3="４週",SUM(P19:AQ19),IF($AZ$3="暦月",SUM(P19:AT19),""))</f>
        <v>0</v>
      </c>
      <c r="AV19" s="394"/>
      <c r="AW19" s="395">
        <f t="shared" si="1"/>
        <v>0</v>
      </c>
      <c r="AX19" s="396"/>
      <c r="AY19" s="380"/>
      <c r="AZ19" s="381"/>
      <c r="BA19" s="381"/>
      <c r="BB19" s="381"/>
      <c r="BC19" s="381"/>
      <c r="BD19" s="382"/>
    </row>
    <row r="20" spans="1:56" ht="39.9" customHeight="1">
      <c r="A20" s="129"/>
      <c r="B20" s="145">
        <f t="shared" si="2"/>
        <v>8</v>
      </c>
      <c r="C20" s="383"/>
      <c r="D20" s="384"/>
      <c r="E20" s="385"/>
      <c r="F20" s="386"/>
      <c r="G20" s="387"/>
      <c r="H20" s="388"/>
      <c r="I20" s="388"/>
      <c r="J20" s="388"/>
      <c r="K20" s="389"/>
      <c r="L20" s="390"/>
      <c r="M20" s="391"/>
      <c r="N20" s="391"/>
      <c r="O20" s="392"/>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393">
        <f t="shared" si="3"/>
        <v>0</v>
      </c>
      <c r="AV20" s="394"/>
      <c r="AW20" s="395">
        <f t="shared" si="1"/>
        <v>0</v>
      </c>
      <c r="AX20" s="396"/>
      <c r="AY20" s="380"/>
      <c r="AZ20" s="381"/>
      <c r="BA20" s="381"/>
      <c r="BB20" s="381"/>
      <c r="BC20" s="381"/>
      <c r="BD20" s="382"/>
    </row>
    <row r="21" spans="1:56" ht="39.9" customHeight="1">
      <c r="A21" s="129"/>
      <c r="B21" s="145">
        <f t="shared" si="2"/>
        <v>9</v>
      </c>
      <c r="C21" s="383"/>
      <c r="D21" s="384"/>
      <c r="E21" s="385"/>
      <c r="F21" s="386"/>
      <c r="G21" s="387"/>
      <c r="H21" s="388"/>
      <c r="I21" s="388"/>
      <c r="J21" s="388"/>
      <c r="K21" s="389"/>
      <c r="L21" s="390"/>
      <c r="M21" s="391"/>
      <c r="N21" s="391"/>
      <c r="O21" s="392"/>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393">
        <f t="shared" si="3"/>
        <v>0</v>
      </c>
      <c r="AV21" s="394"/>
      <c r="AW21" s="395">
        <f t="shared" si="1"/>
        <v>0</v>
      </c>
      <c r="AX21" s="396"/>
      <c r="AY21" s="380"/>
      <c r="AZ21" s="381"/>
      <c r="BA21" s="381"/>
      <c r="BB21" s="381"/>
      <c r="BC21" s="381"/>
      <c r="BD21" s="382"/>
    </row>
    <row r="22" spans="1:56" ht="39.9" customHeight="1">
      <c r="A22" s="129"/>
      <c r="B22" s="145">
        <f t="shared" si="2"/>
        <v>10</v>
      </c>
      <c r="C22" s="383"/>
      <c r="D22" s="384"/>
      <c r="E22" s="385"/>
      <c r="F22" s="386"/>
      <c r="G22" s="387"/>
      <c r="H22" s="388"/>
      <c r="I22" s="388"/>
      <c r="J22" s="388"/>
      <c r="K22" s="389"/>
      <c r="L22" s="390"/>
      <c r="M22" s="391"/>
      <c r="N22" s="391"/>
      <c r="O22" s="392"/>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393">
        <f t="shared" si="3"/>
        <v>0</v>
      </c>
      <c r="AV22" s="394"/>
      <c r="AW22" s="395">
        <f t="shared" si="1"/>
        <v>0</v>
      </c>
      <c r="AX22" s="396"/>
      <c r="AY22" s="380"/>
      <c r="AZ22" s="381"/>
      <c r="BA22" s="381"/>
      <c r="BB22" s="381"/>
      <c r="BC22" s="381"/>
      <c r="BD22" s="382"/>
    </row>
    <row r="23" spans="1:56" ht="39.9" customHeight="1">
      <c r="A23" s="129"/>
      <c r="B23" s="145">
        <f t="shared" si="2"/>
        <v>11</v>
      </c>
      <c r="C23" s="383"/>
      <c r="D23" s="384"/>
      <c r="E23" s="385"/>
      <c r="F23" s="386"/>
      <c r="G23" s="387"/>
      <c r="H23" s="388"/>
      <c r="I23" s="388"/>
      <c r="J23" s="388"/>
      <c r="K23" s="389"/>
      <c r="L23" s="390"/>
      <c r="M23" s="391"/>
      <c r="N23" s="391"/>
      <c r="O23" s="392"/>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393">
        <f t="shared" si="3"/>
        <v>0</v>
      </c>
      <c r="AV23" s="394"/>
      <c r="AW23" s="395">
        <f t="shared" si="1"/>
        <v>0</v>
      </c>
      <c r="AX23" s="396"/>
      <c r="AY23" s="380"/>
      <c r="AZ23" s="381"/>
      <c r="BA23" s="381"/>
      <c r="BB23" s="381"/>
      <c r="BC23" s="381"/>
      <c r="BD23" s="382"/>
    </row>
    <row r="24" spans="1:56" ht="39.9" customHeight="1">
      <c r="A24" s="129"/>
      <c r="B24" s="145">
        <f t="shared" si="2"/>
        <v>12</v>
      </c>
      <c r="C24" s="383"/>
      <c r="D24" s="384"/>
      <c r="E24" s="385"/>
      <c r="F24" s="386"/>
      <c r="G24" s="387"/>
      <c r="H24" s="388"/>
      <c r="I24" s="388"/>
      <c r="J24" s="388"/>
      <c r="K24" s="389"/>
      <c r="L24" s="390"/>
      <c r="M24" s="391"/>
      <c r="N24" s="391"/>
      <c r="O24" s="392"/>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393">
        <f t="shared" si="3"/>
        <v>0</v>
      </c>
      <c r="AV24" s="394"/>
      <c r="AW24" s="395">
        <f t="shared" si="1"/>
        <v>0</v>
      </c>
      <c r="AX24" s="396"/>
      <c r="AY24" s="380"/>
      <c r="AZ24" s="381"/>
      <c r="BA24" s="381"/>
      <c r="BB24" s="381"/>
      <c r="BC24" s="381"/>
      <c r="BD24" s="382"/>
    </row>
    <row r="25" spans="1:56" ht="39.9" customHeight="1">
      <c r="A25" s="129"/>
      <c r="B25" s="145">
        <f t="shared" si="2"/>
        <v>13</v>
      </c>
      <c r="C25" s="383"/>
      <c r="D25" s="384"/>
      <c r="E25" s="385"/>
      <c r="F25" s="386"/>
      <c r="G25" s="387"/>
      <c r="H25" s="388"/>
      <c r="I25" s="388"/>
      <c r="J25" s="388"/>
      <c r="K25" s="389"/>
      <c r="L25" s="390"/>
      <c r="M25" s="391"/>
      <c r="N25" s="391"/>
      <c r="O25" s="392"/>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393">
        <f t="shared" si="3"/>
        <v>0</v>
      </c>
      <c r="AV25" s="394"/>
      <c r="AW25" s="395">
        <f t="shared" si="1"/>
        <v>0</v>
      </c>
      <c r="AX25" s="396"/>
      <c r="AY25" s="380"/>
      <c r="AZ25" s="381"/>
      <c r="BA25" s="381"/>
      <c r="BB25" s="381"/>
      <c r="BC25" s="381"/>
      <c r="BD25" s="382"/>
    </row>
    <row r="26" spans="1:56" ht="39.9" customHeight="1">
      <c r="A26" s="129"/>
      <c r="B26" s="145">
        <f t="shared" si="2"/>
        <v>14</v>
      </c>
      <c r="C26" s="383"/>
      <c r="D26" s="384"/>
      <c r="E26" s="385"/>
      <c r="F26" s="386"/>
      <c r="G26" s="387"/>
      <c r="H26" s="388"/>
      <c r="I26" s="388"/>
      <c r="J26" s="388"/>
      <c r="K26" s="389"/>
      <c r="L26" s="390"/>
      <c r="M26" s="391"/>
      <c r="N26" s="391"/>
      <c r="O26" s="392"/>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393">
        <f t="shared" si="3"/>
        <v>0</v>
      </c>
      <c r="AV26" s="394"/>
      <c r="AW26" s="395">
        <f t="shared" si="1"/>
        <v>0</v>
      </c>
      <c r="AX26" s="396"/>
      <c r="AY26" s="380"/>
      <c r="AZ26" s="381"/>
      <c r="BA26" s="381"/>
      <c r="BB26" s="381"/>
      <c r="BC26" s="381"/>
      <c r="BD26" s="382"/>
    </row>
    <row r="27" spans="1:56" ht="39.9" customHeight="1">
      <c r="A27" s="129"/>
      <c r="B27" s="145">
        <f t="shared" si="2"/>
        <v>15</v>
      </c>
      <c r="C27" s="383"/>
      <c r="D27" s="384"/>
      <c r="E27" s="385"/>
      <c r="F27" s="386"/>
      <c r="G27" s="387"/>
      <c r="H27" s="388"/>
      <c r="I27" s="388"/>
      <c r="J27" s="388"/>
      <c r="K27" s="389"/>
      <c r="L27" s="390"/>
      <c r="M27" s="391"/>
      <c r="N27" s="391"/>
      <c r="O27" s="392"/>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393">
        <f t="shared" si="3"/>
        <v>0</v>
      </c>
      <c r="AV27" s="394"/>
      <c r="AW27" s="395">
        <f t="shared" si="1"/>
        <v>0</v>
      </c>
      <c r="AX27" s="396"/>
      <c r="AY27" s="380"/>
      <c r="AZ27" s="381"/>
      <c r="BA27" s="381"/>
      <c r="BB27" s="381"/>
      <c r="BC27" s="381"/>
      <c r="BD27" s="382"/>
    </row>
    <row r="28" spans="1:56" ht="39.9" customHeight="1">
      <c r="A28" s="129"/>
      <c r="B28" s="145">
        <f t="shared" si="2"/>
        <v>16</v>
      </c>
      <c r="C28" s="383"/>
      <c r="D28" s="384"/>
      <c r="E28" s="385"/>
      <c r="F28" s="386"/>
      <c r="G28" s="387"/>
      <c r="H28" s="388"/>
      <c r="I28" s="388"/>
      <c r="J28" s="388"/>
      <c r="K28" s="389"/>
      <c r="L28" s="390"/>
      <c r="M28" s="391"/>
      <c r="N28" s="391"/>
      <c r="O28" s="392"/>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393">
        <f t="shared" si="3"/>
        <v>0</v>
      </c>
      <c r="AV28" s="394"/>
      <c r="AW28" s="395">
        <f t="shared" si="1"/>
        <v>0</v>
      </c>
      <c r="AX28" s="396"/>
      <c r="AY28" s="380"/>
      <c r="AZ28" s="381"/>
      <c r="BA28" s="381"/>
      <c r="BB28" s="381"/>
      <c r="BC28" s="381"/>
      <c r="BD28" s="382"/>
    </row>
    <row r="29" spans="1:56" ht="39.9" customHeight="1">
      <c r="A29" s="129"/>
      <c r="B29" s="145">
        <f t="shared" si="2"/>
        <v>17</v>
      </c>
      <c r="C29" s="383"/>
      <c r="D29" s="384"/>
      <c r="E29" s="385"/>
      <c r="F29" s="386"/>
      <c r="G29" s="387"/>
      <c r="H29" s="388"/>
      <c r="I29" s="388"/>
      <c r="J29" s="388"/>
      <c r="K29" s="389"/>
      <c r="L29" s="390"/>
      <c r="M29" s="391"/>
      <c r="N29" s="391"/>
      <c r="O29" s="392"/>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393">
        <f t="shared" si="3"/>
        <v>0</v>
      </c>
      <c r="AV29" s="394"/>
      <c r="AW29" s="395">
        <f t="shared" si="1"/>
        <v>0</v>
      </c>
      <c r="AX29" s="396"/>
      <c r="AY29" s="380"/>
      <c r="AZ29" s="381"/>
      <c r="BA29" s="381"/>
      <c r="BB29" s="381"/>
      <c r="BC29" s="381"/>
      <c r="BD29" s="382"/>
    </row>
    <row r="30" spans="1:56" ht="39.9" customHeight="1">
      <c r="A30" s="129"/>
      <c r="B30" s="145">
        <f t="shared" ref="B30:B93" si="4">B29+1</f>
        <v>18</v>
      </c>
      <c r="C30" s="383"/>
      <c r="D30" s="384"/>
      <c r="E30" s="385"/>
      <c r="F30" s="386"/>
      <c r="G30" s="387"/>
      <c r="H30" s="388"/>
      <c r="I30" s="388"/>
      <c r="J30" s="388"/>
      <c r="K30" s="389"/>
      <c r="L30" s="390"/>
      <c r="M30" s="391"/>
      <c r="N30" s="391"/>
      <c r="O30" s="392"/>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393">
        <f t="shared" ref="AU30" si="5">IF($AZ$3="４週",SUM(P30:AQ30),IF($AZ$3="暦月",SUM(P30:AT30),""))</f>
        <v>0</v>
      </c>
      <c r="AV30" s="394"/>
      <c r="AW30" s="395">
        <f t="shared" si="1"/>
        <v>0</v>
      </c>
      <c r="AX30" s="396"/>
      <c r="AY30" s="380"/>
      <c r="AZ30" s="381"/>
      <c r="BA30" s="381"/>
      <c r="BB30" s="381"/>
      <c r="BC30" s="381"/>
      <c r="BD30" s="382"/>
    </row>
    <row r="31" spans="1:56" ht="39.9" customHeight="1">
      <c r="A31" s="129"/>
      <c r="B31" s="145">
        <f t="shared" si="4"/>
        <v>19</v>
      </c>
      <c r="C31" s="383"/>
      <c r="D31" s="384"/>
      <c r="E31" s="385"/>
      <c r="F31" s="386"/>
      <c r="G31" s="387"/>
      <c r="H31" s="388"/>
      <c r="I31" s="388"/>
      <c r="J31" s="388"/>
      <c r="K31" s="389"/>
      <c r="L31" s="390"/>
      <c r="M31" s="391"/>
      <c r="N31" s="391"/>
      <c r="O31" s="392"/>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393">
        <f t="shared" ref="AU31:AU94" si="6">IF($AZ$3="４週",SUM(P31:AQ31),IF($AZ$3="暦月",SUM(P31:AT31),""))</f>
        <v>0</v>
      </c>
      <c r="AV31" s="394"/>
      <c r="AW31" s="395">
        <f t="shared" si="1"/>
        <v>0</v>
      </c>
      <c r="AX31" s="396"/>
      <c r="AY31" s="380"/>
      <c r="AZ31" s="381"/>
      <c r="BA31" s="381"/>
      <c r="BB31" s="381"/>
      <c r="BC31" s="381"/>
      <c r="BD31" s="382"/>
    </row>
    <row r="32" spans="1:56" ht="39.9" customHeight="1">
      <c r="A32" s="129"/>
      <c r="B32" s="145">
        <f t="shared" si="4"/>
        <v>20</v>
      </c>
      <c r="C32" s="383"/>
      <c r="D32" s="384"/>
      <c r="E32" s="385"/>
      <c r="F32" s="386"/>
      <c r="G32" s="387"/>
      <c r="H32" s="388"/>
      <c r="I32" s="388"/>
      <c r="J32" s="388"/>
      <c r="K32" s="389"/>
      <c r="L32" s="390"/>
      <c r="M32" s="391"/>
      <c r="N32" s="391"/>
      <c r="O32" s="392"/>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393">
        <f t="shared" si="6"/>
        <v>0</v>
      </c>
      <c r="AV32" s="394"/>
      <c r="AW32" s="395">
        <f t="shared" si="1"/>
        <v>0</v>
      </c>
      <c r="AX32" s="396"/>
      <c r="AY32" s="380"/>
      <c r="AZ32" s="381"/>
      <c r="BA32" s="381"/>
      <c r="BB32" s="381"/>
      <c r="BC32" s="381"/>
      <c r="BD32" s="382"/>
    </row>
    <row r="33" spans="1:56" ht="39.9" customHeight="1">
      <c r="A33" s="129"/>
      <c r="B33" s="145">
        <f t="shared" si="4"/>
        <v>21</v>
      </c>
      <c r="C33" s="383"/>
      <c r="D33" s="384"/>
      <c r="E33" s="385"/>
      <c r="F33" s="386"/>
      <c r="G33" s="387"/>
      <c r="H33" s="388"/>
      <c r="I33" s="388"/>
      <c r="J33" s="388"/>
      <c r="K33" s="389"/>
      <c r="L33" s="390"/>
      <c r="M33" s="391"/>
      <c r="N33" s="391"/>
      <c r="O33" s="392"/>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393">
        <f t="shared" si="6"/>
        <v>0</v>
      </c>
      <c r="AV33" s="394"/>
      <c r="AW33" s="395">
        <f t="shared" si="1"/>
        <v>0</v>
      </c>
      <c r="AX33" s="396"/>
      <c r="AY33" s="380"/>
      <c r="AZ33" s="381"/>
      <c r="BA33" s="381"/>
      <c r="BB33" s="381"/>
      <c r="BC33" s="381"/>
      <c r="BD33" s="382"/>
    </row>
    <row r="34" spans="1:56" ht="39.9" customHeight="1">
      <c r="A34" s="129"/>
      <c r="B34" s="145">
        <f t="shared" si="4"/>
        <v>22</v>
      </c>
      <c r="C34" s="383"/>
      <c r="D34" s="384"/>
      <c r="E34" s="385"/>
      <c r="F34" s="386"/>
      <c r="G34" s="387"/>
      <c r="H34" s="388"/>
      <c r="I34" s="388"/>
      <c r="J34" s="388"/>
      <c r="K34" s="389"/>
      <c r="L34" s="390"/>
      <c r="M34" s="391"/>
      <c r="N34" s="391"/>
      <c r="O34" s="392"/>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393">
        <f t="shared" si="6"/>
        <v>0</v>
      </c>
      <c r="AV34" s="394"/>
      <c r="AW34" s="395">
        <f t="shared" si="1"/>
        <v>0</v>
      </c>
      <c r="AX34" s="396"/>
      <c r="AY34" s="380"/>
      <c r="AZ34" s="381"/>
      <c r="BA34" s="381"/>
      <c r="BB34" s="381"/>
      <c r="BC34" s="381"/>
      <c r="BD34" s="382"/>
    </row>
    <row r="35" spans="1:56" ht="39.9" customHeight="1">
      <c r="A35" s="129"/>
      <c r="B35" s="145">
        <f t="shared" si="4"/>
        <v>23</v>
      </c>
      <c r="C35" s="383"/>
      <c r="D35" s="384"/>
      <c r="E35" s="385"/>
      <c r="F35" s="386"/>
      <c r="G35" s="387"/>
      <c r="H35" s="388"/>
      <c r="I35" s="388"/>
      <c r="J35" s="388"/>
      <c r="K35" s="389"/>
      <c r="L35" s="390"/>
      <c r="M35" s="391"/>
      <c r="N35" s="391"/>
      <c r="O35" s="392"/>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393">
        <f t="shared" si="6"/>
        <v>0</v>
      </c>
      <c r="AV35" s="394"/>
      <c r="AW35" s="395">
        <f t="shared" si="1"/>
        <v>0</v>
      </c>
      <c r="AX35" s="396"/>
      <c r="AY35" s="380"/>
      <c r="AZ35" s="381"/>
      <c r="BA35" s="381"/>
      <c r="BB35" s="381"/>
      <c r="BC35" s="381"/>
      <c r="BD35" s="382"/>
    </row>
    <row r="36" spans="1:56" ht="39.9" customHeight="1">
      <c r="A36" s="129"/>
      <c r="B36" s="145">
        <f t="shared" si="4"/>
        <v>24</v>
      </c>
      <c r="C36" s="383"/>
      <c r="D36" s="384"/>
      <c r="E36" s="385"/>
      <c r="F36" s="386"/>
      <c r="G36" s="387"/>
      <c r="H36" s="388"/>
      <c r="I36" s="388"/>
      <c r="J36" s="388"/>
      <c r="K36" s="389"/>
      <c r="L36" s="390"/>
      <c r="M36" s="391"/>
      <c r="N36" s="391"/>
      <c r="O36" s="392"/>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393">
        <f t="shared" si="6"/>
        <v>0</v>
      </c>
      <c r="AV36" s="394"/>
      <c r="AW36" s="395">
        <f t="shared" si="1"/>
        <v>0</v>
      </c>
      <c r="AX36" s="396"/>
      <c r="AY36" s="380"/>
      <c r="AZ36" s="381"/>
      <c r="BA36" s="381"/>
      <c r="BB36" s="381"/>
      <c r="BC36" s="381"/>
      <c r="BD36" s="382"/>
    </row>
    <row r="37" spans="1:56" ht="39.9" customHeight="1">
      <c r="A37" s="129"/>
      <c r="B37" s="145">
        <f t="shared" si="4"/>
        <v>25</v>
      </c>
      <c r="C37" s="383"/>
      <c r="D37" s="384"/>
      <c r="E37" s="385"/>
      <c r="F37" s="386"/>
      <c r="G37" s="387"/>
      <c r="H37" s="388"/>
      <c r="I37" s="388"/>
      <c r="J37" s="388"/>
      <c r="K37" s="389"/>
      <c r="L37" s="390"/>
      <c r="M37" s="391"/>
      <c r="N37" s="391"/>
      <c r="O37" s="392"/>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393">
        <f t="shared" si="6"/>
        <v>0</v>
      </c>
      <c r="AV37" s="394"/>
      <c r="AW37" s="395">
        <f t="shared" si="1"/>
        <v>0</v>
      </c>
      <c r="AX37" s="396"/>
      <c r="AY37" s="380"/>
      <c r="AZ37" s="381"/>
      <c r="BA37" s="381"/>
      <c r="BB37" s="381"/>
      <c r="BC37" s="381"/>
      <c r="BD37" s="382"/>
    </row>
    <row r="38" spans="1:56" ht="39.9" customHeight="1">
      <c r="A38" s="129"/>
      <c r="B38" s="145">
        <f t="shared" si="4"/>
        <v>26</v>
      </c>
      <c r="C38" s="383"/>
      <c r="D38" s="384"/>
      <c r="E38" s="385"/>
      <c r="F38" s="386"/>
      <c r="G38" s="387"/>
      <c r="H38" s="388"/>
      <c r="I38" s="388"/>
      <c r="J38" s="388"/>
      <c r="K38" s="389"/>
      <c r="L38" s="390"/>
      <c r="M38" s="391"/>
      <c r="N38" s="391"/>
      <c r="O38" s="392"/>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393">
        <f t="shared" si="6"/>
        <v>0</v>
      </c>
      <c r="AV38" s="394"/>
      <c r="AW38" s="395">
        <f t="shared" si="1"/>
        <v>0</v>
      </c>
      <c r="AX38" s="396"/>
      <c r="AY38" s="380"/>
      <c r="AZ38" s="381"/>
      <c r="BA38" s="381"/>
      <c r="BB38" s="381"/>
      <c r="BC38" s="381"/>
      <c r="BD38" s="382"/>
    </row>
    <row r="39" spans="1:56" ht="39.9" customHeight="1">
      <c r="A39" s="129"/>
      <c r="B39" s="145">
        <f t="shared" si="4"/>
        <v>27</v>
      </c>
      <c r="C39" s="383"/>
      <c r="D39" s="384"/>
      <c r="E39" s="385"/>
      <c r="F39" s="386"/>
      <c r="G39" s="387"/>
      <c r="H39" s="388"/>
      <c r="I39" s="388"/>
      <c r="J39" s="388"/>
      <c r="K39" s="389"/>
      <c r="L39" s="390"/>
      <c r="M39" s="391"/>
      <c r="N39" s="391"/>
      <c r="O39" s="392"/>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393">
        <f t="shared" si="6"/>
        <v>0</v>
      </c>
      <c r="AV39" s="394"/>
      <c r="AW39" s="395">
        <f t="shared" si="1"/>
        <v>0</v>
      </c>
      <c r="AX39" s="396"/>
      <c r="AY39" s="380"/>
      <c r="AZ39" s="381"/>
      <c r="BA39" s="381"/>
      <c r="BB39" s="381"/>
      <c r="BC39" s="381"/>
      <c r="BD39" s="382"/>
    </row>
    <row r="40" spans="1:56" ht="39.9" customHeight="1">
      <c r="A40" s="129"/>
      <c r="B40" s="145">
        <f t="shared" si="4"/>
        <v>28</v>
      </c>
      <c r="C40" s="383"/>
      <c r="D40" s="384"/>
      <c r="E40" s="385"/>
      <c r="F40" s="386"/>
      <c r="G40" s="387"/>
      <c r="H40" s="388"/>
      <c r="I40" s="388"/>
      <c r="J40" s="388"/>
      <c r="K40" s="389"/>
      <c r="L40" s="390"/>
      <c r="M40" s="391"/>
      <c r="N40" s="391"/>
      <c r="O40" s="392"/>
      <c r="P40" s="258"/>
      <c r="Q40" s="259"/>
      <c r="R40" s="259"/>
      <c r="S40" s="259"/>
      <c r="T40" s="259"/>
      <c r="U40" s="259"/>
      <c r="V40" s="260"/>
      <c r="W40" s="258"/>
      <c r="X40" s="259"/>
      <c r="Y40" s="259"/>
      <c r="Z40" s="259"/>
      <c r="AA40" s="259"/>
      <c r="AB40" s="259"/>
      <c r="AC40" s="260"/>
      <c r="AD40" s="258"/>
      <c r="AE40" s="259"/>
      <c r="AF40" s="259"/>
      <c r="AG40" s="259"/>
      <c r="AH40" s="259"/>
      <c r="AI40" s="259"/>
      <c r="AJ40" s="260"/>
      <c r="AK40" s="258"/>
      <c r="AL40" s="259"/>
      <c r="AM40" s="259"/>
      <c r="AN40" s="259"/>
      <c r="AO40" s="259"/>
      <c r="AP40" s="259"/>
      <c r="AQ40" s="260"/>
      <c r="AR40" s="258"/>
      <c r="AS40" s="259"/>
      <c r="AT40" s="260"/>
      <c r="AU40" s="393">
        <f t="shared" si="6"/>
        <v>0</v>
      </c>
      <c r="AV40" s="394"/>
      <c r="AW40" s="395">
        <f t="shared" si="1"/>
        <v>0</v>
      </c>
      <c r="AX40" s="396"/>
      <c r="AY40" s="380"/>
      <c r="AZ40" s="381"/>
      <c r="BA40" s="381"/>
      <c r="BB40" s="381"/>
      <c r="BC40" s="381"/>
      <c r="BD40" s="382"/>
    </row>
    <row r="41" spans="1:56" ht="39.9" customHeight="1">
      <c r="A41" s="129"/>
      <c r="B41" s="145">
        <f t="shared" si="4"/>
        <v>29</v>
      </c>
      <c r="C41" s="383"/>
      <c r="D41" s="384"/>
      <c r="E41" s="385"/>
      <c r="F41" s="386"/>
      <c r="G41" s="387"/>
      <c r="H41" s="388"/>
      <c r="I41" s="388"/>
      <c r="J41" s="388"/>
      <c r="K41" s="389"/>
      <c r="L41" s="390"/>
      <c r="M41" s="391"/>
      <c r="N41" s="391"/>
      <c r="O41" s="392"/>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393">
        <f t="shared" si="6"/>
        <v>0</v>
      </c>
      <c r="AV41" s="394"/>
      <c r="AW41" s="395">
        <f t="shared" si="1"/>
        <v>0</v>
      </c>
      <c r="AX41" s="396"/>
      <c r="AY41" s="380"/>
      <c r="AZ41" s="381"/>
      <c r="BA41" s="381"/>
      <c r="BB41" s="381"/>
      <c r="BC41" s="381"/>
      <c r="BD41" s="382"/>
    </row>
    <row r="42" spans="1:56" ht="39.9" customHeight="1">
      <c r="A42" s="129"/>
      <c r="B42" s="145">
        <f t="shared" si="4"/>
        <v>30</v>
      </c>
      <c r="C42" s="383"/>
      <c r="D42" s="384"/>
      <c r="E42" s="385"/>
      <c r="F42" s="386"/>
      <c r="G42" s="387"/>
      <c r="H42" s="388"/>
      <c r="I42" s="388"/>
      <c r="J42" s="388"/>
      <c r="K42" s="389"/>
      <c r="L42" s="390"/>
      <c r="M42" s="391"/>
      <c r="N42" s="391"/>
      <c r="O42" s="392"/>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393">
        <f t="shared" si="6"/>
        <v>0</v>
      </c>
      <c r="AV42" s="394"/>
      <c r="AW42" s="395">
        <f t="shared" si="1"/>
        <v>0</v>
      </c>
      <c r="AX42" s="396"/>
      <c r="AY42" s="380"/>
      <c r="AZ42" s="381"/>
      <c r="BA42" s="381"/>
      <c r="BB42" s="381"/>
      <c r="BC42" s="381"/>
      <c r="BD42" s="382"/>
    </row>
    <row r="43" spans="1:56" ht="39.9" customHeight="1">
      <c r="A43" s="129"/>
      <c r="B43" s="145">
        <f t="shared" si="4"/>
        <v>31</v>
      </c>
      <c r="C43" s="383"/>
      <c r="D43" s="384"/>
      <c r="E43" s="385"/>
      <c r="F43" s="386"/>
      <c r="G43" s="387"/>
      <c r="H43" s="388"/>
      <c r="I43" s="388"/>
      <c r="J43" s="388"/>
      <c r="K43" s="389"/>
      <c r="L43" s="390"/>
      <c r="M43" s="391"/>
      <c r="N43" s="391"/>
      <c r="O43" s="392"/>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393">
        <f t="shared" si="6"/>
        <v>0</v>
      </c>
      <c r="AV43" s="394"/>
      <c r="AW43" s="395">
        <f t="shared" si="1"/>
        <v>0</v>
      </c>
      <c r="AX43" s="396"/>
      <c r="AY43" s="380"/>
      <c r="AZ43" s="381"/>
      <c r="BA43" s="381"/>
      <c r="BB43" s="381"/>
      <c r="BC43" s="381"/>
      <c r="BD43" s="382"/>
    </row>
    <row r="44" spans="1:56" ht="39.9" customHeight="1">
      <c r="A44" s="129"/>
      <c r="B44" s="145">
        <f t="shared" si="4"/>
        <v>32</v>
      </c>
      <c r="C44" s="383"/>
      <c r="D44" s="384"/>
      <c r="E44" s="385"/>
      <c r="F44" s="386"/>
      <c r="G44" s="387"/>
      <c r="H44" s="388"/>
      <c r="I44" s="388"/>
      <c r="J44" s="388"/>
      <c r="K44" s="389"/>
      <c r="L44" s="390"/>
      <c r="M44" s="391"/>
      <c r="N44" s="391"/>
      <c r="O44" s="392"/>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393">
        <f t="shared" si="6"/>
        <v>0</v>
      </c>
      <c r="AV44" s="394"/>
      <c r="AW44" s="395">
        <f t="shared" si="1"/>
        <v>0</v>
      </c>
      <c r="AX44" s="396"/>
      <c r="AY44" s="380"/>
      <c r="AZ44" s="381"/>
      <c r="BA44" s="381"/>
      <c r="BB44" s="381"/>
      <c r="BC44" s="381"/>
      <c r="BD44" s="382"/>
    </row>
    <row r="45" spans="1:56" ht="39.9" customHeight="1">
      <c r="A45" s="129"/>
      <c r="B45" s="145">
        <f t="shared" si="4"/>
        <v>33</v>
      </c>
      <c r="C45" s="383"/>
      <c r="D45" s="384"/>
      <c r="E45" s="385"/>
      <c r="F45" s="386"/>
      <c r="G45" s="387"/>
      <c r="H45" s="388"/>
      <c r="I45" s="388"/>
      <c r="J45" s="388"/>
      <c r="K45" s="389"/>
      <c r="L45" s="390"/>
      <c r="M45" s="391"/>
      <c r="N45" s="391"/>
      <c r="O45" s="392"/>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393">
        <f t="shared" si="6"/>
        <v>0</v>
      </c>
      <c r="AV45" s="394"/>
      <c r="AW45" s="395">
        <f t="shared" ref="AW45:AW76" si="7">IF($AZ$3="４週",AU45/4,IF($AZ$3="暦月",AU45/($AZ$6/7),""))</f>
        <v>0</v>
      </c>
      <c r="AX45" s="396"/>
      <c r="AY45" s="380"/>
      <c r="AZ45" s="381"/>
      <c r="BA45" s="381"/>
      <c r="BB45" s="381"/>
      <c r="BC45" s="381"/>
      <c r="BD45" s="382"/>
    </row>
    <row r="46" spans="1:56" ht="39.9" customHeight="1">
      <c r="A46" s="129"/>
      <c r="B46" s="145">
        <f t="shared" si="4"/>
        <v>34</v>
      </c>
      <c r="C46" s="383"/>
      <c r="D46" s="384"/>
      <c r="E46" s="385"/>
      <c r="F46" s="386"/>
      <c r="G46" s="387"/>
      <c r="H46" s="388"/>
      <c r="I46" s="388"/>
      <c r="J46" s="388"/>
      <c r="K46" s="389"/>
      <c r="L46" s="390"/>
      <c r="M46" s="391"/>
      <c r="N46" s="391"/>
      <c r="O46" s="392"/>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393">
        <f t="shared" si="6"/>
        <v>0</v>
      </c>
      <c r="AV46" s="394"/>
      <c r="AW46" s="395">
        <f t="shared" si="7"/>
        <v>0</v>
      </c>
      <c r="AX46" s="396"/>
      <c r="AY46" s="380"/>
      <c r="AZ46" s="381"/>
      <c r="BA46" s="381"/>
      <c r="BB46" s="381"/>
      <c r="BC46" s="381"/>
      <c r="BD46" s="382"/>
    </row>
    <row r="47" spans="1:56" ht="39.9" customHeight="1">
      <c r="A47" s="129"/>
      <c r="B47" s="145">
        <f t="shared" si="4"/>
        <v>35</v>
      </c>
      <c r="C47" s="383"/>
      <c r="D47" s="384"/>
      <c r="E47" s="385"/>
      <c r="F47" s="386"/>
      <c r="G47" s="387"/>
      <c r="H47" s="388"/>
      <c r="I47" s="388"/>
      <c r="J47" s="388"/>
      <c r="K47" s="389"/>
      <c r="L47" s="390"/>
      <c r="M47" s="391"/>
      <c r="N47" s="391"/>
      <c r="O47" s="392"/>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393">
        <f t="shared" si="6"/>
        <v>0</v>
      </c>
      <c r="AV47" s="394"/>
      <c r="AW47" s="395">
        <f t="shared" si="7"/>
        <v>0</v>
      </c>
      <c r="AX47" s="396"/>
      <c r="AY47" s="380"/>
      <c r="AZ47" s="381"/>
      <c r="BA47" s="381"/>
      <c r="BB47" s="381"/>
      <c r="BC47" s="381"/>
      <c r="BD47" s="382"/>
    </row>
    <row r="48" spans="1:56" ht="39.9" customHeight="1">
      <c r="A48" s="129"/>
      <c r="B48" s="145">
        <f t="shared" si="4"/>
        <v>36</v>
      </c>
      <c r="C48" s="383"/>
      <c r="D48" s="384"/>
      <c r="E48" s="385"/>
      <c r="F48" s="386"/>
      <c r="G48" s="387"/>
      <c r="H48" s="388"/>
      <c r="I48" s="388"/>
      <c r="J48" s="388"/>
      <c r="K48" s="389"/>
      <c r="L48" s="390"/>
      <c r="M48" s="391"/>
      <c r="N48" s="391"/>
      <c r="O48" s="392"/>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393">
        <f t="shared" si="6"/>
        <v>0</v>
      </c>
      <c r="AV48" s="394"/>
      <c r="AW48" s="395">
        <f t="shared" si="7"/>
        <v>0</v>
      </c>
      <c r="AX48" s="396"/>
      <c r="AY48" s="380"/>
      <c r="AZ48" s="381"/>
      <c r="BA48" s="381"/>
      <c r="BB48" s="381"/>
      <c r="BC48" s="381"/>
      <c r="BD48" s="382"/>
    </row>
    <row r="49" spans="1:56" ht="39.9" customHeight="1">
      <c r="A49" s="129"/>
      <c r="B49" s="145">
        <f t="shared" si="4"/>
        <v>37</v>
      </c>
      <c r="C49" s="383"/>
      <c r="D49" s="384"/>
      <c r="E49" s="385"/>
      <c r="F49" s="386"/>
      <c r="G49" s="387"/>
      <c r="H49" s="388"/>
      <c r="I49" s="388"/>
      <c r="J49" s="388"/>
      <c r="K49" s="389"/>
      <c r="L49" s="390"/>
      <c r="M49" s="391"/>
      <c r="N49" s="391"/>
      <c r="O49" s="392"/>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393">
        <f t="shared" si="6"/>
        <v>0</v>
      </c>
      <c r="AV49" s="394"/>
      <c r="AW49" s="395">
        <f t="shared" si="7"/>
        <v>0</v>
      </c>
      <c r="AX49" s="396"/>
      <c r="AY49" s="380"/>
      <c r="AZ49" s="381"/>
      <c r="BA49" s="381"/>
      <c r="BB49" s="381"/>
      <c r="BC49" s="381"/>
      <c r="BD49" s="382"/>
    </row>
    <row r="50" spans="1:56" ht="39.9" customHeight="1">
      <c r="A50" s="129"/>
      <c r="B50" s="145">
        <f t="shared" si="4"/>
        <v>38</v>
      </c>
      <c r="C50" s="383"/>
      <c r="D50" s="384"/>
      <c r="E50" s="385"/>
      <c r="F50" s="386"/>
      <c r="G50" s="387"/>
      <c r="H50" s="388"/>
      <c r="I50" s="388"/>
      <c r="J50" s="388"/>
      <c r="K50" s="389"/>
      <c r="L50" s="390"/>
      <c r="M50" s="391"/>
      <c r="N50" s="391"/>
      <c r="O50" s="392"/>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393">
        <f t="shared" si="6"/>
        <v>0</v>
      </c>
      <c r="AV50" s="394"/>
      <c r="AW50" s="395">
        <f t="shared" si="7"/>
        <v>0</v>
      </c>
      <c r="AX50" s="396"/>
      <c r="AY50" s="380"/>
      <c r="AZ50" s="381"/>
      <c r="BA50" s="381"/>
      <c r="BB50" s="381"/>
      <c r="BC50" s="381"/>
      <c r="BD50" s="382"/>
    </row>
    <row r="51" spans="1:56" ht="39.9" customHeight="1">
      <c r="A51" s="129"/>
      <c r="B51" s="145">
        <f t="shared" si="4"/>
        <v>39</v>
      </c>
      <c r="C51" s="383"/>
      <c r="D51" s="384"/>
      <c r="E51" s="385"/>
      <c r="F51" s="386"/>
      <c r="G51" s="387"/>
      <c r="H51" s="388"/>
      <c r="I51" s="388"/>
      <c r="J51" s="388"/>
      <c r="K51" s="389"/>
      <c r="L51" s="390"/>
      <c r="M51" s="391"/>
      <c r="N51" s="391"/>
      <c r="O51" s="392"/>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393">
        <f t="shared" si="6"/>
        <v>0</v>
      </c>
      <c r="AV51" s="394"/>
      <c r="AW51" s="395">
        <f t="shared" si="7"/>
        <v>0</v>
      </c>
      <c r="AX51" s="396"/>
      <c r="AY51" s="380"/>
      <c r="AZ51" s="381"/>
      <c r="BA51" s="381"/>
      <c r="BB51" s="381"/>
      <c r="BC51" s="381"/>
      <c r="BD51" s="382"/>
    </row>
    <row r="52" spans="1:56" ht="39.9" customHeight="1">
      <c r="A52" s="129"/>
      <c r="B52" s="145">
        <f t="shared" si="4"/>
        <v>40</v>
      </c>
      <c r="C52" s="383"/>
      <c r="D52" s="384"/>
      <c r="E52" s="385"/>
      <c r="F52" s="386"/>
      <c r="G52" s="387"/>
      <c r="H52" s="388"/>
      <c r="I52" s="388"/>
      <c r="J52" s="388"/>
      <c r="K52" s="389"/>
      <c r="L52" s="390"/>
      <c r="M52" s="391"/>
      <c r="N52" s="391"/>
      <c r="O52" s="392"/>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393">
        <f t="shared" si="6"/>
        <v>0</v>
      </c>
      <c r="AV52" s="394"/>
      <c r="AW52" s="395">
        <f t="shared" si="7"/>
        <v>0</v>
      </c>
      <c r="AX52" s="396"/>
      <c r="AY52" s="380"/>
      <c r="AZ52" s="381"/>
      <c r="BA52" s="381"/>
      <c r="BB52" s="381"/>
      <c r="BC52" s="381"/>
      <c r="BD52" s="382"/>
    </row>
    <row r="53" spans="1:56" ht="39.9" customHeight="1">
      <c r="A53" s="129"/>
      <c r="B53" s="145">
        <f t="shared" si="4"/>
        <v>41</v>
      </c>
      <c r="C53" s="383"/>
      <c r="D53" s="384"/>
      <c r="E53" s="385"/>
      <c r="F53" s="386"/>
      <c r="G53" s="387"/>
      <c r="H53" s="388"/>
      <c r="I53" s="388"/>
      <c r="J53" s="388"/>
      <c r="K53" s="389"/>
      <c r="L53" s="390"/>
      <c r="M53" s="391"/>
      <c r="N53" s="391"/>
      <c r="O53" s="392"/>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393">
        <f t="shared" si="6"/>
        <v>0</v>
      </c>
      <c r="AV53" s="394"/>
      <c r="AW53" s="395">
        <f t="shared" si="7"/>
        <v>0</v>
      </c>
      <c r="AX53" s="396"/>
      <c r="AY53" s="380"/>
      <c r="AZ53" s="381"/>
      <c r="BA53" s="381"/>
      <c r="BB53" s="381"/>
      <c r="BC53" s="381"/>
      <c r="BD53" s="382"/>
    </row>
    <row r="54" spans="1:56" ht="39.9" customHeight="1">
      <c r="A54" s="129"/>
      <c r="B54" s="145">
        <f t="shared" si="4"/>
        <v>42</v>
      </c>
      <c r="C54" s="383"/>
      <c r="D54" s="384"/>
      <c r="E54" s="385"/>
      <c r="F54" s="386"/>
      <c r="G54" s="387"/>
      <c r="H54" s="388"/>
      <c r="I54" s="388"/>
      <c r="J54" s="388"/>
      <c r="K54" s="389"/>
      <c r="L54" s="390"/>
      <c r="M54" s="391"/>
      <c r="N54" s="391"/>
      <c r="O54" s="392"/>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393">
        <f t="shared" si="6"/>
        <v>0</v>
      </c>
      <c r="AV54" s="394"/>
      <c r="AW54" s="395">
        <f t="shared" si="7"/>
        <v>0</v>
      </c>
      <c r="AX54" s="396"/>
      <c r="AY54" s="380"/>
      <c r="AZ54" s="381"/>
      <c r="BA54" s="381"/>
      <c r="BB54" s="381"/>
      <c r="BC54" s="381"/>
      <c r="BD54" s="382"/>
    </row>
    <row r="55" spans="1:56" ht="39.9" customHeight="1">
      <c r="A55" s="129"/>
      <c r="B55" s="145">
        <f t="shared" si="4"/>
        <v>43</v>
      </c>
      <c r="C55" s="383"/>
      <c r="D55" s="384"/>
      <c r="E55" s="385"/>
      <c r="F55" s="386"/>
      <c r="G55" s="387"/>
      <c r="H55" s="388"/>
      <c r="I55" s="388"/>
      <c r="J55" s="388"/>
      <c r="K55" s="389"/>
      <c r="L55" s="390"/>
      <c r="M55" s="391"/>
      <c r="N55" s="391"/>
      <c r="O55" s="392"/>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393">
        <f t="shared" si="6"/>
        <v>0</v>
      </c>
      <c r="AV55" s="394"/>
      <c r="AW55" s="395">
        <f t="shared" si="7"/>
        <v>0</v>
      </c>
      <c r="AX55" s="396"/>
      <c r="AY55" s="380"/>
      <c r="AZ55" s="381"/>
      <c r="BA55" s="381"/>
      <c r="BB55" s="381"/>
      <c r="BC55" s="381"/>
      <c r="BD55" s="382"/>
    </row>
    <row r="56" spans="1:56" ht="39.9" customHeight="1">
      <c r="A56" s="129"/>
      <c r="B56" s="145">
        <f t="shared" si="4"/>
        <v>44</v>
      </c>
      <c r="C56" s="383"/>
      <c r="D56" s="384"/>
      <c r="E56" s="385"/>
      <c r="F56" s="386"/>
      <c r="G56" s="387"/>
      <c r="H56" s="388"/>
      <c r="I56" s="388"/>
      <c r="J56" s="388"/>
      <c r="K56" s="389"/>
      <c r="L56" s="390"/>
      <c r="M56" s="391"/>
      <c r="N56" s="391"/>
      <c r="O56" s="392"/>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393">
        <f t="shared" si="6"/>
        <v>0</v>
      </c>
      <c r="AV56" s="394"/>
      <c r="AW56" s="395">
        <f t="shared" si="7"/>
        <v>0</v>
      </c>
      <c r="AX56" s="396"/>
      <c r="AY56" s="380"/>
      <c r="AZ56" s="381"/>
      <c r="BA56" s="381"/>
      <c r="BB56" s="381"/>
      <c r="BC56" s="381"/>
      <c r="BD56" s="382"/>
    </row>
    <row r="57" spans="1:56" ht="39.9" customHeight="1">
      <c r="A57" s="129"/>
      <c r="B57" s="145">
        <f t="shared" si="4"/>
        <v>45</v>
      </c>
      <c r="C57" s="383"/>
      <c r="D57" s="384"/>
      <c r="E57" s="385"/>
      <c r="F57" s="386"/>
      <c r="G57" s="387"/>
      <c r="H57" s="388"/>
      <c r="I57" s="388"/>
      <c r="J57" s="388"/>
      <c r="K57" s="389"/>
      <c r="L57" s="390"/>
      <c r="M57" s="391"/>
      <c r="N57" s="391"/>
      <c r="O57" s="392"/>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393">
        <f t="shared" si="6"/>
        <v>0</v>
      </c>
      <c r="AV57" s="394"/>
      <c r="AW57" s="395">
        <f t="shared" si="7"/>
        <v>0</v>
      </c>
      <c r="AX57" s="396"/>
      <c r="AY57" s="380"/>
      <c r="AZ57" s="381"/>
      <c r="BA57" s="381"/>
      <c r="BB57" s="381"/>
      <c r="BC57" s="381"/>
      <c r="BD57" s="382"/>
    </row>
    <row r="58" spans="1:56" ht="39.9" customHeight="1">
      <c r="A58" s="129"/>
      <c r="B58" s="145">
        <f t="shared" si="4"/>
        <v>46</v>
      </c>
      <c r="C58" s="383"/>
      <c r="D58" s="384"/>
      <c r="E58" s="385"/>
      <c r="F58" s="386"/>
      <c r="G58" s="387"/>
      <c r="H58" s="388"/>
      <c r="I58" s="388"/>
      <c r="J58" s="388"/>
      <c r="K58" s="389"/>
      <c r="L58" s="390"/>
      <c r="M58" s="391"/>
      <c r="N58" s="391"/>
      <c r="O58" s="392"/>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393">
        <f t="shared" si="6"/>
        <v>0</v>
      </c>
      <c r="AV58" s="394"/>
      <c r="AW58" s="395">
        <f t="shared" si="7"/>
        <v>0</v>
      </c>
      <c r="AX58" s="396"/>
      <c r="AY58" s="380"/>
      <c r="AZ58" s="381"/>
      <c r="BA58" s="381"/>
      <c r="BB58" s="381"/>
      <c r="BC58" s="381"/>
      <c r="BD58" s="382"/>
    </row>
    <row r="59" spans="1:56" ht="39.9" customHeight="1">
      <c r="A59" s="129"/>
      <c r="B59" s="145">
        <f t="shared" si="4"/>
        <v>47</v>
      </c>
      <c r="C59" s="383"/>
      <c r="D59" s="384"/>
      <c r="E59" s="385"/>
      <c r="F59" s="386"/>
      <c r="G59" s="387"/>
      <c r="H59" s="388"/>
      <c r="I59" s="388"/>
      <c r="J59" s="388"/>
      <c r="K59" s="389"/>
      <c r="L59" s="390"/>
      <c r="M59" s="391"/>
      <c r="N59" s="391"/>
      <c r="O59" s="392"/>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393">
        <f t="shared" si="6"/>
        <v>0</v>
      </c>
      <c r="AV59" s="394"/>
      <c r="AW59" s="395">
        <f t="shared" si="7"/>
        <v>0</v>
      </c>
      <c r="AX59" s="396"/>
      <c r="AY59" s="380"/>
      <c r="AZ59" s="381"/>
      <c r="BA59" s="381"/>
      <c r="BB59" s="381"/>
      <c r="BC59" s="381"/>
      <c r="BD59" s="382"/>
    </row>
    <row r="60" spans="1:56" ht="39.9" customHeight="1">
      <c r="A60" s="129"/>
      <c r="B60" s="145">
        <f t="shared" si="4"/>
        <v>48</v>
      </c>
      <c r="C60" s="383"/>
      <c r="D60" s="384"/>
      <c r="E60" s="385"/>
      <c r="F60" s="386"/>
      <c r="G60" s="387"/>
      <c r="H60" s="388"/>
      <c r="I60" s="388"/>
      <c r="J60" s="388"/>
      <c r="K60" s="389"/>
      <c r="L60" s="390"/>
      <c r="M60" s="391"/>
      <c r="N60" s="391"/>
      <c r="O60" s="392"/>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393">
        <f t="shared" si="6"/>
        <v>0</v>
      </c>
      <c r="AV60" s="394"/>
      <c r="AW60" s="395">
        <f t="shared" si="7"/>
        <v>0</v>
      </c>
      <c r="AX60" s="396"/>
      <c r="AY60" s="380"/>
      <c r="AZ60" s="381"/>
      <c r="BA60" s="381"/>
      <c r="BB60" s="381"/>
      <c r="BC60" s="381"/>
      <c r="BD60" s="382"/>
    </row>
    <row r="61" spans="1:56" ht="39.9" customHeight="1">
      <c r="A61" s="129"/>
      <c r="B61" s="145">
        <f t="shared" si="4"/>
        <v>49</v>
      </c>
      <c r="C61" s="383"/>
      <c r="D61" s="384"/>
      <c r="E61" s="385"/>
      <c r="F61" s="386"/>
      <c r="G61" s="387"/>
      <c r="H61" s="388"/>
      <c r="I61" s="388"/>
      <c r="J61" s="388"/>
      <c r="K61" s="389"/>
      <c r="L61" s="390"/>
      <c r="M61" s="391"/>
      <c r="N61" s="391"/>
      <c r="O61" s="392"/>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393">
        <f t="shared" si="6"/>
        <v>0</v>
      </c>
      <c r="AV61" s="394"/>
      <c r="AW61" s="395">
        <f t="shared" si="7"/>
        <v>0</v>
      </c>
      <c r="AX61" s="396"/>
      <c r="AY61" s="380"/>
      <c r="AZ61" s="381"/>
      <c r="BA61" s="381"/>
      <c r="BB61" s="381"/>
      <c r="BC61" s="381"/>
      <c r="BD61" s="382"/>
    </row>
    <row r="62" spans="1:56" ht="39.9" customHeight="1">
      <c r="A62" s="129"/>
      <c r="B62" s="145">
        <f t="shared" si="4"/>
        <v>50</v>
      </c>
      <c r="C62" s="383"/>
      <c r="D62" s="384"/>
      <c r="E62" s="385"/>
      <c r="F62" s="386"/>
      <c r="G62" s="387"/>
      <c r="H62" s="388"/>
      <c r="I62" s="388"/>
      <c r="J62" s="388"/>
      <c r="K62" s="389"/>
      <c r="L62" s="390"/>
      <c r="M62" s="391"/>
      <c r="N62" s="391"/>
      <c r="O62" s="392"/>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393">
        <f t="shared" si="6"/>
        <v>0</v>
      </c>
      <c r="AV62" s="394"/>
      <c r="AW62" s="395">
        <f t="shared" si="7"/>
        <v>0</v>
      </c>
      <c r="AX62" s="396"/>
      <c r="AY62" s="380"/>
      <c r="AZ62" s="381"/>
      <c r="BA62" s="381"/>
      <c r="BB62" s="381"/>
      <c r="BC62" s="381"/>
      <c r="BD62" s="382"/>
    </row>
    <row r="63" spans="1:56" ht="39.9" customHeight="1">
      <c r="A63" s="129"/>
      <c r="B63" s="145">
        <f t="shared" si="4"/>
        <v>51</v>
      </c>
      <c r="C63" s="383"/>
      <c r="D63" s="384"/>
      <c r="E63" s="385"/>
      <c r="F63" s="386"/>
      <c r="G63" s="387"/>
      <c r="H63" s="388"/>
      <c r="I63" s="388"/>
      <c r="J63" s="388"/>
      <c r="K63" s="389"/>
      <c r="L63" s="390"/>
      <c r="M63" s="391"/>
      <c r="N63" s="391"/>
      <c r="O63" s="392"/>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393">
        <f t="shared" si="6"/>
        <v>0</v>
      </c>
      <c r="AV63" s="394"/>
      <c r="AW63" s="395">
        <f t="shared" si="7"/>
        <v>0</v>
      </c>
      <c r="AX63" s="396"/>
      <c r="AY63" s="380"/>
      <c r="AZ63" s="381"/>
      <c r="BA63" s="381"/>
      <c r="BB63" s="381"/>
      <c r="BC63" s="381"/>
      <c r="BD63" s="382"/>
    </row>
    <row r="64" spans="1:56" ht="39.9" customHeight="1">
      <c r="A64" s="129"/>
      <c r="B64" s="145">
        <f t="shared" si="4"/>
        <v>52</v>
      </c>
      <c r="C64" s="383"/>
      <c r="D64" s="384"/>
      <c r="E64" s="385"/>
      <c r="F64" s="386"/>
      <c r="G64" s="387"/>
      <c r="H64" s="388"/>
      <c r="I64" s="388"/>
      <c r="J64" s="388"/>
      <c r="K64" s="389"/>
      <c r="L64" s="390"/>
      <c r="M64" s="391"/>
      <c r="N64" s="391"/>
      <c r="O64" s="392"/>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393">
        <f t="shared" si="6"/>
        <v>0</v>
      </c>
      <c r="AV64" s="394"/>
      <c r="AW64" s="395">
        <f t="shared" si="7"/>
        <v>0</v>
      </c>
      <c r="AX64" s="396"/>
      <c r="AY64" s="380"/>
      <c r="AZ64" s="381"/>
      <c r="BA64" s="381"/>
      <c r="BB64" s="381"/>
      <c r="BC64" s="381"/>
      <c r="BD64" s="382"/>
    </row>
    <row r="65" spans="1:56" ht="39.9" customHeight="1">
      <c r="A65" s="129"/>
      <c r="B65" s="145">
        <f t="shared" si="4"/>
        <v>53</v>
      </c>
      <c r="C65" s="383"/>
      <c r="D65" s="384"/>
      <c r="E65" s="385"/>
      <c r="F65" s="386"/>
      <c r="G65" s="387"/>
      <c r="H65" s="388"/>
      <c r="I65" s="388"/>
      <c r="J65" s="388"/>
      <c r="K65" s="389"/>
      <c r="L65" s="390"/>
      <c r="M65" s="391"/>
      <c r="N65" s="391"/>
      <c r="O65" s="392"/>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393">
        <f t="shared" si="6"/>
        <v>0</v>
      </c>
      <c r="AV65" s="394"/>
      <c r="AW65" s="395">
        <f t="shared" si="7"/>
        <v>0</v>
      </c>
      <c r="AX65" s="396"/>
      <c r="AY65" s="380"/>
      <c r="AZ65" s="381"/>
      <c r="BA65" s="381"/>
      <c r="BB65" s="381"/>
      <c r="BC65" s="381"/>
      <c r="BD65" s="382"/>
    </row>
    <row r="66" spans="1:56" ht="39.9" customHeight="1">
      <c r="A66" s="129"/>
      <c r="B66" s="145">
        <f t="shared" si="4"/>
        <v>54</v>
      </c>
      <c r="C66" s="383"/>
      <c r="D66" s="384"/>
      <c r="E66" s="385"/>
      <c r="F66" s="386"/>
      <c r="G66" s="387"/>
      <c r="H66" s="388"/>
      <c r="I66" s="388"/>
      <c r="J66" s="388"/>
      <c r="K66" s="389"/>
      <c r="L66" s="390"/>
      <c r="M66" s="391"/>
      <c r="N66" s="391"/>
      <c r="O66" s="392"/>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393">
        <f t="shared" si="6"/>
        <v>0</v>
      </c>
      <c r="AV66" s="394"/>
      <c r="AW66" s="395">
        <f t="shared" si="7"/>
        <v>0</v>
      </c>
      <c r="AX66" s="396"/>
      <c r="AY66" s="380"/>
      <c r="AZ66" s="381"/>
      <c r="BA66" s="381"/>
      <c r="BB66" s="381"/>
      <c r="BC66" s="381"/>
      <c r="BD66" s="382"/>
    </row>
    <row r="67" spans="1:56" ht="39.9" customHeight="1">
      <c r="A67" s="129"/>
      <c r="B67" s="145">
        <f t="shared" si="4"/>
        <v>55</v>
      </c>
      <c r="C67" s="383"/>
      <c r="D67" s="384"/>
      <c r="E67" s="385"/>
      <c r="F67" s="386"/>
      <c r="G67" s="387"/>
      <c r="H67" s="388"/>
      <c r="I67" s="388"/>
      <c r="J67" s="388"/>
      <c r="K67" s="389"/>
      <c r="L67" s="390"/>
      <c r="M67" s="391"/>
      <c r="N67" s="391"/>
      <c r="O67" s="392"/>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393">
        <f t="shared" si="6"/>
        <v>0</v>
      </c>
      <c r="AV67" s="394"/>
      <c r="AW67" s="395">
        <f t="shared" si="7"/>
        <v>0</v>
      </c>
      <c r="AX67" s="396"/>
      <c r="AY67" s="380"/>
      <c r="AZ67" s="381"/>
      <c r="BA67" s="381"/>
      <c r="BB67" s="381"/>
      <c r="BC67" s="381"/>
      <c r="BD67" s="382"/>
    </row>
    <row r="68" spans="1:56" ht="39.9" customHeight="1">
      <c r="A68" s="129"/>
      <c r="B68" s="145">
        <f t="shared" si="4"/>
        <v>56</v>
      </c>
      <c r="C68" s="383"/>
      <c r="D68" s="384"/>
      <c r="E68" s="385"/>
      <c r="F68" s="386"/>
      <c r="G68" s="387"/>
      <c r="H68" s="388"/>
      <c r="I68" s="388"/>
      <c r="J68" s="388"/>
      <c r="K68" s="389"/>
      <c r="L68" s="390"/>
      <c r="M68" s="391"/>
      <c r="N68" s="391"/>
      <c r="O68" s="392"/>
      <c r="P68" s="258"/>
      <c r="Q68" s="259"/>
      <c r="R68" s="259"/>
      <c r="S68" s="259"/>
      <c r="T68" s="259"/>
      <c r="U68" s="259"/>
      <c r="V68" s="260"/>
      <c r="W68" s="258"/>
      <c r="X68" s="259"/>
      <c r="Y68" s="259"/>
      <c r="Z68" s="259"/>
      <c r="AA68" s="259"/>
      <c r="AB68" s="259"/>
      <c r="AC68" s="260"/>
      <c r="AD68" s="258"/>
      <c r="AE68" s="259"/>
      <c r="AF68" s="259"/>
      <c r="AG68" s="259"/>
      <c r="AH68" s="259"/>
      <c r="AI68" s="259"/>
      <c r="AJ68" s="260"/>
      <c r="AK68" s="258"/>
      <c r="AL68" s="259"/>
      <c r="AM68" s="259"/>
      <c r="AN68" s="259"/>
      <c r="AO68" s="259"/>
      <c r="AP68" s="259"/>
      <c r="AQ68" s="260"/>
      <c r="AR68" s="258"/>
      <c r="AS68" s="259"/>
      <c r="AT68" s="260"/>
      <c r="AU68" s="393">
        <f t="shared" si="6"/>
        <v>0</v>
      </c>
      <c r="AV68" s="394"/>
      <c r="AW68" s="395">
        <f t="shared" si="7"/>
        <v>0</v>
      </c>
      <c r="AX68" s="396"/>
      <c r="AY68" s="380"/>
      <c r="AZ68" s="381"/>
      <c r="BA68" s="381"/>
      <c r="BB68" s="381"/>
      <c r="BC68" s="381"/>
      <c r="BD68" s="382"/>
    </row>
    <row r="69" spans="1:56" ht="39.9" customHeight="1">
      <c r="A69" s="129"/>
      <c r="B69" s="145">
        <f t="shared" si="4"/>
        <v>57</v>
      </c>
      <c r="C69" s="383"/>
      <c r="D69" s="384"/>
      <c r="E69" s="385"/>
      <c r="F69" s="386"/>
      <c r="G69" s="387"/>
      <c r="H69" s="388"/>
      <c r="I69" s="388"/>
      <c r="J69" s="388"/>
      <c r="K69" s="389"/>
      <c r="L69" s="390"/>
      <c r="M69" s="391"/>
      <c r="N69" s="391"/>
      <c r="O69" s="392"/>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393">
        <f t="shared" si="6"/>
        <v>0</v>
      </c>
      <c r="AV69" s="394"/>
      <c r="AW69" s="395">
        <f t="shared" si="7"/>
        <v>0</v>
      </c>
      <c r="AX69" s="396"/>
      <c r="AY69" s="380"/>
      <c r="AZ69" s="381"/>
      <c r="BA69" s="381"/>
      <c r="BB69" s="381"/>
      <c r="BC69" s="381"/>
      <c r="BD69" s="382"/>
    </row>
    <row r="70" spans="1:56" ht="39.9" customHeight="1">
      <c r="A70" s="129"/>
      <c r="B70" s="145">
        <f t="shared" si="4"/>
        <v>58</v>
      </c>
      <c r="C70" s="383"/>
      <c r="D70" s="384"/>
      <c r="E70" s="385"/>
      <c r="F70" s="386"/>
      <c r="G70" s="387"/>
      <c r="H70" s="388"/>
      <c r="I70" s="388"/>
      <c r="J70" s="388"/>
      <c r="K70" s="389"/>
      <c r="L70" s="390"/>
      <c r="M70" s="391"/>
      <c r="N70" s="391"/>
      <c r="O70" s="392"/>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393">
        <f t="shared" si="6"/>
        <v>0</v>
      </c>
      <c r="AV70" s="394"/>
      <c r="AW70" s="395">
        <f t="shared" si="7"/>
        <v>0</v>
      </c>
      <c r="AX70" s="396"/>
      <c r="AY70" s="380"/>
      <c r="AZ70" s="381"/>
      <c r="BA70" s="381"/>
      <c r="BB70" s="381"/>
      <c r="BC70" s="381"/>
      <c r="BD70" s="382"/>
    </row>
    <row r="71" spans="1:56" ht="39.9" customHeight="1">
      <c r="A71" s="129"/>
      <c r="B71" s="145">
        <f t="shared" si="4"/>
        <v>59</v>
      </c>
      <c r="C71" s="383"/>
      <c r="D71" s="384"/>
      <c r="E71" s="385"/>
      <c r="F71" s="386"/>
      <c r="G71" s="387"/>
      <c r="H71" s="388"/>
      <c r="I71" s="388"/>
      <c r="J71" s="388"/>
      <c r="K71" s="389"/>
      <c r="L71" s="390"/>
      <c r="M71" s="391"/>
      <c r="N71" s="391"/>
      <c r="O71" s="392"/>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393">
        <f t="shared" si="6"/>
        <v>0</v>
      </c>
      <c r="AV71" s="394"/>
      <c r="AW71" s="395">
        <f t="shared" si="7"/>
        <v>0</v>
      </c>
      <c r="AX71" s="396"/>
      <c r="AY71" s="380"/>
      <c r="AZ71" s="381"/>
      <c r="BA71" s="381"/>
      <c r="BB71" s="381"/>
      <c r="BC71" s="381"/>
      <c r="BD71" s="382"/>
    </row>
    <row r="72" spans="1:56" ht="39.9" customHeight="1">
      <c r="A72" s="129"/>
      <c r="B72" s="145">
        <f t="shared" si="4"/>
        <v>60</v>
      </c>
      <c r="C72" s="383"/>
      <c r="D72" s="384"/>
      <c r="E72" s="385"/>
      <c r="F72" s="386"/>
      <c r="G72" s="387"/>
      <c r="H72" s="388"/>
      <c r="I72" s="388"/>
      <c r="J72" s="388"/>
      <c r="K72" s="389"/>
      <c r="L72" s="390"/>
      <c r="M72" s="391"/>
      <c r="N72" s="391"/>
      <c r="O72" s="392"/>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393">
        <f t="shared" si="6"/>
        <v>0</v>
      </c>
      <c r="AV72" s="394"/>
      <c r="AW72" s="395">
        <f t="shared" si="7"/>
        <v>0</v>
      </c>
      <c r="AX72" s="396"/>
      <c r="AY72" s="380"/>
      <c r="AZ72" s="381"/>
      <c r="BA72" s="381"/>
      <c r="BB72" s="381"/>
      <c r="BC72" s="381"/>
      <c r="BD72" s="382"/>
    </row>
    <row r="73" spans="1:56" ht="39.9" customHeight="1">
      <c r="A73" s="129"/>
      <c r="B73" s="145">
        <f t="shared" si="4"/>
        <v>61</v>
      </c>
      <c r="C73" s="383"/>
      <c r="D73" s="384"/>
      <c r="E73" s="385"/>
      <c r="F73" s="386"/>
      <c r="G73" s="387"/>
      <c r="H73" s="388"/>
      <c r="I73" s="388"/>
      <c r="J73" s="388"/>
      <c r="K73" s="389"/>
      <c r="L73" s="390"/>
      <c r="M73" s="391"/>
      <c r="N73" s="391"/>
      <c r="O73" s="392"/>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393">
        <f t="shared" si="6"/>
        <v>0</v>
      </c>
      <c r="AV73" s="394"/>
      <c r="AW73" s="395">
        <f t="shared" si="7"/>
        <v>0</v>
      </c>
      <c r="AX73" s="396"/>
      <c r="AY73" s="380"/>
      <c r="AZ73" s="381"/>
      <c r="BA73" s="381"/>
      <c r="BB73" s="381"/>
      <c r="BC73" s="381"/>
      <c r="BD73" s="382"/>
    </row>
    <row r="74" spans="1:56" ht="39.9" customHeight="1">
      <c r="A74" s="129"/>
      <c r="B74" s="145">
        <f t="shared" si="4"/>
        <v>62</v>
      </c>
      <c r="C74" s="383"/>
      <c r="D74" s="384"/>
      <c r="E74" s="385"/>
      <c r="F74" s="386"/>
      <c r="G74" s="387"/>
      <c r="H74" s="388"/>
      <c r="I74" s="388"/>
      <c r="J74" s="388"/>
      <c r="K74" s="389"/>
      <c r="L74" s="390"/>
      <c r="M74" s="391"/>
      <c r="N74" s="391"/>
      <c r="O74" s="392"/>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393">
        <f t="shared" si="6"/>
        <v>0</v>
      </c>
      <c r="AV74" s="394"/>
      <c r="AW74" s="395">
        <f t="shared" si="7"/>
        <v>0</v>
      </c>
      <c r="AX74" s="396"/>
      <c r="AY74" s="380"/>
      <c r="AZ74" s="381"/>
      <c r="BA74" s="381"/>
      <c r="BB74" s="381"/>
      <c r="BC74" s="381"/>
      <c r="BD74" s="382"/>
    </row>
    <row r="75" spans="1:56" ht="39.9" customHeight="1">
      <c r="A75" s="129"/>
      <c r="B75" s="145">
        <f t="shared" si="4"/>
        <v>63</v>
      </c>
      <c r="C75" s="383"/>
      <c r="D75" s="384"/>
      <c r="E75" s="385"/>
      <c r="F75" s="386"/>
      <c r="G75" s="387"/>
      <c r="H75" s="388"/>
      <c r="I75" s="388"/>
      <c r="J75" s="388"/>
      <c r="K75" s="389"/>
      <c r="L75" s="390"/>
      <c r="M75" s="391"/>
      <c r="N75" s="391"/>
      <c r="O75" s="392"/>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393">
        <f t="shared" si="6"/>
        <v>0</v>
      </c>
      <c r="AV75" s="394"/>
      <c r="AW75" s="395">
        <f t="shared" si="7"/>
        <v>0</v>
      </c>
      <c r="AX75" s="396"/>
      <c r="AY75" s="380"/>
      <c r="AZ75" s="381"/>
      <c r="BA75" s="381"/>
      <c r="BB75" s="381"/>
      <c r="BC75" s="381"/>
      <c r="BD75" s="382"/>
    </row>
    <row r="76" spans="1:56" ht="39.9" customHeight="1">
      <c r="A76" s="129"/>
      <c r="B76" s="145">
        <f t="shared" si="4"/>
        <v>64</v>
      </c>
      <c r="C76" s="383"/>
      <c r="D76" s="384"/>
      <c r="E76" s="385"/>
      <c r="F76" s="386"/>
      <c r="G76" s="387"/>
      <c r="H76" s="388"/>
      <c r="I76" s="388"/>
      <c r="J76" s="388"/>
      <c r="K76" s="389"/>
      <c r="L76" s="390"/>
      <c r="M76" s="391"/>
      <c r="N76" s="391"/>
      <c r="O76" s="392"/>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393">
        <f t="shared" si="6"/>
        <v>0</v>
      </c>
      <c r="AV76" s="394"/>
      <c r="AW76" s="395">
        <f t="shared" si="7"/>
        <v>0</v>
      </c>
      <c r="AX76" s="396"/>
      <c r="AY76" s="380"/>
      <c r="AZ76" s="381"/>
      <c r="BA76" s="381"/>
      <c r="BB76" s="381"/>
      <c r="BC76" s="381"/>
      <c r="BD76" s="382"/>
    </row>
    <row r="77" spans="1:56" ht="39.9" customHeight="1">
      <c r="A77" s="129"/>
      <c r="B77" s="145">
        <f t="shared" si="4"/>
        <v>65</v>
      </c>
      <c r="C77" s="383"/>
      <c r="D77" s="384"/>
      <c r="E77" s="385"/>
      <c r="F77" s="386"/>
      <c r="G77" s="387"/>
      <c r="H77" s="388"/>
      <c r="I77" s="388"/>
      <c r="J77" s="388"/>
      <c r="K77" s="389"/>
      <c r="L77" s="390"/>
      <c r="M77" s="391"/>
      <c r="N77" s="391"/>
      <c r="O77" s="392"/>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393">
        <f t="shared" si="6"/>
        <v>0</v>
      </c>
      <c r="AV77" s="394"/>
      <c r="AW77" s="395">
        <f t="shared" ref="AW77:AW112" si="8">IF($AZ$3="４週",AU77/4,IF($AZ$3="暦月",AU77/($AZ$6/7),""))</f>
        <v>0</v>
      </c>
      <c r="AX77" s="396"/>
      <c r="AY77" s="380"/>
      <c r="AZ77" s="381"/>
      <c r="BA77" s="381"/>
      <c r="BB77" s="381"/>
      <c r="BC77" s="381"/>
      <c r="BD77" s="382"/>
    </row>
    <row r="78" spans="1:56" ht="39.9" customHeight="1">
      <c r="A78" s="129"/>
      <c r="B78" s="145">
        <f t="shared" si="4"/>
        <v>66</v>
      </c>
      <c r="C78" s="383"/>
      <c r="D78" s="384"/>
      <c r="E78" s="385"/>
      <c r="F78" s="386"/>
      <c r="G78" s="387"/>
      <c r="H78" s="388"/>
      <c r="I78" s="388"/>
      <c r="J78" s="388"/>
      <c r="K78" s="389"/>
      <c r="L78" s="390"/>
      <c r="M78" s="391"/>
      <c r="N78" s="391"/>
      <c r="O78" s="392"/>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393">
        <f t="shared" si="6"/>
        <v>0</v>
      </c>
      <c r="AV78" s="394"/>
      <c r="AW78" s="395">
        <f t="shared" si="8"/>
        <v>0</v>
      </c>
      <c r="AX78" s="396"/>
      <c r="AY78" s="380"/>
      <c r="AZ78" s="381"/>
      <c r="BA78" s="381"/>
      <c r="BB78" s="381"/>
      <c r="BC78" s="381"/>
      <c r="BD78" s="382"/>
    </row>
    <row r="79" spans="1:56" ht="39.9" customHeight="1">
      <c r="A79" s="129"/>
      <c r="B79" s="145">
        <f t="shared" si="4"/>
        <v>67</v>
      </c>
      <c r="C79" s="383"/>
      <c r="D79" s="384"/>
      <c r="E79" s="385"/>
      <c r="F79" s="386"/>
      <c r="G79" s="387"/>
      <c r="H79" s="388"/>
      <c r="I79" s="388"/>
      <c r="J79" s="388"/>
      <c r="K79" s="389"/>
      <c r="L79" s="390"/>
      <c r="M79" s="391"/>
      <c r="N79" s="391"/>
      <c r="O79" s="392"/>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393">
        <f t="shared" si="6"/>
        <v>0</v>
      </c>
      <c r="AV79" s="394"/>
      <c r="AW79" s="395">
        <f t="shared" si="8"/>
        <v>0</v>
      </c>
      <c r="AX79" s="396"/>
      <c r="AY79" s="380"/>
      <c r="AZ79" s="381"/>
      <c r="BA79" s="381"/>
      <c r="BB79" s="381"/>
      <c r="BC79" s="381"/>
      <c r="BD79" s="382"/>
    </row>
    <row r="80" spans="1:56" ht="39.9" customHeight="1">
      <c r="A80" s="129"/>
      <c r="B80" s="145">
        <f t="shared" si="4"/>
        <v>68</v>
      </c>
      <c r="C80" s="383"/>
      <c r="D80" s="384"/>
      <c r="E80" s="385"/>
      <c r="F80" s="386"/>
      <c r="G80" s="387"/>
      <c r="H80" s="388"/>
      <c r="I80" s="388"/>
      <c r="J80" s="388"/>
      <c r="K80" s="389"/>
      <c r="L80" s="390"/>
      <c r="M80" s="391"/>
      <c r="N80" s="391"/>
      <c r="O80" s="392"/>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393">
        <f t="shared" si="6"/>
        <v>0</v>
      </c>
      <c r="AV80" s="394"/>
      <c r="AW80" s="395">
        <f t="shared" si="8"/>
        <v>0</v>
      </c>
      <c r="AX80" s="396"/>
      <c r="AY80" s="380"/>
      <c r="AZ80" s="381"/>
      <c r="BA80" s="381"/>
      <c r="BB80" s="381"/>
      <c r="BC80" s="381"/>
      <c r="BD80" s="382"/>
    </row>
    <row r="81" spans="1:56" ht="39.9" customHeight="1">
      <c r="A81" s="129"/>
      <c r="B81" s="145">
        <f t="shared" si="4"/>
        <v>69</v>
      </c>
      <c r="C81" s="383"/>
      <c r="D81" s="384"/>
      <c r="E81" s="385"/>
      <c r="F81" s="386"/>
      <c r="G81" s="387"/>
      <c r="H81" s="388"/>
      <c r="I81" s="388"/>
      <c r="J81" s="388"/>
      <c r="K81" s="389"/>
      <c r="L81" s="390"/>
      <c r="M81" s="391"/>
      <c r="N81" s="391"/>
      <c r="O81" s="392"/>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393">
        <f t="shared" si="6"/>
        <v>0</v>
      </c>
      <c r="AV81" s="394"/>
      <c r="AW81" s="395">
        <f t="shared" si="8"/>
        <v>0</v>
      </c>
      <c r="AX81" s="396"/>
      <c r="AY81" s="380"/>
      <c r="AZ81" s="381"/>
      <c r="BA81" s="381"/>
      <c r="BB81" s="381"/>
      <c r="BC81" s="381"/>
      <c r="BD81" s="382"/>
    </row>
    <row r="82" spans="1:56" ht="39.9" customHeight="1">
      <c r="A82" s="129"/>
      <c r="B82" s="145">
        <f t="shared" si="4"/>
        <v>70</v>
      </c>
      <c r="C82" s="383"/>
      <c r="D82" s="384"/>
      <c r="E82" s="385"/>
      <c r="F82" s="386"/>
      <c r="G82" s="387"/>
      <c r="H82" s="388"/>
      <c r="I82" s="388"/>
      <c r="J82" s="388"/>
      <c r="K82" s="389"/>
      <c r="L82" s="390"/>
      <c r="M82" s="391"/>
      <c r="N82" s="391"/>
      <c r="O82" s="392"/>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393">
        <f t="shared" si="6"/>
        <v>0</v>
      </c>
      <c r="AV82" s="394"/>
      <c r="AW82" s="395">
        <f t="shared" si="8"/>
        <v>0</v>
      </c>
      <c r="AX82" s="396"/>
      <c r="AY82" s="380"/>
      <c r="AZ82" s="381"/>
      <c r="BA82" s="381"/>
      <c r="BB82" s="381"/>
      <c r="BC82" s="381"/>
      <c r="BD82" s="382"/>
    </row>
    <row r="83" spans="1:56" ht="39.9" customHeight="1">
      <c r="A83" s="129"/>
      <c r="B83" s="145">
        <f t="shared" si="4"/>
        <v>71</v>
      </c>
      <c r="C83" s="383"/>
      <c r="D83" s="384"/>
      <c r="E83" s="385"/>
      <c r="F83" s="386"/>
      <c r="G83" s="387"/>
      <c r="H83" s="388"/>
      <c r="I83" s="388"/>
      <c r="J83" s="388"/>
      <c r="K83" s="389"/>
      <c r="L83" s="390"/>
      <c r="M83" s="391"/>
      <c r="N83" s="391"/>
      <c r="O83" s="392"/>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393">
        <f t="shared" si="6"/>
        <v>0</v>
      </c>
      <c r="AV83" s="394"/>
      <c r="AW83" s="395">
        <f t="shared" si="8"/>
        <v>0</v>
      </c>
      <c r="AX83" s="396"/>
      <c r="AY83" s="380"/>
      <c r="AZ83" s="381"/>
      <c r="BA83" s="381"/>
      <c r="BB83" s="381"/>
      <c r="BC83" s="381"/>
      <c r="BD83" s="382"/>
    </row>
    <row r="84" spans="1:56" ht="39.9" customHeight="1">
      <c r="A84" s="129"/>
      <c r="B84" s="145">
        <f t="shared" si="4"/>
        <v>72</v>
      </c>
      <c r="C84" s="383"/>
      <c r="D84" s="384"/>
      <c r="E84" s="385"/>
      <c r="F84" s="386"/>
      <c r="G84" s="387"/>
      <c r="H84" s="388"/>
      <c r="I84" s="388"/>
      <c r="J84" s="388"/>
      <c r="K84" s="389"/>
      <c r="L84" s="390"/>
      <c r="M84" s="391"/>
      <c r="N84" s="391"/>
      <c r="O84" s="392"/>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393">
        <f t="shared" si="6"/>
        <v>0</v>
      </c>
      <c r="AV84" s="394"/>
      <c r="AW84" s="395">
        <f t="shared" si="8"/>
        <v>0</v>
      </c>
      <c r="AX84" s="396"/>
      <c r="AY84" s="380"/>
      <c r="AZ84" s="381"/>
      <c r="BA84" s="381"/>
      <c r="BB84" s="381"/>
      <c r="BC84" s="381"/>
      <c r="BD84" s="382"/>
    </row>
    <row r="85" spans="1:56" ht="39.9" customHeight="1">
      <c r="A85" s="129"/>
      <c r="B85" s="145">
        <f t="shared" si="4"/>
        <v>73</v>
      </c>
      <c r="C85" s="383"/>
      <c r="D85" s="384"/>
      <c r="E85" s="385"/>
      <c r="F85" s="386"/>
      <c r="G85" s="387"/>
      <c r="H85" s="388"/>
      <c r="I85" s="388"/>
      <c r="J85" s="388"/>
      <c r="K85" s="389"/>
      <c r="L85" s="390"/>
      <c r="M85" s="391"/>
      <c r="N85" s="391"/>
      <c r="O85" s="392"/>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393">
        <f t="shared" si="6"/>
        <v>0</v>
      </c>
      <c r="AV85" s="394"/>
      <c r="AW85" s="395">
        <f t="shared" si="8"/>
        <v>0</v>
      </c>
      <c r="AX85" s="396"/>
      <c r="AY85" s="380"/>
      <c r="AZ85" s="381"/>
      <c r="BA85" s="381"/>
      <c r="BB85" s="381"/>
      <c r="BC85" s="381"/>
      <c r="BD85" s="382"/>
    </row>
    <row r="86" spans="1:56" ht="39.9" customHeight="1">
      <c r="A86" s="129"/>
      <c r="B86" s="145">
        <f t="shared" si="4"/>
        <v>74</v>
      </c>
      <c r="C86" s="383"/>
      <c r="D86" s="384"/>
      <c r="E86" s="385"/>
      <c r="F86" s="386"/>
      <c r="G86" s="387"/>
      <c r="H86" s="388"/>
      <c r="I86" s="388"/>
      <c r="J86" s="388"/>
      <c r="K86" s="389"/>
      <c r="L86" s="390"/>
      <c r="M86" s="391"/>
      <c r="N86" s="391"/>
      <c r="O86" s="392"/>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393">
        <f t="shared" si="6"/>
        <v>0</v>
      </c>
      <c r="AV86" s="394"/>
      <c r="AW86" s="395">
        <f t="shared" si="8"/>
        <v>0</v>
      </c>
      <c r="AX86" s="396"/>
      <c r="AY86" s="380"/>
      <c r="AZ86" s="381"/>
      <c r="BA86" s="381"/>
      <c r="BB86" s="381"/>
      <c r="BC86" s="381"/>
      <c r="BD86" s="382"/>
    </row>
    <row r="87" spans="1:56" ht="39.9" customHeight="1">
      <c r="A87" s="129"/>
      <c r="B87" s="145">
        <f t="shared" si="4"/>
        <v>75</v>
      </c>
      <c r="C87" s="383"/>
      <c r="D87" s="384"/>
      <c r="E87" s="385"/>
      <c r="F87" s="386"/>
      <c r="G87" s="387"/>
      <c r="H87" s="388"/>
      <c r="I87" s="388"/>
      <c r="J87" s="388"/>
      <c r="K87" s="389"/>
      <c r="L87" s="390"/>
      <c r="M87" s="391"/>
      <c r="N87" s="391"/>
      <c r="O87" s="392"/>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393">
        <f t="shared" si="6"/>
        <v>0</v>
      </c>
      <c r="AV87" s="394"/>
      <c r="AW87" s="395">
        <f t="shared" si="8"/>
        <v>0</v>
      </c>
      <c r="AX87" s="396"/>
      <c r="AY87" s="380"/>
      <c r="AZ87" s="381"/>
      <c r="BA87" s="381"/>
      <c r="BB87" s="381"/>
      <c r="BC87" s="381"/>
      <c r="BD87" s="382"/>
    </row>
    <row r="88" spans="1:56" ht="39.9" customHeight="1">
      <c r="A88" s="129"/>
      <c r="B88" s="145">
        <f t="shared" si="4"/>
        <v>76</v>
      </c>
      <c r="C88" s="383"/>
      <c r="D88" s="384"/>
      <c r="E88" s="385"/>
      <c r="F88" s="386"/>
      <c r="G88" s="387"/>
      <c r="H88" s="388"/>
      <c r="I88" s="388"/>
      <c r="J88" s="388"/>
      <c r="K88" s="389"/>
      <c r="L88" s="390"/>
      <c r="M88" s="391"/>
      <c r="N88" s="391"/>
      <c r="O88" s="392"/>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393">
        <f t="shared" si="6"/>
        <v>0</v>
      </c>
      <c r="AV88" s="394"/>
      <c r="AW88" s="395">
        <f t="shared" si="8"/>
        <v>0</v>
      </c>
      <c r="AX88" s="396"/>
      <c r="AY88" s="380"/>
      <c r="AZ88" s="381"/>
      <c r="BA88" s="381"/>
      <c r="BB88" s="381"/>
      <c r="BC88" s="381"/>
      <c r="BD88" s="382"/>
    </row>
    <row r="89" spans="1:56" ht="39.9" customHeight="1">
      <c r="A89" s="129"/>
      <c r="B89" s="145">
        <f t="shared" si="4"/>
        <v>77</v>
      </c>
      <c r="C89" s="383"/>
      <c r="D89" s="384"/>
      <c r="E89" s="385"/>
      <c r="F89" s="386"/>
      <c r="G89" s="387"/>
      <c r="H89" s="388"/>
      <c r="I89" s="388"/>
      <c r="J89" s="388"/>
      <c r="K89" s="389"/>
      <c r="L89" s="390"/>
      <c r="M89" s="391"/>
      <c r="N89" s="391"/>
      <c r="O89" s="392"/>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393">
        <f t="shared" si="6"/>
        <v>0</v>
      </c>
      <c r="AV89" s="394"/>
      <c r="AW89" s="395">
        <f t="shared" si="8"/>
        <v>0</v>
      </c>
      <c r="AX89" s="396"/>
      <c r="AY89" s="380"/>
      <c r="AZ89" s="381"/>
      <c r="BA89" s="381"/>
      <c r="BB89" s="381"/>
      <c r="BC89" s="381"/>
      <c r="BD89" s="382"/>
    </row>
    <row r="90" spans="1:56" ht="39.9" customHeight="1">
      <c r="A90" s="129"/>
      <c r="B90" s="145">
        <f t="shared" si="4"/>
        <v>78</v>
      </c>
      <c r="C90" s="383"/>
      <c r="D90" s="384"/>
      <c r="E90" s="385"/>
      <c r="F90" s="386"/>
      <c r="G90" s="387"/>
      <c r="H90" s="388"/>
      <c r="I90" s="388"/>
      <c r="J90" s="388"/>
      <c r="K90" s="389"/>
      <c r="L90" s="390"/>
      <c r="M90" s="391"/>
      <c r="N90" s="391"/>
      <c r="O90" s="392"/>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393">
        <f t="shared" si="6"/>
        <v>0</v>
      </c>
      <c r="AV90" s="394"/>
      <c r="AW90" s="395">
        <f t="shared" si="8"/>
        <v>0</v>
      </c>
      <c r="AX90" s="396"/>
      <c r="AY90" s="380"/>
      <c r="AZ90" s="381"/>
      <c r="BA90" s="381"/>
      <c r="BB90" s="381"/>
      <c r="BC90" s="381"/>
      <c r="BD90" s="382"/>
    </row>
    <row r="91" spans="1:56" ht="39.9" customHeight="1">
      <c r="A91" s="129"/>
      <c r="B91" s="145">
        <f t="shared" si="4"/>
        <v>79</v>
      </c>
      <c r="C91" s="383"/>
      <c r="D91" s="384"/>
      <c r="E91" s="385"/>
      <c r="F91" s="386"/>
      <c r="G91" s="387"/>
      <c r="H91" s="388"/>
      <c r="I91" s="388"/>
      <c r="J91" s="388"/>
      <c r="K91" s="389"/>
      <c r="L91" s="390"/>
      <c r="M91" s="391"/>
      <c r="N91" s="391"/>
      <c r="O91" s="392"/>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393">
        <f t="shared" si="6"/>
        <v>0</v>
      </c>
      <c r="AV91" s="394"/>
      <c r="AW91" s="395">
        <f t="shared" si="8"/>
        <v>0</v>
      </c>
      <c r="AX91" s="396"/>
      <c r="AY91" s="380"/>
      <c r="AZ91" s="381"/>
      <c r="BA91" s="381"/>
      <c r="BB91" s="381"/>
      <c r="BC91" s="381"/>
      <c r="BD91" s="382"/>
    </row>
    <row r="92" spans="1:56" ht="39.9" customHeight="1">
      <c r="A92" s="129"/>
      <c r="B92" s="145">
        <f t="shared" si="4"/>
        <v>80</v>
      </c>
      <c r="C92" s="383"/>
      <c r="D92" s="384"/>
      <c r="E92" s="385"/>
      <c r="F92" s="386"/>
      <c r="G92" s="387"/>
      <c r="H92" s="388"/>
      <c r="I92" s="388"/>
      <c r="J92" s="388"/>
      <c r="K92" s="389"/>
      <c r="L92" s="390"/>
      <c r="M92" s="391"/>
      <c r="N92" s="391"/>
      <c r="O92" s="392"/>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393">
        <f t="shared" si="6"/>
        <v>0</v>
      </c>
      <c r="AV92" s="394"/>
      <c r="AW92" s="395">
        <f t="shared" si="8"/>
        <v>0</v>
      </c>
      <c r="AX92" s="396"/>
      <c r="AY92" s="380"/>
      <c r="AZ92" s="381"/>
      <c r="BA92" s="381"/>
      <c r="BB92" s="381"/>
      <c r="BC92" s="381"/>
      <c r="BD92" s="382"/>
    </row>
    <row r="93" spans="1:56" ht="39.9" customHeight="1">
      <c r="A93" s="129"/>
      <c r="B93" s="145">
        <f t="shared" si="4"/>
        <v>81</v>
      </c>
      <c r="C93" s="383"/>
      <c r="D93" s="384"/>
      <c r="E93" s="385"/>
      <c r="F93" s="386"/>
      <c r="G93" s="387"/>
      <c r="H93" s="388"/>
      <c r="I93" s="388"/>
      <c r="J93" s="388"/>
      <c r="K93" s="389"/>
      <c r="L93" s="390"/>
      <c r="M93" s="391"/>
      <c r="N93" s="391"/>
      <c r="O93" s="392"/>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393">
        <f t="shared" si="6"/>
        <v>0</v>
      </c>
      <c r="AV93" s="394"/>
      <c r="AW93" s="395">
        <f t="shared" si="8"/>
        <v>0</v>
      </c>
      <c r="AX93" s="396"/>
      <c r="AY93" s="380"/>
      <c r="AZ93" s="381"/>
      <c r="BA93" s="381"/>
      <c r="BB93" s="381"/>
      <c r="BC93" s="381"/>
      <c r="BD93" s="382"/>
    </row>
    <row r="94" spans="1:56" ht="39.9" customHeight="1">
      <c r="A94" s="129"/>
      <c r="B94" s="145">
        <f t="shared" ref="B94:B112" si="9">B93+1</f>
        <v>82</v>
      </c>
      <c r="C94" s="383"/>
      <c r="D94" s="384"/>
      <c r="E94" s="385"/>
      <c r="F94" s="386"/>
      <c r="G94" s="387"/>
      <c r="H94" s="388"/>
      <c r="I94" s="388"/>
      <c r="J94" s="388"/>
      <c r="K94" s="389"/>
      <c r="L94" s="390"/>
      <c r="M94" s="391"/>
      <c r="N94" s="391"/>
      <c r="O94" s="392"/>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393">
        <f t="shared" si="6"/>
        <v>0</v>
      </c>
      <c r="AV94" s="394"/>
      <c r="AW94" s="395">
        <f t="shared" si="8"/>
        <v>0</v>
      </c>
      <c r="AX94" s="396"/>
      <c r="AY94" s="380"/>
      <c r="AZ94" s="381"/>
      <c r="BA94" s="381"/>
      <c r="BB94" s="381"/>
      <c r="BC94" s="381"/>
      <c r="BD94" s="382"/>
    </row>
    <row r="95" spans="1:56" ht="39.9" customHeight="1">
      <c r="A95" s="129"/>
      <c r="B95" s="145">
        <f t="shared" si="9"/>
        <v>83</v>
      </c>
      <c r="C95" s="383"/>
      <c r="D95" s="384"/>
      <c r="E95" s="385"/>
      <c r="F95" s="386"/>
      <c r="G95" s="387"/>
      <c r="H95" s="388"/>
      <c r="I95" s="388"/>
      <c r="J95" s="388"/>
      <c r="K95" s="389"/>
      <c r="L95" s="390"/>
      <c r="M95" s="391"/>
      <c r="N95" s="391"/>
      <c r="O95" s="392"/>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393">
        <f t="shared" ref="AU95:AU111" si="10">IF($AZ$3="４週",SUM(P95:AQ95),IF($AZ$3="暦月",SUM(P95:AT95),""))</f>
        <v>0</v>
      </c>
      <c r="AV95" s="394"/>
      <c r="AW95" s="395">
        <f t="shared" si="8"/>
        <v>0</v>
      </c>
      <c r="AX95" s="396"/>
      <c r="AY95" s="380"/>
      <c r="AZ95" s="381"/>
      <c r="BA95" s="381"/>
      <c r="BB95" s="381"/>
      <c r="BC95" s="381"/>
      <c r="BD95" s="382"/>
    </row>
    <row r="96" spans="1:56" ht="39.9" customHeight="1">
      <c r="A96" s="129"/>
      <c r="B96" s="145">
        <f t="shared" si="9"/>
        <v>84</v>
      </c>
      <c r="C96" s="383"/>
      <c r="D96" s="384"/>
      <c r="E96" s="385"/>
      <c r="F96" s="386"/>
      <c r="G96" s="387"/>
      <c r="H96" s="388"/>
      <c r="I96" s="388"/>
      <c r="J96" s="388"/>
      <c r="K96" s="389"/>
      <c r="L96" s="390"/>
      <c r="M96" s="391"/>
      <c r="N96" s="391"/>
      <c r="O96" s="392"/>
      <c r="P96" s="258"/>
      <c r="Q96" s="259"/>
      <c r="R96" s="259"/>
      <c r="S96" s="259"/>
      <c r="T96" s="259"/>
      <c r="U96" s="259"/>
      <c r="V96" s="260"/>
      <c r="W96" s="258"/>
      <c r="X96" s="259"/>
      <c r="Y96" s="259"/>
      <c r="Z96" s="259"/>
      <c r="AA96" s="259"/>
      <c r="AB96" s="259"/>
      <c r="AC96" s="260"/>
      <c r="AD96" s="258"/>
      <c r="AE96" s="259"/>
      <c r="AF96" s="259"/>
      <c r="AG96" s="259"/>
      <c r="AH96" s="259"/>
      <c r="AI96" s="259"/>
      <c r="AJ96" s="260"/>
      <c r="AK96" s="258"/>
      <c r="AL96" s="259"/>
      <c r="AM96" s="259"/>
      <c r="AN96" s="259"/>
      <c r="AO96" s="259"/>
      <c r="AP96" s="259"/>
      <c r="AQ96" s="260"/>
      <c r="AR96" s="258"/>
      <c r="AS96" s="259"/>
      <c r="AT96" s="260"/>
      <c r="AU96" s="393">
        <f t="shared" si="10"/>
        <v>0</v>
      </c>
      <c r="AV96" s="394"/>
      <c r="AW96" s="395">
        <f t="shared" si="8"/>
        <v>0</v>
      </c>
      <c r="AX96" s="396"/>
      <c r="AY96" s="380"/>
      <c r="AZ96" s="381"/>
      <c r="BA96" s="381"/>
      <c r="BB96" s="381"/>
      <c r="BC96" s="381"/>
      <c r="BD96" s="382"/>
    </row>
    <row r="97" spans="1:56" ht="39.9" customHeight="1">
      <c r="A97" s="129"/>
      <c r="B97" s="145">
        <f t="shared" si="9"/>
        <v>85</v>
      </c>
      <c r="C97" s="383"/>
      <c r="D97" s="384"/>
      <c r="E97" s="385"/>
      <c r="F97" s="386"/>
      <c r="G97" s="387"/>
      <c r="H97" s="388"/>
      <c r="I97" s="388"/>
      <c r="J97" s="388"/>
      <c r="K97" s="389"/>
      <c r="L97" s="390"/>
      <c r="M97" s="391"/>
      <c r="N97" s="391"/>
      <c r="O97" s="392"/>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393">
        <f t="shared" si="10"/>
        <v>0</v>
      </c>
      <c r="AV97" s="394"/>
      <c r="AW97" s="395">
        <f t="shared" si="8"/>
        <v>0</v>
      </c>
      <c r="AX97" s="396"/>
      <c r="AY97" s="380"/>
      <c r="AZ97" s="381"/>
      <c r="BA97" s="381"/>
      <c r="BB97" s="381"/>
      <c r="BC97" s="381"/>
      <c r="BD97" s="382"/>
    </row>
    <row r="98" spans="1:56" ht="39.9" customHeight="1">
      <c r="A98" s="129"/>
      <c r="B98" s="145">
        <f t="shared" si="9"/>
        <v>86</v>
      </c>
      <c r="C98" s="383"/>
      <c r="D98" s="384"/>
      <c r="E98" s="385"/>
      <c r="F98" s="386"/>
      <c r="G98" s="387"/>
      <c r="H98" s="388"/>
      <c r="I98" s="388"/>
      <c r="J98" s="388"/>
      <c r="K98" s="389"/>
      <c r="L98" s="390"/>
      <c r="M98" s="391"/>
      <c r="N98" s="391"/>
      <c r="O98" s="392"/>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393">
        <f t="shared" si="10"/>
        <v>0</v>
      </c>
      <c r="AV98" s="394"/>
      <c r="AW98" s="395">
        <f t="shared" si="8"/>
        <v>0</v>
      </c>
      <c r="AX98" s="396"/>
      <c r="AY98" s="380"/>
      <c r="AZ98" s="381"/>
      <c r="BA98" s="381"/>
      <c r="BB98" s="381"/>
      <c r="BC98" s="381"/>
      <c r="BD98" s="382"/>
    </row>
    <row r="99" spans="1:56" ht="39.9" customHeight="1">
      <c r="A99" s="129"/>
      <c r="B99" s="145">
        <f t="shared" si="9"/>
        <v>87</v>
      </c>
      <c r="C99" s="383"/>
      <c r="D99" s="384"/>
      <c r="E99" s="385"/>
      <c r="F99" s="386"/>
      <c r="G99" s="387"/>
      <c r="H99" s="388"/>
      <c r="I99" s="388"/>
      <c r="J99" s="388"/>
      <c r="K99" s="389"/>
      <c r="L99" s="390"/>
      <c r="M99" s="391"/>
      <c r="N99" s="391"/>
      <c r="O99" s="392"/>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393">
        <f t="shared" si="10"/>
        <v>0</v>
      </c>
      <c r="AV99" s="394"/>
      <c r="AW99" s="395">
        <f t="shared" si="8"/>
        <v>0</v>
      </c>
      <c r="AX99" s="396"/>
      <c r="AY99" s="380"/>
      <c r="AZ99" s="381"/>
      <c r="BA99" s="381"/>
      <c r="BB99" s="381"/>
      <c r="BC99" s="381"/>
      <c r="BD99" s="382"/>
    </row>
    <row r="100" spans="1:56" ht="39.9" customHeight="1">
      <c r="A100" s="129"/>
      <c r="B100" s="145">
        <f t="shared" si="9"/>
        <v>88</v>
      </c>
      <c r="C100" s="383"/>
      <c r="D100" s="384"/>
      <c r="E100" s="385"/>
      <c r="F100" s="386"/>
      <c r="G100" s="387"/>
      <c r="H100" s="388"/>
      <c r="I100" s="388"/>
      <c r="J100" s="388"/>
      <c r="K100" s="389"/>
      <c r="L100" s="390"/>
      <c r="M100" s="391"/>
      <c r="N100" s="391"/>
      <c r="O100" s="392"/>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393">
        <f t="shared" si="10"/>
        <v>0</v>
      </c>
      <c r="AV100" s="394"/>
      <c r="AW100" s="395">
        <f t="shared" si="8"/>
        <v>0</v>
      </c>
      <c r="AX100" s="396"/>
      <c r="AY100" s="380"/>
      <c r="AZ100" s="381"/>
      <c r="BA100" s="381"/>
      <c r="BB100" s="381"/>
      <c r="BC100" s="381"/>
      <c r="BD100" s="382"/>
    </row>
    <row r="101" spans="1:56" ht="39.9" customHeight="1">
      <c r="A101" s="129"/>
      <c r="B101" s="145">
        <f t="shared" si="9"/>
        <v>89</v>
      </c>
      <c r="C101" s="383"/>
      <c r="D101" s="384"/>
      <c r="E101" s="385"/>
      <c r="F101" s="386"/>
      <c r="G101" s="387"/>
      <c r="H101" s="388"/>
      <c r="I101" s="388"/>
      <c r="J101" s="388"/>
      <c r="K101" s="389"/>
      <c r="L101" s="390"/>
      <c r="M101" s="391"/>
      <c r="N101" s="391"/>
      <c r="O101" s="392"/>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393">
        <f t="shared" si="10"/>
        <v>0</v>
      </c>
      <c r="AV101" s="394"/>
      <c r="AW101" s="395">
        <f t="shared" si="8"/>
        <v>0</v>
      </c>
      <c r="AX101" s="396"/>
      <c r="AY101" s="380"/>
      <c r="AZ101" s="381"/>
      <c r="BA101" s="381"/>
      <c r="BB101" s="381"/>
      <c r="BC101" s="381"/>
      <c r="BD101" s="382"/>
    </row>
    <row r="102" spans="1:56" ht="39.9" customHeight="1">
      <c r="A102" s="129"/>
      <c r="B102" s="145">
        <f t="shared" si="9"/>
        <v>90</v>
      </c>
      <c r="C102" s="383"/>
      <c r="D102" s="384"/>
      <c r="E102" s="385"/>
      <c r="F102" s="386"/>
      <c r="G102" s="387"/>
      <c r="H102" s="388"/>
      <c r="I102" s="388"/>
      <c r="J102" s="388"/>
      <c r="K102" s="389"/>
      <c r="L102" s="390"/>
      <c r="M102" s="391"/>
      <c r="N102" s="391"/>
      <c r="O102" s="392"/>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393">
        <f t="shared" si="10"/>
        <v>0</v>
      </c>
      <c r="AV102" s="394"/>
      <c r="AW102" s="395">
        <f t="shared" si="8"/>
        <v>0</v>
      </c>
      <c r="AX102" s="396"/>
      <c r="AY102" s="380"/>
      <c r="AZ102" s="381"/>
      <c r="BA102" s="381"/>
      <c r="BB102" s="381"/>
      <c r="BC102" s="381"/>
      <c r="BD102" s="382"/>
    </row>
    <row r="103" spans="1:56" ht="39.9" customHeight="1">
      <c r="A103" s="129"/>
      <c r="B103" s="145">
        <f t="shared" si="9"/>
        <v>91</v>
      </c>
      <c r="C103" s="383"/>
      <c r="D103" s="384"/>
      <c r="E103" s="385"/>
      <c r="F103" s="386"/>
      <c r="G103" s="387"/>
      <c r="H103" s="388"/>
      <c r="I103" s="388"/>
      <c r="J103" s="388"/>
      <c r="K103" s="389"/>
      <c r="L103" s="390"/>
      <c r="M103" s="391"/>
      <c r="N103" s="391"/>
      <c r="O103" s="392"/>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393">
        <f t="shared" si="10"/>
        <v>0</v>
      </c>
      <c r="AV103" s="394"/>
      <c r="AW103" s="395">
        <f t="shared" si="8"/>
        <v>0</v>
      </c>
      <c r="AX103" s="396"/>
      <c r="AY103" s="380"/>
      <c r="AZ103" s="381"/>
      <c r="BA103" s="381"/>
      <c r="BB103" s="381"/>
      <c r="BC103" s="381"/>
      <c r="BD103" s="382"/>
    </row>
    <row r="104" spans="1:56" ht="39.9" customHeight="1">
      <c r="A104" s="129"/>
      <c r="B104" s="145">
        <f t="shared" si="9"/>
        <v>92</v>
      </c>
      <c r="C104" s="383"/>
      <c r="D104" s="384"/>
      <c r="E104" s="385"/>
      <c r="F104" s="386"/>
      <c r="G104" s="387"/>
      <c r="H104" s="388"/>
      <c r="I104" s="388"/>
      <c r="J104" s="388"/>
      <c r="K104" s="389"/>
      <c r="L104" s="390"/>
      <c r="M104" s="391"/>
      <c r="N104" s="391"/>
      <c r="O104" s="392"/>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393">
        <f t="shared" si="10"/>
        <v>0</v>
      </c>
      <c r="AV104" s="394"/>
      <c r="AW104" s="395">
        <f t="shared" si="8"/>
        <v>0</v>
      </c>
      <c r="AX104" s="396"/>
      <c r="AY104" s="380"/>
      <c r="AZ104" s="381"/>
      <c r="BA104" s="381"/>
      <c r="BB104" s="381"/>
      <c r="BC104" s="381"/>
      <c r="BD104" s="382"/>
    </row>
    <row r="105" spans="1:56" ht="39.9" customHeight="1">
      <c r="A105" s="129"/>
      <c r="B105" s="145">
        <f t="shared" si="9"/>
        <v>93</v>
      </c>
      <c r="C105" s="383"/>
      <c r="D105" s="384"/>
      <c r="E105" s="385"/>
      <c r="F105" s="386"/>
      <c r="G105" s="387"/>
      <c r="H105" s="388"/>
      <c r="I105" s="388"/>
      <c r="J105" s="388"/>
      <c r="K105" s="389"/>
      <c r="L105" s="390"/>
      <c r="M105" s="391"/>
      <c r="N105" s="391"/>
      <c r="O105" s="392"/>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393">
        <f t="shared" si="10"/>
        <v>0</v>
      </c>
      <c r="AV105" s="394"/>
      <c r="AW105" s="395">
        <f t="shared" si="8"/>
        <v>0</v>
      </c>
      <c r="AX105" s="396"/>
      <c r="AY105" s="380"/>
      <c r="AZ105" s="381"/>
      <c r="BA105" s="381"/>
      <c r="BB105" s="381"/>
      <c r="BC105" s="381"/>
      <c r="BD105" s="382"/>
    </row>
    <row r="106" spans="1:56" ht="39.9" customHeight="1">
      <c r="A106" s="129"/>
      <c r="B106" s="145">
        <f t="shared" si="9"/>
        <v>94</v>
      </c>
      <c r="C106" s="383"/>
      <c r="D106" s="384"/>
      <c r="E106" s="385"/>
      <c r="F106" s="386"/>
      <c r="G106" s="387"/>
      <c r="H106" s="388"/>
      <c r="I106" s="388"/>
      <c r="J106" s="388"/>
      <c r="K106" s="389"/>
      <c r="L106" s="390"/>
      <c r="M106" s="391"/>
      <c r="N106" s="391"/>
      <c r="O106" s="392"/>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393">
        <f t="shared" si="10"/>
        <v>0</v>
      </c>
      <c r="AV106" s="394"/>
      <c r="AW106" s="395">
        <f t="shared" si="8"/>
        <v>0</v>
      </c>
      <c r="AX106" s="396"/>
      <c r="AY106" s="380"/>
      <c r="AZ106" s="381"/>
      <c r="BA106" s="381"/>
      <c r="BB106" s="381"/>
      <c r="BC106" s="381"/>
      <c r="BD106" s="382"/>
    </row>
    <row r="107" spans="1:56" ht="39.9" customHeight="1">
      <c r="A107" s="129"/>
      <c r="B107" s="145">
        <f t="shared" si="9"/>
        <v>95</v>
      </c>
      <c r="C107" s="383"/>
      <c r="D107" s="384"/>
      <c r="E107" s="385"/>
      <c r="F107" s="386"/>
      <c r="G107" s="387"/>
      <c r="H107" s="388"/>
      <c r="I107" s="388"/>
      <c r="J107" s="388"/>
      <c r="K107" s="389"/>
      <c r="L107" s="390"/>
      <c r="M107" s="391"/>
      <c r="N107" s="391"/>
      <c r="O107" s="392"/>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393">
        <f t="shared" si="10"/>
        <v>0</v>
      </c>
      <c r="AV107" s="394"/>
      <c r="AW107" s="395">
        <f t="shared" si="8"/>
        <v>0</v>
      </c>
      <c r="AX107" s="396"/>
      <c r="AY107" s="380"/>
      <c r="AZ107" s="381"/>
      <c r="BA107" s="381"/>
      <c r="BB107" s="381"/>
      <c r="BC107" s="381"/>
      <c r="BD107" s="382"/>
    </row>
    <row r="108" spans="1:56" ht="39.9" customHeight="1">
      <c r="A108" s="129"/>
      <c r="B108" s="145">
        <f t="shared" si="9"/>
        <v>96</v>
      </c>
      <c r="C108" s="383"/>
      <c r="D108" s="384"/>
      <c r="E108" s="385"/>
      <c r="F108" s="386"/>
      <c r="G108" s="387"/>
      <c r="H108" s="388"/>
      <c r="I108" s="388"/>
      <c r="J108" s="388"/>
      <c r="K108" s="389"/>
      <c r="L108" s="390"/>
      <c r="M108" s="391"/>
      <c r="N108" s="391"/>
      <c r="O108" s="392"/>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393">
        <f t="shared" si="10"/>
        <v>0</v>
      </c>
      <c r="AV108" s="394"/>
      <c r="AW108" s="395">
        <f t="shared" si="8"/>
        <v>0</v>
      </c>
      <c r="AX108" s="396"/>
      <c r="AY108" s="380"/>
      <c r="AZ108" s="381"/>
      <c r="BA108" s="381"/>
      <c r="BB108" s="381"/>
      <c r="BC108" s="381"/>
      <c r="BD108" s="382"/>
    </row>
    <row r="109" spans="1:56" ht="39.9" customHeight="1">
      <c r="A109" s="129"/>
      <c r="B109" s="145">
        <f t="shared" si="9"/>
        <v>97</v>
      </c>
      <c r="C109" s="383"/>
      <c r="D109" s="384"/>
      <c r="E109" s="385"/>
      <c r="F109" s="386"/>
      <c r="G109" s="387"/>
      <c r="H109" s="388"/>
      <c r="I109" s="388"/>
      <c r="J109" s="388"/>
      <c r="K109" s="389"/>
      <c r="L109" s="390"/>
      <c r="M109" s="391"/>
      <c r="N109" s="391"/>
      <c r="O109" s="392"/>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393">
        <f t="shared" si="10"/>
        <v>0</v>
      </c>
      <c r="AV109" s="394"/>
      <c r="AW109" s="395">
        <f t="shared" si="8"/>
        <v>0</v>
      </c>
      <c r="AX109" s="396"/>
      <c r="AY109" s="380"/>
      <c r="AZ109" s="381"/>
      <c r="BA109" s="381"/>
      <c r="BB109" s="381"/>
      <c r="BC109" s="381"/>
      <c r="BD109" s="382"/>
    </row>
    <row r="110" spans="1:56" ht="39.9" customHeight="1">
      <c r="A110" s="129"/>
      <c r="B110" s="145">
        <f t="shared" si="9"/>
        <v>98</v>
      </c>
      <c r="C110" s="383"/>
      <c r="D110" s="384"/>
      <c r="E110" s="385"/>
      <c r="F110" s="386"/>
      <c r="G110" s="387"/>
      <c r="H110" s="388"/>
      <c r="I110" s="388"/>
      <c r="J110" s="388"/>
      <c r="K110" s="389"/>
      <c r="L110" s="390"/>
      <c r="M110" s="391"/>
      <c r="N110" s="391"/>
      <c r="O110" s="392"/>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393">
        <f t="shared" si="10"/>
        <v>0</v>
      </c>
      <c r="AV110" s="394"/>
      <c r="AW110" s="395">
        <f t="shared" si="8"/>
        <v>0</v>
      </c>
      <c r="AX110" s="396"/>
      <c r="AY110" s="380"/>
      <c r="AZ110" s="381"/>
      <c r="BA110" s="381"/>
      <c r="BB110" s="381"/>
      <c r="BC110" s="381"/>
      <c r="BD110" s="382"/>
    </row>
    <row r="111" spans="1:56" ht="39.9" customHeight="1">
      <c r="A111" s="129"/>
      <c r="B111" s="145">
        <f t="shared" si="9"/>
        <v>99</v>
      </c>
      <c r="C111" s="383"/>
      <c r="D111" s="384"/>
      <c r="E111" s="385"/>
      <c r="F111" s="386"/>
      <c r="G111" s="387"/>
      <c r="H111" s="388"/>
      <c r="I111" s="388"/>
      <c r="J111" s="388"/>
      <c r="K111" s="389"/>
      <c r="L111" s="390"/>
      <c r="M111" s="391"/>
      <c r="N111" s="391"/>
      <c r="O111" s="392"/>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393">
        <f t="shared" si="10"/>
        <v>0</v>
      </c>
      <c r="AV111" s="394"/>
      <c r="AW111" s="395">
        <f t="shared" si="8"/>
        <v>0</v>
      </c>
      <c r="AX111" s="396"/>
      <c r="AY111" s="380"/>
      <c r="AZ111" s="381"/>
      <c r="BA111" s="381"/>
      <c r="BB111" s="381"/>
      <c r="BC111" s="381"/>
      <c r="BD111" s="382"/>
    </row>
    <row r="112" spans="1:56" ht="39.9" customHeight="1" thickBot="1">
      <c r="A112" s="129"/>
      <c r="B112" s="149">
        <f t="shared" si="9"/>
        <v>100</v>
      </c>
      <c r="C112" s="363"/>
      <c r="D112" s="364"/>
      <c r="E112" s="365"/>
      <c r="F112" s="366"/>
      <c r="G112" s="367"/>
      <c r="H112" s="368"/>
      <c r="I112" s="368"/>
      <c r="J112" s="368"/>
      <c r="K112" s="369"/>
      <c r="L112" s="370"/>
      <c r="M112" s="371"/>
      <c r="N112" s="371"/>
      <c r="O112" s="372"/>
      <c r="P112" s="150"/>
      <c r="Q112" s="151"/>
      <c r="R112" s="151"/>
      <c r="S112" s="151"/>
      <c r="T112" s="151"/>
      <c r="U112" s="151"/>
      <c r="V112" s="152"/>
      <c r="W112" s="150"/>
      <c r="X112" s="151"/>
      <c r="Y112" s="151"/>
      <c r="Z112" s="151"/>
      <c r="AA112" s="151"/>
      <c r="AB112" s="151"/>
      <c r="AC112" s="152"/>
      <c r="AD112" s="150"/>
      <c r="AE112" s="151"/>
      <c r="AF112" s="151"/>
      <c r="AG112" s="151"/>
      <c r="AH112" s="151"/>
      <c r="AI112" s="151"/>
      <c r="AJ112" s="152"/>
      <c r="AK112" s="150"/>
      <c r="AL112" s="151"/>
      <c r="AM112" s="151"/>
      <c r="AN112" s="151"/>
      <c r="AO112" s="151"/>
      <c r="AP112" s="151"/>
      <c r="AQ112" s="152"/>
      <c r="AR112" s="150"/>
      <c r="AS112" s="151"/>
      <c r="AT112" s="152"/>
      <c r="AU112" s="373">
        <f t="shared" si="3"/>
        <v>0</v>
      </c>
      <c r="AV112" s="374"/>
      <c r="AW112" s="375">
        <f t="shared" si="8"/>
        <v>0</v>
      </c>
      <c r="AX112" s="376"/>
      <c r="AY112" s="377"/>
      <c r="AZ112" s="378"/>
      <c r="BA112" s="378"/>
      <c r="BB112" s="378"/>
      <c r="BC112" s="378"/>
      <c r="BD112" s="379"/>
    </row>
    <row r="113" spans="1:56" ht="20.25" customHeight="1">
      <c r="A113" s="129"/>
      <c r="B113" s="125"/>
      <c r="C113" s="104"/>
      <c r="D113" s="171"/>
      <c r="E113" s="171"/>
      <c r="F113" s="157"/>
      <c r="G113" s="157"/>
      <c r="H113" s="157"/>
      <c r="I113" s="157"/>
      <c r="J113" s="157"/>
      <c r="K113" s="157"/>
      <c r="L113" s="157"/>
      <c r="M113" s="157"/>
      <c r="N113" s="157"/>
      <c r="O113" s="157"/>
      <c r="P113" s="157"/>
      <c r="Q113" s="157"/>
      <c r="R113" s="157"/>
      <c r="S113" s="157"/>
      <c r="T113" s="157"/>
      <c r="U113" s="157"/>
      <c r="V113" s="157"/>
      <c r="W113" s="157"/>
      <c r="X113" s="157"/>
      <c r="Y113" s="157"/>
      <c r="Z113" s="157"/>
      <c r="AA113" s="157"/>
      <c r="AB113" s="157"/>
      <c r="AC113" s="158"/>
      <c r="AD113" s="157"/>
      <c r="AE113" s="157"/>
      <c r="AF113" s="157"/>
      <c r="AG113" s="157"/>
      <c r="AH113" s="157"/>
      <c r="AI113" s="157"/>
      <c r="AJ113" s="157"/>
      <c r="AK113" s="157"/>
      <c r="AL113" s="157"/>
      <c r="AM113" s="157"/>
      <c r="AN113" s="157"/>
      <c r="AO113" s="157"/>
      <c r="AP113" s="157"/>
      <c r="AQ113" s="157"/>
      <c r="AR113" s="157"/>
      <c r="AS113" s="157"/>
      <c r="AT113" s="157"/>
      <c r="AU113" s="157"/>
      <c r="AV113" s="125"/>
      <c r="AW113" s="125"/>
      <c r="AX113" s="129"/>
      <c r="AY113" s="129"/>
      <c r="AZ113" s="129"/>
      <c r="BA113" s="129"/>
      <c r="BB113" s="129"/>
      <c r="BC113" s="129"/>
      <c r="BD113" s="129"/>
    </row>
    <row r="114" spans="1:56" ht="20.25" customHeight="1">
      <c r="A114" s="129"/>
      <c r="B114" s="125"/>
      <c r="C114" s="125" t="s">
        <v>169</v>
      </c>
      <c r="D114" s="171"/>
      <c r="E114" s="171"/>
      <c r="F114" s="157"/>
      <c r="G114" s="157"/>
      <c r="H114" s="157"/>
      <c r="I114" s="157"/>
      <c r="J114" s="157"/>
      <c r="K114" s="157"/>
      <c r="L114" s="157"/>
      <c r="M114" s="157"/>
      <c r="N114" s="157"/>
      <c r="O114" s="157"/>
      <c r="P114" s="157"/>
      <c r="Q114" s="157" t="s">
        <v>153</v>
      </c>
      <c r="R114" s="157"/>
      <c r="S114" s="157"/>
      <c r="T114" s="157"/>
      <c r="U114" s="157"/>
      <c r="V114" s="157"/>
      <c r="W114" s="157"/>
      <c r="X114" s="157"/>
      <c r="Y114" s="157"/>
      <c r="Z114" s="157"/>
      <c r="AA114" s="158"/>
      <c r="AB114" s="157"/>
      <c r="AC114" s="157"/>
      <c r="AD114" s="157"/>
      <c r="AE114" s="157"/>
      <c r="AF114" s="157"/>
      <c r="AG114" s="157"/>
      <c r="AH114" s="157"/>
      <c r="AI114" s="157" t="s">
        <v>104</v>
      </c>
      <c r="AJ114" s="157"/>
      <c r="AK114" s="157"/>
      <c r="AL114" s="157"/>
      <c r="AM114" s="157"/>
      <c r="AN114" s="157"/>
      <c r="AO114" s="159"/>
      <c r="AP114" s="159"/>
      <c r="AQ114" s="159"/>
      <c r="AR114" s="159"/>
      <c r="AS114" s="160"/>
      <c r="AT114" s="159"/>
      <c r="AU114" s="159"/>
      <c r="AV114" s="159"/>
      <c r="AW114" s="159"/>
      <c r="AX114" s="129"/>
      <c r="AY114" s="129"/>
      <c r="AZ114" s="129"/>
      <c r="BA114" s="129"/>
      <c r="BB114" s="129"/>
      <c r="BC114" s="129"/>
      <c r="BD114" s="129"/>
    </row>
    <row r="115" spans="1:56" ht="20.25" customHeight="1">
      <c r="A115" s="129"/>
      <c r="B115" s="125"/>
      <c r="C115" s="125" t="s">
        <v>36</v>
      </c>
      <c r="D115" s="171"/>
      <c r="E115" s="171"/>
      <c r="F115" s="157"/>
      <c r="G115" s="157"/>
      <c r="H115" s="157"/>
      <c r="I115" s="157"/>
      <c r="J115" s="157"/>
      <c r="K115" s="157"/>
      <c r="L115" s="538" t="s">
        <v>30</v>
      </c>
      <c r="M115" s="538"/>
      <c r="N115" s="157"/>
      <c r="O115" s="157"/>
      <c r="P115" s="157"/>
      <c r="Q115" s="157"/>
      <c r="R115" s="358" t="s">
        <v>56</v>
      </c>
      <c r="S115" s="358"/>
      <c r="T115" s="358" t="s">
        <v>57</v>
      </c>
      <c r="U115" s="358"/>
      <c r="V115" s="358"/>
      <c r="W115" s="358"/>
      <c r="X115" s="157"/>
      <c r="Y115" s="359" t="s">
        <v>60</v>
      </c>
      <c r="Z115" s="359"/>
      <c r="AA115" s="359"/>
      <c r="AB115" s="359"/>
      <c r="AC115" s="125"/>
      <c r="AD115" s="125"/>
      <c r="AE115" s="161" t="s">
        <v>69</v>
      </c>
      <c r="AF115" s="161"/>
      <c r="AG115" s="157"/>
      <c r="AH115" s="157"/>
      <c r="AI115" s="316" t="s">
        <v>8</v>
      </c>
      <c r="AJ115" s="318"/>
      <c r="AK115" s="316" t="s">
        <v>9</v>
      </c>
      <c r="AL115" s="317"/>
      <c r="AM115" s="317"/>
      <c r="AN115" s="318"/>
      <c r="AO115" s="159"/>
      <c r="AP115" s="159"/>
      <c r="AQ115" s="159"/>
      <c r="AR115" s="159"/>
      <c r="AS115" s="314"/>
      <c r="AT115" s="314"/>
      <c r="AU115" s="159"/>
      <c r="AV115" s="159"/>
      <c r="AW115" s="159"/>
      <c r="AX115" s="129"/>
      <c r="AY115" s="129"/>
      <c r="AZ115" s="129"/>
      <c r="BA115" s="129"/>
      <c r="BB115" s="129"/>
      <c r="BC115" s="129"/>
      <c r="BD115" s="129"/>
    </row>
    <row r="116" spans="1:56" ht="20.25" customHeight="1">
      <c r="A116" s="129"/>
      <c r="B116" s="125"/>
      <c r="C116" s="351"/>
      <c r="D116" s="351"/>
      <c r="E116" s="351"/>
      <c r="F116" s="360">
        <f>IF(AB2=1,10,IF(AB2=2,11,IF(AB2=3,12,AB2-3)))</f>
        <v>1</v>
      </c>
      <c r="G116" s="360"/>
      <c r="H116" s="360">
        <f>IF(AB2=1,11,IF(AB2=2,12,AB2-2))</f>
        <v>2</v>
      </c>
      <c r="I116" s="360"/>
      <c r="J116" s="360">
        <f>IF(AB2=1,12,AB2-1)</f>
        <v>3</v>
      </c>
      <c r="K116" s="360"/>
      <c r="L116" s="361" t="s">
        <v>29</v>
      </c>
      <c r="M116" s="361"/>
      <c r="N116" s="157"/>
      <c r="O116" s="157"/>
      <c r="P116" s="157"/>
      <c r="Q116" s="157"/>
      <c r="R116" s="315"/>
      <c r="S116" s="315"/>
      <c r="T116" s="315" t="s">
        <v>58</v>
      </c>
      <c r="U116" s="315"/>
      <c r="V116" s="315" t="s">
        <v>59</v>
      </c>
      <c r="W116" s="315"/>
      <c r="X116" s="157"/>
      <c r="Y116" s="315" t="s">
        <v>58</v>
      </c>
      <c r="Z116" s="315"/>
      <c r="AA116" s="315" t="s">
        <v>59</v>
      </c>
      <c r="AB116" s="315"/>
      <c r="AC116" s="125"/>
      <c r="AD116" s="125"/>
      <c r="AE116" s="161" t="s">
        <v>65</v>
      </c>
      <c r="AF116" s="161"/>
      <c r="AG116" s="157"/>
      <c r="AH116" s="157"/>
      <c r="AI116" s="316" t="s">
        <v>4</v>
      </c>
      <c r="AJ116" s="318"/>
      <c r="AK116" s="316" t="s">
        <v>73</v>
      </c>
      <c r="AL116" s="317"/>
      <c r="AM116" s="317"/>
      <c r="AN116" s="318"/>
      <c r="AO116" s="162"/>
      <c r="AP116" s="162"/>
      <c r="AQ116" s="159"/>
      <c r="AR116" s="163"/>
      <c r="AS116" s="362"/>
      <c r="AT116" s="362"/>
      <c r="AU116" s="159"/>
      <c r="AV116" s="159"/>
      <c r="AW116" s="159"/>
      <c r="AX116" s="129"/>
      <c r="AY116" s="129"/>
      <c r="AZ116" s="129"/>
      <c r="BA116" s="129"/>
      <c r="BB116" s="129"/>
      <c r="BC116" s="129"/>
      <c r="BD116" s="129"/>
    </row>
    <row r="117" spans="1:56" ht="20.25" customHeight="1">
      <c r="A117" s="129"/>
      <c r="B117" s="125"/>
      <c r="C117" s="351" t="s">
        <v>123</v>
      </c>
      <c r="D117" s="351"/>
      <c r="E117" s="351"/>
      <c r="F117" s="355"/>
      <c r="G117" s="355"/>
      <c r="H117" s="355"/>
      <c r="I117" s="355"/>
      <c r="J117" s="355"/>
      <c r="K117" s="355"/>
      <c r="L117" s="352">
        <f>SUM(F117:K117)</f>
        <v>0</v>
      </c>
      <c r="M117" s="352"/>
      <c r="N117" s="157"/>
      <c r="O117" s="157"/>
      <c r="P117" s="157"/>
      <c r="Q117" s="157"/>
      <c r="R117" s="316" t="s">
        <v>4</v>
      </c>
      <c r="S117" s="318"/>
      <c r="T117" s="343">
        <f>SUMIFS($AU$13:$AV$112,$C$13:$D$112,"訪問介護員",$E$13:$F$112,"A")+SUMIFS($AU$13:$AV$112,$C$13:$D$112,"サービス提供責任者",$E$13:$F$112,"A")</f>
        <v>0</v>
      </c>
      <c r="U117" s="344"/>
      <c r="V117" s="345">
        <f>SUMIFS($AW$13:$AX$112,$C$13:$D$112,"訪問介護員",$E$13:$F$112,"A")+SUMIFS($AW$13:$AX$112,$C$13:$D$112,"サービス提供責任者",$E$13:$F$112,"A")</f>
        <v>0</v>
      </c>
      <c r="W117" s="346"/>
      <c r="X117" s="164"/>
      <c r="Y117" s="347">
        <v>0</v>
      </c>
      <c r="Z117" s="348"/>
      <c r="AA117" s="347">
        <v>0</v>
      </c>
      <c r="AB117" s="348"/>
      <c r="AC117" s="165"/>
      <c r="AD117" s="165"/>
      <c r="AE117" s="347">
        <v>0</v>
      </c>
      <c r="AF117" s="348"/>
      <c r="AG117" s="157"/>
      <c r="AH117" s="157"/>
      <c r="AI117" s="316" t="s">
        <v>5</v>
      </c>
      <c r="AJ117" s="318"/>
      <c r="AK117" s="316" t="s">
        <v>74</v>
      </c>
      <c r="AL117" s="317"/>
      <c r="AM117" s="317"/>
      <c r="AN117" s="318"/>
      <c r="AO117" s="163"/>
      <c r="AP117" s="159"/>
      <c r="AQ117" s="356"/>
      <c r="AR117" s="356"/>
      <c r="AS117" s="356"/>
      <c r="AT117" s="356"/>
      <c r="AU117" s="159"/>
      <c r="AV117" s="159"/>
      <c r="AW117" s="159"/>
      <c r="AX117" s="129"/>
      <c r="AY117" s="129"/>
      <c r="AZ117" s="129"/>
      <c r="BA117" s="129"/>
      <c r="BB117" s="129"/>
      <c r="BC117" s="129"/>
      <c r="BD117" s="129"/>
    </row>
    <row r="118" spans="1:56" ht="20.25" customHeight="1">
      <c r="A118" s="129"/>
      <c r="B118" s="125"/>
      <c r="C118" s="351" t="s">
        <v>124</v>
      </c>
      <c r="D118" s="351"/>
      <c r="E118" s="351"/>
      <c r="F118" s="355"/>
      <c r="G118" s="355"/>
      <c r="H118" s="355"/>
      <c r="I118" s="355"/>
      <c r="J118" s="355"/>
      <c r="K118" s="355"/>
      <c r="L118" s="352">
        <f>SUM(F118:K118)</f>
        <v>0</v>
      </c>
      <c r="M118" s="352"/>
      <c r="N118" s="157"/>
      <c r="O118" s="157"/>
      <c r="P118" s="157"/>
      <c r="Q118" s="157"/>
      <c r="R118" s="316" t="s">
        <v>5</v>
      </c>
      <c r="S118" s="318"/>
      <c r="T118" s="343">
        <f>SUMIFS($AU$13:$AV$112,$C$13:$D$112,"訪問介護員",$E$13:$F$112,"B")+SUMIFS($AU$13:$AV$112,$C$13:$D$112,"サービス提供責任者",$E$13:$F$112,"B")</f>
        <v>0</v>
      </c>
      <c r="U118" s="344"/>
      <c r="V118" s="345">
        <f>SUMIFS($AW$13:$AX$112,$C$13:$D$112,"訪問介護員",$E$13:$F$112,"B")+SUMIFS($AW$13:$AX$112,$C$13:$D$112,"サービス提供責任者",$E$13:$F$112,"B")</f>
        <v>0</v>
      </c>
      <c r="W118" s="346"/>
      <c r="X118" s="164"/>
      <c r="Y118" s="347">
        <v>0</v>
      </c>
      <c r="Z118" s="348"/>
      <c r="AA118" s="347">
        <v>0</v>
      </c>
      <c r="AB118" s="348"/>
      <c r="AC118" s="165"/>
      <c r="AD118" s="165"/>
      <c r="AE118" s="347">
        <v>0</v>
      </c>
      <c r="AF118" s="348"/>
      <c r="AG118" s="157"/>
      <c r="AH118" s="157"/>
      <c r="AI118" s="316" t="s">
        <v>6</v>
      </c>
      <c r="AJ118" s="318"/>
      <c r="AK118" s="316" t="s">
        <v>75</v>
      </c>
      <c r="AL118" s="317"/>
      <c r="AM118" s="317"/>
      <c r="AN118" s="318"/>
      <c r="AO118" s="163"/>
      <c r="AP118" s="159"/>
      <c r="AQ118" s="337"/>
      <c r="AR118" s="337"/>
      <c r="AS118" s="337"/>
      <c r="AT118" s="337"/>
      <c r="AU118" s="159"/>
      <c r="AV118" s="159"/>
      <c r="AW118" s="159"/>
      <c r="AX118" s="129"/>
      <c r="AY118" s="129"/>
      <c r="AZ118" s="129"/>
      <c r="BA118" s="129"/>
      <c r="BB118" s="129"/>
      <c r="BC118" s="129"/>
      <c r="BD118" s="129"/>
    </row>
    <row r="119" spans="1:56" ht="20.25" customHeight="1">
      <c r="A119" s="129"/>
      <c r="B119" s="125"/>
      <c r="C119" s="351" t="s">
        <v>28</v>
      </c>
      <c r="D119" s="351"/>
      <c r="E119" s="351"/>
      <c r="F119" s="355"/>
      <c r="G119" s="355"/>
      <c r="H119" s="355"/>
      <c r="I119" s="355"/>
      <c r="J119" s="355"/>
      <c r="K119" s="355"/>
      <c r="L119" s="352">
        <f>SUM(F119:K119)</f>
        <v>0</v>
      </c>
      <c r="M119" s="352"/>
      <c r="N119" s="157"/>
      <c r="O119" s="157"/>
      <c r="P119" s="157"/>
      <c r="Q119" s="157"/>
      <c r="R119" s="316" t="s">
        <v>6</v>
      </c>
      <c r="S119" s="318"/>
      <c r="T119" s="343">
        <f>SUMIFS($AU$13:$AV$112,$C$13:$D$112,"訪問介護員",$E$13:$F$112,"C")+SUMIFS($AU$13:$AV$112,$C$13:$D$112,"サービス提供責任者",$E$13:$F$112,"C")</f>
        <v>0</v>
      </c>
      <c r="U119" s="344"/>
      <c r="V119" s="345">
        <f>SUMIFS($AW$13:$AX$112,$C$13:$D$112,"訪問介護員",$E$13:$F$112,"C")+SUMIFS($AW$13:$AX$112,$C$13:$D$112,"サービス提供責任者",$E$13:$F$112,"C")</f>
        <v>0</v>
      </c>
      <c r="W119" s="346"/>
      <c r="X119" s="164"/>
      <c r="Y119" s="347">
        <v>0</v>
      </c>
      <c r="Z119" s="348"/>
      <c r="AA119" s="349">
        <v>0</v>
      </c>
      <c r="AB119" s="350"/>
      <c r="AC119" s="165"/>
      <c r="AD119" s="165"/>
      <c r="AE119" s="343" t="s">
        <v>38</v>
      </c>
      <c r="AF119" s="344"/>
      <c r="AG119" s="157"/>
      <c r="AH119" s="157"/>
      <c r="AI119" s="316" t="s">
        <v>7</v>
      </c>
      <c r="AJ119" s="318"/>
      <c r="AK119" s="316" t="s">
        <v>103</v>
      </c>
      <c r="AL119" s="317"/>
      <c r="AM119" s="317"/>
      <c r="AN119" s="318"/>
      <c r="AO119" s="167"/>
      <c r="AP119" s="159"/>
      <c r="AQ119" s="338"/>
      <c r="AR119" s="338"/>
      <c r="AS119" s="341"/>
      <c r="AT119" s="341"/>
      <c r="AU119" s="159"/>
      <c r="AV119" s="159"/>
      <c r="AW119" s="159"/>
      <c r="AX119" s="129"/>
      <c r="AY119" s="129"/>
      <c r="AZ119" s="129"/>
      <c r="BA119" s="129"/>
      <c r="BB119" s="129"/>
      <c r="BC119" s="129"/>
      <c r="BD119" s="129"/>
    </row>
    <row r="120" spans="1:56" ht="20.25" customHeight="1">
      <c r="A120" s="129"/>
      <c r="B120" s="125"/>
      <c r="C120" s="351" t="s">
        <v>29</v>
      </c>
      <c r="D120" s="351"/>
      <c r="E120" s="351"/>
      <c r="F120" s="352">
        <f>SUM(F117:G119)</f>
        <v>0</v>
      </c>
      <c r="G120" s="352"/>
      <c r="H120" s="352">
        <f>SUM(H117:I119)</f>
        <v>0</v>
      </c>
      <c r="I120" s="352"/>
      <c r="J120" s="352">
        <f>SUM(J117:K119)</f>
        <v>0</v>
      </c>
      <c r="K120" s="352"/>
      <c r="L120" s="352">
        <f>SUM(L117:M119)</f>
        <v>0</v>
      </c>
      <c r="M120" s="352"/>
      <c r="N120" s="539"/>
      <c r="O120" s="358"/>
      <c r="P120" s="157"/>
      <c r="Q120" s="157"/>
      <c r="R120" s="316" t="s">
        <v>7</v>
      </c>
      <c r="S120" s="318"/>
      <c r="T120" s="343">
        <f>SUMIFS($AU$13:$AV$112,$C$13:$D$112,"訪問介護員",$E$13:$F$112,"D")+SUMIFS($AU$13:$AV$112,$C$13:$D$112,"サービス提供責任者",$E$13:$F$112,"D")</f>
        <v>0</v>
      </c>
      <c r="U120" s="344"/>
      <c r="V120" s="345">
        <f>SUMIFS($AW$13:$AX$112,$C$13:$D$112,"訪問介護員",$E$13:$F$112,"D")+SUMIFS($AW$13:$AX$112,$C$13:$D$112,"サービス提供責任者",$E$13:$F$112,"D")</f>
        <v>0</v>
      </c>
      <c r="W120" s="346"/>
      <c r="X120" s="164"/>
      <c r="Y120" s="347">
        <v>0</v>
      </c>
      <c r="Z120" s="348"/>
      <c r="AA120" s="349">
        <v>0</v>
      </c>
      <c r="AB120" s="350"/>
      <c r="AC120" s="165"/>
      <c r="AD120" s="165"/>
      <c r="AE120" s="343" t="s">
        <v>38</v>
      </c>
      <c r="AF120" s="344"/>
      <c r="AG120" s="157"/>
      <c r="AH120" s="157"/>
      <c r="AI120" s="157"/>
      <c r="AJ120" s="337"/>
      <c r="AK120" s="337"/>
      <c r="AL120" s="338"/>
      <c r="AM120" s="338"/>
      <c r="AN120" s="341"/>
      <c r="AO120" s="341"/>
      <c r="AP120" s="159"/>
      <c r="AQ120" s="338"/>
      <c r="AR120" s="338"/>
      <c r="AS120" s="341"/>
      <c r="AT120" s="341"/>
      <c r="AU120" s="159"/>
      <c r="AV120" s="159"/>
      <c r="AW120" s="159"/>
      <c r="AX120" s="131"/>
      <c r="AY120" s="131"/>
      <c r="AZ120" s="129"/>
      <c r="BA120" s="129"/>
      <c r="BB120" s="129"/>
      <c r="BC120" s="129"/>
      <c r="BD120" s="129"/>
    </row>
    <row r="121" spans="1:56" ht="20.25" customHeight="1">
      <c r="A121" s="129"/>
      <c r="B121" s="125"/>
      <c r="C121" s="125"/>
      <c r="D121" s="125"/>
      <c r="E121" s="125"/>
      <c r="F121" s="125"/>
      <c r="G121" s="125"/>
      <c r="H121" s="125"/>
      <c r="I121" s="125"/>
      <c r="J121" s="125"/>
      <c r="K121" s="125"/>
      <c r="L121" s="161" t="s">
        <v>31</v>
      </c>
      <c r="M121" s="161"/>
      <c r="N121" s="125"/>
      <c r="O121" s="125"/>
      <c r="P121" s="157"/>
      <c r="Q121" s="157"/>
      <c r="R121" s="316" t="s">
        <v>29</v>
      </c>
      <c r="S121" s="318"/>
      <c r="T121" s="343">
        <f>SUM(T117:U120)</f>
        <v>0</v>
      </c>
      <c r="U121" s="344"/>
      <c r="V121" s="345">
        <f>SUM(V117:W120)</f>
        <v>0</v>
      </c>
      <c r="W121" s="346"/>
      <c r="X121" s="164"/>
      <c r="Y121" s="343">
        <f>SUM(Y117:Z120)</f>
        <v>0</v>
      </c>
      <c r="Z121" s="344"/>
      <c r="AA121" s="343">
        <f>SUM(AA117:AB120)</f>
        <v>0</v>
      </c>
      <c r="AB121" s="344"/>
      <c r="AC121" s="165"/>
      <c r="AD121" s="165"/>
      <c r="AE121" s="343">
        <f>SUM(AE117:AF118)</f>
        <v>0</v>
      </c>
      <c r="AF121" s="344"/>
      <c r="AG121" s="157"/>
      <c r="AH121" s="157"/>
      <c r="AI121" s="157"/>
      <c r="AJ121" s="337"/>
      <c r="AK121" s="337"/>
      <c r="AL121" s="338"/>
      <c r="AM121" s="338"/>
      <c r="AN121" s="340"/>
      <c r="AO121" s="340"/>
      <c r="AP121" s="159"/>
      <c r="AQ121" s="261"/>
      <c r="AR121" s="261"/>
      <c r="AS121" s="341"/>
      <c r="AT121" s="341"/>
      <c r="AU121" s="159"/>
      <c r="AV121" s="159"/>
      <c r="AW121" s="159"/>
      <c r="AX121" s="131"/>
      <c r="AY121" s="131"/>
      <c r="AZ121" s="129"/>
      <c r="BA121" s="129"/>
      <c r="BB121" s="129"/>
      <c r="BC121" s="129"/>
      <c r="BD121" s="129"/>
    </row>
    <row r="122" spans="1:56" ht="20.25" customHeight="1">
      <c r="A122" s="129"/>
      <c r="B122" s="125"/>
      <c r="C122" s="125"/>
      <c r="D122" s="125"/>
      <c r="E122" s="125"/>
      <c r="F122" s="125"/>
      <c r="G122" s="125"/>
      <c r="H122" s="125"/>
      <c r="I122" s="125"/>
      <c r="J122" s="125"/>
      <c r="K122" s="125"/>
      <c r="L122" s="542">
        <f>L120/3</f>
        <v>0</v>
      </c>
      <c r="M122" s="542"/>
      <c r="N122" s="125"/>
      <c r="O122" s="125"/>
      <c r="P122" s="157"/>
      <c r="Q122" s="157"/>
      <c r="R122" s="157"/>
      <c r="S122" s="157"/>
      <c r="T122" s="157"/>
      <c r="U122" s="157"/>
      <c r="V122" s="157"/>
      <c r="W122" s="157"/>
      <c r="X122" s="157"/>
      <c r="Y122" s="157"/>
      <c r="Z122" s="157"/>
      <c r="AA122" s="158"/>
      <c r="AB122" s="157"/>
      <c r="AC122" s="157"/>
      <c r="AD122" s="157"/>
      <c r="AE122" s="157"/>
      <c r="AF122" s="157"/>
      <c r="AG122" s="157"/>
      <c r="AH122" s="157"/>
      <c r="AI122" s="157"/>
      <c r="AJ122" s="159"/>
      <c r="AK122" s="159"/>
      <c r="AL122" s="159"/>
      <c r="AM122" s="159"/>
      <c r="AN122" s="159"/>
      <c r="AO122" s="159"/>
      <c r="AP122" s="159"/>
      <c r="AQ122" s="159"/>
      <c r="AR122" s="159"/>
      <c r="AS122" s="160"/>
      <c r="AT122" s="159"/>
      <c r="AU122" s="159"/>
      <c r="AV122" s="159"/>
      <c r="AW122" s="159"/>
      <c r="AX122" s="131"/>
      <c r="AY122" s="131"/>
      <c r="AZ122" s="129"/>
      <c r="BA122" s="129"/>
      <c r="BB122" s="129"/>
      <c r="BC122" s="129"/>
      <c r="BD122" s="129"/>
    </row>
    <row r="123" spans="1:56" ht="20.25" customHeight="1">
      <c r="A123" s="129"/>
      <c r="B123" s="125"/>
      <c r="C123" s="125"/>
      <c r="D123" s="125"/>
      <c r="E123" s="125"/>
      <c r="F123" s="125"/>
      <c r="G123" s="125"/>
      <c r="H123" s="125"/>
      <c r="I123" s="125"/>
      <c r="J123" s="125"/>
      <c r="K123" s="125"/>
      <c r="L123" s="125"/>
      <c r="M123" s="125"/>
      <c r="N123" s="125"/>
      <c r="O123" s="125"/>
      <c r="P123" s="157"/>
      <c r="Q123" s="157"/>
      <c r="R123" s="158" t="s">
        <v>67</v>
      </c>
      <c r="S123" s="157"/>
      <c r="T123" s="157"/>
      <c r="U123" s="157"/>
      <c r="V123" s="157"/>
      <c r="W123" s="157"/>
      <c r="X123" s="168" t="s">
        <v>136</v>
      </c>
      <c r="Y123" s="325" t="s">
        <v>137</v>
      </c>
      <c r="Z123" s="326"/>
      <c r="AA123" s="169"/>
      <c r="AB123" s="168"/>
      <c r="AC123" s="157"/>
      <c r="AD123" s="157"/>
      <c r="AE123" s="157"/>
      <c r="AF123" s="157"/>
      <c r="AG123" s="157"/>
      <c r="AH123" s="157"/>
      <c r="AI123" s="157"/>
      <c r="AJ123" s="160"/>
      <c r="AK123" s="159"/>
      <c r="AL123" s="159"/>
      <c r="AM123" s="159"/>
      <c r="AN123" s="159"/>
      <c r="AO123" s="159"/>
      <c r="AP123" s="159"/>
      <c r="AQ123" s="262"/>
      <c r="AR123" s="262"/>
      <c r="AS123" s="170"/>
      <c r="AT123" s="170"/>
      <c r="AU123" s="159"/>
      <c r="AV123" s="159"/>
      <c r="AW123" s="159"/>
      <c r="AX123" s="131"/>
      <c r="AY123" s="131"/>
      <c r="AZ123" s="129"/>
      <c r="BA123" s="129"/>
      <c r="BB123" s="129"/>
      <c r="BC123" s="129"/>
      <c r="BD123" s="129"/>
    </row>
    <row r="124" spans="1:56" ht="20.25" customHeight="1">
      <c r="A124" s="129"/>
      <c r="B124" s="125"/>
      <c r="C124" s="104"/>
      <c r="D124" s="171"/>
      <c r="E124" s="171"/>
      <c r="F124" s="157"/>
      <c r="G124" s="157"/>
      <c r="H124" s="157"/>
      <c r="I124" s="157"/>
      <c r="J124" s="157"/>
      <c r="K124" s="157"/>
      <c r="L124" s="172" t="s">
        <v>134</v>
      </c>
      <c r="M124" s="158"/>
      <c r="N124" s="158"/>
      <c r="O124" s="173"/>
      <c r="P124" s="157"/>
      <c r="Q124" s="157"/>
      <c r="R124" s="157" t="s">
        <v>61</v>
      </c>
      <c r="S124" s="157"/>
      <c r="T124" s="157"/>
      <c r="U124" s="157"/>
      <c r="V124" s="157"/>
      <c r="W124" s="157" t="s">
        <v>62</v>
      </c>
      <c r="X124" s="157"/>
      <c r="Y124" s="157"/>
      <c r="Z124" s="157"/>
      <c r="AA124" s="158"/>
      <c r="AB124" s="157"/>
      <c r="AC124" s="157"/>
      <c r="AD124" s="157"/>
      <c r="AE124" s="157"/>
      <c r="AF124" s="157"/>
      <c r="AG124" s="157"/>
      <c r="AH124" s="157"/>
      <c r="AI124" s="157"/>
      <c r="AJ124" s="159"/>
      <c r="AK124" s="159"/>
      <c r="AL124" s="159"/>
      <c r="AM124" s="159"/>
      <c r="AN124" s="159"/>
      <c r="AO124" s="159"/>
      <c r="AP124" s="159"/>
      <c r="AQ124" s="159"/>
      <c r="AR124" s="159"/>
      <c r="AS124" s="160"/>
      <c r="AT124" s="159"/>
      <c r="AU124" s="159"/>
      <c r="AV124" s="159"/>
      <c r="AW124" s="159"/>
      <c r="AX124" s="131"/>
      <c r="AY124" s="131"/>
      <c r="AZ124" s="129"/>
      <c r="BA124" s="129"/>
      <c r="BB124" s="129"/>
      <c r="BC124" s="129"/>
      <c r="BD124" s="129"/>
    </row>
    <row r="125" spans="1:56" ht="20.25" customHeight="1">
      <c r="A125" s="129"/>
      <c r="B125" s="125"/>
      <c r="C125" s="174" t="s">
        <v>35</v>
      </c>
      <c r="D125" s="174"/>
      <c r="E125" s="157"/>
      <c r="F125" s="174" t="s">
        <v>37</v>
      </c>
      <c r="G125" s="174"/>
      <c r="H125" s="157"/>
      <c r="I125" s="175"/>
      <c r="J125" s="175"/>
      <c r="K125" s="157"/>
      <c r="L125" s="161" t="s">
        <v>70</v>
      </c>
      <c r="M125" s="161"/>
      <c r="N125" s="161"/>
      <c r="O125" s="157"/>
      <c r="P125" s="157"/>
      <c r="Q125" s="157"/>
      <c r="R125" s="157" t="str">
        <f>IF($Y$123="週","対象時間数（週平均）","対象時間数（当月合計）")</f>
        <v>対象時間数（週平均）</v>
      </c>
      <c r="S125" s="157"/>
      <c r="T125" s="157"/>
      <c r="U125" s="157"/>
      <c r="V125" s="157"/>
      <c r="W125" s="157" t="str">
        <f>IF($Y$123="週","週に勤務すべき時間数","当月に勤務すべき時間数")</f>
        <v>週に勤務すべき時間数</v>
      </c>
      <c r="X125" s="157"/>
      <c r="Y125" s="157"/>
      <c r="Z125" s="157"/>
      <c r="AA125" s="158"/>
      <c r="AB125" s="315" t="s">
        <v>63</v>
      </c>
      <c r="AC125" s="315"/>
      <c r="AD125" s="315"/>
      <c r="AE125" s="315"/>
      <c r="AF125" s="157"/>
      <c r="AG125" s="157"/>
      <c r="AH125" s="157"/>
      <c r="AI125" s="157"/>
      <c r="AJ125" s="159"/>
      <c r="AK125" s="159"/>
      <c r="AL125" s="159"/>
      <c r="AM125" s="159"/>
      <c r="AN125" s="159"/>
      <c r="AO125" s="159"/>
      <c r="AP125" s="159"/>
      <c r="AQ125" s="159"/>
      <c r="AR125" s="159"/>
      <c r="AS125" s="160"/>
      <c r="AT125" s="159"/>
      <c r="AU125" s="159"/>
      <c r="AV125" s="159"/>
      <c r="AW125" s="159"/>
      <c r="AX125" s="131"/>
      <c r="AY125" s="131"/>
      <c r="AZ125" s="129"/>
      <c r="BA125" s="129"/>
      <c r="BB125" s="129"/>
      <c r="BC125" s="129"/>
      <c r="BD125" s="129"/>
    </row>
    <row r="126" spans="1:56" ht="20.25" customHeight="1">
      <c r="A126" s="129"/>
      <c r="B126" s="125"/>
      <c r="C126" s="540">
        <f>L122</f>
        <v>0</v>
      </c>
      <c r="D126" s="541"/>
      <c r="E126" s="176" t="s">
        <v>32</v>
      </c>
      <c r="F126" s="329">
        <v>40</v>
      </c>
      <c r="G126" s="330"/>
      <c r="H126" s="176" t="s">
        <v>33</v>
      </c>
      <c r="I126" s="327">
        <f>C126/F126</f>
        <v>0</v>
      </c>
      <c r="J126" s="328"/>
      <c r="K126" s="176" t="s">
        <v>34</v>
      </c>
      <c r="L126" s="331">
        <f>IF(C126&lt;40,1,ROUNDUP(I126,1))</f>
        <v>1</v>
      </c>
      <c r="M126" s="332"/>
      <c r="N126" s="333"/>
      <c r="O126" s="157"/>
      <c r="P126" s="157"/>
      <c r="Q126" s="157"/>
      <c r="R126" s="334">
        <f>IF($Y$123="週",AA121,Y121)</f>
        <v>0</v>
      </c>
      <c r="S126" s="335"/>
      <c r="T126" s="335"/>
      <c r="U126" s="336"/>
      <c r="V126" s="176" t="s">
        <v>32</v>
      </c>
      <c r="W126" s="316">
        <f>IF($Y$123="週",$AV$5,$AZ$5)</f>
        <v>40</v>
      </c>
      <c r="X126" s="317"/>
      <c r="Y126" s="317"/>
      <c r="Z126" s="318"/>
      <c r="AA126" s="176" t="s">
        <v>33</v>
      </c>
      <c r="AB126" s="319">
        <f>ROUNDDOWN(R126/W126,1)</f>
        <v>0</v>
      </c>
      <c r="AC126" s="320"/>
      <c r="AD126" s="320"/>
      <c r="AE126" s="321"/>
      <c r="AF126" s="157"/>
      <c r="AG126" s="157"/>
      <c r="AH126" s="157"/>
      <c r="AI126" s="157"/>
      <c r="AJ126" s="339"/>
      <c r="AK126" s="339"/>
      <c r="AL126" s="339"/>
      <c r="AM126" s="339"/>
      <c r="AN126" s="163"/>
      <c r="AO126" s="337"/>
      <c r="AP126" s="337"/>
      <c r="AQ126" s="337"/>
      <c r="AR126" s="337"/>
      <c r="AS126" s="163"/>
      <c r="AT126" s="314"/>
      <c r="AU126" s="314"/>
      <c r="AV126" s="314"/>
      <c r="AW126" s="314"/>
      <c r="AX126" s="131"/>
      <c r="AY126" s="131"/>
      <c r="AZ126" s="129"/>
      <c r="BA126" s="129"/>
      <c r="BB126" s="129"/>
      <c r="BC126" s="129"/>
      <c r="BD126" s="129"/>
    </row>
    <row r="127" spans="1:56" ht="20.25" customHeight="1">
      <c r="A127" s="129"/>
      <c r="B127" s="125"/>
      <c r="C127" s="125"/>
      <c r="D127" s="157"/>
      <c r="E127" s="157"/>
      <c r="F127" s="157"/>
      <c r="G127" s="157"/>
      <c r="H127" s="157"/>
      <c r="I127" s="157"/>
      <c r="J127" s="157"/>
      <c r="K127" s="157"/>
      <c r="L127" s="157" t="s">
        <v>106</v>
      </c>
      <c r="M127" s="157"/>
      <c r="N127" s="157"/>
      <c r="O127" s="157"/>
      <c r="P127" s="157"/>
      <c r="Q127" s="157"/>
      <c r="R127" s="157"/>
      <c r="S127" s="157"/>
      <c r="T127" s="157"/>
      <c r="U127" s="157"/>
      <c r="V127" s="157"/>
      <c r="W127" s="157"/>
      <c r="X127" s="157"/>
      <c r="Y127" s="157"/>
      <c r="Z127" s="157"/>
      <c r="AA127" s="158"/>
      <c r="AB127" s="157" t="s">
        <v>105</v>
      </c>
      <c r="AC127" s="157"/>
      <c r="AD127" s="157"/>
      <c r="AE127" s="157"/>
      <c r="AF127" s="157"/>
      <c r="AG127" s="157"/>
      <c r="AH127" s="157"/>
      <c r="AI127" s="157"/>
      <c r="AJ127" s="159"/>
      <c r="AK127" s="159"/>
      <c r="AL127" s="159"/>
      <c r="AM127" s="159"/>
      <c r="AN127" s="159"/>
      <c r="AO127" s="159"/>
      <c r="AP127" s="159"/>
      <c r="AQ127" s="159"/>
      <c r="AR127" s="159"/>
      <c r="AS127" s="160"/>
      <c r="AT127" s="159"/>
      <c r="AU127" s="159"/>
      <c r="AV127" s="159"/>
      <c r="AW127" s="159"/>
      <c r="AX127" s="131"/>
      <c r="AY127" s="131"/>
      <c r="AZ127" s="129"/>
      <c r="BA127" s="129"/>
      <c r="BB127" s="129"/>
      <c r="BC127" s="129"/>
      <c r="BD127" s="129"/>
    </row>
    <row r="128" spans="1:56" ht="20.25" customHeight="1">
      <c r="A128" s="129"/>
      <c r="B128" s="125"/>
      <c r="C128" s="125" t="s">
        <v>145</v>
      </c>
      <c r="D128" s="157"/>
      <c r="E128" s="157"/>
      <c r="F128" s="157"/>
      <c r="G128" s="157"/>
      <c r="H128" s="157"/>
      <c r="I128" s="157"/>
      <c r="J128" s="157"/>
      <c r="K128" s="157"/>
      <c r="L128" s="157"/>
      <c r="M128" s="157"/>
      <c r="N128" s="157"/>
      <c r="O128" s="157"/>
      <c r="P128" s="157"/>
      <c r="Q128" s="157"/>
      <c r="R128" s="157" t="s">
        <v>66</v>
      </c>
      <c r="S128" s="157"/>
      <c r="T128" s="157"/>
      <c r="U128" s="157"/>
      <c r="V128" s="157"/>
      <c r="W128" s="157"/>
      <c r="X128" s="157"/>
      <c r="Y128" s="157"/>
      <c r="Z128" s="157"/>
      <c r="AA128" s="158"/>
      <c r="AB128" s="157"/>
      <c r="AC128" s="157"/>
      <c r="AD128" s="157"/>
      <c r="AE128" s="157"/>
      <c r="AF128" s="157"/>
      <c r="AG128" s="157"/>
      <c r="AH128" s="157"/>
      <c r="AI128" s="157"/>
      <c r="AJ128" s="157"/>
      <c r="AK128" s="177"/>
      <c r="AL128" s="178"/>
      <c r="AM128" s="178"/>
      <c r="AN128" s="157"/>
      <c r="AO128" s="157"/>
      <c r="AP128" s="157"/>
      <c r="AQ128" s="157"/>
      <c r="AR128" s="157"/>
      <c r="AS128" s="157"/>
      <c r="AT128" s="157"/>
      <c r="AU128" s="157"/>
      <c r="AV128" s="125"/>
      <c r="AW128" s="125"/>
      <c r="AX128" s="131"/>
      <c r="AY128" s="131"/>
      <c r="AZ128" s="129"/>
      <c r="BA128" s="129"/>
      <c r="BB128" s="129"/>
      <c r="BC128" s="129"/>
      <c r="BD128" s="129"/>
    </row>
    <row r="129" spans="1:58" ht="20.25" customHeight="1">
      <c r="A129" s="129"/>
      <c r="B129" s="125"/>
      <c r="C129" s="125"/>
      <c r="D129" s="157" t="s">
        <v>146</v>
      </c>
      <c r="E129" s="157"/>
      <c r="F129" s="157"/>
      <c r="G129" s="157"/>
      <c r="H129" s="157"/>
      <c r="I129" s="157"/>
      <c r="J129" s="157"/>
      <c r="K129" s="157"/>
      <c r="L129" s="157"/>
      <c r="M129" s="157"/>
      <c r="N129" s="157"/>
      <c r="O129" s="157"/>
      <c r="P129" s="157"/>
      <c r="Q129" s="157"/>
      <c r="R129" s="157" t="s">
        <v>69</v>
      </c>
      <c r="S129" s="157"/>
      <c r="T129" s="157"/>
      <c r="U129" s="157"/>
      <c r="V129" s="157"/>
      <c r="W129" s="157"/>
      <c r="X129" s="157"/>
      <c r="Y129" s="157"/>
      <c r="Z129" s="157"/>
      <c r="AA129" s="158"/>
      <c r="AB129" s="176"/>
      <c r="AC129" s="176"/>
      <c r="AD129" s="176"/>
      <c r="AE129" s="176"/>
      <c r="AF129" s="157"/>
      <c r="AG129" s="157"/>
      <c r="AH129" s="157"/>
      <c r="AI129" s="157"/>
      <c r="AJ129" s="157"/>
      <c r="AK129" s="177"/>
      <c r="AL129" s="178"/>
      <c r="AM129" s="178"/>
      <c r="AN129" s="157"/>
      <c r="AO129" s="157"/>
      <c r="AP129" s="157"/>
      <c r="AQ129" s="157"/>
      <c r="AR129" s="157"/>
      <c r="AS129" s="157"/>
      <c r="AT129" s="157"/>
      <c r="AU129" s="157"/>
      <c r="AV129" s="125"/>
      <c r="AW129" s="125"/>
      <c r="AX129" s="131"/>
      <c r="AY129" s="131"/>
      <c r="AZ129" s="129"/>
      <c r="BA129" s="129"/>
      <c r="BB129" s="129"/>
      <c r="BC129" s="129"/>
      <c r="BD129" s="129"/>
    </row>
    <row r="130" spans="1:58" ht="20.25" customHeight="1">
      <c r="A130" s="129"/>
      <c r="B130" s="125"/>
      <c r="C130" s="125" t="s">
        <v>39</v>
      </c>
      <c r="D130" s="157"/>
      <c r="E130" s="157"/>
      <c r="F130" s="157"/>
      <c r="G130" s="157"/>
      <c r="H130" s="157"/>
      <c r="I130" s="157"/>
      <c r="J130" s="157"/>
      <c r="K130" s="157"/>
      <c r="L130" s="157"/>
      <c r="M130" s="157"/>
      <c r="N130" s="157"/>
      <c r="O130" s="157"/>
      <c r="P130" s="157"/>
      <c r="Q130" s="157"/>
      <c r="R130" s="125" t="s">
        <v>64</v>
      </c>
      <c r="S130" s="125"/>
      <c r="T130" s="125"/>
      <c r="U130" s="125"/>
      <c r="V130" s="125"/>
      <c r="W130" s="157" t="s">
        <v>68</v>
      </c>
      <c r="X130" s="125"/>
      <c r="Y130" s="125"/>
      <c r="Z130" s="125"/>
      <c r="AA130" s="125"/>
      <c r="AB130" s="315" t="s">
        <v>29</v>
      </c>
      <c r="AC130" s="315"/>
      <c r="AD130" s="315"/>
      <c r="AE130" s="315"/>
      <c r="AF130" s="157"/>
      <c r="AG130" s="157"/>
      <c r="AH130" s="157"/>
      <c r="AI130" s="157"/>
      <c r="AJ130" s="157"/>
      <c r="AK130" s="177"/>
      <c r="AL130" s="178"/>
      <c r="AM130" s="178"/>
      <c r="AN130" s="157"/>
      <c r="AO130" s="157"/>
      <c r="AP130" s="157"/>
      <c r="AQ130" s="157"/>
      <c r="AR130" s="157"/>
      <c r="AS130" s="157"/>
      <c r="AT130" s="157"/>
      <c r="AU130" s="157"/>
      <c r="AV130" s="125"/>
      <c r="AW130" s="125"/>
      <c r="AX130" s="131"/>
      <c r="AY130" s="131"/>
      <c r="AZ130" s="129"/>
      <c r="BA130" s="129"/>
      <c r="BB130" s="129"/>
      <c r="BC130" s="129"/>
      <c r="BD130" s="129"/>
    </row>
    <row r="131" spans="1:58" ht="20.25" customHeight="1">
      <c r="A131" s="129"/>
      <c r="B131" s="125"/>
      <c r="C131" s="125" t="s">
        <v>40</v>
      </c>
      <c r="D131" s="157"/>
      <c r="E131" s="157"/>
      <c r="F131" s="157"/>
      <c r="G131" s="157"/>
      <c r="H131" s="157"/>
      <c r="I131" s="157"/>
      <c r="J131" s="157"/>
      <c r="K131" s="157"/>
      <c r="L131" s="157"/>
      <c r="M131" s="157"/>
      <c r="N131" s="157"/>
      <c r="O131" s="157"/>
      <c r="P131" s="157"/>
      <c r="Q131" s="157"/>
      <c r="R131" s="334">
        <f>AE121</f>
        <v>0</v>
      </c>
      <c r="S131" s="335"/>
      <c r="T131" s="335"/>
      <c r="U131" s="336"/>
      <c r="V131" s="176" t="s">
        <v>122</v>
      </c>
      <c r="W131" s="319">
        <f>AB126</f>
        <v>0</v>
      </c>
      <c r="X131" s="320"/>
      <c r="Y131" s="320"/>
      <c r="Z131" s="321"/>
      <c r="AA131" s="176" t="s">
        <v>33</v>
      </c>
      <c r="AB131" s="322">
        <f>ROUNDDOWN(R131+W131,1)</f>
        <v>0</v>
      </c>
      <c r="AC131" s="323"/>
      <c r="AD131" s="323"/>
      <c r="AE131" s="324"/>
      <c r="AF131" s="157"/>
      <c r="AG131" s="157"/>
      <c r="AH131" s="157"/>
      <c r="AI131" s="157"/>
      <c r="AJ131" s="157"/>
      <c r="AK131" s="177"/>
      <c r="AL131" s="178"/>
      <c r="AM131" s="178"/>
      <c r="AN131" s="157"/>
      <c r="AO131" s="157"/>
      <c r="AP131" s="157"/>
      <c r="AQ131" s="157"/>
      <c r="AR131" s="157"/>
      <c r="AS131" s="157"/>
      <c r="AT131" s="157"/>
      <c r="AU131" s="157"/>
      <c r="AV131" s="125"/>
      <c r="AW131" s="125"/>
      <c r="AX131" s="131"/>
      <c r="AY131" s="131"/>
      <c r="AZ131" s="129"/>
      <c r="BA131" s="129"/>
      <c r="BB131" s="129"/>
      <c r="BC131" s="129"/>
      <c r="BD131" s="129"/>
    </row>
    <row r="132" spans="1:58" ht="20.25" customHeight="1">
      <c r="A132" s="129"/>
      <c r="B132" s="125"/>
      <c r="C132" s="125" t="s">
        <v>41</v>
      </c>
      <c r="D132" s="171"/>
      <c r="E132" s="171"/>
      <c r="F132" s="125"/>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C132" s="158"/>
      <c r="AD132" s="157"/>
      <c r="AE132" s="157"/>
      <c r="AF132" s="157"/>
      <c r="AG132" s="157"/>
      <c r="AH132" s="157"/>
      <c r="AI132" s="157"/>
      <c r="AJ132" s="157"/>
      <c r="AK132" s="177"/>
      <c r="AL132" s="178"/>
      <c r="AM132" s="178"/>
      <c r="AN132" s="157"/>
      <c r="AO132" s="157"/>
      <c r="AP132" s="157"/>
      <c r="AQ132" s="157"/>
      <c r="AR132" s="157"/>
      <c r="AS132" s="157"/>
      <c r="AT132" s="157"/>
      <c r="AU132" s="157"/>
      <c r="AV132" s="125"/>
      <c r="AW132" s="125"/>
      <c r="AX132" s="129"/>
      <c r="AY132" s="129"/>
      <c r="AZ132" s="129"/>
      <c r="BA132" s="129"/>
      <c r="BB132" s="129"/>
      <c r="BC132" s="129"/>
      <c r="BD132" s="129"/>
    </row>
    <row r="133" spans="1:58" ht="20.25" customHeight="1">
      <c r="C133" s="263"/>
      <c r="D133" s="263"/>
      <c r="E133" s="264"/>
      <c r="F133" s="264"/>
      <c r="G133" s="264"/>
      <c r="H133" s="264"/>
      <c r="I133" s="264"/>
      <c r="J133" s="264"/>
      <c r="K133" s="264"/>
      <c r="L133" s="264"/>
      <c r="M133" s="264"/>
      <c r="N133" s="264"/>
      <c r="O133" s="264"/>
      <c r="P133" s="264"/>
      <c r="Q133" s="264"/>
      <c r="R133" s="264"/>
      <c r="S133" s="264"/>
      <c r="T133" s="263"/>
      <c r="U133" s="264"/>
      <c r="V133" s="264"/>
      <c r="W133" s="264"/>
      <c r="X133" s="264"/>
      <c r="Y133" s="264"/>
      <c r="Z133" s="264"/>
      <c r="AA133" s="264"/>
      <c r="AB133" s="264"/>
      <c r="AC133" s="264"/>
      <c r="AD133" s="264"/>
      <c r="AE133" s="264"/>
      <c r="AF133" s="264"/>
      <c r="AJ133" s="265"/>
      <c r="AK133" s="266"/>
      <c r="AL133" s="266"/>
      <c r="AM133" s="264"/>
      <c r="AN133" s="264"/>
      <c r="AO133" s="264"/>
      <c r="AP133" s="264"/>
      <c r="AQ133" s="264"/>
      <c r="AR133" s="264"/>
      <c r="AS133" s="264"/>
      <c r="AT133" s="264"/>
      <c r="AU133" s="264"/>
      <c r="AV133" s="264"/>
      <c r="AW133" s="264"/>
      <c r="AX133" s="264"/>
      <c r="AY133" s="264"/>
      <c r="AZ133" s="264"/>
      <c r="BA133" s="264"/>
      <c r="BB133" s="264"/>
      <c r="BC133" s="264"/>
      <c r="BD133" s="264"/>
      <c r="BE133" s="266"/>
    </row>
    <row r="134" spans="1:58" ht="20.25" customHeight="1">
      <c r="A134" s="264"/>
      <c r="B134" s="264"/>
      <c r="C134" s="263"/>
      <c r="D134" s="263"/>
      <c r="E134" s="264"/>
      <c r="F134" s="264"/>
      <c r="G134" s="264"/>
      <c r="H134" s="264"/>
      <c r="I134" s="264"/>
      <c r="J134" s="264"/>
      <c r="K134" s="264"/>
      <c r="L134" s="264"/>
      <c r="M134" s="264"/>
      <c r="N134" s="264"/>
      <c r="O134" s="264"/>
      <c r="P134" s="264"/>
      <c r="Q134" s="264"/>
      <c r="R134" s="264"/>
      <c r="S134" s="264"/>
      <c r="T134" s="264"/>
      <c r="U134" s="263"/>
      <c r="V134" s="264"/>
      <c r="W134" s="264"/>
      <c r="X134" s="264"/>
      <c r="Y134" s="264"/>
      <c r="Z134" s="264"/>
      <c r="AA134" s="264"/>
      <c r="AB134" s="264"/>
      <c r="AC134" s="264"/>
      <c r="AD134" s="264"/>
      <c r="AE134" s="264"/>
      <c r="AF134" s="264"/>
      <c r="AG134" s="264"/>
      <c r="AK134" s="265"/>
      <c r="AL134" s="266"/>
      <c r="AM134" s="266"/>
      <c r="AN134" s="264"/>
      <c r="AO134" s="264"/>
      <c r="AP134" s="264"/>
      <c r="AQ134" s="264"/>
      <c r="AR134" s="264"/>
      <c r="AS134" s="264"/>
      <c r="AT134" s="264"/>
      <c r="AU134" s="264"/>
      <c r="AV134" s="264"/>
      <c r="AW134" s="264"/>
      <c r="AX134" s="264"/>
      <c r="AY134" s="264"/>
      <c r="AZ134" s="264"/>
      <c r="BA134" s="264"/>
      <c r="BB134" s="264"/>
      <c r="BC134" s="264"/>
      <c r="BD134" s="264"/>
      <c r="BE134" s="264"/>
      <c r="BF134" s="266"/>
    </row>
    <row r="135" spans="1:58" ht="20.25" customHeight="1">
      <c r="A135" s="264"/>
      <c r="B135" s="264"/>
      <c r="C135" s="264"/>
      <c r="D135" s="263"/>
      <c r="E135" s="264"/>
      <c r="F135" s="264"/>
      <c r="G135" s="264"/>
      <c r="H135" s="264"/>
      <c r="I135" s="264"/>
      <c r="J135" s="264"/>
      <c r="K135" s="264"/>
      <c r="L135" s="264"/>
      <c r="M135" s="264"/>
      <c r="N135" s="264"/>
      <c r="O135" s="264"/>
      <c r="P135" s="264"/>
      <c r="Q135" s="264"/>
      <c r="R135" s="264"/>
      <c r="S135" s="264"/>
      <c r="T135" s="264"/>
      <c r="U135" s="263"/>
      <c r="V135" s="264"/>
      <c r="W135" s="264"/>
      <c r="X135" s="264"/>
      <c r="Y135" s="264"/>
      <c r="Z135" s="264"/>
      <c r="AA135" s="264"/>
      <c r="AB135" s="264"/>
      <c r="AC135" s="264"/>
      <c r="AD135" s="264"/>
      <c r="AE135" s="264"/>
      <c r="AF135" s="264"/>
      <c r="AG135" s="264"/>
      <c r="AK135" s="265"/>
      <c r="AL135" s="266"/>
      <c r="AM135" s="266"/>
      <c r="AN135" s="264"/>
      <c r="AO135" s="264"/>
      <c r="AP135" s="264"/>
      <c r="AQ135" s="264"/>
      <c r="AR135" s="264"/>
      <c r="AS135" s="264"/>
      <c r="AT135" s="264"/>
      <c r="AU135" s="264"/>
      <c r="AV135" s="264"/>
      <c r="AW135" s="264"/>
      <c r="AX135" s="264"/>
      <c r="AY135" s="264"/>
      <c r="AZ135" s="264"/>
      <c r="BA135" s="264"/>
      <c r="BB135" s="264"/>
      <c r="BC135" s="264"/>
      <c r="BD135" s="264"/>
      <c r="BE135" s="264"/>
      <c r="BF135" s="266"/>
    </row>
    <row r="136" spans="1:58" ht="20.25" customHeight="1">
      <c r="A136" s="264"/>
      <c r="B136" s="264"/>
      <c r="C136" s="263"/>
      <c r="D136" s="263"/>
      <c r="E136" s="264"/>
      <c r="F136" s="264"/>
      <c r="G136" s="264"/>
      <c r="H136" s="264"/>
      <c r="I136" s="264"/>
      <c r="J136" s="264"/>
      <c r="K136" s="264"/>
      <c r="L136" s="264"/>
      <c r="M136" s="264"/>
      <c r="N136" s="264"/>
      <c r="O136" s="264"/>
      <c r="P136" s="264"/>
      <c r="Q136" s="264"/>
      <c r="R136" s="264"/>
      <c r="S136" s="264"/>
      <c r="T136" s="264"/>
      <c r="U136" s="263"/>
      <c r="V136" s="264"/>
      <c r="W136" s="264"/>
      <c r="X136" s="264"/>
      <c r="Y136" s="264"/>
      <c r="Z136" s="264"/>
      <c r="AA136" s="264"/>
      <c r="AB136" s="264"/>
      <c r="AC136" s="264"/>
      <c r="AD136" s="264"/>
      <c r="AE136" s="264"/>
      <c r="AF136" s="264"/>
      <c r="AG136" s="264"/>
      <c r="AK136" s="265"/>
      <c r="AL136" s="266"/>
      <c r="AM136" s="266"/>
      <c r="AN136" s="264"/>
      <c r="AO136" s="264"/>
      <c r="AP136" s="264"/>
      <c r="AQ136" s="264"/>
      <c r="AR136" s="264"/>
      <c r="AS136" s="264"/>
      <c r="AT136" s="264"/>
      <c r="AU136" s="264"/>
      <c r="AV136" s="264"/>
      <c r="AW136" s="264"/>
      <c r="AX136" s="264"/>
      <c r="AY136" s="264"/>
      <c r="AZ136" s="264"/>
      <c r="BA136" s="264"/>
      <c r="BB136" s="264"/>
      <c r="BC136" s="264"/>
      <c r="BD136" s="264"/>
      <c r="BE136" s="264"/>
      <c r="BF136" s="266"/>
    </row>
    <row r="137" spans="1:58" ht="20.25" customHeight="1">
      <c r="C137" s="265"/>
      <c r="D137" s="265"/>
      <c r="E137" s="265"/>
      <c r="F137" s="265"/>
      <c r="G137" s="265"/>
      <c r="H137" s="265"/>
      <c r="I137" s="265"/>
      <c r="J137" s="265"/>
      <c r="K137" s="265"/>
      <c r="L137" s="265"/>
      <c r="M137" s="265"/>
      <c r="N137" s="265"/>
      <c r="O137" s="265"/>
      <c r="P137" s="265"/>
      <c r="Q137" s="265"/>
      <c r="R137" s="265"/>
      <c r="S137" s="265"/>
      <c r="T137" s="265"/>
      <c r="U137" s="266"/>
      <c r="V137" s="266"/>
      <c r="W137" s="265"/>
      <c r="X137" s="265"/>
      <c r="Y137" s="265"/>
      <c r="Z137" s="265"/>
      <c r="AA137" s="265"/>
      <c r="AB137" s="265"/>
      <c r="AC137" s="265"/>
      <c r="AD137" s="265"/>
      <c r="AE137" s="265"/>
      <c r="AF137" s="265"/>
      <c r="AG137" s="265"/>
      <c r="AH137" s="265"/>
      <c r="AI137" s="265"/>
      <c r="AJ137" s="265"/>
      <c r="AK137" s="265"/>
      <c r="AL137" s="266"/>
      <c r="AM137" s="266"/>
      <c r="AN137" s="264"/>
      <c r="AO137" s="264"/>
      <c r="AP137" s="264"/>
      <c r="AQ137" s="264"/>
      <c r="AR137" s="264"/>
      <c r="AS137" s="264"/>
      <c r="AT137" s="264"/>
      <c r="AU137" s="264"/>
      <c r="AV137" s="264"/>
      <c r="AW137" s="264"/>
      <c r="AX137" s="264"/>
      <c r="AY137" s="264"/>
      <c r="AZ137" s="264"/>
      <c r="BA137" s="264"/>
      <c r="BB137" s="264"/>
      <c r="BC137" s="264"/>
      <c r="BD137" s="264"/>
      <c r="BE137" s="264"/>
      <c r="BF137" s="266"/>
    </row>
    <row r="138" spans="1:58" ht="20.25" customHeight="1">
      <c r="C138" s="265"/>
      <c r="D138" s="265"/>
      <c r="E138" s="265"/>
      <c r="F138" s="265"/>
      <c r="G138" s="265"/>
      <c r="H138" s="265"/>
      <c r="I138" s="265"/>
      <c r="J138" s="265"/>
      <c r="K138" s="265"/>
      <c r="L138" s="265"/>
      <c r="M138" s="265"/>
      <c r="N138" s="265"/>
      <c r="O138" s="265"/>
      <c r="P138" s="265"/>
      <c r="Q138" s="265"/>
      <c r="R138" s="265"/>
      <c r="S138" s="265"/>
      <c r="T138" s="265"/>
      <c r="U138" s="266"/>
      <c r="V138" s="266"/>
      <c r="W138" s="265"/>
      <c r="X138" s="265"/>
      <c r="Y138" s="265"/>
      <c r="Z138" s="265"/>
      <c r="AA138" s="265"/>
      <c r="AB138" s="265"/>
      <c r="AC138" s="265"/>
      <c r="AD138" s="265"/>
      <c r="AE138" s="265"/>
      <c r="AF138" s="265"/>
      <c r="AG138" s="265"/>
      <c r="AH138" s="265"/>
      <c r="AI138" s="265"/>
      <c r="AJ138" s="265"/>
      <c r="AK138" s="265"/>
      <c r="AL138" s="266"/>
      <c r="AM138" s="266"/>
      <c r="AN138" s="264"/>
      <c r="AO138" s="264"/>
      <c r="AP138" s="264"/>
      <c r="AQ138" s="264"/>
      <c r="AR138" s="264"/>
      <c r="AS138" s="264"/>
      <c r="AT138" s="264"/>
      <c r="AU138" s="264"/>
      <c r="AV138" s="264"/>
      <c r="AW138" s="264"/>
      <c r="AX138" s="264"/>
      <c r="AY138" s="264"/>
      <c r="AZ138" s="264"/>
      <c r="BA138" s="264"/>
      <c r="BB138" s="264"/>
      <c r="BC138" s="264"/>
      <c r="BD138" s="264"/>
      <c r="BE138" s="264"/>
      <c r="BF138" s="266"/>
    </row>
  </sheetData>
  <sheetProtection insertRows="0"/>
  <mergeCells count="83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S115:AT115"/>
    <mergeCell ref="AI116:AJ116"/>
    <mergeCell ref="AK116:AN116"/>
    <mergeCell ref="AS116:AT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123:Z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6"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topLeftCell="A2" zoomScale="60" zoomScaleNormal="55" workbookViewId="0">
      <selection activeCell="G18" sqref="G18:K18"/>
    </sheetView>
  </sheetViews>
  <sheetFormatPr defaultColWidth="4.5" defaultRowHeight="20.25" customHeight="1"/>
  <cols>
    <col min="1" max="1" width="1.3984375" style="5" customWidth="1"/>
    <col min="2" max="56" width="5.59765625" style="5" customWidth="1"/>
    <col min="57" max="16384" width="4.5" style="5"/>
  </cols>
  <sheetData>
    <row r="1" spans="1:57" s="9" customFormat="1" ht="20.25" customHeight="1">
      <c r="A1" s="10"/>
      <c r="B1" s="10"/>
      <c r="C1" s="11" t="s">
        <v>174</v>
      </c>
      <c r="D1" s="11"/>
      <c r="E1" s="10"/>
      <c r="F1" s="10"/>
      <c r="G1" s="12" t="s">
        <v>16</v>
      </c>
      <c r="H1" s="10"/>
      <c r="I1" s="10"/>
      <c r="J1" s="11"/>
      <c r="K1" s="11"/>
      <c r="L1" s="11"/>
      <c r="M1" s="11"/>
      <c r="N1" s="10"/>
      <c r="O1" s="10"/>
      <c r="P1" s="10"/>
      <c r="Q1" s="10"/>
      <c r="R1" s="10"/>
      <c r="S1" s="10"/>
      <c r="T1" s="10"/>
      <c r="U1" s="10"/>
      <c r="V1" s="10"/>
      <c r="W1" s="10"/>
      <c r="X1" s="10"/>
      <c r="Y1" s="10"/>
      <c r="Z1" s="10"/>
      <c r="AA1" s="10"/>
      <c r="AB1" s="10"/>
      <c r="AC1" s="10"/>
      <c r="AD1" s="10"/>
      <c r="AE1" s="10"/>
      <c r="AF1" s="10"/>
      <c r="AG1" s="10"/>
      <c r="AH1" s="10"/>
      <c r="AI1" s="10"/>
      <c r="AJ1" s="10"/>
      <c r="AK1" s="13" t="s">
        <v>19</v>
      </c>
      <c r="AL1" s="13" t="s">
        <v>17</v>
      </c>
      <c r="AM1" s="597"/>
      <c r="AN1" s="597"/>
      <c r="AO1" s="597"/>
      <c r="AP1" s="597"/>
      <c r="AQ1" s="597"/>
      <c r="AR1" s="597"/>
      <c r="AS1" s="597"/>
      <c r="AT1" s="597"/>
      <c r="AU1" s="597"/>
      <c r="AV1" s="597"/>
      <c r="AW1" s="597"/>
      <c r="AX1" s="597"/>
      <c r="AY1" s="597"/>
      <c r="AZ1" s="597"/>
      <c r="BA1" s="597"/>
      <c r="BB1" s="14" t="s">
        <v>0</v>
      </c>
      <c r="BC1" s="10"/>
      <c r="BD1" s="10"/>
    </row>
    <row r="2" spans="1:57" s="3" customFormat="1" ht="20.25" customHeight="1">
      <c r="A2" s="15"/>
      <c r="B2" s="15"/>
      <c r="C2" s="15"/>
      <c r="D2" s="12"/>
      <c r="E2" s="15"/>
      <c r="F2" s="15"/>
      <c r="G2" s="15"/>
      <c r="H2" s="12"/>
      <c r="I2" s="13"/>
      <c r="J2" s="13"/>
      <c r="K2" s="13"/>
      <c r="L2" s="13"/>
      <c r="M2" s="13"/>
      <c r="N2" s="15"/>
      <c r="O2" s="15"/>
      <c r="P2" s="15"/>
      <c r="Q2" s="15"/>
      <c r="R2" s="15"/>
      <c r="S2" s="15"/>
      <c r="T2" s="13" t="s">
        <v>20</v>
      </c>
      <c r="U2" s="599">
        <v>6</v>
      </c>
      <c r="V2" s="599"/>
      <c r="W2" s="13" t="s">
        <v>17</v>
      </c>
      <c r="X2" s="598">
        <f>IF(U2=0,"",YEAR(DATE(2018+U2,1,1)))</f>
        <v>2024</v>
      </c>
      <c r="Y2" s="598"/>
      <c r="Z2" s="15" t="s">
        <v>21</v>
      </c>
      <c r="AA2" s="15" t="s">
        <v>22</v>
      </c>
      <c r="AB2" s="599">
        <v>4</v>
      </c>
      <c r="AC2" s="599"/>
      <c r="AD2" s="15" t="s">
        <v>23</v>
      </c>
      <c r="AE2" s="15"/>
      <c r="AF2" s="15"/>
      <c r="AG2" s="15"/>
      <c r="AH2" s="15"/>
      <c r="AI2" s="15"/>
      <c r="AJ2" s="14"/>
      <c r="AK2" s="13" t="s">
        <v>18</v>
      </c>
      <c r="AL2" s="13" t="s">
        <v>17</v>
      </c>
      <c r="AM2" s="599"/>
      <c r="AN2" s="599"/>
      <c r="AO2" s="599"/>
      <c r="AP2" s="599"/>
      <c r="AQ2" s="599"/>
      <c r="AR2" s="599"/>
      <c r="AS2" s="599"/>
      <c r="AT2" s="599"/>
      <c r="AU2" s="599"/>
      <c r="AV2" s="599"/>
      <c r="AW2" s="599"/>
      <c r="AX2" s="599"/>
      <c r="AY2" s="599"/>
      <c r="AZ2" s="599"/>
      <c r="BA2" s="599"/>
      <c r="BB2" s="14" t="s">
        <v>0</v>
      </c>
      <c r="BC2" s="13"/>
      <c r="BD2" s="13"/>
      <c r="BE2" s="4"/>
    </row>
    <row r="3" spans="1:57" s="3" customFormat="1" ht="20.25" customHeight="1">
      <c r="A3" s="15"/>
      <c r="B3" s="15"/>
      <c r="C3" s="15"/>
      <c r="D3" s="12"/>
      <c r="E3" s="15"/>
      <c r="F3" s="15"/>
      <c r="G3" s="15"/>
      <c r="H3" s="12"/>
      <c r="I3" s="13"/>
      <c r="J3" s="13"/>
      <c r="K3" s="13"/>
      <c r="L3" s="13"/>
      <c r="M3" s="13"/>
      <c r="N3" s="15"/>
      <c r="O3" s="15"/>
      <c r="P3" s="15"/>
      <c r="Q3" s="15"/>
      <c r="R3" s="15"/>
      <c r="S3" s="15"/>
      <c r="T3" s="16"/>
      <c r="U3" s="18"/>
      <c r="V3" s="18"/>
      <c r="W3" s="19"/>
      <c r="X3" s="18"/>
      <c r="Y3" s="18"/>
      <c r="Z3" s="20"/>
      <c r="AA3" s="20"/>
      <c r="AB3" s="18"/>
      <c r="AC3" s="18"/>
      <c r="AD3" s="17"/>
      <c r="AE3" s="15"/>
      <c r="AF3" s="15"/>
      <c r="AG3" s="15"/>
      <c r="AH3" s="15"/>
      <c r="AI3" s="15"/>
      <c r="AJ3" s="14"/>
      <c r="AK3" s="13"/>
      <c r="AL3" s="13"/>
      <c r="AM3" s="21"/>
      <c r="AN3" s="21"/>
      <c r="AO3" s="21"/>
      <c r="AP3" s="21"/>
      <c r="AQ3" s="21"/>
      <c r="AR3" s="21"/>
      <c r="AS3" s="21"/>
      <c r="AT3" s="21"/>
      <c r="AU3" s="21"/>
      <c r="AV3" s="21"/>
      <c r="AW3" s="21"/>
      <c r="AX3" s="21"/>
      <c r="AY3" s="22" t="s">
        <v>108</v>
      </c>
      <c r="AZ3" s="543" t="s">
        <v>155</v>
      </c>
      <c r="BA3" s="543"/>
      <c r="BB3" s="543"/>
      <c r="BC3" s="543"/>
      <c r="BD3" s="13"/>
      <c r="BE3" s="4"/>
    </row>
    <row r="4" spans="1:57" s="3" customFormat="1" ht="20.25" customHeight="1">
      <c r="A4" s="15"/>
      <c r="B4" s="23"/>
      <c r="C4" s="23"/>
      <c r="D4" s="23"/>
      <c r="E4" s="23"/>
      <c r="F4" s="23"/>
      <c r="G4" s="23"/>
      <c r="H4" s="23"/>
      <c r="I4" s="23"/>
      <c r="J4" s="24"/>
      <c r="K4" s="25"/>
      <c r="L4" s="25"/>
      <c r="M4" s="25"/>
      <c r="N4" s="25"/>
      <c r="O4" s="25"/>
      <c r="P4" s="26"/>
      <c r="Q4" s="25"/>
      <c r="R4" s="25"/>
      <c r="S4" s="27"/>
      <c r="T4" s="15"/>
      <c r="U4" s="15"/>
      <c r="V4" s="15"/>
      <c r="W4" s="15"/>
      <c r="X4" s="15"/>
      <c r="Y4" s="15"/>
      <c r="Z4" s="20"/>
      <c r="AA4" s="20"/>
      <c r="AB4" s="18"/>
      <c r="AC4" s="18"/>
      <c r="AD4" s="17"/>
      <c r="AE4" s="15"/>
      <c r="AF4" s="15"/>
      <c r="AG4" s="15"/>
      <c r="AH4" s="15"/>
      <c r="AI4" s="15"/>
      <c r="AJ4" s="14"/>
      <c r="AK4" s="13"/>
      <c r="AL4" s="13"/>
      <c r="AM4" s="21"/>
      <c r="AN4" s="21"/>
      <c r="AO4" s="21"/>
      <c r="AP4" s="21"/>
      <c r="AQ4" s="21"/>
      <c r="AR4" s="21"/>
      <c r="AS4" s="21"/>
      <c r="AT4" s="21"/>
      <c r="AU4" s="21"/>
      <c r="AV4" s="21"/>
      <c r="AW4" s="21"/>
      <c r="AX4" s="21"/>
      <c r="AY4" s="22" t="s">
        <v>147</v>
      </c>
      <c r="AZ4" s="543" t="s">
        <v>148</v>
      </c>
      <c r="BA4" s="543"/>
      <c r="BB4" s="543"/>
      <c r="BC4" s="543"/>
      <c r="BD4" s="13"/>
      <c r="BE4" s="4"/>
    </row>
    <row r="5" spans="1:57" s="3" customFormat="1" ht="20.25" customHeight="1">
      <c r="A5" s="15"/>
      <c r="B5" s="28"/>
      <c r="C5" s="28"/>
      <c r="D5" s="28"/>
      <c r="E5" s="28"/>
      <c r="F5" s="28"/>
      <c r="G5" s="28"/>
      <c r="H5" s="28"/>
      <c r="I5" s="28"/>
      <c r="J5" s="29"/>
      <c r="K5" s="30"/>
      <c r="L5" s="31"/>
      <c r="M5" s="31"/>
      <c r="N5" s="31"/>
      <c r="O5" s="31"/>
      <c r="P5" s="28"/>
      <c r="Q5" s="32"/>
      <c r="R5" s="32"/>
      <c r="S5" s="33"/>
      <c r="T5" s="15"/>
      <c r="U5" s="15"/>
      <c r="V5" s="15"/>
      <c r="W5" s="15"/>
      <c r="X5" s="15"/>
      <c r="Y5" s="15"/>
      <c r="Z5" s="20"/>
      <c r="AA5" s="20"/>
      <c r="AB5" s="18"/>
      <c r="AC5" s="18"/>
      <c r="AD5" s="34"/>
      <c r="AE5" s="34"/>
      <c r="AF5" s="34"/>
      <c r="AG5" s="34"/>
      <c r="AH5" s="15"/>
      <c r="AI5" s="15"/>
      <c r="AJ5" s="34" t="s">
        <v>79</v>
      </c>
      <c r="AK5" s="34"/>
      <c r="AL5" s="34"/>
      <c r="AM5" s="34"/>
      <c r="AN5" s="34"/>
      <c r="AO5" s="34"/>
      <c r="AP5" s="34"/>
      <c r="AQ5" s="34"/>
      <c r="AR5" s="23"/>
      <c r="AS5" s="23"/>
      <c r="AT5" s="35"/>
      <c r="AU5" s="34"/>
      <c r="AV5" s="612">
        <v>40</v>
      </c>
      <c r="AW5" s="613"/>
      <c r="AX5" s="35" t="s">
        <v>24</v>
      </c>
      <c r="AY5" s="34"/>
      <c r="AZ5" s="612">
        <v>160</v>
      </c>
      <c r="BA5" s="613"/>
      <c r="BB5" s="35" t="s">
        <v>128</v>
      </c>
      <c r="BC5" s="34"/>
      <c r="BD5" s="15"/>
      <c r="BE5" s="4"/>
    </row>
    <row r="6" spans="1:57" s="3" customFormat="1" ht="20.25" customHeight="1">
      <c r="A6" s="15"/>
      <c r="B6" s="28"/>
      <c r="C6" s="28"/>
      <c r="D6" s="28"/>
      <c r="E6" s="28"/>
      <c r="F6" s="28"/>
      <c r="G6" s="28"/>
      <c r="H6" s="28"/>
      <c r="I6" s="28"/>
      <c r="J6" s="28"/>
      <c r="K6" s="36"/>
      <c r="L6" s="36"/>
      <c r="M6" s="36"/>
      <c r="N6" s="28"/>
      <c r="O6" s="37"/>
      <c r="P6" s="38"/>
      <c r="Q6" s="38"/>
      <c r="R6" s="39"/>
      <c r="S6" s="40"/>
      <c r="T6" s="15"/>
      <c r="U6" s="15"/>
      <c r="V6" s="15"/>
      <c r="W6" s="15"/>
      <c r="X6" s="15"/>
      <c r="Y6" s="15"/>
      <c r="Z6" s="20"/>
      <c r="AA6" s="20"/>
      <c r="AB6" s="18"/>
      <c r="AC6" s="18"/>
      <c r="AD6" s="41"/>
      <c r="AE6" s="10"/>
      <c r="AF6" s="10"/>
      <c r="AG6" s="10"/>
      <c r="AH6" s="15"/>
      <c r="AI6" s="15"/>
      <c r="AJ6" s="15"/>
      <c r="AK6" s="15"/>
      <c r="AL6" s="10"/>
      <c r="AM6" s="10"/>
      <c r="AN6" s="42"/>
      <c r="AO6" s="43"/>
      <c r="AP6" s="43"/>
      <c r="AQ6" s="44"/>
      <c r="AR6" s="44"/>
      <c r="AS6" s="44"/>
      <c r="AT6" s="44"/>
      <c r="AU6" s="44"/>
      <c r="AV6" s="44"/>
      <c r="AW6" s="34" t="s">
        <v>25</v>
      </c>
      <c r="AX6" s="34"/>
      <c r="AY6" s="34"/>
      <c r="AZ6" s="616">
        <f>DAY(EOMONTH(DATE(X2,AB2,1),0))</f>
        <v>30</v>
      </c>
      <c r="BA6" s="617"/>
      <c r="BB6" s="35" t="s">
        <v>26</v>
      </c>
      <c r="BC6" s="15"/>
      <c r="BD6" s="15"/>
      <c r="BE6" s="4"/>
    </row>
    <row r="7" spans="1:57" ht="20.25" customHeight="1" thickBot="1">
      <c r="A7" s="45"/>
      <c r="B7" s="45"/>
      <c r="C7" s="46"/>
      <c r="D7" s="46"/>
      <c r="E7" s="45"/>
      <c r="F7" s="45"/>
      <c r="G7" s="47"/>
      <c r="H7" s="45"/>
      <c r="I7" s="45"/>
      <c r="J7" s="45"/>
      <c r="K7" s="45"/>
      <c r="L7" s="45"/>
      <c r="M7" s="45"/>
      <c r="N7" s="45"/>
      <c r="O7" s="45"/>
      <c r="P7" s="45"/>
      <c r="Q7" s="45"/>
      <c r="R7" s="45"/>
      <c r="S7" s="46"/>
      <c r="T7" s="45"/>
      <c r="U7" s="45"/>
      <c r="V7" s="45"/>
      <c r="W7" s="45"/>
      <c r="X7" s="45"/>
      <c r="Y7" s="45"/>
      <c r="Z7" s="45"/>
      <c r="AA7" s="45"/>
      <c r="AB7" s="45"/>
      <c r="AC7" s="45"/>
      <c r="AD7" s="45"/>
      <c r="AE7" s="45"/>
      <c r="AF7" s="45"/>
      <c r="AG7" s="45"/>
      <c r="AH7" s="45"/>
      <c r="AI7" s="45"/>
      <c r="AJ7" s="46"/>
      <c r="AK7" s="45"/>
      <c r="AL7" s="45"/>
      <c r="AM7" s="45"/>
      <c r="AN7" s="45"/>
      <c r="AO7" s="45"/>
      <c r="AP7" s="45"/>
      <c r="AQ7" s="45"/>
      <c r="AR7" s="45"/>
      <c r="AS7" s="45"/>
      <c r="AT7" s="45"/>
      <c r="AU7" s="45"/>
      <c r="AV7" s="45"/>
      <c r="AW7" s="45"/>
      <c r="AX7" s="45"/>
      <c r="AY7" s="45"/>
      <c r="AZ7" s="45"/>
      <c r="BA7" s="45"/>
      <c r="BB7" s="45"/>
      <c r="BC7" s="48"/>
      <c r="BD7" s="48"/>
      <c r="BE7" s="6"/>
    </row>
    <row r="8" spans="1:57" ht="20.25" customHeight="1" thickBot="1">
      <c r="A8" s="45"/>
      <c r="B8" s="626" t="s">
        <v>27</v>
      </c>
      <c r="C8" s="630" t="s">
        <v>86</v>
      </c>
      <c r="D8" s="638"/>
      <c r="E8" s="629" t="s">
        <v>87</v>
      </c>
      <c r="F8" s="638"/>
      <c r="G8" s="629" t="s">
        <v>88</v>
      </c>
      <c r="H8" s="630"/>
      <c r="I8" s="630"/>
      <c r="J8" s="630"/>
      <c r="K8" s="638"/>
      <c r="L8" s="629" t="s">
        <v>89</v>
      </c>
      <c r="M8" s="630"/>
      <c r="N8" s="630"/>
      <c r="O8" s="631"/>
      <c r="P8" s="614" t="s">
        <v>164</v>
      </c>
      <c r="Q8" s="615"/>
      <c r="R8" s="615"/>
      <c r="S8" s="615"/>
      <c r="T8" s="615"/>
      <c r="U8" s="615"/>
      <c r="V8" s="615"/>
      <c r="W8" s="615"/>
      <c r="X8" s="615"/>
      <c r="Y8" s="615"/>
      <c r="Z8" s="615"/>
      <c r="AA8" s="615"/>
      <c r="AB8" s="615"/>
      <c r="AC8" s="615"/>
      <c r="AD8" s="615"/>
      <c r="AE8" s="615"/>
      <c r="AF8" s="615"/>
      <c r="AG8" s="615"/>
      <c r="AH8" s="615"/>
      <c r="AI8" s="615"/>
      <c r="AJ8" s="615"/>
      <c r="AK8" s="615"/>
      <c r="AL8" s="615"/>
      <c r="AM8" s="615"/>
      <c r="AN8" s="615"/>
      <c r="AO8" s="615"/>
      <c r="AP8" s="615"/>
      <c r="AQ8" s="615"/>
      <c r="AR8" s="615"/>
      <c r="AS8" s="615"/>
      <c r="AT8" s="615"/>
      <c r="AU8" s="567" t="str">
        <f>IF(AZ3="４週","(9)1～4週目の勤務時間数合計","(9)1か月の勤務時間数合計")</f>
        <v>(9)1～4週目の勤務時間数合計</v>
      </c>
      <c r="AV8" s="568"/>
      <c r="AW8" s="567" t="s">
        <v>90</v>
      </c>
      <c r="AX8" s="568"/>
      <c r="AY8" s="610" t="s">
        <v>162</v>
      </c>
      <c r="AZ8" s="610"/>
      <c r="BA8" s="610"/>
      <c r="BB8" s="610"/>
      <c r="BC8" s="610"/>
      <c r="BD8" s="610"/>
    </row>
    <row r="9" spans="1:57" ht="20.25" customHeight="1" thickBot="1">
      <c r="A9" s="45"/>
      <c r="B9" s="627"/>
      <c r="C9" s="633"/>
      <c r="D9" s="639"/>
      <c r="E9" s="632"/>
      <c r="F9" s="639"/>
      <c r="G9" s="632"/>
      <c r="H9" s="633"/>
      <c r="I9" s="633"/>
      <c r="J9" s="633"/>
      <c r="K9" s="639"/>
      <c r="L9" s="632"/>
      <c r="M9" s="633"/>
      <c r="N9" s="633"/>
      <c r="O9" s="634"/>
      <c r="P9" s="564" t="s">
        <v>11</v>
      </c>
      <c r="Q9" s="565"/>
      <c r="R9" s="565"/>
      <c r="S9" s="565"/>
      <c r="T9" s="565"/>
      <c r="U9" s="565"/>
      <c r="V9" s="566"/>
      <c r="W9" s="564" t="s">
        <v>12</v>
      </c>
      <c r="X9" s="565"/>
      <c r="Y9" s="565"/>
      <c r="Z9" s="565"/>
      <c r="AA9" s="565"/>
      <c r="AB9" s="565"/>
      <c r="AC9" s="566"/>
      <c r="AD9" s="564" t="s">
        <v>13</v>
      </c>
      <c r="AE9" s="565"/>
      <c r="AF9" s="565"/>
      <c r="AG9" s="565"/>
      <c r="AH9" s="565"/>
      <c r="AI9" s="565"/>
      <c r="AJ9" s="566"/>
      <c r="AK9" s="564" t="s">
        <v>14</v>
      </c>
      <c r="AL9" s="565"/>
      <c r="AM9" s="565"/>
      <c r="AN9" s="565"/>
      <c r="AO9" s="565"/>
      <c r="AP9" s="565"/>
      <c r="AQ9" s="566"/>
      <c r="AR9" s="564" t="s">
        <v>15</v>
      </c>
      <c r="AS9" s="565"/>
      <c r="AT9" s="566"/>
      <c r="AU9" s="569"/>
      <c r="AV9" s="570"/>
      <c r="AW9" s="569"/>
      <c r="AX9" s="570"/>
      <c r="AY9" s="610"/>
      <c r="AZ9" s="610"/>
      <c r="BA9" s="610"/>
      <c r="BB9" s="610"/>
      <c r="BC9" s="610"/>
      <c r="BD9" s="610"/>
    </row>
    <row r="10" spans="1:57" ht="20.25" customHeight="1" thickBot="1">
      <c r="A10" s="45"/>
      <c r="B10" s="627"/>
      <c r="C10" s="633"/>
      <c r="D10" s="639"/>
      <c r="E10" s="632"/>
      <c r="F10" s="639"/>
      <c r="G10" s="632"/>
      <c r="H10" s="633"/>
      <c r="I10" s="633"/>
      <c r="J10" s="633"/>
      <c r="K10" s="639"/>
      <c r="L10" s="632"/>
      <c r="M10" s="633"/>
      <c r="N10" s="633"/>
      <c r="O10" s="634"/>
      <c r="P10" s="56">
        <f>DAY(DATE($X$2,$AB$2,1))</f>
        <v>1</v>
      </c>
      <c r="Q10" s="57">
        <f>DAY(DATE($X$2,$AB$2,2))</f>
        <v>2</v>
      </c>
      <c r="R10" s="57">
        <f>DAY(DATE($X$2,$AB$2,3))</f>
        <v>3</v>
      </c>
      <c r="S10" s="57">
        <f>DAY(DATE($X$2,$AB$2,4))</f>
        <v>4</v>
      </c>
      <c r="T10" s="57">
        <f>DAY(DATE($X$2,$AB$2,5))</f>
        <v>5</v>
      </c>
      <c r="U10" s="57">
        <f>DAY(DATE($X$2,$AB$2,6))</f>
        <v>6</v>
      </c>
      <c r="V10" s="58">
        <f>DAY(DATE($X$2,$AB$2,7))</f>
        <v>7</v>
      </c>
      <c r="W10" s="56">
        <f>DAY(DATE($X$2,$AB$2,8))</f>
        <v>8</v>
      </c>
      <c r="X10" s="57">
        <f>DAY(DATE($X$2,$AB$2,9))</f>
        <v>9</v>
      </c>
      <c r="Y10" s="57">
        <f>DAY(DATE($X$2,$AB$2,10))</f>
        <v>10</v>
      </c>
      <c r="Z10" s="57">
        <f>DAY(DATE($X$2,$AB$2,11))</f>
        <v>11</v>
      </c>
      <c r="AA10" s="57">
        <f>DAY(DATE($X$2,$AB$2,12))</f>
        <v>12</v>
      </c>
      <c r="AB10" s="57">
        <f>DAY(DATE($X$2,$AB$2,13))</f>
        <v>13</v>
      </c>
      <c r="AC10" s="58">
        <f>DAY(DATE($X$2,$AB$2,14))</f>
        <v>14</v>
      </c>
      <c r="AD10" s="56">
        <f>DAY(DATE($X$2,$AB$2,15))</f>
        <v>15</v>
      </c>
      <c r="AE10" s="57">
        <f>DAY(DATE($X$2,$AB$2,16))</f>
        <v>16</v>
      </c>
      <c r="AF10" s="57">
        <f>DAY(DATE($X$2,$AB$2,17))</f>
        <v>17</v>
      </c>
      <c r="AG10" s="57">
        <f>DAY(DATE($X$2,$AB$2,18))</f>
        <v>18</v>
      </c>
      <c r="AH10" s="57">
        <f>DAY(DATE($X$2,$AB$2,19))</f>
        <v>19</v>
      </c>
      <c r="AI10" s="57">
        <f>DAY(DATE($X$2,$AB$2,20))</f>
        <v>20</v>
      </c>
      <c r="AJ10" s="58">
        <f>DAY(DATE($X$2,$AB$2,21))</f>
        <v>21</v>
      </c>
      <c r="AK10" s="56">
        <f>DAY(DATE($X$2,$AB$2,22))</f>
        <v>22</v>
      </c>
      <c r="AL10" s="57">
        <f>DAY(DATE($X$2,$AB$2,23))</f>
        <v>23</v>
      </c>
      <c r="AM10" s="57">
        <f>DAY(DATE($X$2,$AB$2,24))</f>
        <v>24</v>
      </c>
      <c r="AN10" s="57">
        <f>DAY(DATE($X$2,$AB$2,25))</f>
        <v>25</v>
      </c>
      <c r="AO10" s="57">
        <f>DAY(DATE($X$2,$AB$2,26))</f>
        <v>26</v>
      </c>
      <c r="AP10" s="57">
        <f>DAY(DATE($X$2,$AB$2,27))</f>
        <v>27</v>
      </c>
      <c r="AQ10" s="58">
        <f>DAY(DATE($X$2,$AB$2,28))</f>
        <v>28</v>
      </c>
      <c r="AR10" s="56" t="str">
        <f>IF(AZ3="暦月",IF(DAY(DATE($X$2,$AB$2,29))=29,29,""),"")</f>
        <v/>
      </c>
      <c r="AS10" s="57" t="str">
        <f>IF(AZ3="暦月",IF(DAY(DATE($X$2,$AB$2,30))=30,30,""),"")</f>
        <v/>
      </c>
      <c r="AT10" s="62" t="str">
        <f>IF(AZ3="暦月",IF(DAY(DATE($X$2,$AB$2,31))=31,31,""),"")</f>
        <v/>
      </c>
      <c r="AU10" s="569"/>
      <c r="AV10" s="570"/>
      <c r="AW10" s="569"/>
      <c r="AX10" s="570"/>
      <c r="AY10" s="610"/>
      <c r="AZ10" s="610"/>
      <c r="BA10" s="610"/>
      <c r="BB10" s="610"/>
      <c r="BC10" s="610"/>
      <c r="BD10" s="610"/>
    </row>
    <row r="11" spans="1:57" ht="20.25" hidden="1" customHeight="1" thickBot="1">
      <c r="A11" s="45"/>
      <c r="B11" s="627"/>
      <c r="C11" s="633"/>
      <c r="D11" s="639"/>
      <c r="E11" s="632"/>
      <c r="F11" s="639"/>
      <c r="G11" s="632"/>
      <c r="H11" s="633"/>
      <c r="I11" s="633"/>
      <c r="J11" s="633"/>
      <c r="K11" s="639"/>
      <c r="L11" s="632"/>
      <c r="M11" s="633"/>
      <c r="N11" s="633"/>
      <c r="O11" s="634"/>
      <c r="P11" s="56">
        <f>WEEKDAY(DATE($X$2,$AB$2,1))</f>
        <v>2</v>
      </c>
      <c r="Q11" s="57">
        <f>WEEKDAY(DATE($X$2,$AB$2,2))</f>
        <v>3</v>
      </c>
      <c r="R11" s="57">
        <f>WEEKDAY(DATE($X$2,$AB$2,3))</f>
        <v>4</v>
      </c>
      <c r="S11" s="57">
        <f>WEEKDAY(DATE($X$2,$AB$2,4))</f>
        <v>5</v>
      </c>
      <c r="T11" s="57">
        <f>WEEKDAY(DATE($X$2,$AB$2,5))</f>
        <v>6</v>
      </c>
      <c r="U11" s="57">
        <f>WEEKDAY(DATE($X$2,$AB$2,6))</f>
        <v>7</v>
      </c>
      <c r="V11" s="58">
        <f>WEEKDAY(DATE($X$2,$AB$2,7))</f>
        <v>1</v>
      </c>
      <c r="W11" s="56">
        <f>WEEKDAY(DATE($X$2,$AB$2,8))</f>
        <v>2</v>
      </c>
      <c r="X11" s="57">
        <f>WEEKDAY(DATE($X$2,$AB$2,9))</f>
        <v>3</v>
      </c>
      <c r="Y11" s="57">
        <f>WEEKDAY(DATE($X$2,$AB$2,10))</f>
        <v>4</v>
      </c>
      <c r="Z11" s="57">
        <f>WEEKDAY(DATE($X$2,$AB$2,11))</f>
        <v>5</v>
      </c>
      <c r="AA11" s="57">
        <f>WEEKDAY(DATE($X$2,$AB$2,12))</f>
        <v>6</v>
      </c>
      <c r="AB11" s="57">
        <f>WEEKDAY(DATE($X$2,$AB$2,13))</f>
        <v>7</v>
      </c>
      <c r="AC11" s="58">
        <f>WEEKDAY(DATE($X$2,$AB$2,14))</f>
        <v>1</v>
      </c>
      <c r="AD11" s="56">
        <f>WEEKDAY(DATE($X$2,$AB$2,15))</f>
        <v>2</v>
      </c>
      <c r="AE11" s="57">
        <f>WEEKDAY(DATE($X$2,$AB$2,16))</f>
        <v>3</v>
      </c>
      <c r="AF11" s="57">
        <f>WEEKDAY(DATE($X$2,$AB$2,17))</f>
        <v>4</v>
      </c>
      <c r="AG11" s="57">
        <f>WEEKDAY(DATE($X$2,$AB$2,18))</f>
        <v>5</v>
      </c>
      <c r="AH11" s="57">
        <f>WEEKDAY(DATE($X$2,$AB$2,19))</f>
        <v>6</v>
      </c>
      <c r="AI11" s="57">
        <f>WEEKDAY(DATE($X$2,$AB$2,20))</f>
        <v>7</v>
      </c>
      <c r="AJ11" s="58">
        <f>WEEKDAY(DATE($X$2,$AB$2,21))</f>
        <v>1</v>
      </c>
      <c r="AK11" s="56">
        <f>WEEKDAY(DATE($X$2,$AB$2,22))</f>
        <v>2</v>
      </c>
      <c r="AL11" s="57">
        <f>WEEKDAY(DATE($X$2,$AB$2,23))</f>
        <v>3</v>
      </c>
      <c r="AM11" s="57">
        <f>WEEKDAY(DATE($X$2,$AB$2,24))</f>
        <v>4</v>
      </c>
      <c r="AN11" s="57">
        <f>WEEKDAY(DATE($X$2,$AB$2,25))</f>
        <v>5</v>
      </c>
      <c r="AO11" s="57">
        <f>WEEKDAY(DATE($X$2,$AB$2,26))</f>
        <v>6</v>
      </c>
      <c r="AP11" s="57">
        <f>WEEKDAY(DATE($X$2,$AB$2,27))</f>
        <v>7</v>
      </c>
      <c r="AQ11" s="58">
        <f>WEEKDAY(DATE($X$2,$AB$2,28))</f>
        <v>1</v>
      </c>
      <c r="AR11" s="56">
        <f>IF(AR10=29,WEEKDAY(DATE($X$2,$AB$2,29)),0)</f>
        <v>0</v>
      </c>
      <c r="AS11" s="57">
        <f>IF(AS10=30,WEEKDAY(DATE($X$2,$AB$2,30)),0)</f>
        <v>0</v>
      </c>
      <c r="AT11" s="62">
        <f>IF(AT10=31,WEEKDAY(DATE($X$2,$AB$2,31)),0)</f>
        <v>0</v>
      </c>
      <c r="AU11" s="571"/>
      <c r="AV11" s="572"/>
      <c r="AW11" s="571"/>
      <c r="AX11" s="572"/>
      <c r="AY11" s="611"/>
      <c r="AZ11" s="611"/>
      <c r="BA11" s="611"/>
      <c r="BB11" s="611"/>
      <c r="BC11" s="611"/>
      <c r="BD11" s="611"/>
    </row>
    <row r="12" spans="1:57" ht="20.25" customHeight="1" thickBot="1">
      <c r="A12" s="45"/>
      <c r="B12" s="628"/>
      <c r="C12" s="636"/>
      <c r="D12" s="640"/>
      <c r="E12" s="635"/>
      <c r="F12" s="640"/>
      <c r="G12" s="635"/>
      <c r="H12" s="636"/>
      <c r="I12" s="636"/>
      <c r="J12" s="636"/>
      <c r="K12" s="640"/>
      <c r="L12" s="635"/>
      <c r="M12" s="636"/>
      <c r="N12" s="636"/>
      <c r="O12" s="637"/>
      <c r="P12" s="59" t="str">
        <f>IF(P11=1,"日",IF(P11=2,"月",IF(P11=3,"火",IF(P11=4,"水",IF(P11=5,"木",IF(P11=6,"金","土"))))))</f>
        <v>月</v>
      </c>
      <c r="Q12" s="60" t="str">
        <f t="shared" ref="Q12:V12" si="0">IF(Q11=1,"日",IF(Q11=2,"月",IF(Q11=3,"火",IF(Q11=4,"水",IF(Q11=5,"木",IF(Q11=6,"金","土"))))))</f>
        <v>火</v>
      </c>
      <c r="R12" s="60" t="str">
        <f t="shared" si="0"/>
        <v>水</v>
      </c>
      <c r="S12" s="60" t="str">
        <f t="shared" si="0"/>
        <v>木</v>
      </c>
      <c r="T12" s="60" t="str">
        <f t="shared" si="0"/>
        <v>金</v>
      </c>
      <c r="U12" s="60" t="str">
        <f t="shared" si="0"/>
        <v>土</v>
      </c>
      <c r="V12" s="61" t="str">
        <f t="shared" si="0"/>
        <v>日</v>
      </c>
      <c r="W12" s="59" t="str">
        <f t="shared" ref="W12" si="1">IF(W11=1,"日",IF(W11=2,"月",IF(W11=3,"火",IF(W11=4,"水",IF(W11=5,"木",IF(W11=6,"金","土"))))))</f>
        <v>月</v>
      </c>
      <c r="X12" s="60" t="str">
        <f t="shared" ref="X12" si="2">IF(X11=1,"日",IF(X11=2,"月",IF(X11=3,"火",IF(X11=4,"水",IF(X11=5,"木",IF(X11=6,"金","土"))))))</f>
        <v>火</v>
      </c>
      <c r="Y12" s="60" t="str">
        <f t="shared" ref="Y12" si="3">IF(Y11=1,"日",IF(Y11=2,"月",IF(Y11=3,"火",IF(Y11=4,"水",IF(Y11=5,"木",IF(Y11=6,"金","土"))))))</f>
        <v>水</v>
      </c>
      <c r="Z12" s="60" t="str">
        <f t="shared" ref="Z12" si="4">IF(Z11=1,"日",IF(Z11=2,"月",IF(Z11=3,"火",IF(Z11=4,"水",IF(Z11=5,"木",IF(Z11=6,"金","土"))))))</f>
        <v>木</v>
      </c>
      <c r="AA12" s="60" t="str">
        <f t="shared" ref="AA12" si="5">IF(AA11=1,"日",IF(AA11=2,"月",IF(AA11=3,"火",IF(AA11=4,"水",IF(AA11=5,"木",IF(AA11=6,"金","土"))))))</f>
        <v>金</v>
      </c>
      <c r="AB12" s="60" t="str">
        <f t="shared" ref="AB12" si="6">IF(AB11=1,"日",IF(AB11=2,"月",IF(AB11=3,"火",IF(AB11=4,"水",IF(AB11=5,"木",IF(AB11=6,"金","土"))))))</f>
        <v>土</v>
      </c>
      <c r="AC12" s="61" t="str">
        <f t="shared" ref="AC12" si="7">IF(AC11=1,"日",IF(AC11=2,"月",IF(AC11=3,"火",IF(AC11=4,"水",IF(AC11=5,"木",IF(AC11=6,"金","土"))))))</f>
        <v>日</v>
      </c>
      <c r="AD12" s="59" t="str">
        <f t="shared" ref="AD12" si="8">IF(AD11=1,"日",IF(AD11=2,"月",IF(AD11=3,"火",IF(AD11=4,"水",IF(AD11=5,"木",IF(AD11=6,"金","土"))))))</f>
        <v>月</v>
      </c>
      <c r="AE12" s="60" t="str">
        <f t="shared" ref="AE12" si="9">IF(AE11=1,"日",IF(AE11=2,"月",IF(AE11=3,"火",IF(AE11=4,"水",IF(AE11=5,"木",IF(AE11=6,"金","土"))))))</f>
        <v>火</v>
      </c>
      <c r="AF12" s="60" t="str">
        <f t="shared" ref="AF12" si="10">IF(AF11=1,"日",IF(AF11=2,"月",IF(AF11=3,"火",IF(AF11=4,"水",IF(AF11=5,"木",IF(AF11=6,"金","土"))))))</f>
        <v>水</v>
      </c>
      <c r="AG12" s="60" t="str">
        <f t="shared" ref="AG12" si="11">IF(AG11=1,"日",IF(AG11=2,"月",IF(AG11=3,"火",IF(AG11=4,"水",IF(AG11=5,"木",IF(AG11=6,"金","土"))))))</f>
        <v>木</v>
      </c>
      <c r="AH12" s="60" t="str">
        <f t="shared" ref="AH12" si="12">IF(AH11=1,"日",IF(AH11=2,"月",IF(AH11=3,"火",IF(AH11=4,"水",IF(AH11=5,"木",IF(AH11=6,"金","土"))))))</f>
        <v>金</v>
      </c>
      <c r="AI12" s="60" t="str">
        <f t="shared" ref="AI12" si="13">IF(AI11=1,"日",IF(AI11=2,"月",IF(AI11=3,"火",IF(AI11=4,"水",IF(AI11=5,"木",IF(AI11=6,"金","土"))))))</f>
        <v>土</v>
      </c>
      <c r="AJ12" s="61" t="str">
        <f t="shared" ref="AJ12" si="14">IF(AJ11=1,"日",IF(AJ11=2,"月",IF(AJ11=3,"火",IF(AJ11=4,"水",IF(AJ11=5,"木",IF(AJ11=6,"金","土"))))))</f>
        <v>日</v>
      </c>
      <c r="AK12" s="59" t="str">
        <f t="shared" ref="AK12" si="15">IF(AK11=1,"日",IF(AK11=2,"月",IF(AK11=3,"火",IF(AK11=4,"水",IF(AK11=5,"木",IF(AK11=6,"金","土"))))))</f>
        <v>月</v>
      </c>
      <c r="AL12" s="60" t="str">
        <f t="shared" ref="AL12" si="16">IF(AL11=1,"日",IF(AL11=2,"月",IF(AL11=3,"火",IF(AL11=4,"水",IF(AL11=5,"木",IF(AL11=6,"金","土"))))))</f>
        <v>火</v>
      </c>
      <c r="AM12" s="60" t="str">
        <f t="shared" ref="AM12" si="17">IF(AM11=1,"日",IF(AM11=2,"月",IF(AM11=3,"火",IF(AM11=4,"水",IF(AM11=5,"木",IF(AM11=6,"金","土"))))))</f>
        <v>水</v>
      </c>
      <c r="AN12" s="60" t="str">
        <f t="shared" ref="AN12" si="18">IF(AN11=1,"日",IF(AN11=2,"月",IF(AN11=3,"火",IF(AN11=4,"水",IF(AN11=5,"木",IF(AN11=6,"金","土"))))))</f>
        <v>木</v>
      </c>
      <c r="AO12" s="60" t="str">
        <f t="shared" ref="AO12" si="19">IF(AO11=1,"日",IF(AO11=2,"月",IF(AO11=3,"火",IF(AO11=4,"水",IF(AO11=5,"木",IF(AO11=6,"金","土"))))))</f>
        <v>金</v>
      </c>
      <c r="AP12" s="60" t="str">
        <f t="shared" ref="AP12" si="20">IF(AP11=1,"日",IF(AP11=2,"月",IF(AP11=3,"火",IF(AP11=4,"水",IF(AP11=5,"木",IF(AP11=6,"金","土"))))))</f>
        <v>土</v>
      </c>
      <c r="AQ12" s="61" t="str">
        <f t="shared" ref="AQ12" si="21">IF(AQ11=1,"日",IF(AQ11=2,"月",IF(AQ11=3,"火",IF(AQ11=4,"水",IF(AQ11=5,"木",IF(AQ11=6,"金","土"))))))</f>
        <v>日</v>
      </c>
      <c r="AR12" s="60" t="str">
        <f>IF(AR11=1,"日",IF(AR11=2,"月",IF(AR11=3,"火",IF(AR11=4,"水",IF(AR11=5,"木",IF(AR11=6,"金",IF(AR11=0,"","土")))))))</f>
        <v/>
      </c>
      <c r="AS12" s="60" t="str">
        <f>IF(AS11=1,"日",IF(AS11=2,"月",IF(AS11=3,"火",IF(AS11=4,"水",IF(AS11=5,"木",IF(AS11=6,"金",IF(AS11=0,"","土")))))))</f>
        <v/>
      </c>
      <c r="AT12" s="63" t="str">
        <f>IF(AT11=1,"日",IF(AT11=2,"月",IF(AT11=3,"火",IF(AT11=4,"水",IF(AT11=5,"木",IF(AT11=6,"金",IF(AT11=0,"","土")))))))</f>
        <v/>
      </c>
      <c r="AU12" s="573"/>
      <c r="AV12" s="574"/>
      <c r="AW12" s="573"/>
      <c r="AX12" s="574"/>
      <c r="AY12" s="611"/>
      <c r="AZ12" s="611"/>
      <c r="BA12" s="611"/>
      <c r="BB12" s="611"/>
      <c r="BC12" s="611"/>
      <c r="BD12" s="611"/>
    </row>
    <row r="13" spans="1:57" ht="39.9" customHeight="1">
      <c r="A13" s="45"/>
      <c r="B13" s="53">
        <v>1</v>
      </c>
      <c r="C13" s="649"/>
      <c r="D13" s="650"/>
      <c r="E13" s="651"/>
      <c r="F13" s="652"/>
      <c r="G13" s="653"/>
      <c r="H13" s="654"/>
      <c r="I13" s="654"/>
      <c r="J13" s="654"/>
      <c r="K13" s="655"/>
      <c r="L13" s="658"/>
      <c r="M13" s="659"/>
      <c r="N13" s="659"/>
      <c r="O13" s="660"/>
      <c r="P13" s="82"/>
      <c r="Q13" s="83"/>
      <c r="R13" s="83"/>
      <c r="S13" s="83"/>
      <c r="T13" s="83"/>
      <c r="U13" s="83"/>
      <c r="V13" s="84"/>
      <c r="W13" s="82"/>
      <c r="X13" s="83"/>
      <c r="Y13" s="83"/>
      <c r="Z13" s="83"/>
      <c r="AA13" s="83"/>
      <c r="AB13" s="83"/>
      <c r="AC13" s="84"/>
      <c r="AD13" s="82"/>
      <c r="AE13" s="83"/>
      <c r="AF13" s="83"/>
      <c r="AG13" s="83"/>
      <c r="AH13" s="83"/>
      <c r="AI13" s="83"/>
      <c r="AJ13" s="84"/>
      <c r="AK13" s="82"/>
      <c r="AL13" s="83"/>
      <c r="AM13" s="83"/>
      <c r="AN13" s="83"/>
      <c r="AO13" s="83"/>
      <c r="AP13" s="83"/>
      <c r="AQ13" s="84"/>
      <c r="AR13" s="82"/>
      <c r="AS13" s="83"/>
      <c r="AT13" s="84"/>
      <c r="AU13" s="641">
        <f>IF($AZ$3="４週",SUM(P13:AQ13),IF($AZ$3="暦月",SUM(P13:AT13),""))</f>
        <v>0</v>
      </c>
      <c r="AV13" s="642"/>
      <c r="AW13" s="643">
        <f t="shared" ref="AW13:AW30" si="22">IF($AZ$3="４週",AU13/4,IF($AZ$3="暦月",AU13/($AZ$6/7),""))</f>
        <v>0</v>
      </c>
      <c r="AX13" s="644"/>
      <c r="AY13" s="685"/>
      <c r="AZ13" s="686"/>
      <c r="BA13" s="686"/>
      <c r="BB13" s="686"/>
      <c r="BC13" s="686"/>
      <c r="BD13" s="687"/>
    </row>
    <row r="14" spans="1:57" ht="39.9" customHeight="1">
      <c r="A14" s="45"/>
      <c r="B14" s="54">
        <f t="shared" ref="B14:B30" si="23">B13+1</f>
        <v>2</v>
      </c>
      <c r="C14" s="656"/>
      <c r="D14" s="657"/>
      <c r="E14" s="664"/>
      <c r="F14" s="665"/>
      <c r="G14" s="666"/>
      <c r="H14" s="667"/>
      <c r="I14" s="667"/>
      <c r="J14" s="667"/>
      <c r="K14" s="668"/>
      <c r="L14" s="661"/>
      <c r="M14" s="662"/>
      <c r="N14" s="662"/>
      <c r="O14" s="663"/>
      <c r="P14" s="85"/>
      <c r="Q14" s="86"/>
      <c r="R14" s="86"/>
      <c r="S14" s="86"/>
      <c r="T14" s="86"/>
      <c r="U14" s="86"/>
      <c r="V14" s="87"/>
      <c r="W14" s="85"/>
      <c r="X14" s="86"/>
      <c r="Y14" s="86"/>
      <c r="Z14" s="86"/>
      <c r="AA14" s="86"/>
      <c r="AB14" s="86"/>
      <c r="AC14" s="87"/>
      <c r="AD14" s="85"/>
      <c r="AE14" s="86"/>
      <c r="AF14" s="86"/>
      <c r="AG14" s="86"/>
      <c r="AH14" s="86"/>
      <c r="AI14" s="86"/>
      <c r="AJ14" s="87"/>
      <c r="AK14" s="85"/>
      <c r="AL14" s="86"/>
      <c r="AM14" s="86"/>
      <c r="AN14" s="86"/>
      <c r="AO14" s="86"/>
      <c r="AP14" s="86"/>
      <c r="AQ14" s="87"/>
      <c r="AR14" s="85"/>
      <c r="AS14" s="86"/>
      <c r="AT14" s="87"/>
      <c r="AU14" s="618">
        <f>IF($AZ$3="４週",SUM(P14:AQ14),IF($AZ$3="暦月",SUM(P14:AT14),""))</f>
        <v>0</v>
      </c>
      <c r="AV14" s="619"/>
      <c r="AW14" s="622">
        <f t="shared" si="22"/>
        <v>0</v>
      </c>
      <c r="AX14" s="623"/>
      <c r="AY14" s="679"/>
      <c r="AZ14" s="680"/>
      <c r="BA14" s="680"/>
      <c r="BB14" s="680"/>
      <c r="BC14" s="680"/>
      <c r="BD14" s="681"/>
    </row>
    <row r="15" spans="1:57" ht="39.9" customHeight="1">
      <c r="A15" s="45"/>
      <c r="B15" s="54">
        <f t="shared" si="23"/>
        <v>3</v>
      </c>
      <c r="C15" s="656"/>
      <c r="D15" s="657"/>
      <c r="E15" s="664"/>
      <c r="F15" s="665"/>
      <c r="G15" s="666"/>
      <c r="H15" s="667"/>
      <c r="I15" s="667"/>
      <c r="J15" s="667"/>
      <c r="K15" s="668"/>
      <c r="L15" s="661"/>
      <c r="M15" s="662"/>
      <c r="N15" s="662"/>
      <c r="O15" s="663"/>
      <c r="P15" s="85"/>
      <c r="Q15" s="86"/>
      <c r="R15" s="86"/>
      <c r="S15" s="86"/>
      <c r="T15" s="86"/>
      <c r="U15" s="86"/>
      <c r="V15" s="87"/>
      <c r="W15" s="85"/>
      <c r="X15" s="86"/>
      <c r="Y15" s="86"/>
      <c r="Z15" s="86"/>
      <c r="AA15" s="86"/>
      <c r="AB15" s="86"/>
      <c r="AC15" s="87"/>
      <c r="AD15" s="85"/>
      <c r="AE15" s="86"/>
      <c r="AF15" s="86"/>
      <c r="AG15" s="86"/>
      <c r="AH15" s="86"/>
      <c r="AI15" s="86"/>
      <c r="AJ15" s="87"/>
      <c r="AK15" s="85"/>
      <c r="AL15" s="86"/>
      <c r="AM15" s="86"/>
      <c r="AN15" s="86"/>
      <c r="AO15" s="86"/>
      <c r="AP15" s="86"/>
      <c r="AQ15" s="87"/>
      <c r="AR15" s="85"/>
      <c r="AS15" s="86"/>
      <c r="AT15" s="87"/>
      <c r="AU15" s="618">
        <f>IF($AZ$3="４週",SUM(P15:AQ15),IF($AZ$3="暦月",SUM(P15:AT15),""))</f>
        <v>0</v>
      </c>
      <c r="AV15" s="619"/>
      <c r="AW15" s="622">
        <f t="shared" si="22"/>
        <v>0</v>
      </c>
      <c r="AX15" s="623"/>
      <c r="AY15" s="679"/>
      <c r="AZ15" s="680"/>
      <c r="BA15" s="680"/>
      <c r="BB15" s="680"/>
      <c r="BC15" s="680"/>
      <c r="BD15" s="681"/>
    </row>
    <row r="16" spans="1:57" ht="39.9" customHeight="1">
      <c r="A16" s="45"/>
      <c r="B16" s="54">
        <f t="shared" si="23"/>
        <v>4</v>
      </c>
      <c r="C16" s="656"/>
      <c r="D16" s="657"/>
      <c r="E16" s="664"/>
      <c r="F16" s="665"/>
      <c r="G16" s="666"/>
      <c r="H16" s="667"/>
      <c r="I16" s="667"/>
      <c r="J16" s="667"/>
      <c r="K16" s="668"/>
      <c r="L16" s="661"/>
      <c r="M16" s="662"/>
      <c r="N16" s="662"/>
      <c r="O16" s="663"/>
      <c r="P16" s="85"/>
      <c r="Q16" s="86"/>
      <c r="R16" s="86"/>
      <c r="S16" s="86"/>
      <c r="T16" s="86"/>
      <c r="U16" s="86"/>
      <c r="V16" s="87"/>
      <c r="W16" s="85"/>
      <c r="X16" s="86"/>
      <c r="Y16" s="86"/>
      <c r="Z16" s="86"/>
      <c r="AA16" s="86"/>
      <c r="AB16" s="86"/>
      <c r="AC16" s="87"/>
      <c r="AD16" s="85"/>
      <c r="AE16" s="86"/>
      <c r="AF16" s="86"/>
      <c r="AG16" s="86"/>
      <c r="AH16" s="86"/>
      <c r="AI16" s="86"/>
      <c r="AJ16" s="87"/>
      <c r="AK16" s="85"/>
      <c r="AL16" s="86"/>
      <c r="AM16" s="86"/>
      <c r="AN16" s="86"/>
      <c r="AO16" s="86"/>
      <c r="AP16" s="86"/>
      <c r="AQ16" s="87"/>
      <c r="AR16" s="85"/>
      <c r="AS16" s="86"/>
      <c r="AT16" s="87"/>
      <c r="AU16" s="618">
        <f>IF($AZ$3="４週",SUM(P16:AQ16),IF($AZ$3="暦月",SUM(P16:AT16),""))</f>
        <v>0</v>
      </c>
      <c r="AV16" s="619"/>
      <c r="AW16" s="622">
        <f t="shared" si="22"/>
        <v>0</v>
      </c>
      <c r="AX16" s="623"/>
      <c r="AY16" s="679"/>
      <c r="AZ16" s="680"/>
      <c r="BA16" s="680"/>
      <c r="BB16" s="680"/>
      <c r="BC16" s="680"/>
      <c r="BD16" s="681"/>
    </row>
    <row r="17" spans="1:56" ht="39.9" customHeight="1">
      <c r="A17" s="45"/>
      <c r="B17" s="54">
        <f t="shared" si="23"/>
        <v>5</v>
      </c>
      <c r="C17" s="656"/>
      <c r="D17" s="657"/>
      <c r="E17" s="664"/>
      <c r="F17" s="665"/>
      <c r="G17" s="666"/>
      <c r="H17" s="667"/>
      <c r="I17" s="667"/>
      <c r="J17" s="667"/>
      <c r="K17" s="668"/>
      <c r="L17" s="661"/>
      <c r="M17" s="662"/>
      <c r="N17" s="662"/>
      <c r="O17" s="663"/>
      <c r="P17" s="85"/>
      <c r="Q17" s="86"/>
      <c r="R17" s="86"/>
      <c r="S17" s="86"/>
      <c r="T17" s="86"/>
      <c r="U17" s="86"/>
      <c r="V17" s="87"/>
      <c r="W17" s="85"/>
      <c r="X17" s="86"/>
      <c r="Y17" s="86"/>
      <c r="Z17" s="86"/>
      <c r="AA17" s="86"/>
      <c r="AB17" s="86"/>
      <c r="AC17" s="87"/>
      <c r="AD17" s="85"/>
      <c r="AE17" s="86"/>
      <c r="AF17" s="86"/>
      <c r="AG17" s="86"/>
      <c r="AH17" s="86"/>
      <c r="AI17" s="86"/>
      <c r="AJ17" s="87"/>
      <c r="AK17" s="85"/>
      <c r="AL17" s="86"/>
      <c r="AM17" s="86"/>
      <c r="AN17" s="86"/>
      <c r="AO17" s="86"/>
      <c r="AP17" s="86"/>
      <c r="AQ17" s="87"/>
      <c r="AR17" s="85"/>
      <c r="AS17" s="86"/>
      <c r="AT17" s="87"/>
      <c r="AU17" s="618">
        <f t="shared" ref="AU17:AU30" si="24">IF($AZ$3="４週",SUM(P17:AQ17),IF($AZ$3="暦月",SUM(P17:AT17),""))</f>
        <v>0</v>
      </c>
      <c r="AV17" s="619"/>
      <c r="AW17" s="622">
        <f t="shared" si="22"/>
        <v>0</v>
      </c>
      <c r="AX17" s="623"/>
      <c r="AY17" s="679"/>
      <c r="AZ17" s="680"/>
      <c r="BA17" s="680"/>
      <c r="BB17" s="680"/>
      <c r="BC17" s="680"/>
      <c r="BD17" s="681"/>
    </row>
    <row r="18" spans="1:56" ht="39.9" customHeight="1">
      <c r="A18" s="45"/>
      <c r="B18" s="54">
        <f t="shared" si="23"/>
        <v>6</v>
      </c>
      <c r="C18" s="656"/>
      <c r="D18" s="657"/>
      <c r="E18" s="664"/>
      <c r="F18" s="665"/>
      <c r="G18" s="387"/>
      <c r="H18" s="388"/>
      <c r="I18" s="388"/>
      <c r="J18" s="388"/>
      <c r="K18" s="389"/>
      <c r="L18" s="661"/>
      <c r="M18" s="662"/>
      <c r="N18" s="662"/>
      <c r="O18" s="663"/>
      <c r="P18" s="85"/>
      <c r="Q18" s="86"/>
      <c r="R18" s="86"/>
      <c r="S18" s="86"/>
      <c r="T18" s="86"/>
      <c r="U18" s="86"/>
      <c r="V18" s="87"/>
      <c r="W18" s="85"/>
      <c r="X18" s="86"/>
      <c r="Y18" s="86"/>
      <c r="Z18" s="86"/>
      <c r="AA18" s="86"/>
      <c r="AB18" s="86"/>
      <c r="AC18" s="87"/>
      <c r="AD18" s="85"/>
      <c r="AE18" s="86"/>
      <c r="AF18" s="86"/>
      <c r="AG18" s="86"/>
      <c r="AH18" s="86"/>
      <c r="AI18" s="86"/>
      <c r="AJ18" s="87"/>
      <c r="AK18" s="85"/>
      <c r="AL18" s="86"/>
      <c r="AM18" s="86"/>
      <c r="AN18" s="86"/>
      <c r="AO18" s="86"/>
      <c r="AP18" s="86"/>
      <c r="AQ18" s="87"/>
      <c r="AR18" s="85"/>
      <c r="AS18" s="86"/>
      <c r="AT18" s="87"/>
      <c r="AU18" s="618">
        <f t="shared" si="24"/>
        <v>0</v>
      </c>
      <c r="AV18" s="619"/>
      <c r="AW18" s="622">
        <f t="shared" si="22"/>
        <v>0</v>
      </c>
      <c r="AX18" s="623"/>
      <c r="AY18" s="679"/>
      <c r="AZ18" s="680"/>
      <c r="BA18" s="680"/>
      <c r="BB18" s="680"/>
      <c r="BC18" s="680"/>
      <c r="BD18" s="681"/>
    </row>
    <row r="19" spans="1:56" ht="39.9" customHeight="1">
      <c r="A19" s="45"/>
      <c r="B19" s="54">
        <f t="shared" si="23"/>
        <v>7</v>
      </c>
      <c r="C19" s="656"/>
      <c r="D19" s="657"/>
      <c r="E19" s="664"/>
      <c r="F19" s="665"/>
      <c r="G19" s="666"/>
      <c r="H19" s="667"/>
      <c r="I19" s="667"/>
      <c r="J19" s="667"/>
      <c r="K19" s="668"/>
      <c r="L19" s="661"/>
      <c r="M19" s="662"/>
      <c r="N19" s="662"/>
      <c r="O19" s="663"/>
      <c r="P19" s="85"/>
      <c r="Q19" s="86"/>
      <c r="R19" s="86"/>
      <c r="S19" s="86"/>
      <c r="T19" s="86"/>
      <c r="U19" s="86"/>
      <c r="V19" s="87"/>
      <c r="W19" s="85"/>
      <c r="X19" s="86"/>
      <c r="Y19" s="86"/>
      <c r="Z19" s="86"/>
      <c r="AA19" s="86"/>
      <c r="AB19" s="86"/>
      <c r="AC19" s="87"/>
      <c r="AD19" s="85"/>
      <c r="AE19" s="86"/>
      <c r="AF19" s="86"/>
      <c r="AG19" s="86"/>
      <c r="AH19" s="86"/>
      <c r="AI19" s="86"/>
      <c r="AJ19" s="87"/>
      <c r="AK19" s="85"/>
      <c r="AL19" s="86"/>
      <c r="AM19" s="86"/>
      <c r="AN19" s="86"/>
      <c r="AO19" s="86"/>
      <c r="AP19" s="86"/>
      <c r="AQ19" s="87"/>
      <c r="AR19" s="85"/>
      <c r="AS19" s="86"/>
      <c r="AT19" s="87"/>
      <c r="AU19" s="618">
        <f>IF($AZ$3="４週",SUM(P19:AQ19),IF($AZ$3="暦月",SUM(P19:AT19),""))</f>
        <v>0</v>
      </c>
      <c r="AV19" s="619"/>
      <c r="AW19" s="622">
        <f t="shared" si="22"/>
        <v>0</v>
      </c>
      <c r="AX19" s="623"/>
      <c r="AY19" s="679"/>
      <c r="AZ19" s="680"/>
      <c r="BA19" s="680"/>
      <c r="BB19" s="680"/>
      <c r="BC19" s="680"/>
      <c r="BD19" s="681"/>
    </row>
    <row r="20" spans="1:56" ht="39.9" customHeight="1">
      <c r="A20" s="45"/>
      <c r="B20" s="54">
        <f t="shared" si="23"/>
        <v>8</v>
      </c>
      <c r="C20" s="656"/>
      <c r="D20" s="657"/>
      <c r="E20" s="664"/>
      <c r="F20" s="665"/>
      <c r="G20" s="666"/>
      <c r="H20" s="667"/>
      <c r="I20" s="667"/>
      <c r="J20" s="667"/>
      <c r="K20" s="668"/>
      <c r="L20" s="661"/>
      <c r="M20" s="662"/>
      <c r="N20" s="662"/>
      <c r="O20" s="663"/>
      <c r="P20" s="85"/>
      <c r="Q20" s="86"/>
      <c r="R20" s="86"/>
      <c r="S20" s="86"/>
      <c r="T20" s="86"/>
      <c r="U20" s="86"/>
      <c r="V20" s="87"/>
      <c r="W20" s="85"/>
      <c r="X20" s="86"/>
      <c r="Y20" s="86"/>
      <c r="Z20" s="86"/>
      <c r="AA20" s="86"/>
      <c r="AB20" s="86"/>
      <c r="AC20" s="87"/>
      <c r="AD20" s="85"/>
      <c r="AE20" s="86"/>
      <c r="AF20" s="86"/>
      <c r="AG20" s="86"/>
      <c r="AH20" s="86"/>
      <c r="AI20" s="86"/>
      <c r="AJ20" s="87"/>
      <c r="AK20" s="85"/>
      <c r="AL20" s="86"/>
      <c r="AM20" s="86"/>
      <c r="AN20" s="86"/>
      <c r="AO20" s="86"/>
      <c r="AP20" s="86"/>
      <c r="AQ20" s="87"/>
      <c r="AR20" s="85"/>
      <c r="AS20" s="86"/>
      <c r="AT20" s="87"/>
      <c r="AU20" s="618">
        <f t="shared" si="24"/>
        <v>0</v>
      </c>
      <c r="AV20" s="619"/>
      <c r="AW20" s="622">
        <f t="shared" si="22"/>
        <v>0</v>
      </c>
      <c r="AX20" s="623"/>
      <c r="AY20" s="679"/>
      <c r="AZ20" s="680"/>
      <c r="BA20" s="680"/>
      <c r="BB20" s="680"/>
      <c r="BC20" s="680"/>
      <c r="BD20" s="681"/>
    </row>
    <row r="21" spans="1:56" ht="39.9" customHeight="1">
      <c r="A21" s="45"/>
      <c r="B21" s="54">
        <f t="shared" si="23"/>
        <v>9</v>
      </c>
      <c r="C21" s="656"/>
      <c r="D21" s="657"/>
      <c r="E21" s="664"/>
      <c r="F21" s="665"/>
      <c r="G21" s="666"/>
      <c r="H21" s="667"/>
      <c r="I21" s="667"/>
      <c r="J21" s="667"/>
      <c r="K21" s="668"/>
      <c r="L21" s="661"/>
      <c r="M21" s="662"/>
      <c r="N21" s="662"/>
      <c r="O21" s="663"/>
      <c r="P21" s="85"/>
      <c r="Q21" s="86"/>
      <c r="R21" s="86"/>
      <c r="S21" s="86"/>
      <c r="T21" s="86"/>
      <c r="U21" s="86"/>
      <c r="V21" s="87"/>
      <c r="W21" s="85"/>
      <c r="X21" s="86"/>
      <c r="Y21" s="86"/>
      <c r="Z21" s="86"/>
      <c r="AA21" s="86"/>
      <c r="AB21" s="86"/>
      <c r="AC21" s="87"/>
      <c r="AD21" s="85"/>
      <c r="AE21" s="86"/>
      <c r="AF21" s="86"/>
      <c r="AG21" s="86"/>
      <c r="AH21" s="86"/>
      <c r="AI21" s="86"/>
      <c r="AJ21" s="87"/>
      <c r="AK21" s="85"/>
      <c r="AL21" s="86"/>
      <c r="AM21" s="86"/>
      <c r="AN21" s="86"/>
      <c r="AO21" s="86"/>
      <c r="AP21" s="86"/>
      <c r="AQ21" s="87"/>
      <c r="AR21" s="85"/>
      <c r="AS21" s="86"/>
      <c r="AT21" s="87"/>
      <c r="AU21" s="618">
        <f t="shared" si="24"/>
        <v>0</v>
      </c>
      <c r="AV21" s="619"/>
      <c r="AW21" s="622">
        <f t="shared" si="22"/>
        <v>0</v>
      </c>
      <c r="AX21" s="623"/>
      <c r="AY21" s="679"/>
      <c r="AZ21" s="680"/>
      <c r="BA21" s="680"/>
      <c r="BB21" s="680"/>
      <c r="BC21" s="680"/>
      <c r="BD21" s="681"/>
    </row>
    <row r="22" spans="1:56" ht="39.9" customHeight="1">
      <c r="A22" s="45"/>
      <c r="B22" s="54">
        <f t="shared" si="23"/>
        <v>10</v>
      </c>
      <c r="C22" s="656"/>
      <c r="D22" s="657"/>
      <c r="E22" s="664"/>
      <c r="F22" s="665"/>
      <c r="G22" s="666"/>
      <c r="H22" s="667"/>
      <c r="I22" s="667"/>
      <c r="J22" s="667"/>
      <c r="K22" s="668"/>
      <c r="L22" s="661"/>
      <c r="M22" s="662"/>
      <c r="N22" s="662"/>
      <c r="O22" s="663"/>
      <c r="P22" s="85"/>
      <c r="Q22" s="86"/>
      <c r="R22" s="86"/>
      <c r="S22" s="86"/>
      <c r="T22" s="86"/>
      <c r="U22" s="86"/>
      <c r="V22" s="87"/>
      <c r="W22" s="85"/>
      <c r="X22" s="86"/>
      <c r="Y22" s="86"/>
      <c r="Z22" s="86"/>
      <c r="AA22" s="86"/>
      <c r="AB22" s="86"/>
      <c r="AC22" s="87"/>
      <c r="AD22" s="85"/>
      <c r="AE22" s="86"/>
      <c r="AF22" s="86"/>
      <c r="AG22" s="86"/>
      <c r="AH22" s="86"/>
      <c r="AI22" s="86"/>
      <c r="AJ22" s="87"/>
      <c r="AK22" s="85"/>
      <c r="AL22" s="86"/>
      <c r="AM22" s="86"/>
      <c r="AN22" s="86"/>
      <c r="AO22" s="86"/>
      <c r="AP22" s="86"/>
      <c r="AQ22" s="87"/>
      <c r="AR22" s="85"/>
      <c r="AS22" s="86"/>
      <c r="AT22" s="87"/>
      <c r="AU22" s="618">
        <f t="shared" si="24"/>
        <v>0</v>
      </c>
      <c r="AV22" s="619"/>
      <c r="AW22" s="622">
        <f t="shared" si="22"/>
        <v>0</v>
      </c>
      <c r="AX22" s="623"/>
      <c r="AY22" s="679"/>
      <c r="AZ22" s="680"/>
      <c r="BA22" s="680"/>
      <c r="BB22" s="680"/>
      <c r="BC22" s="680"/>
      <c r="BD22" s="681"/>
    </row>
    <row r="23" spans="1:56" ht="39.9" customHeight="1">
      <c r="A23" s="45"/>
      <c r="B23" s="54">
        <f t="shared" si="23"/>
        <v>11</v>
      </c>
      <c r="C23" s="656"/>
      <c r="D23" s="657"/>
      <c r="E23" s="664"/>
      <c r="F23" s="665"/>
      <c r="G23" s="666"/>
      <c r="H23" s="667"/>
      <c r="I23" s="667"/>
      <c r="J23" s="667"/>
      <c r="K23" s="668"/>
      <c r="L23" s="661"/>
      <c r="M23" s="662"/>
      <c r="N23" s="662"/>
      <c r="O23" s="663"/>
      <c r="P23" s="85"/>
      <c r="Q23" s="86"/>
      <c r="R23" s="86"/>
      <c r="S23" s="86"/>
      <c r="T23" s="86"/>
      <c r="U23" s="86"/>
      <c r="V23" s="87"/>
      <c r="W23" s="85"/>
      <c r="X23" s="86"/>
      <c r="Y23" s="86"/>
      <c r="Z23" s="86"/>
      <c r="AA23" s="86"/>
      <c r="AB23" s="86"/>
      <c r="AC23" s="87"/>
      <c r="AD23" s="85"/>
      <c r="AE23" s="86"/>
      <c r="AF23" s="86"/>
      <c r="AG23" s="86"/>
      <c r="AH23" s="86"/>
      <c r="AI23" s="86"/>
      <c r="AJ23" s="87"/>
      <c r="AK23" s="85"/>
      <c r="AL23" s="86"/>
      <c r="AM23" s="86"/>
      <c r="AN23" s="86"/>
      <c r="AO23" s="86"/>
      <c r="AP23" s="86"/>
      <c r="AQ23" s="87"/>
      <c r="AR23" s="85"/>
      <c r="AS23" s="86"/>
      <c r="AT23" s="87"/>
      <c r="AU23" s="618">
        <f t="shared" si="24"/>
        <v>0</v>
      </c>
      <c r="AV23" s="619"/>
      <c r="AW23" s="622">
        <f t="shared" si="22"/>
        <v>0</v>
      </c>
      <c r="AX23" s="623"/>
      <c r="AY23" s="679"/>
      <c r="AZ23" s="680"/>
      <c r="BA23" s="680"/>
      <c r="BB23" s="680"/>
      <c r="BC23" s="680"/>
      <c r="BD23" s="681"/>
    </row>
    <row r="24" spans="1:56" ht="39.9" customHeight="1">
      <c r="A24" s="45"/>
      <c r="B24" s="54">
        <f t="shared" si="23"/>
        <v>12</v>
      </c>
      <c r="C24" s="656"/>
      <c r="D24" s="657"/>
      <c r="E24" s="664"/>
      <c r="F24" s="665"/>
      <c r="G24" s="666"/>
      <c r="H24" s="667"/>
      <c r="I24" s="667"/>
      <c r="J24" s="667"/>
      <c r="K24" s="668"/>
      <c r="L24" s="661"/>
      <c r="M24" s="662"/>
      <c r="N24" s="662"/>
      <c r="O24" s="663"/>
      <c r="P24" s="85"/>
      <c r="Q24" s="86"/>
      <c r="R24" s="86"/>
      <c r="S24" s="86"/>
      <c r="T24" s="86"/>
      <c r="U24" s="86"/>
      <c r="V24" s="87"/>
      <c r="W24" s="85"/>
      <c r="X24" s="86"/>
      <c r="Y24" s="86"/>
      <c r="Z24" s="86"/>
      <c r="AA24" s="86"/>
      <c r="AB24" s="86"/>
      <c r="AC24" s="87"/>
      <c r="AD24" s="85"/>
      <c r="AE24" s="86"/>
      <c r="AF24" s="86"/>
      <c r="AG24" s="86"/>
      <c r="AH24" s="86"/>
      <c r="AI24" s="86"/>
      <c r="AJ24" s="87"/>
      <c r="AK24" s="85"/>
      <c r="AL24" s="86"/>
      <c r="AM24" s="86"/>
      <c r="AN24" s="86"/>
      <c r="AO24" s="86"/>
      <c r="AP24" s="86"/>
      <c r="AQ24" s="87"/>
      <c r="AR24" s="85"/>
      <c r="AS24" s="86"/>
      <c r="AT24" s="87"/>
      <c r="AU24" s="618">
        <f t="shared" si="24"/>
        <v>0</v>
      </c>
      <c r="AV24" s="619"/>
      <c r="AW24" s="622">
        <f t="shared" si="22"/>
        <v>0</v>
      </c>
      <c r="AX24" s="623"/>
      <c r="AY24" s="679"/>
      <c r="AZ24" s="680"/>
      <c r="BA24" s="680"/>
      <c r="BB24" s="680"/>
      <c r="BC24" s="680"/>
      <c r="BD24" s="681"/>
    </row>
    <row r="25" spans="1:56" ht="39.9" customHeight="1">
      <c r="A25" s="45"/>
      <c r="B25" s="54">
        <f t="shared" si="23"/>
        <v>13</v>
      </c>
      <c r="C25" s="656"/>
      <c r="D25" s="657"/>
      <c r="E25" s="664"/>
      <c r="F25" s="665"/>
      <c r="G25" s="666"/>
      <c r="H25" s="667"/>
      <c r="I25" s="667"/>
      <c r="J25" s="667"/>
      <c r="K25" s="668"/>
      <c r="L25" s="661"/>
      <c r="M25" s="662"/>
      <c r="N25" s="662"/>
      <c r="O25" s="663"/>
      <c r="P25" s="85"/>
      <c r="Q25" s="86"/>
      <c r="R25" s="86"/>
      <c r="S25" s="86"/>
      <c r="T25" s="86"/>
      <c r="U25" s="86"/>
      <c r="V25" s="87"/>
      <c r="W25" s="85"/>
      <c r="X25" s="86"/>
      <c r="Y25" s="86"/>
      <c r="Z25" s="86"/>
      <c r="AA25" s="86"/>
      <c r="AB25" s="86"/>
      <c r="AC25" s="87"/>
      <c r="AD25" s="85"/>
      <c r="AE25" s="86"/>
      <c r="AF25" s="86"/>
      <c r="AG25" s="86"/>
      <c r="AH25" s="86"/>
      <c r="AI25" s="86"/>
      <c r="AJ25" s="87"/>
      <c r="AK25" s="85"/>
      <c r="AL25" s="86"/>
      <c r="AM25" s="86"/>
      <c r="AN25" s="86"/>
      <c r="AO25" s="86"/>
      <c r="AP25" s="86"/>
      <c r="AQ25" s="87"/>
      <c r="AR25" s="85"/>
      <c r="AS25" s="86"/>
      <c r="AT25" s="87"/>
      <c r="AU25" s="618">
        <f t="shared" si="24"/>
        <v>0</v>
      </c>
      <c r="AV25" s="619"/>
      <c r="AW25" s="622">
        <f t="shared" si="22"/>
        <v>0</v>
      </c>
      <c r="AX25" s="623"/>
      <c r="AY25" s="679"/>
      <c r="AZ25" s="680"/>
      <c r="BA25" s="680"/>
      <c r="BB25" s="680"/>
      <c r="BC25" s="680"/>
      <c r="BD25" s="681"/>
    </row>
    <row r="26" spans="1:56" ht="39.9" customHeight="1">
      <c r="A26" s="45"/>
      <c r="B26" s="54">
        <f t="shared" si="23"/>
        <v>14</v>
      </c>
      <c r="C26" s="656"/>
      <c r="D26" s="657"/>
      <c r="E26" s="664"/>
      <c r="F26" s="665"/>
      <c r="G26" s="666"/>
      <c r="H26" s="667"/>
      <c r="I26" s="667"/>
      <c r="J26" s="667"/>
      <c r="K26" s="668"/>
      <c r="L26" s="661"/>
      <c r="M26" s="662"/>
      <c r="N26" s="662"/>
      <c r="O26" s="663"/>
      <c r="P26" s="85"/>
      <c r="Q26" s="86"/>
      <c r="R26" s="86"/>
      <c r="S26" s="86"/>
      <c r="T26" s="86"/>
      <c r="U26" s="86"/>
      <c r="V26" s="87"/>
      <c r="W26" s="85"/>
      <c r="X26" s="86"/>
      <c r="Y26" s="86"/>
      <c r="Z26" s="86"/>
      <c r="AA26" s="86"/>
      <c r="AB26" s="86"/>
      <c r="AC26" s="87"/>
      <c r="AD26" s="85"/>
      <c r="AE26" s="86"/>
      <c r="AF26" s="86"/>
      <c r="AG26" s="86"/>
      <c r="AH26" s="86"/>
      <c r="AI26" s="86"/>
      <c r="AJ26" s="87"/>
      <c r="AK26" s="85"/>
      <c r="AL26" s="86"/>
      <c r="AM26" s="86"/>
      <c r="AN26" s="86"/>
      <c r="AO26" s="86"/>
      <c r="AP26" s="86"/>
      <c r="AQ26" s="87"/>
      <c r="AR26" s="85"/>
      <c r="AS26" s="86"/>
      <c r="AT26" s="87"/>
      <c r="AU26" s="618">
        <f t="shared" si="24"/>
        <v>0</v>
      </c>
      <c r="AV26" s="619"/>
      <c r="AW26" s="622">
        <f t="shared" si="22"/>
        <v>0</v>
      </c>
      <c r="AX26" s="623"/>
      <c r="AY26" s="679"/>
      <c r="AZ26" s="680"/>
      <c r="BA26" s="680"/>
      <c r="BB26" s="680"/>
      <c r="BC26" s="680"/>
      <c r="BD26" s="681"/>
    </row>
    <row r="27" spans="1:56" ht="39.9" customHeight="1">
      <c r="A27" s="45"/>
      <c r="B27" s="54">
        <f t="shared" si="23"/>
        <v>15</v>
      </c>
      <c r="C27" s="656"/>
      <c r="D27" s="657"/>
      <c r="E27" s="664"/>
      <c r="F27" s="665"/>
      <c r="G27" s="666"/>
      <c r="H27" s="667"/>
      <c r="I27" s="667"/>
      <c r="J27" s="667"/>
      <c r="K27" s="668"/>
      <c r="L27" s="661"/>
      <c r="M27" s="662"/>
      <c r="N27" s="662"/>
      <c r="O27" s="663"/>
      <c r="P27" s="85"/>
      <c r="Q27" s="86"/>
      <c r="R27" s="86"/>
      <c r="S27" s="86"/>
      <c r="T27" s="86"/>
      <c r="U27" s="86"/>
      <c r="V27" s="87"/>
      <c r="W27" s="85"/>
      <c r="X27" s="86"/>
      <c r="Y27" s="86"/>
      <c r="Z27" s="86"/>
      <c r="AA27" s="86"/>
      <c r="AB27" s="86"/>
      <c r="AC27" s="87"/>
      <c r="AD27" s="85"/>
      <c r="AE27" s="86"/>
      <c r="AF27" s="86"/>
      <c r="AG27" s="86"/>
      <c r="AH27" s="86"/>
      <c r="AI27" s="86"/>
      <c r="AJ27" s="87"/>
      <c r="AK27" s="85"/>
      <c r="AL27" s="86"/>
      <c r="AM27" s="86"/>
      <c r="AN27" s="86"/>
      <c r="AO27" s="86"/>
      <c r="AP27" s="86"/>
      <c r="AQ27" s="87"/>
      <c r="AR27" s="85"/>
      <c r="AS27" s="86"/>
      <c r="AT27" s="87"/>
      <c r="AU27" s="618">
        <f t="shared" si="24"/>
        <v>0</v>
      </c>
      <c r="AV27" s="619"/>
      <c r="AW27" s="622">
        <f t="shared" si="22"/>
        <v>0</v>
      </c>
      <c r="AX27" s="623"/>
      <c r="AY27" s="679"/>
      <c r="AZ27" s="680"/>
      <c r="BA27" s="680"/>
      <c r="BB27" s="680"/>
      <c r="BC27" s="680"/>
      <c r="BD27" s="681"/>
    </row>
    <row r="28" spans="1:56" ht="39.9" customHeight="1">
      <c r="A28" s="45"/>
      <c r="B28" s="54">
        <f t="shared" si="23"/>
        <v>16</v>
      </c>
      <c r="C28" s="656"/>
      <c r="D28" s="657"/>
      <c r="E28" s="664"/>
      <c r="F28" s="665"/>
      <c r="G28" s="666"/>
      <c r="H28" s="667"/>
      <c r="I28" s="667"/>
      <c r="J28" s="667"/>
      <c r="K28" s="668"/>
      <c r="L28" s="661"/>
      <c r="M28" s="662"/>
      <c r="N28" s="662"/>
      <c r="O28" s="663"/>
      <c r="P28" s="85"/>
      <c r="Q28" s="86"/>
      <c r="R28" s="86"/>
      <c r="S28" s="86"/>
      <c r="T28" s="86"/>
      <c r="U28" s="86"/>
      <c r="V28" s="87"/>
      <c r="W28" s="85"/>
      <c r="X28" s="86"/>
      <c r="Y28" s="86"/>
      <c r="Z28" s="86"/>
      <c r="AA28" s="86"/>
      <c r="AB28" s="86"/>
      <c r="AC28" s="87"/>
      <c r="AD28" s="85"/>
      <c r="AE28" s="86"/>
      <c r="AF28" s="86"/>
      <c r="AG28" s="86"/>
      <c r="AH28" s="86"/>
      <c r="AI28" s="86"/>
      <c r="AJ28" s="87"/>
      <c r="AK28" s="85"/>
      <c r="AL28" s="86"/>
      <c r="AM28" s="86"/>
      <c r="AN28" s="86"/>
      <c r="AO28" s="86"/>
      <c r="AP28" s="86"/>
      <c r="AQ28" s="87"/>
      <c r="AR28" s="85"/>
      <c r="AS28" s="86"/>
      <c r="AT28" s="87"/>
      <c r="AU28" s="618">
        <f t="shared" si="24"/>
        <v>0</v>
      </c>
      <c r="AV28" s="619"/>
      <c r="AW28" s="622">
        <f t="shared" si="22"/>
        <v>0</v>
      </c>
      <c r="AX28" s="623"/>
      <c r="AY28" s="679"/>
      <c r="AZ28" s="680"/>
      <c r="BA28" s="680"/>
      <c r="BB28" s="680"/>
      <c r="BC28" s="680"/>
      <c r="BD28" s="681"/>
    </row>
    <row r="29" spans="1:56" ht="39.9" customHeight="1">
      <c r="A29" s="45"/>
      <c r="B29" s="54">
        <f t="shared" si="23"/>
        <v>17</v>
      </c>
      <c r="C29" s="656"/>
      <c r="D29" s="657"/>
      <c r="E29" s="664"/>
      <c r="F29" s="665"/>
      <c r="G29" s="666"/>
      <c r="H29" s="667"/>
      <c r="I29" s="667"/>
      <c r="J29" s="667"/>
      <c r="K29" s="668"/>
      <c r="L29" s="661"/>
      <c r="M29" s="662"/>
      <c r="N29" s="662"/>
      <c r="O29" s="663"/>
      <c r="P29" s="85"/>
      <c r="Q29" s="86"/>
      <c r="R29" s="86"/>
      <c r="S29" s="86"/>
      <c r="T29" s="86"/>
      <c r="U29" s="86"/>
      <c r="V29" s="87"/>
      <c r="W29" s="85"/>
      <c r="X29" s="86"/>
      <c r="Y29" s="86"/>
      <c r="Z29" s="86"/>
      <c r="AA29" s="86"/>
      <c r="AB29" s="86"/>
      <c r="AC29" s="87"/>
      <c r="AD29" s="85"/>
      <c r="AE29" s="86"/>
      <c r="AF29" s="86"/>
      <c r="AG29" s="86"/>
      <c r="AH29" s="86"/>
      <c r="AI29" s="86"/>
      <c r="AJ29" s="87"/>
      <c r="AK29" s="85"/>
      <c r="AL29" s="86"/>
      <c r="AM29" s="86"/>
      <c r="AN29" s="86"/>
      <c r="AO29" s="86"/>
      <c r="AP29" s="86"/>
      <c r="AQ29" s="87"/>
      <c r="AR29" s="85"/>
      <c r="AS29" s="86"/>
      <c r="AT29" s="87"/>
      <c r="AU29" s="618">
        <f t="shared" si="24"/>
        <v>0</v>
      </c>
      <c r="AV29" s="619"/>
      <c r="AW29" s="622">
        <f t="shared" si="22"/>
        <v>0</v>
      </c>
      <c r="AX29" s="623"/>
      <c r="AY29" s="679"/>
      <c r="AZ29" s="680"/>
      <c r="BA29" s="680"/>
      <c r="BB29" s="680"/>
      <c r="BC29" s="680"/>
      <c r="BD29" s="681"/>
    </row>
    <row r="30" spans="1:56" ht="39.9" customHeight="1" thickBot="1">
      <c r="A30" s="45"/>
      <c r="B30" s="55">
        <f t="shared" si="23"/>
        <v>18</v>
      </c>
      <c r="C30" s="669"/>
      <c r="D30" s="670"/>
      <c r="E30" s="671"/>
      <c r="F30" s="672"/>
      <c r="G30" s="673"/>
      <c r="H30" s="674"/>
      <c r="I30" s="674"/>
      <c r="J30" s="674"/>
      <c r="K30" s="675"/>
      <c r="L30" s="676"/>
      <c r="M30" s="677"/>
      <c r="N30" s="677"/>
      <c r="O30" s="678"/>
      <c r="P30" s="88"/>
      <c r="Q30" s="89"/>
      <c r="R30" s="89"/>
      <c r="S30" s="89"/>
      <c r="T30" s="89"/>
      <c r="U30" s="89"/>
      <c r="V30" s="90"/>
      <c r="W30" s="88"/>
      <c r="X30" s="89"/>
      <c r="Y30" s="89"/>
      <c r="Z30" s="89"/>
      <c r="AA30" s="89"/>
      <c r="AB30" s="89"/>
      <c r="AC30" s="90"/>
      <c r="AD30" s="88"/>
      <c r="AE30" s="89"/>
      <c r="AF30" s="89"/>
      <c r="AG30" s="89"/>
      <c r="AH30" s="89"/>
      <c r="AI30" s="89"/>
      <c r="AJ30" s="90"/>
      <c r="AK30" s="88"/>
      <c r="AL30" s="89"/>
      <c r="AM30" s="89"/>
      <c r="AN30" s="89"/>
      <c r="AO30" s="89"/>
      <c r="AP30" s="89"/>
      <c r="AQ30" s="90"/>
      <c r="AR30" s="88"/>
      <c r="AS30" s="89"/>
      <c r="AT30" s="90"/>
      <c r="AU30" s="645">
        <f t="shared" si="24"/>
        <v>0</v>
      </c>
      <c r="AV30" s="646"/>
      <c r="AW30" s="647">
        <f t="shared" si="22"/>
        <v>0</v>
      </c>
      <c r="AX30" s="648"/>
      <c r="AY30" s="682"/>
      <c r="AZ30" s="683"/>
      <c r="BA30" s="683"/>
      <c r="BB30" s="683"/>
      <c r="BC30" s="683"/>
      <c r="BD30" s="684"/>
    </row>
    <row r="31" spans="1:56" ht="20.25" customHeight="1">
      <c r="A31" s="45"/>
      <c r="B31" s="45"/>
      <c r="C31" s="49"/>
      <c r="D31" s="50"/>
      <c r="E31" s="51"/>
      <c r="F31" s="47"/>
      <c r="G31" s="47"/>
      <c r="H31" s="47"/>
      <c r="I31" s="47"/>
      <c r="J31" s="47"/>
      <c r="K31" s="47"/>
      <c r="L31" s="47"/>
      <c r="M31" s="47"/>
      <c r="N31" s="47"/>
      <c r="O31" s="47"/>
      <c r="P31" s="47"/>
      <c r="Q31" s="47"/>
      <c r="R31" s="47"/>
      <c r="S31" s="47"/>
      <c r="T31" s="47"/>
      <c r="U31" s="47"/>
      <c r="V31" s="47"/>
      <c r="W31" s="47"/>
      <c r="X31" s="47"/>
      <c r="Y31" s="47"/>
      <c r="Z31" s="47"/>
      <c r="AA31" s="47"/>
      <c r="AB31" s="47"/>
      <c r="AC31" s="52"/>
      <c r="AD31" s="47"/>
      <c r="AE31" s="47"/>
      <c r="AF31" s="47"/>
      <c r="AG31" s="47"/>
      <c r="AH31" s="47"/>
      <c r="AI31" s="47"/>
      <c r="AJ31" s="47"/>
      <c r="AK31" s="47"/>
      <c r="AL31" s="47"/>
      <c r="AM31" s="47"/>
      <c r="AN31" s="47"/>
      <c r="AO31" s="47"/>
      <c r="AP31" s="47"/>
      <c r="AQ31" s="47"/>
      <c r="AR31" s="47"/>
      <c r="AS31" s="47"/>
      <c r="AT31" s="47"/>
      <c r="AU31" s="47"/>
      <c r="AV31" s="45"/>
      <c r="AW31" s="45"/>
      <c r="AX31" s="45"/>
      <c r="AY31" s="45"/>
      <c r="AZ31" s="45"/>
      <c r="BA31" s="45"/>
      <c r="BB31" s="45"/>
      <c r="BC31" s="45"/>
      <c r="BD31" s="45"/>
    </row>
    <row r="32" spans="1:56" ht="20.25" customHeight="1">
      <c r="A32" s="45"/>
      <c r="B32" s="45"/>
      <c r="C32" s="41" t="s">
        <v>169</v>
      </c>
      <c r="D32" s="64"/>
      <c r="E32" s="64"/>
      <c r="F32" s="65"/>
      <c r="G32" s="65"/>
      <c r="H32" s="65"/>
      <c r="I32" s="65"/>
      <c r="J32" s="65"/>
      <c r="K32" s="65"/>
      <c r="L32" s="65"/>
      <c r="M32" s="65"/>
      <c r="N32" s="65"/>
      <c r="O32" s="65"/>
      <c r="P32" s="65"/>
      <c r="Q32" s="65" t="s">
        <v>153</v>
      </c>
      <c r="R32" s="65"/>
      <c r="S32" s="65"/>
      <c r="T32" s="65"/>
      <c r="U32" s="65"/>
      <c r="V32" s="65"/>
      <c r="W32" s="65"/>
      <c r="X32" s="65"/>
      <c r="Y32" s="65"/>
      <c r="Z32" s="65"/>
      <c r="AA32" s="67"/>
      <c r="AB32" s="65"/>
      <c r="AC32" s="65"/>
      <c r="AD32" s="65"/>
      <c r="AE32" s="65"/>
      <c r="AF32" s="65"/>
      <c r="AG32" s="65"/>
      <c r="AH32" s="65"/>
      <c r="AI32" s="65" t="s">
        <v>104</v>
      </c>
      <c r="AJ32" s="65"/>
      <c r="AK32" s="65"/>
      <c r="AL32" s="65"/>
      <c r="AM32" s="65"/>
      <c r="AN32" s="65"/>
      <c r="AO32" s="70"/>
      <c r="AP32" s="70"/>
      <c r="AQ32" s="70"/>
      <c r="AR32" s="70"/>
      <c r="AS32" s="71"/>
      <c r="AT32" s="70"/>
      <c r="AU32" s="70"/>
      <c r="AV32" s="70"/>
      <c r="AW32" s="70"/>
      <c r="AX32" s="45"/>
      <c r="AY32" s="45"/>
      <c r="AZ32" s="45"/>
      <c r="BA32" s="45"/>
      <c r="BB32" s="45"/>
      <c r="BC32" s="45"/>
      <c r="BD32" s="45"/>
    </row>
    <row r="33" spans="1:56" ht="20.25" customHeight="1">
      <c r="A33" s="45"/>
      <c r="B33" s="45"/>
      <c r="C33" s="41" t="s">
        <v>36</v>
      </c>
      <c r="D33" s="64"/>
      <c r="E33" s="64"/>
      <c r="F33" s="65"/>
      <c r="G33" s="65"/>
      <c r="H33" s="65"/>
      <c r="I33" s="65"/>
      <c r="J33" s="65"/>
      <c r="K33" s="65"/>
      <c r="L33" s="621" t="s">
        <v>30</v>
      </c>
      <c r="M33" s="621"/>
      <c r="N33" s="65"/>
      <c r="O33" s="65"/>
      <c r="P33" s="65"/>
      <c r="Q33" s="65"/>
      <c r="R33" s="624" t="s">
        <v>56</v>
      </c>
      <c r="S33" s="624"/>
      <c r="T33" s="624" t="s">
        <v>57</v>
      </c>
      <c r="U33" s="624"/>
      <c r="V33" s="624"/>
      <c r="W33" s="624"/>
      <c r="X33" s="65"/>
      <c r="Y33" s="602" t="s">
        <v>60</v>
      </c>
      <c r="Z33" s="602"/>
      <c r="AA33" s="602"/>
      <c r="AB33" s="602"/>
      <c r="AC33" s="41"/>
      <c r="AD33" s="41"/>
      <c r="AE33" s="69" t="s">
        <v>69</v>
      </c>
      <c r="AF33" s="69"/>
      <c r="AG33" s="65"/>
      <c r="AH33" s="65"/>
      <c r="AI33" s="554" t="s">
        <v>8</v>
      </c>
      <c r="AJ33" s="556"/>
      <c r="AK33" s="554" t="s">
        <v>9</v>
      </c>
      <c r="AL33" s="555"/>
      <c r="AM33" s="555"/>
      <c r="AN33" s="556"/>
      <c r="AO33" s="70"/>
      <c r="AP33" s="70"/>
      <c r="AQ33" s="70"/>
      <c r="AR33" s="70"/>
      <c r="AS33" s="588"/>
      <c r="AT33" s="588"/>
      <c r="AU33" s="70"/>
      <c r="AV33" s="70"/>
      <c r="AW33" s="70"/>
      <c r="AX33" s="45"/>
      <c r="AY33" s="45"/>
      <c r="AZ33" s="45"/>
      <c r="BA33" s="45"/>
      <c r="BB33" s="45"/>
      <c r="BC33" s="45"/>
      <c r="BD33" s="45"/>
    </row>
    <row r="34" spans="1:56" ht="20.25" customHeight="1">
      <c r="A34" s="45"/>
      <c r="B34" s="45"/>
      <c r="C34" s="591"/>
      <c r="D34" s="592"/>
      <c r="E34" s="593"/>
      <c r="F34" s="594">
        <f>IF(AB2=1,10,IF(AB2=2,11,IF(AB2=3,12,AB2-3)))</f>
        <v>1</v>
      </c>
      <c r="G34" s="595"/>
      <c r="H34" s="594">
        <f>IF(AB2=1,11,IF(AB2=2,12,AB2-2))</f>
        <v>2</v>
      </c>
      <c r="I34" s="595"/>
      <c r="J34" s="594">
        <f>IF(AB2=1,12,AB2-1)</f>
        <v>3</v>
      </c>
      <c r="K34" s="595"/>
      <c r="L34" s="554" t="s">
        <v>29</v>
      </c>
      <c r="M34" s="556"/>
      <c r="N34" s="65"/>
      <c r="O34" s="65"/>
      <c r="P34" s="65"/>
      <c r="Q34" s="65"/>
      <c r="R34" s="553"/>
      <c r="S34" s="553"/>
      <c r="T34" s="553" t="s">
        <v>58</v>
      </c>
      <c r="U34" s="553"/>
      <c r="V34" s="553" t="s">
        <v>59</v>
      </c>
      <c r="W34" s="553"/>
      <c r="X34" s="65"/>
      <c r="Y34" s="553" t="s">
        <v>58</v>
      </c>
      <c r="Z34" s="553"/>
      <c r="AA34" s="553" t="s">
        <v>59</v>
      </c>
      <c r="AB34" s="553"/>
      <c r="AC34" s="41"/>
      <c r="AD34" s="41"/>
      <c r="AE34" s="69" t="s">
        <v>65</v>
      </c>
      <c r="AF34" s="69"/>
      <c r="AG34" s="65"/>
      <c r="AH34" s="65"/>
      <c r="AI34" s="554" t="s">
        <v>4</v>
      </c>
      <c r="AJ34" s="556"/>
      <c r="AK34" s="554" t="s">
        <v>73</v>
      </c>
      <c r="AL34" s="555"/>
      <c r="AM34" s="555"/>
      <c r="AN34" s="556"/>
      <c r="AO34" s="72"/>
      <c r="AP34" s="72"/>
      <c r="AQ34" s="70"/>
      <c r="AR34" s="73"/>
      <c r="AS34" s="603"/>
      <c r="AT34" s="603"/>
      <c r="AU34" s="70"/>
      <c r="AV34" s="70"/>
      <c r="AW34" s="70"/>
      <c r="AX34" s="45"/>
      <c r="AY34" s="45"/>
      <c r="AZ34" s="45"/>
      <c r="BA34" s="45"/>
      <c r="BB34" s="45"/>
      <c r="BC34" s="45"/>
      <c r="BD34" s="45"/>
    </row>
    <row r="35" spans="1:56" ht="20.25" customHeight="1">
      <c r="A35" s="45"/>
      <c r="B35" s="45"/>
      <c r="C35" s="591" t="s">
        <v>123</v>
      </c>
      <c r="D35" s="592"/>
      <c r="E35" s="593"/>
      <c r="F35" s="596"/>
      <c r="G35" s="596"/>
      <c r="H35" s="596"/>
      <c r="I35" s="596"/>
      <c r="J35" s="596"/>
      <c r="K35" s="596"/>
      <c r="L35" s="590">
        <f>SUM(F35:K35)</f>
        <v>0</v>
      </c>
      <c r="M35" s="590"/>
      <c r="N35" s="65"/>
      <c r="O35" s="65"/>
      <c r="P35" s="65"/>
      <c r="Q35" s="65"/>
      <c r="R35" s="554" t="s">
        <v>4</v>
      </c>
      <c r="S35" s="556"/>
      <c r="T35" s="559">
        <f>SUMIFS($AU$13:$AV$30,$C$13:$D$30,"訪問介護員",$E$13:$F$30,"A")+SUMIFS($AU$13:$AV$30,$C$13:$D$30,"サービス提供責任者",$E$13:$F$30,"A")</f>
        <v>0</v>
      </c>
      <c r="U35" s="560"/>
      <c r="V35" s="580">
        <f>SUMIFS($AW$13:$AX$30,$C$13:$D$30,"訪問介護員",$E$13:$F$30,"A")+SUMIFS($AW$13:$AX$30,$C$13:$D$30,"サービス提供責任者",$E$13:$F$30,"A")</f>
        <v>0</v>
      </c>
      <c r="W35" s="581"/>
      <c r="X35" s="65"/>
      <c r="Y35" s="608">
        <v>0</v>
      </c>
      <c r="Z35" s="609"/>
      <c r="AA35" s="606">
        <v>0</v>
      </c>
      <c r="AB35" s="607"/>
      <c r="AC35" s="41"/>
      <c r="AD35" s="41"/>
      <c r="AE35" s="608">
        <v>0</v>
      </c>
      <c r="AF35" s="609"/>
      <c r="AG35" s="65"/>
      <c r="AH35" s="65"/>
      <c r="AI35" s="554" t="s">
        <v>5</v>
      </c>
      <c r="AJ35" s="556"/>
      <c r="AK35" s="554" t="s">
        <v>74</v>
      </c>
      <c r="AL35" s="555"/>
      <c r="AM35" s="555"/>
      <c r="AN35" s="556"/>
      <c r="AO35" s="73"/>
      <c r="AP35" s="70"/>
      <c r="AQ35" s="620"/>
      <c r="AR35" s="620"/>
      <c r="AS35" s="620"/>
      <c r="AT35" s="620"/>
      <c r="AU35" s="70"/>
      <c r="AV35" s="70"/>
      <c r="AW35" s="70"/>
      <c r="AX35" s="45"/>
      <c r="AY35" s="45"/>
      <c r="AZ35" s="45"/>
      <c r="BA35" s="45"/>
      <c r="BB35" s="45"/>
      <c r="BC35" s="45"/>
      <c r="BD35" s="45"/>
    </row>
    <row r="36" spans="1:56" ht="20.25" customHeight="1">
      <c r="A36" s="45"/>
      <c r="B36" s="45"/>
      <c r="C36" s="591" t="s">
        <v>124</v>
      </c>
      <c r="D36" s="592"/>
      <c r="E36" s="593"/>
      <c r="F36" s="596"/>
      <c r="G36" s="596"/>
      <c r="H36" s="596"/>
      <c r="I36" s="596"/>
      <c r="J36" s="596"/>
      <c r="K36" s="596"/>
      <c r="L36" s="590">
        <f>SUM(F36:K36)</f>
        <v>0</v>
      </c>
      <c r="M36" s="590"/>
      <c r="N36" s="65"/>
      <c r="O36" s="65"/>
      <c r="P36" s="65"/>
      <c r="Q36" s="65"/>
      <c r="R36" s="554" t="s">
        <v>5</v>
      </c>
      <c r="S36" s="556"/>
      <c r="T36" s="559">
        <f>SUMIFS($AU$13:$AV$30,$C$13:$D$30,"訪問介護員",$E$13:$F$30,"B")+SUMIFS($AU$13:$AV$30,$C$13:$D$30,"サービス提供責任者",$E$13:$F$30,"B")</f>
        <v>0</v>
      </c>
      <c r="U36" s="560"/>
      <c r="V36" s="580">
        <f>SUMIFS($AW$13:$AX$30,$C$13:$D$30,"訪問介護員",$E$13:$F$30,"B")+SUMIFS($AW$13:$AX$30,$C$13:$D$30,"サービス提供責任者",$E$13:$F$30,"B")</f>
        <v>0</v>
      </c>
      <c r="W36" s="581"/>
      <c r="X36" s="65"/>
      <c r="Y36" s="608">
        <v>0</v>
      </c>
      <c r="Z36" s="609"/>
      <c r="AA36" s="606">
        <v>0</v>
      </c>
      <c r="AB36" s="607"/>
      <c r="AC36" s="41"/>
      <c r="AD36" s="41"/>
      <c r="AE36" s="608">
        <v>0</v>
      </c>
      <c r="AF36" s="609"/>
      <c r="AG36" s="65"/>
      <c r="AH36" s="65"/>
      <c r="AI36" s="554" t="s">
        <v>6</v>
      </c>
      <c r="AJ36" s="556"/>
      <c r="AK36" s="554" t="s">
        <v>75</v>
      </c>
      <c r="AL36" s="555"/>
      <c r="AM36" s="555"/>
      <c r="AN36" s="556"/>
      <c r="AO36" s="73"/>
      <c r="AP36" s="70"/>
      <c r="AQ36" s="558"/>
      <c r="AR36" s="558"/>
      <c r="AS36" s="558"/>
      <c r="AT36" s="558"/>
      <c r="AU36" s="70"/>
      <c r="AV36" s="70"/>
      <c r="AW36" s="70"/>
      <c r="AX36" s="45"/>
      <c r="AY36" s="45"/>
      <c r="AZ36" s="45"/>
      <c r="BA36" s="45"/>
      <c r="BB36" s="45"/>
      <c r="BC36" s="45"/>
      <c r="BD36" s="45"/>
    </row>
    <row r="37" spans="1:56" ht="20.25" customHeight="1">
      <c r="A37" s="45"/>
      <c r="B37" s="45"/>
      <c r="C37" s="591" t="s">
        <v>28</v>
      </c>
      <c r="D37" s="592"/>
      <c r="E37" s="593"/>
      <c r="F37" s="596"/>
      <c r="G37" s="596"/>
      <c r="H37" s="596"/>
      <c r="I37" s="596"/>
      <c r="J37" s="596"/>
      <c r="K37" s="596"/>
      <c r="L37" s="590">
        <f>SUM(F37:K37)</f>
        <v>0</v>
      </c>
      <c r="M37" s="590"/>
      <c r="N37" s="65"/>
      <c r="O37" s="65"/>
      <c r="P37" s="65"/>
      <c r="Q37" s="65"/>
      <c r="R37" s="554" t="s">
        <v>6</v>
      </c>
      <c r="S37" s="556"/>
      <c r="T37" s="559">
        <f>SUMIFS($AU$13:$AV$30,$C$13:$D$30,"訪問介護員",$E$13:$F$30,"C")+SUMIFS($AU$13:$AV$30,$C$13:$D$30,"サービス提供責任者",$E$13:$F$30,"C")</f>
        <v>0</v>
      </c>
      <c r="U37" s="560"/>
      <c r="V37" s="580">
        <f>SUMIFS($AW$13:$AX$30,$C$13:$D$30,"訪問介護員",$E$13:$F$30,"C")+SUMIFS($AW$13:$AX$30,$C$13:$D$30,"サービス提供責任者",$E$13:$F$30,"C")</f>
        <v>0</v>
      </c>
      <c r="W37" s="581"/>
      <c r="X37" s="65"/>
      <c r="Y37" s="608">
        <v>0</v>
      </c>
      <c r="Z37" s="609"/>
      <c r="AA37" s="604">
        <v>0</v>
      </c>
      <c r="AB37" s="605"/>
      <c r="AC37" s="41"/>
      <c r="AD37" s="41"/>
      <c r="AE37" s="559" t="s">
        <v>38</v>
      </c>
      <c r="AF37" s="560"/>
      <c r="AG37" s="65"/>
      <c r="AH37" s="65"/>
      <c r="AI37" s="554" t="s">
        <v>7</v>
      </c>
      <c r="AJ37" s="556"/>
      <c r="AK37" s="554" t="s">
        <v>103</v>
      </c>
      <c r="AL37" s="555"/>
      <c r="AM37" s="555"/>
      <c r="AN37" s="556"/>
      <c r="AO37" s="74"/>
      <c r="AP37" s="70"/>
      <c r="AQ37" s="561"/>
      <c r="AR37" s="561"/>
      <c r="AS37" s="563"/>
      <c r="AT37" s="563"/>
      <c r="AU37" s="70"/>
      <c r="AV37" s="70"/>
      <c r="AW37" s="70"/>
      <c r="AX37" s="45"/>
      <c r="AY37" s="45"/>
      <c r="AZ37" s="45"/>
      <c r="BA37" s="45"/>
      <c r="BB37" s="45"/>
      <c r="BC37" s="45"/>
      <c r="BD37" s="45"/>
    </row>
    <row r="38" spans="1:56" ht="20.25" customHeight="1">
      <c r="A38" s="45"/>
      <c r="B38" s="45"/>
      <c r="C38" s="591" t="s">
        <v>29</v>
      </c>
      <c r="D38" s="592"/>
      <c r="E38" s="593"/>
      <c r="F38" s="590">
        <f>SUM(F35:G37)</f>
        <v>0</v>
      </c>
      <c r="G38" s="590"/>
      <c r="H38" s="590">
        <f>SUM(H35:I37)</f>
        <v>0</v>
      </c>
      <c r="I38" s="590"/>
      <c r="J38" s="590">
        <f>SUM(J35:K37)</f>
        <v>0</v>
      </c>
      <c r="K38" s="590"/>
      <c r="L38" s="590">
        <f>SUM(L35:M37)</f>
        <v>0</v>
      </c>
      <c r="M38" s="590"/>
      <c r="N38" s="625"/>
      <c r="O38" s="624"/>
      <c r="P38" s="65"/>
      <c r="Q38" s="65"/>
      <c r="R38" s="554" t="s">
        <v>7</v>
      </c>
      <c r="S38" s="556"/>
      <c r="T38" s="559">
        <f>SUMIFS($AU$13:$AV$30,$C$13:$D$30,"訪問介護員",$E$13:$F$30,"D")+SUMIFS($AU$13:$AV$30,$C$13:$D$30,"サービス提供責任者",$E$13:$F$30,"D")</f>
        <v>0</v>
      </c>
      <c r="U38" s="560"/>
      <c r="V38" s="580">
        <f>SUMIFS($AW$13:$AX$30,$C$13:$D$30,"訪問介護員",$E$13:$F$30,"D")+SUMIFS($AW$13:$AX$30,$C$13:$D$30,"サービス提供責任者",$E$13:$F$30,"D")</f>
        <v>0</v>
      </c>
      <c r="W38" s="581"/>
      <c r="X38" s="65"/>
      <c r="Y38" s="608">
        <v>0</v>
      </c>
      <c r="Z38" s="609"/>
      <c r="AA38" s="604">
        <v>0</v>
      </c>
      <c r="AB38" s="605"/>
      <c r="AC38" s="41"/>
      <c r="AD38" s="41"/>
      <c r="AE38" s="559" t="s">
        <v>38</v>
      </c>
      <c r="AF38" s="560"/>
      <c r="AG38" s="65"/>
      <c r="AH38" s="65"/>
      <c r="AI38" s="65"/>
      <c r="AJ38" s="558"/>
      <c r="AK38" s="558"/>
      <c r="AL38" s="561"/>
      <c r="AM38" s="561"/>
      <c r="AN38" s="563"/>
      <c r="AO38" s="563"/>
      <c r="AP38" s="70"/>
      <c r="AQ38" s="561"/>
      <c r="AR38" s="561"/>
      <c r="AS38" s="563"/>
      <c r="AT38" s="563"/>
      <c r="AU38" s="70"/>
      <c r="AV38" s="70"/>
      <c r="AW38" s="70"/>
      <c r="AX38" s="47"/>
      <c r="AY38" s="47"/>
      <c r="AZ38" s="45"/>
      <c r="BA38" s="45"/>
      <c r="BB38" s="45"/>
      <c r="BC38" s="45"/>
      <c r="BD38" s="45"/>
    </row>
    <row r="39" spans="1:56" ht="20.25" customHeight="1">
      <c r="A39" s="45"/>
      <c r="B39" s="45"/>
      <c r="C39" s="41"/>
      <c r="D39" s="41"/>
      <c r="E39" s="41"/>
      <c r="F39" s="41"/>
      <c r="G39" s="41"/>
      <c r="H39" s="41"/>
      <c r="I39" s="41"/>
      <c r="J39" s="41"/>
      <c r="K39" s="41"/>
      <c r="L39" s="69" t="s">
        <v>31</v>
      </c>
      <c r="M39" s="69"/>
      <c r="N39" s="41"/>
      <c r="O39" s="41"/>
      <c r="P39" s="65"/>
      <c r="Q39" s="65"/>
      <c r="R39" s="554" t="s">
        <v>29</v>
      </c>
      <c r="S39" s="556"/>
      <c r="T39" s="559">
        <f>SUM(T35:U38)</f>
        <v>0</v>
      </c>
      <c r="U39" s="560"/>
      <c r="V39" s="580">
        <f>SUM(V35:W38)</f>
        <v>0</v>
      </c>
      <c r="W39" s="581"/>
      <c r="X39" s="65"/>
      <c r="Y39" s="559">
        <f>SUM(Y35:Z38)</f>
        <v>0</v>
      </c>
      <c r="Z39" s="560"/>
      <c r="AA39" s="600">
        <f>SUM(AA35:AB38)</f>
        <v>0</v>
      </c>
      <c r="AB39" s="601"/>
      <c r="AC39" s="41"/>
      <c r="AD39" s="41"/>
      <c r="AE39" s="559">
        <f>SUM(AE35:AF36)</f>
        <v>0</v>
      </c>
      <c r="AF39" s="560"/>
      <c r="AG39" s="65"/>
      <c r="AH39" s="65"/>
      <c r="AI39" s="65"/>
      <c r="AJ39" s="558"/>
      <c r="AK39" s="558"/>
      <c r="AL39" s="561"/>
      <c r="AM39" s="561"/>
      <c r="AN39" s="562"/>
      <c r="AO39" s="562"/>
      <c r="AP39" s="70"/>
      <c r="AQ39" s="561"/>
      <c r="AR39" s="561"/>
      <c r="AS39" s="563"/>
      <c r="AT39" s="563"/>
      <c r="AU39" s="70"/>
      <c r="AV39" s="70"/>
      <c r="AW39" s="70"/>
      <c r="AX39" s="47"/>
      <c r="AY39" s="47"/>
      <c r="AZ39" s="45"/>
      <c r="BA39" s="45"/>
      <c r="BB39" s="45"/>
      <c r="BC39" s="45"/>
      <c r="BD39" s="45"/>
    </row>
    <row r="40" spans="1:56" ht="20.25" customHeight="1">
      <c r="A40" s="45"/>
      <c r="B40" s="45"/>
      <c r="C40" s="41"/>
      <c r="D40" s="41"/>
      <c r="E40" s="41"/>
      <c r="F40" s="41"/>
      <c r="G40" s="41"/>
      <c r="H40" s="41"/>
      <c r="I40" s="41"/>
      <c r="J40" s="41"/>
      <c r="K40" s="41"/>
      <c r="L40" s="589">
        <f>L38/3</f>
        <v>0</v>
      </c>
      <c r="M40" s="589"/>
      <c r="N40" s="41"/>
      <c r="O40" s="41"/>
      <c r="P40" s="65"/>
      <c r="Q40" s="65"/>
      <c r="R40" s="65"/>
      <c r="S40" s="65"/>
      <c r="T40" s="65"/>
      <c r="U40" s="65"/>
      <c r="V40" s="65"/>
      <c r="W40" s="65"/>
      <c r="X40" s="65"/>
      <c r="Y40" s="65"/>
      <c r="Z40" s="65"/>
      <c r="AA40" s="67"/>
      <c r="AB40" s="65"/>
      <c r="AC40" s="65"/>
      <c r="AD40" s="65"/>
      <c r="AE40" s="65"/>
      <c r="AF40" s="65"/>
      <c r="AG40" s="65"/>
      <c r="AH40" s="65"/>
      <c r="AI40" s="65"/>
      <c r="AJ40" s="70"/>
      <c r="AK40" s="70"/>
      <c r="AL40" s="70"/>
      <c r="AM40" s="70"/>
      <c r="AN40" s="70"/>
      <c r="AO40" s="70"/>
      <c r="AP40" s="70"/>
      <c r="AQ40" s="70"/>
      <c r="AR40" s="70"/>
      <c r="AS40" s="71"/>
      <c r="AT40" s="70"/>
      <c r="AU40" s="70"/>
      <c r="AV40" s="70"/>
      <c r="AW40" s="70"/>
      <c r="AX40" s="47"/>
      <c r="AY40" s="47"/>
      <c r="AZ40" s="45"/>
      <c r="BA40" s="45"/>
      <c r="BB40" s="45"/>
      <c r="BC40" s="45"/>
      <c r="BD40" s="45"/>
    </row>
    <row r="41" spans="1:56" ht="20.25" customHeight="1">
      <c r="A41" s="45"/>
      <c r="B41" s="45"/>
      <c r="C41" s="41"/>
      <c r="D41" s="41"/>
      <c r="E41" s="41"/>
      <c r="F41" s="41"/>
      <c r="G41" s="41"/>
      <c r="H41" s="41"/>
      <c r="I41" s="41"/>
      <c r="J41" s="41"/>
      <c r="K41" s="41"/>
      <c r="L41" s="41"/>
      <c r="M41" s="41"/>
      <c r="N41" s="41"/>
      <c r="O41" s="41"/>
      <c r="P41" s="65"/>
      <c r="Q41" s="65"/>
      <c r="R41" s="67" t="s">
        <v>67</v>
      </c>
      <c r="S41" s="65"/>
      <c r="T41" s="65"/>
      <c r="U41" s="65"/>
      <c r="V41" s="65"/>
      <c r="W41" s="65"/>
      <c r="X41" s="75" t="s">
        <v>136</v>
      </c>
      <c r="Y41" s="586" t="s">
        <v>137</v>
      </c>
      <c r="Z41" s="587"/>
      <c r="AA41" s="76"/>
      <c r="AB41" s="75"/>
      <c r="AC41" s="65"/>
      <c r="AD41" s="65"/>
      <c r="AE41" s="65"/>
      <c r="AF41" s="65"/>
      <c r="AG41" s="65"/>
      <c r="AH41" s="65"/>
      <c r="AI41" s="65"/>
      <c r="AJ41" s="71"/>
      <c r="AK41" s="70"/>
      <c r="AL41" s="70"/>
      <c r="AM41" s="70"/>
      <c r="AN41" s="70"/>
      <c r="AO41" s="70"/>
      <c r="AP41" s="70"/>
      <c r="AQ41" s="70"/>
      <c r="AR41" s="70"/>
      <c r="AS41" s="77"/>
      <c r="AT41" s="77"/>
      <c r="AU41" s="70"/>
      <c r="AV41" s="70"/>
      <c r="AW41" s="70"/>
      <c r="AX41" s="47"/>
      <c r="AY41" s="47"/>
      <c r="AZ41" s="45"/>
      <c r="BA41" s="45"/>
      <c r="BB41" s="45"/>
      <c r="BC41" s="45"/>
      <c r="BD41" s="45"/>
    </row>
    <row r="42" spans="1:56" ht="20.25" customHeight="1">
      <c r="A42" s="45"/>
      <c r="B42" s="45"/>
      <c r="C42" s="17"/>
      <c r="D42" s="64"/>
      <c r="E42" s="64"/>
      <c r="F42" s="65"/>
      <c r="G42" s="65"/>
      <c r="H42" s="65"/>
      <c r="I42" s="65"/>
      <c r="J42" s="65"/>
      <c r="K42" s="65"/>
      <c r="L42" s="66" t="s">
        <v>134</v>
      </c>
      <c r="M42" s="67"/>
      <c r="N42" s="67"/>
      <c r="O42" s="81"/>
      <c r="P42" s="65"/>
      <c r="Q42" s="65"/>
      <c r="R42" s="65" t="s">
        <v>61</v>
      </c>
      <c r="S42" s="65"/>
      <c r="T42" s="65"/>
      <c r="U42" s="65"/>
      <c r="V42" s="65"/>
      <c r="W42" s="65" t="s">
        <v>62</v>
      </c>
      <c r="X42" s="65"/>
      <c r="Y42" s="65"/>
      <c r="Z42" s="65"/>
      <c r="AA42" s="67"/>
      <c r="AB42" s="65"/>
      <c r="AC42" s="65"/>
      <c r="AD42" s="65"/>
      <c r="AE42" s="65"/>
      <c r="AF42" s="65"/>
      <c r="AG42" s="65"/>
      <c r="AH42" s="65"/>
      <c r="AI42" s="65"/>
      <c r="AJ42" s="70"/>
      <c r="AK42" s="70"/>
      <c r="AL42" s="70"/>
      <c r="AM42" s="70"/>
      <c r="AN42" s="70"/>
      <c r="AO42" s="70"/>
      <c r="AP42" s="70"/>
      <c r="AQ42" s="70"/>
      <c r="AR42" s="70"/>
      <c r="AS42" s="71"/>
      <c r="AT42" s="70"/>
      <c r="AU42" s="70"/>
      <c r="AV42" s="70"/>
      <c r="AW42" s="70"/>
      <c r="AX42" s="47"/>
      <c r="AY42" s="47"/>
      <c r="AZ42" s="45"/>
      <c r="BA42" s="45"/>
      <c r="BB42" s="45"/>
      <c r="BC42" s="45"/>
      <c r="BD42" s="45"/>
    </row>
    <row r="43" spans="1:56" ht="20.25" customHeight="1">
      <c r="A43" s="45"/>
      <c r="B43" s="45"/>
      <c r="C43" s="80" t="s">
        <v>35</v>
      </c>
      <c r="D43" s="80"/>
      <c r="E43" s="65"/>
      <c r="F43" s="80" t="s">
        <v>37</v>
      </c>
      <c r="G43" s="80"/>
      <c r="H43" s="65"/>
      <c r="I43" s="68"/>
      <c r="J43" s="68"/>
      <c r="K43" s="65"/>
      <c r="L43" s="69" t="s">
        <v>70</v>
      </c>
      <c r="M43" s="69"/>
      <c r="N43" s="69"/>
      <c r="O43" s="65"/>
      <c r="P43" s="65"/>
      <c r="Q43" s="65"/>
      <c r="R43" s="65" t="str">
        <f>IF($Y$41="週","対象時間数（週平均）","対象時間数（当月合計）")</f>
        <v>対象時間数（週平均）</v>
      </c>
      <c r="S43" s="65"/>
      <c r="T43" s="65"/>
      <c r="U43" s="65"/>
      <c r="V43" s="65"/>
      <c r="W43" s="65" t="str">
        <f>IF($Y$41="週","週に勤務すべき時間数","当月に勤務すべき時間数")</f>
        <v>週に勤務すべき時間数</v>
      </c>
      <c r="X43" s="65"/>
      <c r="Y43" s="65"/>
      <c r="Z43" s="65"/>
      <c r="AA43" s="67"/>
      <c r="AB43" s="553" t="s">
        <v>63</v>
      </c>
      <c r="AC43" s="553"/>
      <c r="AD43" s="553"/>
      <c r="AE43" s="553"/>
      <c r="AF43" s="65"/>
      <c r="AG43" s="65"/>
      <c r="AH43" s="65"/>
      <c r="AI43" s="65"/>
      <c r="AJ43" s="70"/>
      <c r="AK43" s="70"/>
      <c r="AL43" s="70"/>
      <c r="AM43" s="70"/>
      <c r="AN43" s="70"/>
      <c r="AO43" s="70"/>
      <c r="AP43" s="70"/>
      <c r="AQ43" s="70"/>
      <c r="AR43" s="70"/>
      <c r="AS43" s="71"/>
      <c r="AT43" s="70"/>
      <c r="AU43" s="70"/>
      <c r="AV43" s="70"/>
      <c r="AW43" s="70"/>
      <c r="AX43" s="47"/>
      <c r="AY43" s="47"/>
      <c r="AZ43" s="45"/>
      <c r="BA43" s="45"/>
      <c r="BB43" s="45"/>
      <c r="BC43" s="45"/>
      <c r="BD43" s="45"/>
    </row>
    <row r="44" spans="1:56" ht="20.25" customHeight="1">
      <c r="A44" s="45"/>
      <c r="B44" s="45"/>
      <c r="C44" s="575">
        <f>L40</f>
        <v>0</v>
      </c>
      <c r="D44" s="576"/>
      <c r="E44" s="69" t="s">
        <v>32</v>
      </c>
      <c r="F44" s="584">
        <v>40</v>
      </c>
      <c r="G44" s="585"/>
      <c r="H44" s="69" t="s">
        <v>33</v>
      </c>
      <c r="I44" s="582">
        <f>C44/F44</f>
        <v>0</v>
      </c>
      <c r="J44" s="583"/>
      <c r="K44" s="69" t="s">
        <v>34</v>
      </c>
      <c r="L44" s="577">
        <f>IF(C44&lt;40,1,ROUNDUP(I44,1))</f>
        <v>1</v>
      </c>
      <c r="M44" s="578"/>
      <c r="N44" s="579"/>
      <c r="O44" s="65"/>
      <c r="P44" s="65"/>
      <c r="Q44" s="65"/>
      <c r="R44" s="544">
        <f>IF($Y$41="週",AA39,Y39)</f>
        <v>0</v>
      </c>
      <c r="S44" s="545"/>
      <c r="T44" s="545"/>
      <c r="U44" s="546"/>
      <c r="V44" s="69" t="s">
        <v>32</v>
      </c>
      <c r="W44" s="554">
        <f>IF($Y$41="週",$AV$5,$AZ$5)</f>
        <v>40</v>
      </c>
      <c r="X44" s="555"/>
      <c r="Y44" s="555"/>
      <c r="Z44" s="556"/>
      <c r="AA44" s="69" t="s">
        <v>33</v>
      </c>
      <c r="AB44" s="547">
        <f>ROUNDDOWN(R44/W44,1)</f>
        <v>0</v>
      </c>
      <c r="AC44" s="548"/>
      <c r="AD44" s="548"/>
      <c r="AE44" s="549"/>
      <c r="AF44" s="65"/>
      <c r="AG44" s="65"/>
      <c r="AH44" s="65"/>
      <c r="AI44" s="65"/>
      <c r="AJ44" s="557"/>
      <c r="AK44" s="557"/>
      <c r="AL44" s="557"/>
      <c r="AM44" s="557"/>
      <c r="AN44" s="73"/>
      <c r="AO44" s="558"/>
      <c r="AP44" s="558"/>
      <c r="AQ44" s="558"/>
      <c r="AR44" s="558"/>
      <c r="AS44" s="73"/>
      <c r="AT44" s="588"/>
      <c r="AU44" s="588"/>
      <c r="AV44" s="588"/>
      <c r="AW44" s="588"/>
      <c r="AX44" s="47"/>
      <c r="AY44" s="47"/>
      <c r="AZ44" s="45"/>
      <c r="BA44" s="45"/>
      <c r="BB44" s="45"/>
      <c r="BC44" s="45"/>
      <c r="BD44" s="45"/>
    </row>
    <row r="45" spans="1:56" ht="20.25" customHeight="1">
      <c r="A45" s="45"/>
      <c r="B45" s="45"/>
      <c r="C45" s="41"/>
      <c r="D45" s="65"/>
      <c r="E45" s="65"/>
      <c r="F45" s="65"/>
      <c r="G45" s="65"/>
      <c r="H45" s="65"/>
      <c r="I45" s="65"/>
      <c r="J45" s="65"/>
      <c r="K45" s="65"/>
      <c r="L45" s="65" t="s">
        <v>106</v>
      </c>
      <c r="M45" s="65"/>
      <c r="N45" s="65"/>
      <c r="O45" s="65"/>
      <c r="P45" s="65"/>
      <c r="Q45" s="65"/>
      <c r="R45" s="65"/>
      <c r="S45" s="65"/>
      <c r="T45" s="65"/>
      <c r="U45" s="65"/>
      <c r="V45" s="65"/>
      <c r="W45" s="65"/>
      <c r="X45" s="65"/>
      <c r="Y45" s="65"/>
      <c r="Z45" s="65"/>
      <c r="AA45" s="67"/>
      <c r="AB45" s="65" t="s">
        <v>105</v>
      </c>
      <c r="AC45" s="65"/>
      <c r="AD45" s="65"/>
      <c r="AE45" s="65"/>
      <c r="AF45" s="65"/>
      <c r="AG45" s="65"/>
      <c r="AH45" s="65"/>
      <c r="AI45" s="65"/>
      <c r="AJ45" s="70"/>
      <c r="AK45" s="70"/>
      <c r="AL45" s="70"/>
      <c r="AM45" s="70"/>
      <c r="AN45" s="70"/>
      <c r="AO45" s="70"/>
      <c r="AP45" s="70"/>
      <c r="AQ45" s="70"/>
      <c r="AR45" s="70"/>
      <c r="AS45" s="71"/>
      <c r="AT45" s="70"/>
      <c r="AU45" s="70"/>
      <c r="AV45" s="70"/>
      <c r="AW45" s="70"/>
      <c r="AX45" s="47"/>
      <c r="AY45" s="47"/>
      <c r="AZ45" s="45"/>
      <c r="BA45" s="45"/>
      <c r="BB45" s="45"/>
      <c r="BC45" s="45"/>
      <c r="BD45" s="45"/>
    </row>
    <row r="46" spans="1:56" ht="20.25" customHeight="1">
      <c r="A46" s="45"/>
      <c r="B46" s="45"/>
      <c r="C46" s="41" t="s">
        <v>145</v>
      </c>
      <c r="D46" s="65"/>
      <c r="E46" s="65"/>
      <c r="F46" s="65"/>
      <c r="G46" s="65"/>
      <c r="H46" s="65"/>
      <c r="I46" s="65"/>
      <c r="J46" s="65"/>
      <c r="K46" s="65"/>
      <c r="L46" s="65"/>
      <c r="M46" s="65"/>
      <c r="N46" s="65"/>
      <c r="O46" s="65"/>
      <c r="P46" s="65"/>
      <c r="Q46" s="65"/>
      <c r="R46" s="65" t="s">
        <v>66</v>
      </c>
      <c r="S46" s="65"/>
      <c r="T46" s="65"/>
      <c r="U46" s="65"/>
      <c r="V46" s="65"/>
      <c r="W46" s="65"/>
      <c r="X46" s="65"/>
      <c r="Y46" s="65"/>
      <c r="Z46" s="65"/>
      <c r="AA46" s="67"/>
      <c r="AB46" s="65"/>
      <c r="AC46" s="65"/>
      <c r="AD46" s="65"/>
      <c r="AE46" s="65"/>
      <c r="AF46" s="65"/>
      <c r="AG46" s="65"/>
      <c r="AH46" s="65"/>
      <c r="AI46" s="65"/>
      <c r="AJ46" s="65"/>
      <c r="AK46" s="78"/>
      <c r="AL46" s="79"/>
      <c r="AM46" s="79"/>
      <c r="AN46" s="65"/>
      <c r="AO46" s="65"/>
      <c r="AP46" s="65"/>
      <c r="AQ46" s="65"/>
      <c r="AR46" s="65"/>
      <c r="AS46" s="65"/>
      <c r="AT46" s="65"/>
      <c r="AU46" s="65"/>
      <c r="AV46" s="41"/>
      <c r="AW46" s="41"/>
      <c r="AX46" s="47"/>
      <c r="AY46" s="47"/>
      <c r="AZ46" s="45"/>
      <c r="BA46" s="45"/>
      <c r="BB46" s="45"/>
      <c r="BC46" s="45"/>
      <c r="BD46" s="45"/>
    </row>
    <row r="47" spans="1:56" ht="20.25" customHeight="1">
      <c r="A47" s="45"/>
      <c r="B47" s="45"/>
      <c r="C47" s="41"/>
      <c r="D47" s="65" t="s">
        <v>146</v>
      </c>
      <c r="E47" s="65"/>
      <c r="F47" s="65"/>
      <c r="G47" s="65"/>
      <c r="H47" s="65"/>
      <c r="I47" s="65"/>
      <c r="J47" s="65"/>
      <c r="K47" s="65"/>
      <c r="L47" s="65"/>
      <c r="M47" s="65"/>
      <c r="N47" s="65"/>
      <c r="O47" s="65"/>
      <c r="P47" s="65"/>
      <c r="Q47" s="65"/>
      <c r="R47" s="65" t="s">
        <v>69</v>
      </c>
      <c r="S47" s="65"/>
      <c r="T47" s="65"/>
      <c r="U47" s="65"/>
      <c r="V47" s="65"/>
      <c r="W47" s="65"/>
      <c r="X47" s="65"/>
      <c r="Y47" s="65"/>
      <c r="Z47" s="65"/>
      <c r="AA47" s="67"/>
      <c r="AB47" s="69"/>
      <c r="AC47" s="69"/>
      <c r="AD47" s="69"/>
      <c r="AE47" s="69"/>
      <c r="AF47" s="65"/>
      <c r="AG47" s="65"/>
      <c r="AH47" s="65"/>
      <c r="AI47" s="65"/>
      <c r="AJ47" s="65"/>
      <c r="AK47" s="78"/>
      <c r="AL47" s="79"/>
      <c r="AM47" s="79"/>
      <c r="AN47" s="65"/>
      <c r="AO47" s="65"/>
      <c r="AP47" s="65"/>
      <c r="AQ47" s="65"/>
      <c r="AR47" s="65"/>
      <c r="AS47" s="65"/>
      <c r="AT47" s="65"/>
      <c r="AU47" s="65"/>
      <c r="AV47" s="41"/>
      <c r="AW47" s="41"/>
      <c r="AX47" s="47"/>
      <c r="AY47" s="47"/>
      <c r="AZ47" s="45"/>
      <c r="BA47" s="45"/>
      <c r="BB47" s="45"/>
      <c r="BC47" s="45"/>
      <c r="BD47" s="45"/>
    </row>
    <row r="48" spans="1:56" ht="20.25" customHeight="1">
      <c r="A48" s="45"/>
      <c r="B48" s="45"/>
      <c r="C48" s="41" t="s">
        <v>39</v>
      </c>
      <c r="D48" s="65"/>
      <c r="E48" s="65"/>
      <c r="F48" s="65"/>
      <c r="G48" s="65"/>
      <c r="H48" s="65"/>
      <c r="I48" s="65"/>
      <c r="J48" s="65"/>
      <c r="K48" s="65"/>
      <c r="L48" s="65"/>
      <c r="M48" s="65"/>
      <c r="N48" s="65"/>
      <c r="O48" s="65"/>
      <c r="P48" s="65"/>
      <c r="Q48" s="65"/>
      <c r="R48" s="41" t="s">
        <v>64</v>
      </c>
      <c r="S48" s="41"/>
      <c r="T48" s="41"/>
      <c r="U48" s="41"/>
      <c r="V48" s="41"/>
      <c r="W48" s="65" t="s">
        <v>68</v>
      </c>
      <c r="X48" s="41"/>
      <c r="Y48" s="41"/>
      <c r="Z48" s="41"/>
      <c r="AA48" s="41"/>
      <c r="AB48" s="553" t="s">
        <v>29</v>
      </c>
      <c r="AC48" s="553"/>
      <c r="AD48" s="553"/>
      <c r="AE48" s="553"/>
      <c r="AF48" s="65"/>
      <c r="AG48" s="65"/>
      <c r="AH48" s="65"/>
      <c r="AI48" s="65"/>
      <c r="AJ48" s="65"/>
      <c r="AK48" s="78"/>
      <c r="AL48" s="79"/>
      <c r="AM48" s="79"/>
      <c r="AN48" s="65"/>
      <c r="AO48" s="65"/>
      <c r="AP48" s="65"/>
      <c r="AQ48" s="65"/>
      <c r="AR48" s="65"/>
      <c r="AS48" s="65"/>
      <c r="AT48" s="65"/>
      <c r="AU48" s="65"/>
      <c r="AV48" s="41"/>
      <c r="AW48" s="41"/>
      <c r="AX48" s="47"/>
      <c r="AY48" s="47"/>
      <c r="AZ48" s="45"/>
      <c r="BA48" s="45"/>
      <c r="BB48" s="45"/>
      <c r="BC48" s="45"/>
      <c r="BD48" s="45"/>
    </row>
    <row r="49" spans="1:58" ht="20.25" customHeight="1">
      <c r="A49" s="45"/>
      <c r="B49" s="45"/>
      <c r="C49" s="41" t="s">
        <v>40</v>
      </c>
      <c r="D49" s="65"/>
      <c r="E49" s="65"/>
      <c r="F49" s="65"/>
      <c r="G49" s="65"/>
      <c r="H49" s="65"/>
      <c r="I49" s="65"/>
      <c r="J49" s="65"/>
      <c r="K49" s="65"/>
      <c r="L49" s="65"/>
      <c r="M49" s="65"/>
      <c r="N49" s="65"/>
      <c r="O49" s="65"/>
      <c r="P49" s="65"/>
      <c r="Q49" s="65"/>
      <c r="R49" s="544">
        <f>AE39</f>
        <v>0</v>
      </c>
      <c r="S49" s="545"/>
      <c r="T49" s="545"/>
      <c r="U49" s="546"/>
      <c r="V49" s="69" t="s">
        <v>122</v>
      </c>
      <c r="W49" s="547">
        <f>AB44</f>
        <v>0</v>
      </c>
      <c r="X49" s="548"/>
      <c r="Y49" s="548"/>
      <c r="Z49" s="549"/>
      <c r="AA49" s="69" t="s">
        <v>33</v>
      </c>
      <c r="AB49" s="550">
        <f>ROUNDDOWN(R49+W49,1)</f>
        <v>0</v>
      </c>
      <c r="AC49" s="551"/>
      <c r="AD49" s="551"/>
      <c r="AE49" s="552"/>
      <c r="AF49" s="65"/>
      <c r="AG49" s="65"/>
      <c r="AH49" s="65"/>
      <c r="AI49" s="65"/>
      <c r="AJ49" s="65"/>
      <c r="AK49" s="78"/>
      <c r="AL49" s="79"/>
      <c r="AM49" s="79"/>
      <c r="AN49" s="65"/>
      <c r="AO49" s="65"/>
      <c r="AP49" s="65"/>
      <c r="AQ49" s="65"/>
      <c r="AR49" s="65"/>
      <c r="AS49" s="65"/>
      <c r="AT49" s="65"/>
      <c r="AU49" s="65"/>
      <c r="AV49" s="41"/>
      <c r="AW49" s="41"/>
      <c r="AX49" s="47"/>
      <c r="AY49" s="47"/>
      <c r="AZ49" s="45"/>
      <c r="BA49" s="45"/>
      <c r="BB49" s="45"/>
      <c r="BC49" s="45"/>
      <c r="BD49" s="45"/>
    </row>
    <row r="50" spans="1:58" ht="20.25" customHeight="1">
      <c r="A50" s="45"/>
      <c r="B50" s="45"/>
      <c r="C50" s="41" t="s">
        <v>41</v>
      </c>
      <c r="D50" s="64"/>
      <c r="E50" s="64"/>
      <c r="F50" s="41"/>
      <c r="G50" s="65"/>
      <c r="H50" s="65"/>
      <c r="I50" s="65"/>
      <c r="J50" s="65"/>
      <c r="K50" s="65"/>
      <c r="L50" s="65"/>
      <c r="M50" s="65"/>
      <c r="N50" s="65"/>
      <c r="O50" s="65"/>
      <c r="P50" s="65"/>
      <c r="Q50" s="65"/>
      <c r="R50" s="65"/>
      <c r="S50" s="65"/>
      <c r="T50" s="65"/>
      <c r="U50" s="65"/>
      <c r="V50" s="65"/>
      <c r="W50" s="65"/>
      <c r="X50" s="65"/>
      <c r="Y50" s="65"/>
      <c r="Z50" s="65"/>
      <c r="AA50" s="65"/>
      <c r="AB50" s="65"/>
      <c r="AC50" s="67"/>
      <c r="AD50" s="65"/>
      <c r="AE50" s="65"/>
      <c r="AF50" s="65"/>
      <c r="AG50" s="65"/>
      <c r="AH50" s="65"/>
      <c r="AI50" s="65"/>
      <c r="AJ50" s="65"/>
      <c r="AK50" s="78"/>
      <c r="AL50" s="79"/>
      <c r="AM50" s="79"/>
      <c r="AN50" s="65"/>
      <c r="AO50" s="65"/>
      <c r="AP50" s="65"/>
      <c r="AQ50" s="65"/>
      <c r="AR50" s="65"/>
      <c r="AS50" s="65"/>
      <c r="AT50" s="65"/>
      <c r="AU50" s="65"/>
      <c r="AV50" s="41"/>
      <c r="AW50" s="41"/>
      <c r="AX50" s="45"/>
      <c r="AY50" s="45"/>
      <c r="AZ50" s="45"/>
      <c r="BA50" s="45"/>
      <c r="BB50" s="45"/>
      <c r="BC50" s="45"/>
      <c r="BD50" s="45"/>
    </row>
    <row r="51" spans="1:58" ht="20.25" customHeight="1">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xr:uid="{00000000-0002-0000-0200-000000000000}">
      <formula1>"40,50"</formula1>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Y41:Z41" xr:uid="{00000000-0002-0000-0200-000002000000}">
      <formula1>"週,暦月"</formula1>
    </dataValidation>
    <dataValidation type="list" allowBlank="1" showInputMessage="1" showErrorMessage="1" sqref="AZ3" xr:uid="{00000000-0002-0000-0200-000003000000}">
      <formula1>"４週,暦月"</formula1>
    </dataValidation>
    <dataValidation type="list" allowBlank="1" showInputMessage="1" sqref="C13:D30" xr:uid="{00000000-0002-0000-0200-000004000000}">
      <formula1>職種</formula1>
    </dataValidation>
    <dataValidation type="list" allowBlank="1" showInputMessage="1" sqref="E13:F30" xr:uid="{00000000-0002-0000-0200-000005000000}">
      <formula1>"A, B, C, D"</formula1>
    </dataValidation>
    <dataValidation type="list" errorStyle="warning" allowBlank="1" showInputMessage="1" error="リストにない場合のみ、入力してください。" sqref="G13:K30"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4"/>
  <sheetViews>
    <sheetView workbookViewId="0">
      <selection activeCell="A2" sqref="A2"/>
    </sheetView>
  </sheetViews>
  <sheetFormatPr defaultColWidth="9" defaultRowHeight="12.6"/>
  <cols>
    <col min="1" max="2" width="9" style="267"/>
    <col min="3" max="3" width="44.19921875" style="267" customWidth="1"/>
    <col min="4" max="16384" width="9" style="267"/>
  </cols>
  <sheetData>
    <row r="1" spans="1:10">
      <c r="A1" s="267" t="s">
        <v>78</v>
      </c>
    </row>
    <row r="2" spans="1:10" s="270" customFormat="1" ht="20.25" customHeight="1">
      <c r="A2" s="268" t="s">
        <v>77</v>
      </c>
      <c r="B2" s="268"/>
      <c r="C2" s="269"/>
    </row>
    <row r="3" spans="1:10" s="270" customFormat="1" ht="20.25" customHeight="1">
      <c r="A3" s="269"/>
      <c r="B3" s="269"/>
      <c r="C3" s="269"/>
    </row>
    <row r="4" spans="1:10" s="270" customFormat="1" ht="20.25" customHeight="1">
      <c r="A4" s="271"/>
      <c r="B4" s="269" t="s">
        <v>129</v>
      </c>
      <c r="C4" s="269"/>
      <c r="E4" s="688" t="s">
        <v>131</v>
      </c>
      <c r="F4" s="688"/>
      <c r="G4" s="688"/>
      <c r="H4" s="688"/>
      <c r="I4" s="688"/>
      <c r="J4" s="688"/>
    </row>
    <row r="5" spans="1:10" s="270" customFormat="1" ht="20.25" customHeight="1">
      <c r="A5" s="272"/>
      <c r="B5" s="269" t="s">
        <v>130</v>
      </c>
      <c r="C5" s="269"/>
      <c r="E5" s="688"/>
      <c r="F5" s="688"/>
      <c r="G5" s="688"/>
      <c r="H5" s="688"/>
      <c r="I5" s="688"/>
      <c r="J5" s="688"/>
    </row>
    <row r="6" spans="1:10" s="270" customFormat="1" ht="20.25" customHeight="1">
      <c r="A6" s="273" t="s">
        <v>127</v>
      </c>
      <c r="B6" s="269"/>
      <c r="C6" s="269"/>
    </row>
    <row r="7" spans="1:10" s="270" customFormat="1" ht="20.25" customHeight="1">
      <c r="A7" s="273"/>
      <c r="B7" s="269"/>
      <c r="C7" s="269"/>
    </row>
    <row r="8" spans="1:10" s="270" customFormat="1" ht="20.25" customHeight="1">
      <c r="A8" s="269" t="s">
        <v>83</v>
      </c>
      <c r="B8" s="269"/>
      <c r="C8" s="269"/>
    </row>
    <row r="9" spans="1:10" s="270" customFormat="1" ht="20.25" customHeight="1">
      <c r="A9" s="273"/>
      <c r="B9" s="269"/>
      <c r="C9" s="269"/>
    </row>
    <row r="10" spans="1:10" s="270" customFormat="1" ht="20.25" customHeight="1">
      <c r="A10" s="269" t="s">
        <v>149</v>
      </c>
      <c r="B10" s="269"/>
      <c r="C10" s="269"/>
    </row>
    <row r="11" spans="1:10" s="270" customFormat="1" ht="20.25" customHeight="1">
      <c r="A11" s="269"/>
      <c r="B11" s="269"/>
      <c r="C11" s="269"/>
    </row>
    <row r="12" spans="1:10" s="270" customFormat="1" ht="20.25" customHeight="1">
      <c r="A12" s="269" t="s">
        <v>165</v>
      </c>
      <c r="B12" s="269"/>
      <c r="C12" s="269"/>
    </row>
    <row r="13" spans="1:10" s="270" customFormat="1" ht="20.25" customHeight="1">
      <c r="A13" s="269"/>
      <c r="B13" s="269"/>
      <c r="C13" s="269"/>
    </row>
    <row r="14" spans="1:10" s="270" customFormat="1" ht="20.25" customHeight="1">
      <c r="A14" s="269" t="s">
        <v>80</v>
      </c>
      <c r="B14" s="269"/>
      <c r="C14" s="269"/>
    </row>
    <row r="15" spans="1:10" s="270" customFormat="1" ht="20.25" customHeight="1">
      <c r="A15" s="269"/>
      <c r="B15" s="269"/>
      <c r="C15" s="269"/>
    </row>
    <row r="16" spans="1:10" s="270" customFormat="1" ht="20.25" customHeight="1">
      <c r="A16" s="269" t="s">
        <v>167</v>
      </c>
      <c r="B16" s="269"/>
      <c r="C16" s="269"/>
    </row>
    <row r="17" spans="1:6" s="270" customFormat="1" ht="20.25" customHeight="1">
      <c r="A17" s="269" t="s">
        <v>71</v>
      </c>
      <c r="B17" s="269"/>
      <c r="C17" s="269"/>
    </row>
    <row r="18" spans="1:6" s="270" customFormat="1" ht="20.25" customHeight="1">
      <c r="A18" s="269"/>
      <c r="B18" s="269"/>
      <c r="C18" s="269"/>
    </row>
    <row r="19" spans="1:6" s="270" customFormat="1" ht="20.25" customHeight="1">
      <c r="A19" s="269"/>
      <c r="B19" s="274" t="s">
        <v>27</v>
      </c>
      <c r="C19" s="274" t="s">
        <v>1</v>
      </c>
    </row>
    <row r="20" spans="1:6" s="270" customFormat="1" ht="20.25" customHeight="1">
      <c r="A20" s="269"/>
      <c r="B20" s="274">
        <v>2</v>
      </c>
      <c r="C20" s="275" t="s">
        <v>43</v>
      </c>
      <c r="D20" s="689" t="s">
        <v>179</v>
      </c>
      <c r="E20" s="690"/>
      <c r="F20" s="691"/>
    </row>
    <row r="21" spans="1:6" s="270" customFormat="1" ht="20.25" customHeight="1">
      <c r="A21" s="269"/>
      <c r="B21" s="274">
        <v>3</v>
      </c>
      <c r="C21" s="275" t="s">
        <v>116</v>
      </c>
      <c r="D21" s="692"/>
      <c r="E21" s="693"/>
      <c r="F21" s="694"/>
    </row>
    <row r="22" spans="1:6" s="270" customFormat="1" ht="20.25" customHeight="1">
      <c r="A22" s="269"/>
      <c r="B22" s="274">
        <v>4</v>
      </c>
      <c r="C22" s="275" t="s">
        <v>180</v>
      </c>
      <c r="D22" s="689" t="s">
        <v>181</v>
      </c>
      <c r="E22" s="690"/>
      <c r="F22" s="691"/>
    </row>
    <row r="23" spans="1:6" s="270" customFormat="1" ht="20.25" customHeight="1">
      <c r="A23" s="269"/>
      <c r="B23" s="274">
        <v>5</v>
      </c>
      <c r="C23" s="275" t="s">
        <v>182</v>
      </c>
      <c r="D23" s="692"/>
      <c r="E23" s="693"/>
      <c r="F23" s="694"/>
    </row>
    <row r="24" spans="1:6" s="270" customFormat="1" ht="20.25" customHeight="1">
      <c r="A24" s="269"/>
      <c r="B24" s="269" t="s">
        <v>107</v>
      </c>
      <c r="C24" s="269"/>
    </row>
    <row r="25" spans="1:6" s="270" customFormat="1" ht="20.25" customHeight="1">
      <c r="A25" s="269"/>
      <c r="B25" s="269"/>
      <c r="C25" s="269"/>
    </row>
    <row r="26" spans="1:6" s="270" customFormat="1" ht="20.25" customHeight="1">
      <c r="A26" s="269" t="s">
        <v>81</v>
      </c>
      <c r="B26" s="269"/>
      <c r="C26" s="269"/>
    </row>
    <row r="27" spans="1:6" s="270" customFormat="1" ht="20.25" customHeight="1">
      <c r="A27" s="269" t="s">
        <v>72</v>
      </c>
      <c r="B27" s="269"/>
      <c r="C27" s="269"/>
    </row>
    <row r="28" spans="1:6" s="270" customFormat="1" ht="20.25" customHeight="1">
      <c r="A28" s="269"/>
      <c r="B28" s="269"/>
      <c r="C28" s="269"/>
    </row>
    <row r="29" spans="1:6" s="270" customFormat="1" ht="20.25" customHeight="1">
      <c r="A29" s="269"/>
      <c r="B29" s="274" t="s">
        <v>8</v>
      </c>
      <c r="C29" s="274" t="s">
        <v>9</v>
      </c>
    </row>
    <row r="30" spans="1:6" s="270" customFormat="1" ht="20.25" customHeight="1">
      <c r="A30" s="269"/>
      <c r="B30" s="274" t="s">
        <v>4</v>
      </c>
      <c r="C30" s="276" t="s">
        <v>73</v>
      </c>
    </row>
    <row r="31" spans="1:6" s="270" customFormat="1" ht="20.25" customHeight="1">
      <c r="A31" s="269"/>
      <c r="B31" s="274" t="s">
        <v>5</v>
      </c>
      <c r="C31" s="276" t="s">
        <v>74</v>
      </c>
    </row>
    <row r="32" spans="1:6" s="270" customFormat="1" ht="20.25" customHeight="1">
      <c r="A32" s="269"/>
      <c r="B32" s="274" t="s">
        <v>6</v>
      </c>
      <c r="C32" s="276" t="s">
        <v>75</v>
      </c>
    </row>
    <row r="33" spans="1:55" s="270" customFormat="1" ht="20.25" customHeight="1">
      <c r="A33" s="269"/>
      <c r="B33" s="274" t="s">
        <v>7</v>
      </c>
      <c r="C33" s="276" t="s">
        <v>103</v>
      </c>
    </row>
    <row r="34" spans="1:55" s="270" customFormat="1" ht="20.25" customHeight="1">
      <c r="A34" s="269"/>
      <c r="B34" s="269"/>
      <c r="C34" s="269"/>
    </row>
    <row r="35" spans="1:55" s="270" customFormat="1" ht="20.25" customHeight="1">
      <c r="A35" s="269"/>
      <c r="B35" s="269" t="s">
        <v>10</v>
      </c>
      <c r="C35" s="269"/>
    </row>
    <row r="36" spans="1:55" s="270" customFormat="1" ht="20.25" customHeight="1">
      <c r="B36" s="269" t="s">
        <v>198</v>
      </c>
      <c r="E36" s="269"/>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c r="AW36" s="277"/>
      <c r="AX36" s="277"/>
      <c r="AY36" s="277"/>
      <c r="AZ36" s="277"/>
      <c r="BA36" s="277"/>
      <c r="BB36" s="277"/>
      <c r="BC36" s="277"/>
    </row>
    <row r="37" spans="1:55" s="270" customFormat="1" ht="20.25" customHeight="1">
      <c r="B37" s="269" t="s">
        <v>125</v>
      </c>
      <c r="E37" s="269"/>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7"/>
      <c r="AY37" s="277"/>
      <c r="AZ37" s="277"/>
      <c r="BA37" s="277"/>
      <c r="BB37" s="277"/>
      <c r="BC37" s="277"/>
    </row>
    <row r="38" spans="1:55" s="270" customFormat="1" ht="20.25" customHeight="1">
      <c r="E38" s="269"/>
    </row>
    <row r="39" spans="1:55" s="270" customFormat="1" ht="20.25" customHeight="1">
      <c r="A39" s="269"/>
      <c r="B39" s="269"/>
      <c r="C39" s="269"/>
      <c r="D39" s="278"/>
      <c r="E39" s="279"/>
      <c r="F39" s="279"/>
      <c r="G39" s="279"/>
      <c r="H39" s="279"/>
      <c r="I39" s="279"/>
      <c r="J39" s="279"/>
      <c r="K39" s="279"/>
      <c r="L39" s="279"/>
      <c r="M39" s="279"/>
      <c r="N39" s="279"/>
      <c r="O39" s="279"/>
      <c r="P39" s="279"/>
      <c r="Q39" s="279"/>
      <c r="R39" s="279"/>
      <c r="S39" s="279"/>
      <c r="T39" s="279"/>
      <c r="U39" s="279"/>
      <c r="V39" s="279"/>
      <c r="W39" s="279"/>
      <c r="X39" s="279"/>
      <c r="Y39" s="279"/>
      <c r="Z39" s="279"/>
      <c r="AA39" s="279"/>
    </row>
    <row r="40" spans="1:55" s="270" customFormat="1" ht="20.25" customHeight="1">
      <c r="A40" s="269" t="s">
        <v>168</v>
      </c>
      <c r="B40" s="269"/>
      <c r="C40" s="269"/>
    </row>
    <row r="41" spans="1:55" s="270" customFormat="1" ht="20.25" customHeight="1">
      <c r="A41" s="269" t="s">
        <v>76</v>
      </c>
      <c r="B41" s="269"/>
      <c r="C41" s="269"/>
    </row>
    <row r="42" spans="1:55" s="270" customFormat="1" ht="20.25" customHeight="1">
      <c r="A42" s="280" t="s">
        <v>199</v>
      </c>
      <c r="D42" s="281"/>
      <c r="E42" s="282"/>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8"/>
      <c r="AG42" s="279"/>
      <c r="AH42" s="279"/>
      <c r="AI42" s="279"/>
      <c r="AJ42" s="279"/>
      <c r="AK42" s="279"/>
      <c r="AL42" s="279"/>
      <c r="AM42" s="279"/>
      <c r="AN42" s="279"/>
      <c r="AO42" s="279"/>
    </row>
    <row r="43" spans="1:55" s="270" customFormat="1" ht="20.25" customHeight="1">
      <c r="C43" s="280"/>
      <c r="D43" s="281"/>
      <c r="E43" s="282"/>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8"/>
      <c r="AG43" s="279"/>
      <c r="AH43" s="279"/>
      <c r="AI43" s="279"/>
      <c r="AJ43" s="279"/>
      <c r="AK43" s="279"/>
      <c r="AL43" s="279"/>
      <c r="AM43" s="279"/>
      <c r="AN43" s="279"/>
      <c r="AO43" s="279"/>
    </row>
    <row r="44" spans="1:55" s="270" customFormat="1" ht="20.25" customHeight="1">
      <c r="A44" s="269" t="s">
        <v>82</v>
      </c>
      <c r="B44" s="269"/>
    </row>
    <row r="45" spans="1:55" s="270" customFormat="1" ht="20.25" customHeight="1"/>
    <row r="46" spans="1:55" s="270" customFormat="1" ht="20.25" customHeight="1">
      <c r="A46" s="269" t="s">
        <v>166</v>
      </c>
      <c r="B46" s="269"/>
      <c r="C46" s="269"/>
    </row>
    <row r="47" spans="1:55" s="270" customFormat="1" ht="20.25" customHeight="1">
      <c r="A47" s="269" t="s">
        <v>150</v>
      </c>
      <c r="B47" s="269"/>
      <c r="C47" s="269"/>
    </row>
    <row r="48" spans="1:55" s="270" customFormat="1" ht="20.25" customHeight="1"/>
    <row r="49" spans="1:55" s="270" customFormat="1" ht="20.25" customHeight="1">
      <c r="A49" s="269" t="s">
        <v>84</v>
      </c>
      <c r="B49" s="269"/>
      <c r="C49" s="269"/>
    </row>
    <row r="50" spans="1:55" s="270" customFormat="1" ht="20.25" customHeight="1">
      <c r="A50" s="269" t="s">
        <v>151</v>
      </c>
      <c r="B50" s="269"/>
      <c r="C50" s="269"/>
    </row>
    <row r="51" spans="1:55" s="270" customFormat="1" ht="20.25" customHeight="1">
      <c r="A51" s="269"/>
      <c r="B51" s="269"/>
      <c r="C51" s="269"/>
    </row>
    <row r="52" spans="1:55" s="270" customFormat="1" ht="20.25" customHeight="1">
      <c r="A52" s="269" t="s">
        <v>85</v>
      </c>
      <c r="B52" s="269"/>
      <c r="C52" s="269"/>
    </row>
    <row r="53" spans="1:55" s="270" customFormat="1" ht="20.25" customHeight="1">
      <c r="A53" s="269"/>
      <c r="B53" s="269"/>
      <c r="C53" s="269"/>
    </row>
    <row r="54" spans="1:55" s="270" customFormat="1" ht="20.25" customHeight="1">
      <c r="A54" s="270" t="s">
        <v>152</v>
      </c>
      <c r="D54" s="283"/>
      <c r="E54" s="283"/>
      <c r="F54" s="283"/>
      <c r="G54" s="283"/>
      <c r="H54" s="283"/>
      <c r="I54" s="283"/>
      <c r="J54" s="283"/>
      <c r="K54" s="283"/>
      <c r="L54" s="283"/>
      <c r="M54" s="283"/>
      <c r="N54" s="283"/>
      <c r="O54" s="283"/>
      <c r="P54" s="283"/>
      <c r="Q54" s="283"/>
      <c r="R54" s="283"/>
      <c r="S54" s="283"/>
      <c r="T54" s="283"/>
      <c r="U54" s="283"/>
      <c r="V54" s="283"/>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3"/>
    </row>
    <row r="55" spans="1:55" s="270" customFormat="1" ht="20.25" customHeight="1">
      <c r="A55" s="270" t="s">
        <v>117</v>
      </c>
      <c r="D55" s="283"/>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3"/>
    </row>
    <row r="56" spans="1:55" s="270" customFormat="1" ht="20.25" customHeight="1">
      <c r="A56" s="270" t="s">
        <v>161</v>
      </c>
      <c r="D56" s="283"/>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3"/>
      <c r="AZ56" s="283"/>
      <c r="BA56" s="283"/>
      <c r="BB56" s="283"/>
      <c r="BC56" s="283"/>
    </row>
    <row r="57" spans="1:55" s="270" customFormat="1" ht="20.25" customHeight="1">
      <c r="A57" s="269"/>
      <c r="B57" s="269"/>
      <c r="C57" s="269"/>
      <c r="D57" s="277"/>
      <c r="E57" s="277"/>
      <c r="F57" s="277"/>
      <c r="G57" s="277"/>
      <c r="H57" s="277"/>
      <c r="I57" s="277"/>
      <c r="J57" s="277"/>
      <c r="K57" s="277"/>
      <c r="L57" s="277"/>
      <c r="M57" s="277"/>
      <c r="N57" s="277"/>
      <c r="O57" s="277"/>
      <c r="P57" s="277"/>
      <c r="Q57" s="277"/>
      <c r="R57" s="277"/>
      <c r="S57" s="277"/>
      <c r="T57" s="277"/>
      <c r="U57" s="277"/>
      <c r="V57" s="277"/>
      <c r="W57" s="277"/>
      <c r="X57" s="277"/>
      <c r="Y57" s="277"/>
      <c r="Z57" s="277"/>
      <c r="AA57" s="277"/>
      <c r="AB57" s="277"/>
      <c r="AC57" s="277"/>
      <c r="AD57" s="277"/>
      <c r="AE57" s="277"/>
      <c r="AF57" s="277"/>
      <c r="AG57" s="277"/>
      <c r="AH57" s="277"/>
      <c r="AI57" s="277"/>
      <c r="AJ57" s="277"/>
      <c r="AK57" s="277"/>
      <c r="AL57" s="277"/>
      <c r="AM57" s="277"/>
      <c r="AN57" s="277"/>
      <c r="AO57" s="277"/>
      <c r="AP57" s="277"/>
      <c r="AQ57" s="277"/>
      <c r="AR57" s="277"/>
      <c r="AS57" s="277"/>
      <c r="AT57" s="277"/>
      <c r="AU57" s="277"/>
      <c r="AV57" s="277"/>
      <c r="AW57" s="277"/>
      <c r="AX57" s="277"/>
      <c r="AY57" s="277"/>
      <c r="AZ57" s="277"/>
      <c r="BA57" s="277"/>
      <c r="BB57" s="277"/>
      <c r="BC57" s="277"/>
    </row>
    <row r="58" spans="1:55" s="270" customFormat="1" ht="20.25" customHeight="1">
      <c r="A58" s="270" t="s">
        <v>170</v>
      </c>
      <c r="C58" s="284"/>
      <c r="D58" s="269"/>
      <c r="E58" s="269"/>
    </row>
    <row r="59" spans="1:55" s="270" customFormat="1" ht="20.25" customHeight="1">
      <c r="A59" s="285" t="s">
        <v>143</v>
      </c>
      <c r="C59" s="284"/>
      <c r="D59" s="269"/>
      <c r="E59" s="269"/>
    </row>
    <row r="60" spans="1:55" s="270" customFormat="1" ht="20.25" customHeight="1">
      <c r="A60" s="284"/>
      <c r="B60" s="284"/>
      <c r="C60" s="284"/>
      <c r="D60" s="269"/>
      <c r="E60" s="269"/>
    </row>
    <row r="61" spans="1:55" s="270" customFormat="1" ht="20.25" customHeight="1">
      <c r="A61" s="270" t="s">
        <v>154</v>
      </c>
      <c r="C61" s="284"/>
      <c r="D61" s="269"/>
      <c r="E61" s="269"/>
    </row>
    <row r="62" spans="1:55" s="270" customFormat="1" ht="20.25" customHeight="1">
      <c r="A62" s="286" t="s">
        <v>158</v>
      </c>
      <c r="B62" s="284"/>
      <c r="C62" s="284"/>
      <c r="D62" s="269"/>
      <c r="E62" s="269"/>
    </row>
    <row r="63" spans="1:55" s="270" customFormat="1" ht="20.25" customHeight="1">
      <c r="A63" s="287" t="s">
        <v>159</v>
      </c>
      <c r="B63" s="284"/>
      <c r="C63" s="284"/>
      <c r="D63" s="269"/>
      <c r="E63" s="269"/>
    </row>
    <row r="64" spans="1:55" s="270" customFormat="1" ht="20.25" customHeight="1">
      <c r="A64" s="286" t="s">
        <v>200</v>
      </c>
      <c r="B64" s="284"/>
      <c r="C64" s="284"/>
      <c r="D64" s="269"/>
      <c r="E64" s="269"/>
    </row>
    <row r="65" spans="1:5" s="270" customFormat="1" ht="20.25" customHeight="1">
      <c r="A65" s="287" t="s">
        <v>160</v>
      </c>
      <c r="B65" s="284"/>
      <c r="C65" s="284"/>
      <c r="D65" s="269"/>
      <c r="E65" s="269"/>
    </row>
    <row r="66" spans="1:5" s="270" customFormat="1" ht="20.25" customHeight="1">
      <c r="A66" s="286" t="s">
        <v>171</v>
      </c>
      <c r="B66" s="284"/>
      <c r="C66" s="284"/>
      <c r="D66" s="269"/>
      <c r="E66" s="269"/>
    </row>
    <row r="67" spans="1:5" s="270" customFormat="1" ht="20.25" customHeight="1">
      <c r="A67" s="286" t="s">
        <v>172</v>
      </c>
      <c r="B67" s="284"/>
      <c r="C67" s="284"/>
      <c r="D67" s="269"/>
      <c r="E67" s="269"/>
    </row>
    <row r="68" spans="1:5" s="270" customFormat="1" ht="20.25" customHeight="1">
      <c r="A68" s="286" t="s">
        <v>173</v>
      </c>
      <c r="B68" s="284"/>
      <c r="C68" s="284"/>
      <c r="D68" s="269"/>
      <c r="E68" s="269"/>
    </row>
    <row r="69" spans="1:5" s="270" customFormat="1" ht="20.25" customHeight="1">
      <c r="A69" s="284"/>
      <c r="B69" s="284"/>
      <c r="C69" s="284"/>
      <c r="D69" s="269"/>
      <c r="E69" s="269"/>
    </row>
    <row r="70" spans="1:5" s="270" customFormat="1" ht="20.25" customHeight="1">
      <c r="A70" s="284"/>
      <c r="B70" s="284"/>
      <c r="C70" s="284"/>
      <c r="D70" s="269"/>
      <c r="E70" s="269"/>
    </row>
    <row r="71" spans="1:5" s="270" customFormat="1" ht="20.25" customHeight="1">
      <c r="A71" s="284"/>
      <c r="B71" s="284"/>
      <c r="C71" s="284"/>
      <c r="D71" s="269"/>
      <c r="E71" s="269"/>
    </row>
    <row r="72" spans="1:5" s="270" customFormat="1" ht="20.25" customHeight="1">
      <c r="A72" s="284"/>
      <c r="B72" s="284"/>
      <c r="C72" s="284"/>
      <c r="D72" s="269"/>
      <c r="E72" s="269"/>
    </row>
    <row r="73" spans="1:5" ht="20.25" customHeight="1"/>
    <row r="74" spans="1:5" ht="20.25" customHeight="1"/>
  </sheetData>
  <mergeCells count="3">
    <mergeCell ref="E4:J5"/>
    <mergeCell ref="D20:F21"/>
    <mergeCell ref="D22:F23"/>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topLeftCell="B1" workbookViewId="0">
      <selection activeCell="C12" sqref="C12"/>
    </sheetView>
  </sheetViews>
  <sheetFormatPr defaultColWidth="9" defaultRowHeight="18.600000000000001"/>
  <cols>
    <col min="1" max="1" width="2" style="288" customWidth="1"/>
    <col min="2" max="2" width="7.09765625" style="288" bestFit="1" customWidth="1"/>
    <col min="3" max="11" width="40.59765625" style="288" customWidth="1"/>
    <col min="12" max="16384" width="9" style="288"/>
  </cols>
  <sheetData>
    <row r="1" spans="2:11">
      <c r="B1" s="288" t="s">
        <v>110</v>
      </c>
    </row>
    <row r="3" spans="2:11">
      <c r="B3" s="289" t="s">
        <v>111</v>
      </c>
      <c r="C3" s="289" t="s">
        <v>112</v>
      </c>
    </row>
    <row r="4" spans="2:11">
      <c r="B4" s="289">
        <v>1</v>
      </c>
      <c r="C4" s="290" t="s">
        <v>98</v>
      </c>
    </row>
    <row r="5" spans="2:11">
      <c r="B5" s="289">
        <v>2</v>
      </c>
      <c r="C5" s="290" t="s">
        <v>175</v>
      </c>
    </row>
    <row r="6" spans="2:11">
      <c r="B6" s="289">
        <v>3</v>
      </c>
      <c r="C6" s="291" t="s">
        <v>176</v>
      </c>
    </row>
    <row r="7" spans="2:11">
      <c r="B7" s="289">
        <v>4</v>
      </c>
      <c r="C7" s="290" t="s">
        <v>177</v>
      </c>
    </row>
    <row r="8" spans="2:11">
      <c r="B8" s="289">
        <v>5</v>
      </c>
      <c r="C8" s="290" t="s">
        <v>178</v>
      </c>
    </row>
    <row r="10" spans="2:11">
      <c r="B10" s="288" t="s">
        <v>109</v>
      </c>
    </row>
    <row r="11" spans="2:11" ht="19.2" thickBot="1"/>
    <row r="12" spans="2:11" ht="19.2" thickBot="1">
      <c r="B12" s="292" t="s">
        <v>91</v>
      </c>
      <c r="C12" s="293" t="s">
        <v>2</v>
      </c>
      <c r="D12" s="294" t="s">
        <v>43</v>
      </c>
      <c r="E12" s="295" t="s">
        <v>42</v>
      </c>
      <c r="F12" s="294" t="s">
        <v>180</v>
      </c>
      <c r="G12" s="296" t="s">
        <v>182</v>
      </c>
      <c r="H12" s="296" t="s">
        <v>144</v>
      </c>
      <c r="I12" s="296" t="s">
        <v>144</v>
      </c>
      <c r="J12" s="296" t="s">
        <v>144</v>
      </c>
      <c r="K12" s="297" t="s">
        <v>144</v>
      </c>
    </row>
    <row r="13" spans="2:11">
      <c r="B13" s="695" t="s">
        <v>92</v>
      </c>
      <c r="C13" s="298" t="s">
        <v>50</v>
      </c>
      <c r="D13" s="299" t="s">
        <v>3</v>
      </c>
      <c r="E13" s="300" t="s">
        <v>3</v>
      </c>
      <c r="F13" s="299" t="s">
        <v>3</v>
      </c>
      <c r="G13" s="300" t="s">
        <v>3</v>
      </c>
      <c r="H13" s="301"/>
      <c r="I13" s="301"/>
      <c r="J13" s="301"/>
      <c r="K13" s="302"/>
    </row>
    <row r="14" spans="2:11">
      <c r="B14" s="695"/>
      <c r="C14" s="303" t="s">
        <v>50</v>
      </c>
      <c r="D14" s="304" t="s">
        <v>51</v>
      </c>
      <c r="E14" s="305" t="s">
        <v>44</v>
      </c>
      <c r="F14" s="304" t="s">
        <v>51</v>
      </c>
      <c r="G14" s="305" t="s">
        <v>44</v>
      </c>
      <c r="H14" s="290"/>
      <c r="I14" s="290"/>
      <c r="J14" s="290"/>
      <c r="K14" s="306"/>
    </row>
    <row r="15" spans="2:11">
      <c r="B15" s="695"/>
      <c r="C15" s="303" t="s">
        <v>50</v>
      </c>
      <c r="D15" s="307" t="s">
        <v>52</v>
      </c>
      <c r="E15" s="308" t="s">
        <v>45</v>
      </c>
      <c r="F15" s="307" t="s">
        <v>52</v>
      </c>
      <c r="G15" s="308" t="s">
        <v>45</v>
      </c>
      <c r="H15" s="290"/>
      <c r="I15" s="290"/>
      <c r="J15" s="290"/>
      <c r="K15" s="306"/>
    </row>
    <row r="16" spans="2:11">
      <c r="B16" s="695"/>
      <c r="C16" s="303" t="s">
        <v>50</v>
      </c>
      <c r="D16" s="307" t="s">
        <v>118</v>
      </c>
      <c r="E16" s="308" t="s">
        <v>113</v>
      </c>
      <c r="F16" s="307" t="s">
        <v>118</v>
      </c>
      <c r="G16" s="308" t="s">
        <v>113</v>
      </c>
      <c r="H16" s="290"/>
      <c r="I16" s="290"/>
      <c r="J16" s="290"/>
      <c r="K16" s="306"/>
    </row>
    <row r="17" spans="2:11">
      <c r="B17" s="695"/>
      <c r="C17" s="303" t="s">
        <v>50</v>
      </c>
      <c r="D17" s="307" t="s">
        <v>49</v>
      </c>
      <c r="E17" s="308" t="s">
        <v>114</v>
      </c>
      <c r="F17" s="307" t="s">
        <v>49</v>
      </c>
      <c r="G17" s="308" t="s">
        <v>114</v>
      </c>
      <c r="H17" s="290"/>
      <c r="I17" s="290"/>
      <c r="J17" s="290"/>
      <c r="K17" s="306"/>
    </row>
    <row r="18" spans="2:11">
      <c r="B18" s="695"/>
      <c r="C18" s="303" t="s">
        <v>50</v>
      </c>
      <c r="D18" s="307" t="s">
        <v>47</v>
      </c>
      <c r="E18" s="308" t="s">
        <v>115</v>
      </c>
      <c r="F18" s="307" t="s">
        <v>47</v>
      </c>
      <c r="G18" s="308" t="s">
        <v>115</v>
      </c>
      <c r="H18" s="290"/>
      <c r="I18" s="290"/>
      <c r="J18" s="290"/>
      <c r="K18" s="306"/>
    </row>
    <row r="19" spans="2:11">
      <c r="B19" s="695"/>
      <c r="C19" s="303" t="s">
        <v>50</v>
      </c>
      <c r="D19" s="307" t="s">
        <v>126</v>
      </c>
      <c r="E19" s="308" t="s">
        <v>46</v>
      </c>
      <c r="F19" s="309" t="s">
        <v>193</v>
      </c>
      <c r="G19" s="308" t="s">
        <v>46</v>
      </c>
      <c r="H19" s="290"/>
      <c r="I19" s="290"/>
      <c r="J19" s="290"/>
      <c r="K19" s="306"/>
    </row>
    <row r="20" spans="2:11">
      <c r="B20" s="695"/>
      <c r="C20" s="303" t="s">
        <v>50</v>
      </c>
      <c r="D20" s="307" t="s">
        <v>144</v>
      </c>
      <c r="E20" s="308" t="s">
        <v>47</v>
      </c>
      <c r="F20" s="308"/>
      <c r="G20" s="308" t="s">
        <v>47</v>
      </c>
      <c r="H20" s="290"/>
      <c r="I20" s="290"/>
      <c r="J20" s="290"/>
      <c r="K20" s="306"/>
    </row>
    <row r="21" spans="2:11">
      <c r="B21" s="695"/>
      <c r="C21" s="303" t="s">
        <v>50</v>
      </c>
      <c r="D21" s="307" t="s">
        <v>144</v>
      </c>
      <c r="E21" s="308" t="s">
        <v>48</v>
      </c>
      <c r="F21" s="308"/>
      <c r="G21" s="308" t="s">
        <v>48</v>
      </c>
      <c r="H21" s="290"/>
      <c r="I21" s="290"/>
      <c r="J21" s="290"/>
      <c r="K21" s="306"/>
    </row>
    <row r="22" spans="2:11">
      <c r="B22" s="695"/>
      <c r="C22" s="303" t="s">
        <v>50</v>
      </c>
      <c r="D22" s="308" t="s">
        <v>144</v>
      </c>
      <c r="E22" s="308" t="s">
        <v>144</v>
      </c>
      <c r="F22" s="308"/>
      <c r="G22" s="290" t="s">
        <v>194</v>
      </c>
      <c r="H22" s="290"/>
      <c r="I22" s="290"/>
      <c r="J22" s="290"/>
      <c r="K22" s="306"/>
    </row>
    <row r="23" spans="2:11">
      <c r="B23" s="695"/>
      <c r="C23" s="303" t="s">
        <v>50</v>
      </c>
      <c r="D23" s="308" t="s">
        <v>144</v>
      </c>
      <c r="E23" s="308" t="s">
        <v>144</v>
      </c>
      <c r="F23" s="308"/>
      <c r="G23" s="290"/>
      <c r="H23" s="290"/>
      <c r="I23" s="290"/>
      <c r="J23" s="290"/>
      <c r="K23" s="306"/>
    </row>
    <row r="24" spans="2:11">
      <c r="B24" s="695"/>
      <c r="C24" s="303" t="s">
        <v>50</v>
      </c>
      <c r="D24" s="308" t="s">
        <v>144</v>
      </c>
      <c r="E24" s="308" t="s">
        <v>144</v>
      </c>
      <c r="F24" s="308"/>
      <c r="G24" s="290"/>
      <c r="H24" s="290"/>
      <c r="I24" s="290"/>
      <c r="J24" s="290"/>
      <c r="K24" s="306"/>
    </row>
    <row r="25" spans="2:11" ht="19.2" thickBot="1">
      <c r="B25" s="696"/>
      <c r="C25" s="310" t="s">
        <v>50</v>
      </c>
      <c r="D25" s="311" t="s">
        <v>144</v>
      </c>
      <c r="E25" s="312" t="s">
        <v>144</v>
      </c>
      <c r="F25" s="312"/>
      <c r="G25" s="311"/>
      <c r="H25" s="311"/>
      <c r="I25" s="311"/>
      <c r="J25" s="311"/>
      <c r="K25" s="313"/>
    </row>
    <row r="28" spans="2:11">
      <c r="C28" s="288" t="s">
        <v>135</v>
      </c>
    </row>
    <row r="29" spans="2:11">
      <c r="C29" s="288" t="s">
        <v>53</v>
      </c>
    </row>
    <row r="30" spans="2:11">
      <c r="C30" s="288" t="s">
        <v>141</v>
      </c>
    </row>
    <row r="31" spans="2:11">
      <c r="C31" s="288" t="s">
        <v>138</v>
      </c>
    </row>
    <row r="32" spans="2:11">
      <c r="C32" s="288" t="s">
        <v>139</v>
      </c>
    </row>
    <row r="33" spans="3:3">
      <c r="C33" s="288" t="s">
        <v>140</v>
      </c>
    </row>
    <row r="34" spans="3:3">
      <c r="C34" s="288" t="s">
        <v>54</v>
      </c>
    </row>
    <row r="35" spans="3:3">
      <c r="C35" s="288" t="s">
        <v>55</v>
      </c>
    </row>
    <row r="37" spans="3:3">
      <c r="C37" s="288" t="s">
        <v>142</v>
      </c>
    </row>
    <row r="38" spans="3:3">
      <c r="C38" s="288" t="s">
        <v>93</v>
      </c>
    </row>
    <row r="39" spans="3:3">
      <c r="C39" s="288" t="s">
        <v>94</v>
      </c>
    </row>
    <row r="40" spans="3:3">
      <c r="C40" s="288" t="s">
        <v>95</v>
      </c>
    </row>
    <row r="41" spans="3:3">
      <c r="C41" s="288" t="s">
        <v>96</v>
      </c>
    </row>
    <row r="42" spans="3:3">
      <c r="C42" s="288" t="s">
        <v>97</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13</vt:i4>
      </vt:variant>
    </vt:vector>
  </HeadingPairs>
  <TitlesOfParts>
    <vt:vector baseType="lpstr" size="19">
      <vt:lpstr>【記載例】訪問介護</vt:lpstr>
      <vt:lpstr>【記載例】生活援助特化型訪問サービスも指定を受けている場合</vt:lpstr>
      <vt:lpstr>訪問介護・第一号訪問事業（100名）</vt:lpstr>
      <vt:lpstr>訪問介護・第一号訪問事業（１枚版）</vt:lpstr>
      <vt:lpstr>記入方法</vt:lpstr>
      <vt:lpstr>プルダウン・リスト</vt:lpstr>
      <vt:lpstr>【記載例】生活援助特化型訪問サービスも指定を受けている場合!Print_Area</vt:lpstr>
      <vt:lpstr>【記載例】訪問介護!Print_Area</vt:lpstr>
      <vt:lpstr>記入方法!Print_Area</vt:lpstr>
      <vt:lpstr>'訪問介護・第一号訪問事業（100名）'!Print_Area</vt:lpstr>
      <vt:lpstr>'訪問介護・第一号訪問事業（１枚版）'!Print_Area</vt:lpstr>
      <vt:lpstr>【記載例】生活援助特化型訪問サービスも指定を受けている場合!Print_Titles</vt:lpstr>
      <vt:lpstr>【記載例】訪問介護!Print_Titles</vt:lpstr>
      <vt:lpstr>'訪問介護・第一号訪問事業（100名）'!Print_Titles</vt:lpstr>
      <vt:lpstr>'訪問介護・第一号訪問事業（１枚版）'!Print_Titles</vt:lpstr>
      <vt:lpstr>サービス提供責任者</vt:lpstr>
      <vt:lpstr>管理者</vt:lpstr>
      <vt:lpstr>職種</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2025-11-07T05:46:01Z</cp:lastPrinted>
  <dcterms:created xsi:type="dcterms:W3CDTF">2020-01-14T23:44:41Z</dcterms:created>
  <dcterms:modified xsi:type="dcterms:W3CDTF">2026-02-24T07:13:47Z</dcterms:modified>
</cp:coreProperties>
</file>