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cl4snasint002\1202111000_介護保険課\19 R5年度フォルダ\06 事業者指定係\02 指定更新・廃止\01 更新\☆R6年度新様式・添付書類検討\☆国提示様式\excel版\1-2_標準様式（指定居宅サービス事業所等）\"/>
    </mc:Choice>
  </mc:AlternateContent>
  <xr:revisionPtr revIDLastSave="0" documentId="8_{4CAC62BC-5665-48D2-8078-BDB1BA85129C}" xr6:coauthVersionLast="47" xr6:coauthVersionMax="47" xr10:uidLastSave="{00000000-0000-0000-0000-000000000000}"/>
  <bookViews>
    <workbookView xWindow="34920" yWindow="165" windowWidth="23325" windowHeight="14700" tabRatio="665" firstSheet="2" activeTab="3" xr2:uid="{00000000-000D-0000-FFFF-FFFF00000000}"/>
  </bookViews>
  <sheets>
    <sheet name="【記載例】訪問介護" sheetId="10" r:id="rId1"/>
    <sheet name="【記載例】生活援助特化型訪問サービスも指定を受けている場合" sheetId="11" r:id="rId2"/>
    <sheet name="訪問介護・第一号訪問事業（100名）" sheetId="9" r:id="rId3"/>
    <sheet name="訪問介護・第一号訪問事業（１枚版）" sheetId="1" r:id="rId4"/>
    <sheet name="記入方法" sheetId="5" r:id="rId5"/>
    <sheet name="プルダウン・リスト" sheetId="2" r:id="rId6"/>
  </sheets>
  <externalReferences>
    <externalReference r:id="rId7"/>
  </externalReferences>
  <definedNames>
    <definedName name="_xlnm.Print_Area" localSheetId="1">【記載例】生活援助特化型訪問サービスも指定を受けている場合!$A$1:$BD$50</definedName>
    <definedName name="_xlnm.Print_Area" localSheetId="0">【記載例】訪問介護!$A$1:$BD$50</definedName>
    <definedName name="_xlnm.Print_Area" localSheetId="4">記入方法!$A$1:$O$80</definedName>
    <definedName name="_xlnm.Print_Area" localSheetId="2">'訪問介護・第一号訪問事業（100名）'!$A$1:$BD$132</definedName>
    <definedName name="_xlnm.Print_Area" localSheetId="3">'訪問介護・第一号訪問事業（１枚版）'!$A$1:$BD$50</definedName>
    <definedName name="_xlnm.Print_Titles" localSheetId="1">【記載例】生活援助特化型訪問サービスも指定を受けている場合!$1:$12</definedName>
    <definedName name="_xlnm.Print_Titles" localSheetId="0">【記載例】訪問介護!$1:$12</definedName>
    <definedName name="_xlnm.Print_Titles" localSheetId="2">'訪問介護・第一号訪問事業（100名）'!$1:$12</definedName>
    <definedName name="_xlnm.Print_Titles" localSheetId="3">'訪問介護・第一号訪問事業（１枚版）'!$1:$12</definedName>
    <definedName name="サービス提供責任者">プルダウン・リスト!$D$13:$D$25</definedName>
    <definedName name="管理者">プルダウン・リスト!$C$13:$C$25</definedName>
    <definedName name="職種" localSheetId="1">[1]プルダウン・リスト!$C$12:$K$12</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4" i="11" l="1"/>
  <c r="W43" i="11"/>
  <c r="R43" i="11"/>
  <c r="AE39" i="11"/>
  <c r="R49" i="11" s="1"/>
  <c r="AA39" i="11"/>
  <c r="R44" i="11" s="1"/>
  <c r="AB44" i="11" s="1"/>
  <c r="W49" i="11" s="1"/>
  <c r="Y39" i="11"/>
  <c r="J38" i="11"/>
  <c r="H38" i="11"/>
  <c r="F38" i="11"/>
  <c r="V37" i="11"/>
  <c r="T37" i="11"/>
  <c r="L37" i="11"/>
  <c r="L36" i="11"/>
  <c r="V35" i="11"/>
  <c r="T35" i="11"/>
  <c r="L35" i="11"/>
  <c r="L38" i="11" s="1"/>
  <c r="L40" i="11" s="1"/>
  <c r="C44" i="11" s="1"/>
  <c r="J34" i="11"/>
  <c r="H34" i="11"/>
  <c r="F34" i="11"/>
  <c r="AW30" i="11"/>
  <c r="AU30" i="11"/>
  <c r="AU29" i="11"/>
  <c r="AW29" i="11" s="1"/>
  <c r="AU28" i="11"/>
  <c r="AW28" i="11" s="1"/>
  <c r="AU27" i="11"/>
  <c r="AW27" i="11" s="1"/>
  <c r="AU26" i="11"/>
  <c r="AW26" i="11" s="1"/>
  <c r="AW25" i="11"/>
  <c r="AU25" i="11"/>
  <c r="AU24" i="11"/>
  <c r="AW24" i="11" s="1"/>
  <c r="AU23" i="11"/>
  <c r="AW23" i="11" s="1"/>
  <c r="AW22" i="11"/>
  <c r="AU22" i="11"/>
  <c r="AU21" i="11"/>
  <c r="AW21" i="11" s="1"/>
  <c r="AU20" i="11"/>
  <c r="AW20" i="11" s="1"/>
  <c r="AU19" i="11"/>
  <c r="AW19" i="11" s="1"/>
  <c r="AU18" i="11"/>
  <c r="AW18" i="11" s="1"/>
  <c r="AW17" i="11"/>
  <c r="AU17" i="11"/>
  <c r="T38" i="11" s="1"/>
  <c r="AU16" i="11"/>
  <c r="AW16" i="11" s="1"/>
  <c r="V38" i="11" s="1"/>
  <c r="AU15" i="11"/>
  <c r="T36" i="11" s="1"/>
  <c r="B15" i="11"/>
  <c r="B16" i="11" s="1"/>
  <c r="B17" i="11" s="1"/>
  <c r="B18" i="11" s="1"/>
  <c r="B19" i="11" s="1"/>
  <c r="B20" i="11" s="1"/>
  <c r="B21" i="11" s="1"/>
  <c r="B22" i="11" s="1"/>
  <c r="B23" i="11" s="1"/>
  <c r="B24" i="11" s="1"/>
  <c r="B25" i="11" s="1"/>
  <c r="B26" i="11" s="1"/>
  <c r="B27" i="11" s="1"/>
  <c r="B28" i="11" s="1"/>
  <c r="B29" i="11" s="1"/>
  <c r="B30" i="11" s="1"/>
  <c r="AW14" i="11"/>
  <c r="AU14" i="11"/>
  <c r="B14" i="11"/>
  <c r="AU13" i="11"/>
  <c r="AW13" i="11" s="1"/>
  <c r="AT10" i="11"/>
  <c r="AT11" i="11" s="1"/>
  <c r="AT12" i="11" s="1"/>
  <c r="AS10" i="11"/>
  <c r="AS11" i="11" s="1"/>
  <c r="AS12" i="11" s="1"/>
  <c r="AR10" i="11"/>
  <c r="AR11" i="11" s="1"/>
  <c r="AR12" i="11" s="1"/>
  <c r="AU8" i="11"/>
  <c r="X2" i="11"/>
  <c r="AO11" i="11" s="1"/>
  <c r="AO12" i="11" s="1"/>
  <c r="Y10" i="11" l="1"/>
  <c r="T11" i="11"/>
  <c r="T12" i="11" s="1"/>
  <c r="U11" i="11"/>
  <c r="U12" i="11" s="1"/>
  <c r="AQ10" i="11"/>
  <c r="AP11" i="11"/>
  <c r="AP12" i="11" s="1"/>
  <c r="AQ11" i="11"/>
  <c r="AQ12" i="11" s="1"/>
  <c r="R10" i="11"/>
  <c r="AH10" i="11"/>
  <c r="AC11" i="11"/>
  <c r="AC12" i="11" s="1"/>
  <c r="AO10" i="11"/>
  <c r="AJ11" i="11"/>
  <c r="AJ12" i="11" s="1"/>
  <c r="Z10" i="11"/>
  <c r="AP10" i="11"/>
  <c r="AK11" i="11"/>
  <c r="AK12" i="11" s="1"/>
  <c r="AA10" i="11"/>
  <c r="Z11" i="11"/>
  <c r="Z12" i="11" s="1"/>
  <c r="AB10" i="11"/>
  <c r="AA11" i="11"/>
  <c r="AA12" i="11" s="1"/>
  <c r="Q10" i="11"/>
  <c r="AG10" i="11"/>
  <c r="AB11" i="11"/>
  <c r="AB12" i="11" s="1"/>
  <c r="S10" i="11"/>
  <c r="AI10" i="11"/>
  <c r="R11" i="11"/>
  <c r="R12" i="11" s="1"/>
  <c r="AH11" i="11"/>
  <c r="AH12" i="11" s="1"/>
  <c r="T10" i="11"/>
  <c r="AJ10" i="11"/>
  <c r="S11" i="11"/>
  <c r="S12" i="11" s="1"/>
  <c r="AI11" i="11"/>
  <c r="AI12" i="11" s="1"/>
  <c r="T39" i="11"/>
  <c r="I44" i="11"/>
  <c r="L44" i="11" s="1"/>
  <c r="AB49" i="11"/>
  <c r="U10" i="11"/>
  <c r="AC10" i="11"/>
  <c r="AK10" i="11"/>
  <c r="V11" i="11"/>
  <c r="V12" i="11" s="1"/>
  <c r="AD11" i="11"/>
  <c r="AD12" i="11" s="1"/>
  <c r="AL11" i="11"/>
  <c r="AL12" i="11" s="1"/>
  <c r="AW15" i="11"/>
  <c r="V36" i="11" s="1"/>
  <c r="V39" i="11" s="1"/>
  <c r="AZ6" i="11"/>
  <c r="V10" i="11"/>
  <c r="AD10" i="11"/>
  <c r="AL10" i="11"/>
  <c r="W11" i="11"/>
  <c r="W12" i="11" s="1"/>
  <c r="AE11" i="11"/>
  <c r="AE12" i="11" s="1"/>
  <c r="AM11" i="11"/>
  <c r="AM12" i="11" s="1"/>
  <c r="W10" i="11"/>
  <c r="AE10" i="11"/>
  <c r="AM10" i="11"/>
  <c r="P11" i="11"/>
  <c r="P12" i="11" s="1"/>
  <c r="X11" i="11"/>
  <c r="X12" i="11" s="1"/>
  <c r="AF11" i="11"/>
  <c r="AF12" i="11" s="1"/>
  <c r="AN11" i="11"/>
  <c r="AN12" i="11" s="1"/>
  <c r="P10" i="11"/>
  <c r="X10" i="11"/>
  <c r="AF10" i="11"/>
  <c r="AN10" i="11"/>
  <c r="Q11" i="11"/>
  <c r="Q12" i="11" s="1"/>
  <c r="Y11" i="11"/>
  <c r="Y12" i="11" s="1"/>
  <c r="AG11" i="11"/>
  <c r="AG12" i="11" s="1"/>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前田 博幸</author>
  </authors>
  <commentList>
    <comment ref="Y36" authorId="0" shapeId="0" xr:uid="{7B3F9563-112C-4A59-BB72-E428D6F9B253}">
      <text>
        <r>
          <rPr>
            <sz val="10"/>
            <color indexed="81"/>
            <rFont val="MS P ゴシック"/>
            <family val="3"/>
            <charset val="128"/>
          </rPr>
          <t>訪問介護員のみの勤務時間数</t>
        </r>
      </text>
    </comment>
    <comment ref="AA36" authorId="0" shapeId="0" xr:uid="{A7610D11-A48B-413C-BF4A-ECFB6EF4A2B1}">
      <text>
        <r>
          <rPr>
            <sz val="10"/>
            <color indexed="81"/>
            <rFont val="MS P ゴシック"/>
            <family val="3"/>
            <charset val="128"/>
          </rPr>
          <t>訪問介護員の勤務時間数を4で除した数</t>
        </r>
      </text>
    </comment>
    <comment ref="Y38" authorId="0" shapeId="0" xr:uid="{7D73FC38-18CB-4E01-A5AF-F96828148C0C}">
      <text>
        <r>
          <rPr>
            <sz val="10"/>
            <color indexed="81"/>
            <rFont val="MS P ゴシック"/>
            <family val="3"/>
            <charset val="128"/>
          </rPr>
          <t>訪問介護員のみの勤務時間数</t>
        </r>
      </text>
    </comment>
    <comment ref="AA38" authorId="0" shapeId="0" xr:uid="{90620F8B-69C2-4B87-94B4-D0547B7EA544}">
      <text>
        <r>
          <rPr>
            <sz val="10"/>
            <color indexed="81"/>
            <rFont val="MS P ゴシック"/>
            <family val="3"/>
            <charset val="128"/>
          </rPr>
          <t>訪問介護員の勤務時間数を4で除した数</t>
        </r>
      </text>
    </comment>
  </commentList>
</comments>
</file>

<file path=xl/sharedStrings.xml><?xml version="1.0" encoding="utf-8"?>
<sst xmlns="http://schemas.openxmlformats.org/spreadsheetml/2006/main" count="638" uniqueCount="203">
  <si>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</si>
  <si>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</si>
  <si>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</si>
  <si>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</si>
  <si>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</si>
  <si>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</si>
  <si>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</si>
  <si>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</si>
  <si>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</si>
  <si>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</si>
  <si>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</si>
  <si>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</si>
  <si>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</si>
  <si>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</si>
  <si>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</si>
  <si>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</si>
  <si>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</si>
  <si>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</si>
  <si>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</si>
  <si>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</si>
  <si>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</si>
  <si>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</si>
  <si>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</si>
  <si>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</si>
  <si>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</si>
  <si>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</si>
  <si>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</si>
  <si>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</si>
  <si>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</si>
  <si>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</si>
  <si>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</si>
  <si>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</si>
  <si>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</si>
  <si>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</si>
  <si>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</si>
  <si>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</si>
  <si>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</si>
  <si>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</si>
  <si>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</si>
  <si>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</si>
  <si>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</si>
  <si>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</si>
  <si>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</si>
  <si>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</si>
  <si>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</si>
  <si>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</si>
  <si>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</si>
  <si>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</si>
  <si>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</si>
  <si>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</si>
  <si>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</si>
  <si>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</si>
  <si>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</si>
  <si>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</si>
  <si>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</si>
  <si>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</si>
  <si>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</si>
  <si>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</si>
  <si>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</si>
  <si>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</si>
  <si>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</si>
  <si>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</si>
  <si>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</si>
  <si>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</si>
  <si>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</si>
  <si>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</si>
  <si>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</si>
  <si>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</si>
  <si>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</si>
  <si>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</si>
  <si>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</si>
  <si>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</si>
  <si>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</si>
  <si>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</si>
  <si>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</si>
  <si>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</si>
  <si>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</si>
  <si>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</si>
  <si>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</si>
  <si>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</si>
  <si>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</si>
  <si>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</si>
  <si>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</si>
  <si>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</si>
  <si>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</si>
  <si>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</si>
  <si>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</si>
  <si>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</si>
  <si>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</si>
  <si>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</si>
  <si>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</si>
  <si>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</si>
  <si>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</si>
  <si>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</si>
  <si>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</si>
  <si>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</si>
  <si>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</si>
  <si>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</si>
  <si>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</si>
  <si>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</si>
  <si>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</si>
  <si>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</si>
  <si>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</si>
  <si>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</si>
  <si>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</si>
  <si>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</si>
  <si>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</si>
  <si>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</si>
  <si>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</si>
  <si>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</si>
  <si>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</si>
  <si>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</si>
  <si>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</si>
  <si>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</si>
  <si>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</si>
  <si>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</si>
  <si>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</si>
  <si>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</si>
  <si>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</si>
  <si>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</si>
  <si>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</si>
  <si>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</si>
  <si>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</si>
  <si>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</si>
  <si>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</si>
  <si>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</si>
  <si>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</si>
  <si>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</si>
  <si>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</si>
  <si>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</si>
  <si>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</si>
  <si>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</si>
  <si>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</si>
  <si>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</si>
  <si>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</si>
  <si>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</si>
  <si>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</si>
  <si>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</si>
  <si>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</si>
  <si>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</si>
  <si>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</si>
  <si>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</si>
  <si>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</si>
  <si>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</si>
  <si>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</si>
  <si>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</si>
  <si>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</si>
  <si>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</si>
  <si>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</si>
  <si>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</si>
  <si>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</si>
  <si>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</si>
  <si>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</si>
  <si>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</si>
  <si>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</si>
  <si>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</si>
  <si>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</si>
  <si>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</si>
  <si>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</si>
  <si>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</si>
  <si>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</si>
  <si>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</si>
  <si>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</si>
  <si>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</si>
  <si>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</si>
  <si>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</si>
  <si>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</si>
  <si>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</si>
  <si>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</si>
  <si>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</si>
  <si>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</si>
  <si>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</si>
  <si>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</si>
  <si>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</si>
  <si>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</si>
  <si>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</si>
  <si>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</si>
  <si>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</si>
  <si>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</si>
  <si>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訪問介護・訪問介護サービス</t>
    <rPh sb="0" eb="4">
      <t>ホウモンカイゴ</t>
    </rPh>
    <rPh sb="5" eb="9">
      <t>ホウモンカイゴ</t>
    </rPh>
    <phoneticPr fontId="1"/>
  </si>
  <si>
    <t>訪問介護・訪問介護サービス・生活援助特化型訪問サービス</t>
    <rPh sb="0" eb="4">
      <t>ホウモンカイゴ</t>
    </rPh>
    <rPh sb="5" eb="9">
      <t>ホウモンカイゴ</t>
    </rPh>
    <rPh sb="14" eb="21">
      <t>セイカツエンジョトッカガタ</t>
    </rPh>
    <phoneticPr fontId="1"/>
  </si>
  <si>
    <t>訪問介護サービス</t>
    <rPh sb="0" eb="4">
      <t>ホウモンカイゴ</t>
    </rPh>
    <phoneticPr fontId="1"/>
  </si>
  <si>
    <t>生活援助特化型訪問サービス</t>
    <rPh sb="0" eb="9">
      <t>セイカツエンジョトッカガタホウモン</t>
    </rPh>
    <phoneticPr fontId="1"/>
  </si>
  <si>
    <t>訪問介護／訪問介護サービス</t>
    <rPh sb="0" eb="4">
      <t>ホウモンカイゴ</t>
    </rPh>
    <rPh sb="5" eb="9">
      <t>ホウモンカイゴ</t>
    </rPh>
    <phoneticPr fontId="1"/>
  </si>
  <si>
    <t>訪問事業責任者</t>
    <rPh sb="0" eb="7">
      <t>ホウモンジギョウセキニンシャ</t>
    </rPh>
    <phoneticPr fontId="1"/>
  </si>
  <si>
    <t>生活援助特化型訪問サービス</t>
    <rPh sb="0" eb="7">
      <t>セイカツエンジョトッカガタ</t>
    </rPh>
    <rPh sb="7" eb="9">
      <t>ホウモン</t>
    </rPh>
    <phoneticPr fontId="1"/>
  </si>
  <si>
    <t>生活援助員</t>
    <rPh sb="0" eb="5">
      <t>セイカツエンジョイン</t>
    </rPh>
    <phoneticPr fontId="1"/>
  </si>
  <si>
    <t>（参考様式1）</t>
    <rPh sb="1" eb="3">
      <t>サンコウ</t>
    </rPh>
    <rPh sb="3" eb="5">
      <t>ヨウシキ</t>
    </rPh>
    <phoneticPr fontId="2"/>
  </si>
  <si>
    <t>○○○訪問介護事業所</t>
    <rPh sb="3" eb="5">
      <t>ホウモン</t>
    </rPh>
    <rPh sb="5" eb="7">
      <t>カイゴ</t>
    </rPh>
    <rPh sb="7" eb="10">
      <t>ジギョウショ</t>
    </rPh>
    <phoneticPr fontId="1"/>
  </si>
  <si>
    <t>B</t>
  </si>
  <si>
    <t>広島　太郎</t>
    <rPh sb="0" eb="2">
      <t>ヒロシマ</t>
    </rPh>
    <rPh sb="3" eb="5">
      <t>タロウ</t>
    </rPh>
    <phoneticPr fontId="1"/>
  </si>
  <si>
    <t>サービス提供責任者、訪問事業責任者、訪問介護員、生活援助員</t>
    <rPh sb="4" eb="6">
      <t>テイキョウ</t>
    </rPh>
    <rPh sb="6" eb="9">
      <t>セキニンシャ</t>
    </rPh>
    <rPh sb="10" eb="12">
      <t>ホウモン</t>
    </rPh>
    <rPh sb="12" eb="14">
      <t>ジギョウ</t>
    </rPh>
    <rPh sb="14" eb="17">
      <t>セキニンシャ</t>
    </rPh>
    <rPh sb="18" eb="20">
      <t>ホウモン</t>
    </rPh>
    <rPh sb="20" eb="22">
      <t>カイゴ</t>
    </rPh>
    <rPh sb="22" eb="23">
      <t>イン</t>
    </rPh>
    <rPh sb="24" eb="26">
      <t>セイカツ</t>
    </rPh>
    <rPh sb="26" eb="28">
      <t>エンジョ</t>
    </rPh>
    <rPh sb="28" eb="29">
      <t>イン</t>
    </rPh>
    <phoneticPr fontId="1"/>
  </si>
  <si>
    <t>管理者､訪問事業責任者､訪問介護員(115h)､生活援助員(5h)</t>
    <rPh sb="0" eb="3">
      <t>カンリシャ</t>
    </rPh>
    <rPh sb="5" eb="7">
      <t>ジギョウ</t>
    </rPh>
    <rPh sb="6" eb="8">
      <t>ジギョウ</t>
    </rPh>
    <rPh sb="8" eb="11">
      <t>セキニンシャ</t>
    </rPh>
    <rPh sb="12" eb="14">
      <t>ホウモン</t>
    </rPh>
    <rPh sb="14" eb="17">
      <t>カイゴイン</t>
    </rPh>
    <rPh sb="24" eb="26">
      <t>セイカツ</t>
    </rPh>
    <rPh sb="26" eb="28">
      <t>エンジョ</t>
    </rPh>
    <rPh sb="28" eb="29">
      <t>イン</t>
    </rPh>
    <phoneticPr fontId="1"/>
  </si>
  <si>
    <t>訪問事業責任者、訪問介護員（150h）、生活援助員（10h）</t>
    <rPh sb="0" eb="2">
      <t>ホウモン</t>
    </rPh>
    <rPh sb="2" eb="4">
      <t>ジギョウ</t>
    </rPh>
    <rPh sb="4" eb="7">
      <t>セキニンシャ</t>
    </rPh>
    <rPh sb="8" eb="10">
      <t>ホウモン</t>
    </rPh>
    <rPh sb="10" eb="13">
      <t>カイゴイン</t>
    </rPh>
    <rPh sb="20" eb="22">
      <t>セイカツ</t>
    </rPh>
    <rPh sb="22" eb="24">
      <t>エンジョ</t>
    </rPh>
    <rPh sb="24" eb="25">
      <t>イン</t>
    </rPh>
    <phoneticPr fontId="1"/>
  </si>
  <si>
    <t>D</t>
  </si>
  <si>
    <t>訪問介護員（70h）、生活援助員（10h）</t>
    <rPh sb="0" eb="2">
      <t>ホウモン</t>
    </rPh>
    <rPh sb="2" eb="5">
      <t>カイゴイン</t>
    </rPh>
    <rPh sb="11" eb="13">
      <t>セイカツ</t>
    </rPh>
    <rPh sb="13" eb="15">
      <t>エンジョ</t>
    </rPh>
    <rPh sb="15" eb="16">
      <t>イン</t>
    </rPh>
    <phoneticPr fontId="1"/>
  </si>
  <si>
    <t>訪問介護員（80h）、生活援助員（0h）</t>
    <rPh sb="0" eb="2">
      <t>ホウモン</t>
    </rPh>
    <rPh sb="2" eb="5">
      <t>カイゴイン</t>
    </rPh>
    <rPh sb="11" eb="13">
      <t>セイカツ</t>
    </rPh>
    <rPh sb="13" eb="15">
      <t>エンジョ</t>
    </rPh>
    <rPh sb="15" eb="16">
      <t>イン</t>
    </rPh>
    <phoneticPr fontId="1"/>
  </si>
  <si>
    <t>訪問介護員（68h）、生活援助員（0h）</t>
    <rPh sb="0" eb="2">
      <t>ホウモン</t>
    </rPh>
    <rPh sb="2" eb="5">
      <t>カイゴイン</t>
    </rPh>
    <rPh sb="11" eb="13">
      <t>セイカツ</t>
    </rPh>
    <rPh sb="13" eb="15">
      <t>エンジョ</t>
    </rPh>
    <rPh sb="15" eb="16">
      <t>イン</t>
    </rPh>
    <phoneticPr fontId="1"/>
  </si>
  <si>
    <t>訪問介護員（64h）、生活援助員（0h）</t>
    <rPh sb="0" eb="2">
      <t>ホウモン</t>
    </rPh>
    <rPh sb="2" eb="5">
      <t>カイゴイン</t>
    </rPh>
    <rPh sb="11" eb="13">
      <t>セイカツ</t>
    </rPh>
    <rPh sb="13" eb="15">
      <t>エンジョ</t>
    </rPh>
    <rPh sb="15" eb="16">
      <t>イン</t>
    </rPh>
    <phoneticPr fontId="1"/>
  </si>
  <si>
    <t>訪問介護員（60h）、生活援助員（0h）</t>
    <rPh sb="0" eb="2">
      <t>ホウモン</t>
    </rPh>
    <rPh sb="2" eb="5">
      <t>カイゴイン</t>
    </rPh>
    <rPh sb="11" eb="13">
      <t>セイカツ</t>
    </rPh>
    <rPh sb="13" eb="15">
      <t>エンジョ</t>
    </rPh>
    <rPh sb="15" eb="16">
      <t>イン</t>
    </rPh>
    <phoneticPr fontId="1"/>
  </si>
  <si>
    <t>○○○訪問介護事業所</t>
    <phoneticPr fontId="1"/>
  </si>
  <si>
    <t>旧ホームヘルパー2級課程修了者（実務3年以上）</t>
    <rPh sb="0" eb="1">
      <t>キュウ</t>
    </rPh>
    <rPh sb="9" eb="10">
      <t>キュウ</t>
    </rPh>
    <rPh sb="10" eb="12">
      <t>カテイ</t>
    </rPh>
    <rPh sb="12" eb="15">
      <t>シュウリョウシャ</t>
    </rPh>
    <rPh sb="16" eb="18">
      <t>ジツム</t>
    </rPh>
    <rPh sb="19" eb="20">
      <t>ネン</t>
    </rPh>
    <rPh sb="20" eb="22">
      <t>イジョウ</t>
    </rPh>
    <phoneticPr fontId="1"/>
  </si>
  <si>
    <t>広島市生活援助員研修修了者</t>
    <rPh sb="0" eb="3">
      <t>ヒロシマシ</t>
    </rPh>
    <rPh sb="3" eb="8">
      <t>セイカツエンジョイン</t>
    </rPh>
    <rPh sb="8" eb="10">
      <t>ケンシュウ</t>
    </rPh>
    <rPh sb="10" eb="13">
      <t>シュウリョウシャ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</si>
</sst>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3">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0"/>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8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7" fontId="16" fillId="3" borderId="0" xfId="1" applyNumberFormat="1" applyFont="1" applyFill="1" applyBorder="1" applyAlignment="1" applyProtection="1">
      <alignment horizontal="righ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10" xfId="0" applyFont="1" applyFill="1" applyBorder="1" applyAlignment="1">
      <alignment vertical="center" shrinkToFit="1"/>
    </xf>
    <xf numFmtId="0" fontId="4" fillId="3" borderId="13" xfId="0" applyFont="1" applyFill="1" applyBorder="1" applyAlignment="1">
      <alignment horizontal="left" vertical="center"/>
    </xf>
    <xf numFmtId="0" fontId="4" fillId="3" borderId="61" xfId="0" applyFont="1" applyFill="1" applyBorder="1" applyAlignment="1">
      <alignment vertical="center" wrapText="1"/>
    </xf>
    <xf numFmtId="0" fontId="4" fillId="3" borderId="62" xfId="0" applyFont="1" applyFill="1" applyBorder="1" applyAlignment="1">
      <alignment vertical="center" wrapText="1"/>
    </xf>
    <xf numFmtId="0" fontId="4" fillId="3" borderId="63" xfId="0" applyFont="1" applyFill="1" applyBorder="1" applyAlignment="1">
      <alignment vertical="center" wrapText="1"/>
    </xf>
    <xf numFmtId="0" fontId="4" fillId="3" borderId="23" xfId="0" applyFont="1" applyFill="1" applyBorder="1" applyAlignment="1">
      <alignment vertical="center" wrapText="1"/>
    </xf>
    <xf numFmtId="0" fontId="4" fillId="3" borderId="31" xfId="0" applyFont="1" applyFill="1" applyBorder="1" applyAlignment="1">
      <alignment vertical="center" wrapText="1"/>
    </xf>
    <xf numFmtId="0" fontId="4" fillId="3" borderId="60" xfId="0" applyFont="1" applyFill="1" applyBorder="1" applyAlignment="1">
      <alignment vertical="center" wrapText="1"/>
    </xf>
    <xf numFmtId="0" fontId="7" fillId="0" borderId="0" xfId="0" applyFo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right" vertical="center"/>
    </xf>
    <xf numFmtId="0" fontId="6" fillId="0" borderId="0" xfId="0" applyFont="1" applyAlignment="1">
      <alignment horizontal="left" vertical="center"/>
    </xf>
    <xf numFmtId="0" fontId="7" fillId="0" borderId="0" xfId="0" applyFont="1" applyProtection="1">
      <alignment vertical="center"/>
      <protection locked="0"/>
    </xf>
    <xf numFmtId="0" fontId="8" fillId="0" borderId="0" xfId="0" applyFont="1">
      <alignment vertical="center"/>
    </xf>
    <xf numFmtId="0" fontId="8" fillId="0" borderId="0" xfId="0" applyFont="1" applyAlignment="1">
      <alignment horizontal="center" vertical="center"/>
    </xf>
    <xf numFmtId="0" fontId="8" fillId="0" borderId="0" xfId="0" applyFont="1" applyAlignment="1" applyProtection="1">
      <alignment horizontal="right" vertical="center"/>
      <protection locked="0"/>
    </xf>
    <xf numFmtId="0" fontId="8" fillId="0" borderId="0" xfId="0" applyFont="1" applyProtection="1">
      <alignment vertical="center"/>
      <protection locked="0"/>
    </xf>
    <xf numFmtId="0" fontId="6" fillId="0" borderId="0" xfId="0" applyFont="1" applyAlignment="1">
      <alignment horizontal="righ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6" fillId="0" borderId="0" xfId="0" applyFont="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pplyProtection="1">
      <alignment horizontal="right" vertical="center"/>
      <protection locked="0"/>
    </xf>
    <xf numFmtId="0" fontId="4" fillId="0" borderId="0" xfId="0" applyFont="1" applyProtection="1">
      <alignment vertical="center"/>
      <protection locked="0"/>
    </xf>
    <xf numFmtId="0" fontId="7" fillId="0" borderId="20"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3" xfId="0" applyFont="1" applyBorder="1" applyAlignment="1">
      <alignment horizontal="center" vertical="center"/>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4" xfId="0" applyFont="1" applyBorder="1" applyAlignment="1">
      <alignment horizontal="center" vertical="center"/>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55" xfId="0" applyFont="1" applyBorder="1">
      <alignment vertical="center"/>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0" fontId="3" fillId="4" borderId="47" xfId="0" applyFont="1" applyFill="1" applyBorder="1" applyAlignment="1" applyProtection="1">
      <alignment horizontal="left" vertical="center" wrapText="1"/>
      <protection locked="0"/>
    </xf>
    <xf numFmtId="0" fontId="3" fillId="4" borderId="54" xfId="0" applyFont="1" applyFill="1" applyBorder="1" applyAlignment="1" applyProtection="1">
      <alignment horizontal="left" vertical="center" wrapText="1"/>
      <protection locked="0"/>
    </xf>
    <xf numFmtId="0" fontId="3" fillId="4" borderId="50" xfId="0" applyFont="1" applyFill="1" applyBorder="1" applyAlignment="1" applyProtection="1">
      <alignment horizontal="left" vertical="center" wrapText="1"/>
      <protection locked="0"/>
    </xf>
    <xf numFmtId="0" fontId="7" fillId="0" borderId="39" xfId="0" applyFont="1" applyBorder="1">
      <alignment vertical="center"/>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0" fontId="3" fillId="4" borderId="26"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7" fillId="0" borderId="56" xfId="0" applyFont="1" applyBorder="1">
      <alignment vertical="center"/>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0" fontId="3" fillId="4" borderId="49" xfId="0" applyFont="1" applyFill="1" applyBorder="1" applyAlignment="1" applyProtection="1">
      <alignment horizontal="left" vertical="center" wrapText="1"/>
      <protection locked="0"/>
    </xf>
    <xf numFmtId="0" fontId="3" fillId="4" borderId="58" xfId="0" applyFont="1" applyFill="1" applyBorder="1" applyAlignment="1" applyProtection="1">
      <alignment horizontal="left" vertical="center" wrapText="1"/>
      <protection locked="0"/>
    </xf>
    <xf numFmtId="0" fontId="3" fillId="4" borderId="59" xfId="0" applyFont="1" applyFill="1" applyBorder="1" applyAlignment="1" applyProtection="1">
      <alignment horizontal="left" vertical="center" wrapText="1"/>
      <protection locked="0"/>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6" fillId="3" borderId="0" xfId="0" applyFont="1" applyFill="1">
      <alignment vertical="center"/>
    </xf>
    <xf numFmtId="0" fontId="16" fillId="3" borderId="0" xfId="0" applyFont="1" applyFill="1" applyAlignment="1">
      <alignment horizontal="left" vertical="center"/>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0" fontId="16" fillId="0" borderId="0" xfId="0" applyFont="1" applyAlignment="1">
      <alignment horizontal="centerContinuous"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24" xfId="0" applyFont="1" applyBorder="1" applyAlignment="1">
      <alignment horizontal="center" vertical="center"/>
    </xf>
    <xf numFmtId="176" fontId="16" fillId="3" borderId="0" xfId="0" applyNumberFormat="1" applyFont="1" applyFill="1" applyAlignment="1">
      <alignment horizontal="center" vertical="center"/>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31" xfId="0" applyFont="1" applyBorder="1" applyAlignment="1">
      <alignment horizontal="center"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81" fontId="16" fillId="3" borderId="0" xfId="0" applyNumberFormat="1" applyFont="1" applyFill="1" applyAlignment="1">
      <alignment horizontal="center"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0" borderId="0" xfId="0" applyNumberFormat="1" applyFont="1">
      <alignment vertical="center"/>
    </xf>
    <xf numFmtId="0" fontId="16" fillId="3" borderId="0" xfId="0" applyFont="1" applyFill="1" applyAlignment="1">
      <alignment horizontal="center" vertical="center" wrapText="1"/>
    </xf>
    <xf numFmtId="0" fontId="16" fillId="3" borderId="0" xfId="0" applyFont="1" applyFill="1" applyAlignment="1">
      <alignment horizontal="center" vertical="center"/>
    </xf>
    <xf numFmtId="0" fontId="11" fillId="0" borderId="0" xfId="0" applyFont="1">
      <alignment vertical="center"/>
    </xf>
    <xf numFmtId="0" fontId="16" fillId="3" borderId="0" xfId="0" applyFont="1" applyFill="1" applyAlignment="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176" fontId="16" fillId="3" borderId="0" xfId="0" applyNumberFormat="1" applyFont="1" applyFill="1" applyAlignment="1">
      <alignment horizontal="right" vertical="center"/>
    </xf>
    <xf numFmtId="176" fontId="16" fillId="0" borderId="10" xfId="0" applyNumberFormat="1" applyFont="1" applyBorder="1" applyAlignment="1">
      <alignment horizontal="center" vertical="center"/>
    </xf>
    <xf numFmtId="0" fontId="16" fillId="0" borderId="0" xfId="0" applyFont="1" applyAlignment="1">
      <alignment horizontal="right" vertical="center"/>
    </xf>
    <xf numFmtId="0" fontId="20"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0" borderId="0" xfId="0" applyFont="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7" fontId="16" fillId="3" borderId="0" xfId="0" applyNumberFormat="1" applyFont="1" applyFill="1" applyAlignment="1">
      <alignment horizontal="center" vertical="center"/>
    </xf>
    <xf numFmtId="0" fontId="16" fillId="0" borderId="0" xfId="0" applyFont="1" applyAlignment="1">
      <alignment vertical="center" wrapText="1"/>
    </xf>
    <xf numFmtId="0" fontId="16" fillId="0" borderId="0" xfId="0" applyFont="1" applyAlignment="1">
      <alignment horizontal="justify" vertical="center" wrapText="1"/>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7" fillId="3" borderId="10" xfId="0" applyFont="1" applyFill="1" applyBorder="1" applyAlignment="1">
      <alignment vertical="center" shrinkToFit="1"/>
    </xf>
  </cellXfs>
  <cellStyles count="2">
    <cellStyle name="桁区切り" xfId="1" builtinId="6"/>
    <cellStyle name="標準" xfId="0" builtinId="0"/>
  </cellStyles>
  <dxfs count="2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91A50788-3BE5-476D-B610-9D5E5F34FAE9}"/>
            </a:ext>
          </a:extLst>
        </xdr:cNvPr>
        <xdr:cNvSpPr/>
      </xdr:nvSpPr>
      <xdr:spPr>
        <a:xfrm>
          <a:off x="0" y="340360"/>
          <a:ext cx="1245235" cy="3289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903149\Desktop\&#21220;&#21209;&#24418;&#24907;&#19968;&#35239;&#34920;\&#24467;&#26989;&#32773;&#12398;&#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訪問介護・第1号訪問事業"/>
      <sheetName val="【記載例】訪問介護 (生活援助特化型サービスと一体的)"/>
      <sheetName val="訪問介護（100名）"/>
      <sheetName val="訪問介護（１枚版）"/>
      <sheetName val="記入方法"/>
      <sheetName val="プルダウン・リスト"/>
    </sheetNames>
    <sheetDataSet>
      <sheetData sheetId="0"/>
      <sheetData sheetId="1"/>
      <sheetData sheetId="2"/>
      <sheetData sheetId="3"/>
      <sheetData sheetId="4"/>
      <sheetData sheetId="5">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70" zoomScaleNormal="55" zoomScaleSheetLayoutView="70" workbookViewId="0">
      <selection activeCell="AM1" sqref="AM1:BA1"/>
    </sheetView>
  </sheetViews>
  <sheetFormatPr defaultColWidth="4.5" defaultRowHeight="20.25" customHeight="1"/>
  <cols>
    <col min="1" max="1" width="1.3984375" style="35" customWidth="1"/>
    <col min="2" max="56" width="5.59765625" style="35" customWidth="1"/>
    <col min="57" max="16384" width="4.5" style="35"/>
  </cols>
  <sheetData>
    <row r="1" spans="1:57" s="34" customFormat="1" ht="20.25" customHeight="1">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7" t="s">
        <v>99</v>
      </c>
      <c r="AN1" s="167"/>
      <c r="AO1" s="167"/>
      <c r="AP1" s="167"/>
      <c r="AQ1" s="167"/>
      <c r="AR1" s="167"/>
      <c r="AS1" s="167"/>
      <c r="AT1" s="167"/>
      <c r="AU1" s="167"/>
      <c r="AV1" s="167"/>
      <c r="AW1" s="167"/>
      <c r="AX1" s="167"/>
      <c r="AY1" s="167"/>
      <c r="AZ1" s="167"/>
      <c r="BA1" s="167"/>
      <c r="BB1" s="41" t="s">
        <v>0</v>
      </c>
      <c r="BC1" s="37"/>
      <c r="BD1" s="37"/>
    </row>
    <row r="2" spans="1:57" s="32" customFormat="1" ht="20.25" customHeight="1">
      <c r="A2" s="42"/>
      <c r="B2" s="42"/>
      <c r="C2" s="42"/>
      <c r="D2" s="39"/>
      <c r="E2" s="42"/>
      <c r="F2" s="42"/>
      <c r="G2" s="42"/>
      <c r="H2" s="39"/>
      <c r="I2" s="40"/>
      <c r="J2" s="40"/>
      <c r="K2" s="40"/>
      <c r="L2" s="40"/>
      <c r="M2" s="40"/>
      <c r="N2" s="42"/>
      <c r="O2" s="42"/>
      <c r="P2" s="42"/>
      <c r="Q2" s="42"/>
      <c r="R2" s="42"/>
      <c r="S2" s="42"/>
      <c r="T2" s="40" t="s">
        <v>20</v>
      </c>
      <c r="U2" s="168">
        <v>6</v>
      </c>
      <c r="V2" s="168"/>
      <c r="W2" s="40" t="s">
        <v>17</v>
      </c>
      <c r="X2" s="169">
        <f>IF(U2=0,"",YEAR(DATE(2018+U2,1,1)))</f>
        <v>2024</v>
      </c>
      <c r="Y2" s="169"/>
      <c r="Z2" s="42" t="s">
        <v>21</v>
      </c>
      <c r="AA2" s="42" t="s">
        <v>22</v>
      </c>
      <c r="AB2" s="168">
        <v>4</v>
      </c>
      <c r="AC2" s="168"/>
      <c r="AD2" s="42" t="s">
        <v>23</v>
      </c>
      <c r="AE2" s="42"/>
      <c r="AF2" s="42"/>
      <c r="AG2" s="42"/>
      <c r="AH2" s="42"/>
      <c r="AI2" s="42"/>
      <c r="AJ2" s="41"/>
      <c r="AK2" s="40" t="s">
        <v>18</v>
      </c>
      <c r="AL2" s="40" t="s">
        <v>17</v>
      </c>
      <c r="AM2" s="168" t="s">
        <v>200</v>
      </c>
      <c r="AN2" s="168"/>
      <c r="AO2" s="168"/>
      <c r="AP2" s="168"/>
      <c r="AQ2" s="168"/>
      <c r="AR2" s="168"/>
      <c r="AS2" s="168"/>
      <c r="AT2" s="168"/>
      <c r="AU2" s="168"/>
      <c r="AV2" s="168"/>
      <c r="AW2" s="168"/>
      <c r="AX2" s="168"/>
      <c r="AY2" s="168"/>
      <c r="AZ2" s="168"/>
      <c r="BA2" s="168"/>
      <c r="BB2" s="41" t="s">
        <v>0</v>
      </c>
      <c r="BC2" s="40"/>
      <c r="BD2" s="40"/>
      <c r="BE2" s="33"/>
    </row>
    <row r="3" spans="1:57" s="32" customFormat="1" ht="20.25" customHeight="1">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70" t="s">
        <v>157</v>
      </c>
      <c r="BA3" s="170"/>
      <c r="BB3" s="170"/>
      <c r="BC3" s="170"/>
      <c r="BD3" s="40"/>
      <c r="BE3" s="33"/>
    </row>
    <row r="4" spans="1:57" s="32" customFormat="1" ht="20.25" customHeight="1">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70" t="s">
        <v>149</v>
      </c>
      <c r="BA4" s="170"/>
      <c r="BB4" s="170"/>
      <c r="BC4" s="170"/>
      <c r="BD4" s="40"/>
      <c r="BE4" s="33"/>
    </row>
    <row r="5" spans="1:57" s="32" customFormat="1" ht="20.25" customHeight="1">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1">
        <v>40</v>
      </c>
      <c r="AW5" s="162"/>
      <c r="AX5" s="62" t="s">
        <v>24</v>
      </c>
      <c r="AY5" s="61"/>
      <c r="AZ5" s="163">
        <v>160</v>
      </c>
      <c r="BA5" s="164"/>
      <c r="BB5" s="62" t="s">
        <v>129</v>
      </c>
      <c r="BC5" s="61"/>
      <c r="BD5" s="42"/>
      <c r="BE5" s="33"/>
    </row>
    <row r="6" spans="1:57" s="32" customFormat="1" ht="20.25" customHeight="1">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5">
        <f>DAY(EOMONTH(DATE(X2,AB2,1),0))</f>
        <v>30</v>
      </c>
      <c r="BA6" s="166"/>
      <c r="BB6" s="62" t="s">
        <v>26</v>
      </c>
      <c r="BC6" s="42"/>
      <c r="BD6" s="42"/>
      <c r="BE6" s="33"/>
    </row>
    <row r="7" spans="1:57" ht="20.25" customHeight="1" thickBot="1">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c r="A8" s="72"/>
      <c r="B8" s="184" t="s">
        <v>27</v>
      </c>
      <c r="C8" s="187" t="s">
        <v>87</v>
      </c>
      <c r="D8" s="188"/>
      <c r="E8" s="193" t="s">
        <v>88</v>
      </c>
      <c r="F8" s="188"/>
      <c r="G8" s="193" t="s">
        <v>89</v>
      </c>
      <c r="H8" s="187"/>
      <c r="I8" s="187"/>
      <c r="J8" s="187"/>
      <c r="K8" s="188"/>
      <c r="L8" s="193" t="s">
        <v>90</v>
      </c>
      <c r="M8" s="187"/>
      <c r="N8" s="187"/>
      <c r="O8" s="196"/>
      <c r="P8" s="199" t="s">
        <v>167</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91</v>
      </c>
      <c r="AX8" s="172"/>
      <c r="AY8" s="179" t="s">
        <v>166</v>
      </c>
      <c r="AZ8" s="179"/>
      <c r="BA8" s="179"/>
      <c r="BB8" s="179"/>
      <c r="BC8" s="179"/>
      <c r="BD8" s="179"/>
    </row>
    <row r="9" spans="1:57" ht="20.25" customHeight="1" thickBot="1">
      <c r="A9" s="72"/>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c r="A10" s="72"/>
      <c r="B10" s="185"/>
      <c r="C10" s="189"/>
      <c r="D10" s="190"/>
      <c r="E10" s="194"/>
      <c r="F10" s="190"/>
      <c r="G10" s="194"/>
      <c r="H10" s="189"/>
      <c r="I10" s="189"/>
      <c r="J10" s="189"/>
      <c r="K10" s="190"/>
      <c r="L10" s="194"/>
      <c r="M10" s="189"/>
      <c r="N10" s="189"/>
      <c r="O10" s="197"/>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3"/>
      <c r="AV10" s="174"/>
      <c r="AW10" s="173"/>
      <c r="AX10" s="174"/>
      <c r="AY10" s="179"/>
      <c r="AZ10" s="179"/>
      <c r="BA10" s="179"/>
      <c r="BB10" s="179"/>
      <c r="BC10" s="179"/>
      <c r="BD10" s="179"/>
    </row>
    <row r="11" spans="1:57" ht="20.25" hidden="1" customHeight="1" thickBot="1">
      <c r="A11" s="72"/>
      <c r="B11" s="185"/>
      <c r="C11" s="189"/>
      <c r="D11" s="190"/>
      <c r="E11" s="194"/>
      <c r="F11" s="190"/>
      <c r="G11" s="194"/>
      <c r="H11" s="189"/>
      <c r="I11" s="189"/>
      <c r="J11" s="189"/>
      <c r="K11" s="190"/>
      <c r="L11" s="194"/>
      <c r="M11" s="189"/>
      <c r="N11" s="189"/>
      <c r="O11" s="197"/>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5"/>
      <c r="AV11" s="176"/>
      <c r="AW11" s="175"/>
      <c r="AX11" s="176"/>
      <c r="AY11" s="180"/>
      <c r="AZ11" s="180"/>
      <c r="BA11" s="180"/>
      <c r="BB11" s="180"/>
      <c r="BC11" s="180"/>
      <c r="BD11" s="180"/>
    </row>
    <row r="12" spans="1:57" ht="20.25" customHeight="1" thickBot="1">
      <c r="A12" s="72"/>
      <c r="B12" s="186"/>
      <c r="C12" s="191"/>
      <c r="D12" s="192"/>
      <c r="E12" s="195"/>
      <c r="F12" s="192"/>
      <c r="G12" s="195"/>
      <c r="H12" s="191"/>
      <c r="I12" s="191"/>
      <c r="J12" s="191"/>
      <c r="K12" s="192"/>
      <c r="L12" s="195"/>
      <c r="M12" s="191"/>
      <c r="N12" s="191"/>
      <c r="O12" s="198"/>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7"/>
      <c r="AV12" s="178"/>
      <c r="AW12" s="177"/>
      <c r="AX12" s="178"/>
      <c r="AY12" s="180"/>
      <c r="AZ12" s="180"/>
      <c r="BA12" s="180"/>
      <c r="BB12" s="180"/>
      <c r="BC12" s="180"/>
      <c r="BD12" s="180"/>
    </row>
    <row r="13" spans="1:57" ht="39.9" customHeight="1">
      <c r="A13" s="72"/>
      <c r="B13" s="87">
        <v>1</v>
      </c>
      <c r="C13" s="221" t="s">
        <v>2</v>
      </c>
      <c r="D13" s="222"/>
      <c r="E13" s="223" t="s">
        <v>100</v>
      </c>
      <c r="F13" s="224"/>
      <c r="G13" s="225" t="s">
        <v>101</v>
      </c>
      <c r="H13" s="226"/>
      <c r="I13" s="226"/>
      <c r="J13" s="226"/>
      <c r="K13" s="227"/>
      <c r="L13" s="228" t="s">
        <v>102</v>
      </c>
      <c r="M13" s="229"/>
      <c r="N13" s="229"/>
      <c r="O13" s="230"/>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1">
        <f>IF($AZ$3="４週",SUM(P13:AQ13),IF($AZ$3="暦月",SUM(P13:AT13),""))</f>
        <v>160</v>
      </c>
      <c r="AV13" s="232"/>
      <c r="AW13" s="233">
        <f t="shared" ref="AW13:AW30" si="1">IF($AZ$3="４週",AU13/4,IF($AZ$3="暦月",AU13/($AZ$6/7),""))</f>
        <v>40</v>
      </c>
      <c r="AX13" s="234"/>
      <c r="AY13" s="201"/>
      <c r="AZ13" s="202"/>
      <c r="BA13" s="202"/>
      <c r="BB13" s="202"/>
      <c r="BC13" s="202"/>
      <c r="BD13" s="203"/>
    </row>
    <row r="14" spans="1:57" ht="39.9" customHeight="1">
      <c r="A14" s="72"/>
      <c r="B14" s="88">
        <f t="shared" ref="B14:B30" si="2">B13+1</f>
        <v>2</v>
      </c>
      <c r="C14" s="204" t="s">
        <v>42</v>
      </c>
      <c r="D14" s="205"/>
      <c r="E14" s="206" t="s">
        <v>100</v>
      </c>
      <c r="F14" s="207"/>
      <c r="G14" s="208" t="s">
        <v>3</v>
      </c>
      <c r="H14" s="209"/>
      <c r="I14" s="209"/>
      <c r="J14" s="209"/>
      <c r="K14" s="210"/>
      <c r="L14" s="211" t="s">
        <v>158</v>
      </c>
      <c r="M14" s="212"/>
      <c r="N14" s="212"/>
      <c r="O14" s="213"/>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4">
        <f>IF($AZ$3="４週",SUM(P14:AQ14),IF($AZ$3="暦月",SUM(P14:AT14),""))</f>
        <v>160</v>
      </c>
      <c r="AV14" s="215"/>
      <c r="AW14" s="216">
        <f t="shared" si="1"/>
        <v>40</v>
      </c>
      <c r="AX14" s="217"/>
      <c r="AY14" s="218"/>
      <c r="AZ14" s="219"/>
      <c r="BA14" s="219"/>
      <c r="BB14" s="219"/>
      <c r="BC14" s="219"/>
      <c r="BD14" s="220"/>
    </row>
    <row r="15" spans="1:57" ht="39.9" customHeight="1">
      <c r="A15" s="72"/>
      <c r="B15" s="88">
        <f t="shared" si="2"/>
        <v>3</v>
      </c>
      <c r="C15" s="204" t="s">
        <v>43</v>
      </c>
      <c r="D15" s="205"/>
      <c r="E15" s="206" t="s">
        <v>100</v>
      </c>
      <c r="F15" s="207"/>
      <c r="G15" s="208" t="s">
        <v>119</v>
      </c>
      <c r="H15" s="209"/>
      <c r="I15" s="209"/>
      <c r="J15" s="209"/>
      <c r="K15" s="210"/>
      <c r="L15" s="211" t="s">
        <v>120</v>
      </c>
      <c r="M15" s="212"/>
      <c r="N15" s="212"/>
      <c r="O15" s="213"/>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4">
        <f>IF($AZ$3="４週",SUM(P15:AQ15),IF($AZ$3="暦月",SUM(P15:AT15),""))</f>
        <v>160</v>
      </c>
      <c r="AV15" s="215"/>
      <c r="AW15" s="216">
        <f t="shared" si="1"/>
        <v>40</v>
      </c>
      <c r="AX15" s="217"/>
      <c r="AY15" s="218"/>
      <c r="AZ15" s="219"/>
      <c r="BA15" s="219"/>
      <c r="BB15" s="219"/>
      <c r="BC15" s="219"/>
      <c r="BD15" s="220"/>
    </row>
    <row r="16" spans="1:57" ht="39.9" customHeight="1">
      <c r="A16" s="72"/>
      <c r="B16" s="88">
        <f t="shared" si="2"/>
        <v>4</v>
      </c>
      <c r="C16" s="204" t="s">
        <v>42</v>
      </c>
      <c r="D16" s="205"/>
      <c r="E16" s="206" t="s">
        <v>103</v>
      </c>
      <c r="F16" s="207"/>
      <c r="G16" s="208" t="s">
        <v>115</v>
      </c>
      <c r="H16" s="209"/>
      <c r="I16" s="209"/>
      <c r="J16" s="209"/>
      <c r="K16" s="210"/>
      <c r="L16" s="211" t="s">
        <v>122</v>
      </c>
      <c r="M16" s="212"/>
      <c r="N16" s="212"/>
      <c r="O16" s="213"/>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4">
        <f>IF($AZ$3="４週",SUM(P16:AQ16),IF($AZ$3="暦月",SUM(P16:AT16),""))</f>
        <v>80</v>
      </c>
      <c r="AV16" s="215"/>
      <c r="AW16" s="216">
        <f t="shared" si="1"/>
        <v>20</v>
      </c>
      <c r="AX16" s="217"/>
      <c r="AY16" s="218"/>
      <c r="AZ16" s="219"/>
      <c r="BA16" s="219"/>
      <c r="BB16" s="219"/>
      <c r="BC16" s="219"/>
      <c r="BD16" s="220"/>
    </row>
    <row r="17" spans="1:56" ht="39.9" customHeight="1">
      <c r="A17" s="72"/>
      <c r="B17" s="88">
        <f t="shared" si="2"/>
        <v>5</v>
      </c>
      <c r="C17" s="204" t="s">
        <v>42</v>
      </c>
      <c r="D17" s="205"/>
      <c r="E17" s="206" t="s">
        <v>103</v>
      </c>
      <c r="F17" s="207"/>
      <c r="G17" s="208" t="s">
        <v>115</v>
      </c>
      <c r="H17" s="209"/>
      <c r="I17" s="209"/>
      <c r="J17" s="209"/>
      <c r="K17" s="210"/>
      <c r="L17" s="211" t="s">
        <v>121</v>
      </c>
      <c r="M17" s="212"/>
      <c r="N17" s="212"/>
      <c r="O17" s="213"/>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4">
        <f t="shared" ref="AU17:AU30" si="3">IF($AZ$3="４週",SUM(P17:AQ17),IF($AZ$3="暦月",SUM(P17:AT17),""))</f>
        <v>80</v>
      </c>
      <c r="AV17" s="215"/>
      <c r="AW17" s="216">
        <f t="shared" si="1"/>
        <v>20</v>
      </c>
      <c r="AX17" s="217"/>
      <c r="AY17" s="218"/>
      <c r="AZ17" s="219"/>
      <c r="BA17" s="219"/>
      <c r="BB17" s="219"/>
      <c r="BC17" s="219"/>
      <c r="BD17" s="220"/>
    </row>
    <row r="18" spans="1:56" ht="39.9" customHeight="1">
      <c r="A18" s="72"/>
      <c r="B18" s="88">
        <f t="shared" si="2"/>
        <v>6</v>
      </c>
      <c r="C18" s="204" t="s">
        <v>42</v>
      </c>
      <c r="D18" s="205"/>
      <c r="E18" s="206" t="s">
        <v>103</v>
      </c>
      <c r="F18" s="207"/>
      <c r="G18" s="208" t="s">
        <v>115</v>
      </c>
      <c r="H18" s="209"/>
      <c r="I18" s="209"/>
      <c r="J18" s="209"/>
      <c r="K18" s="210"/>
      <c r="L18" s="211" t="s">
        <v>160</v>
      </c>
      <c r="M18" s="212"/>
      <c r="N18" s="212"/>
      <c r="O18" s="213"/>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4">
        <f t="shared" si="3"/>
        <v>80</v>
      </c>
      <c r="AV18" s="215"/>
      <c r="AW18" s="216">
        <f t="shared" si="1"/>
        <v>20</v>
      </c>
      <c r="AX18" s="217"/>
      <c r="AY18" s="218"/>
      <c r="AZ18" s="219"/>
      <c r="BA18" s="219"/>
      <c r="BB18" s="219"/>
      <c r="BC18" s="219"/>
      <c r="BD18" s="220"/>
    </row>
    <row r="19" spans="1:56" ht="39.9" customHeight="1">
      <c r="A19" s="72"/>
      <c r="B19" s="88">
        <f t="shared" si="2"/>
        <v>7</v>
      </c>
      <c r="C19" s="204" t="s">
        <v>42</v>
      </c>
      <c r="D19" s="205"/>
      <c r="E19" s="206" t="s">
        <v>103</v>
      </c>
      <c r="F19" s="207"/>
      <c r="G19" s="208" t="s">
        <v>115</v>
      </c>
      <c r="H19" s="209"/>
      <c r="I19" s="209"/>
      <c r="J19" s="209"/>
      <c r="K19" s="210"/>
      <c r="L19" s="211" t="s">
        <v>133</v>
      </c>
      <c r="M19" s="212"/>
      <c r="N19" s="212"/>
      <c r="O19" s="213"/>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4">
        <f>IF($AZ$3="４週",SUM(P19:AQ19),IF($AZ$3="暦月",SUM(P19:AT19),""))</f>
        <v>68</v>
      </c>
      <c r="AV19" s="215"/>
      <c r="AW19" s="216">
        <f t="shared" si="1"/>
        <v>17</v>
      </c>
      <c r="AX19" s="217"/>
      <c r="AY19" s="218"/>
      <c r="AZ19" s="219"/>
      <c r="BA19" s="219"/>
      <c r="BB19" s="219"/>
      <c r="BC19" s="219"/>
      <c r="BD19" s="220"/>
    </row>
    <row r="20" spans="1:56" ht="39.9" customHeight="1">
      <c r="A20" s="72"/>
      <c r="B20" s="88">
        <f t="shared" si="2"/>
        <v>8</v>
      </c>
      <c r="C20" s="204" t="s">
        <v>42</v>
      </c>
      <c r="D20" s="205"/>
      <c r="E20" s="206" t="s">
        <v>103</v>
      </c>
      <c r="F20" s="207"/>
      <c r="G20" s="208" t="s">
        <v>115</v>
      </c>
      <c r="H20" s="209"/>
      <c r="I20" s="209"/>
      <c r="J20" s="209"/>
      <c r="K20" s="210"/>
      <c r="L20" s="211" t="s">
        <v>134</v>
      </c>
      <c r="M20" s="212"/>
      <c r="N20" s="212"/>
      <c r="O20" s="213"/>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4">
        <f t="shared" si="3"/>
        <v>64</v>
      </c>
      <c r="AV20" s="215"/>
      <c r="AW20" s="216">
        <f t="shared" si="1"/>
        <v>16</v>
      </c>
      <c r="AX20" s="217"/>
      <c r="AY20" s="218"/>
      <c r="AZ20" s="219"/>
      <c r="BA20" s="219"/>
      <c r="BB20" s="219"/>
      <c r="BC20" s="219"/>
      <c r="BD20" s="220"/>
    </row>
    <row r="21" spans="1:56" ht="39.9" customHeight="1">
      <c r="A21" s="72"/>
      <c r="B21" s="88">
        <f t="shared" si="2"/>
        <v>9</v>
      </c>
      <c r="C21" s="204" t="s">
        <v>42</v>
      </c>
      <c r="D21" s="205"/>
      <c r="E21" s="206" t="s">
        <v>103</v>
      </c>
      <c r="F21" s="207"/>
      <c r="G21" s="208" t="s">
        <v>115</v>
      </c>
      <c r="H21" s="209"/>
      <c r="I21" s="209"/>
      <c r="J21" s="209"/>
      <c r="K21" s="210"/>
      <c r="L21" s="211" t="s">
        <v>159</v>
      </c>
      <c r="M21" s="212"/>
      <c r="N21" s="212"/>
      <c r="O21" s="213"/>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4">
        <f t="shared" si="3"/>
        <v>60</v>
      </c>
      <c r="AV21" s="215"/>
      <c r="AW21" s="216">
        <f t="shared" si="1"/>
        <v>15</v>
      </c>
      <c r="AX21" s="217"/>
      <c r="AY21" s="218"/>
      <c r="AZ21" s="219"/>
      <c r="BA21" s="219"/>
      <c r="BB21" s="219"/>
      <c r="BC21" s="219"/>
      <c r="BD21" s="220"/>
    </row>
    <row r="22" spans="1:56" ht="39.9" customHeight="1">
      <c r="A22" s="72"/>
      <c r="B22" s="88">
        <f t="shared" si="2"/>
        <v>10</v>
      </c>
      <c r="C22" s="204"/>
      <c r="D22" s="205"/>
      <c r="E22" s="206"/>
      <c r="F22" s="207"/>
      <c r="G22" s="208"/>
      <c r="H22" s="209"/>
      <c r="I22" s="209"/>
      <c r="J22" s="209"/>
      <c r="K22" s="210"/>
      <c r="L22" s="211"/>
      <c r="M22" s="212"/>
      <c r="N22" s="212"/>
      <c r="O22" s="21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4">
        <f t="shared" si="3"/>
        <v>0</v>
      </c>
      <c r="AV22" s="215"/>
      <c r="AW22" s="216">
        <f t="shared" si="1"/>
        <v>0</v>
      </c>
      <c r="AX22" s="217"/>
      <c r="AY22" s="218"/>
      <c r="AZ22" s="219"/>
      <c r="BA22" s="219"/>
      <c r="BB22" s="219"/>
      <c r="BC22" s="219"/>
      <c r="BD22" s="220"/>
    </row>
    <row r="23" spans="1:56" ht="39.9" customHeight="1">
      <c r="A23" s="72"/>
      <c r="B23" s="88">
        <f t="shared" si="2"/>
        <v>11</v>
      </c>
      <c r="C23" s="204"/>
      <c r="D23" s="205"/>
      <c r="E23" s="206"/>
      <c r="F23" s="207"/>
      <c r="G23" s="208"/>
      <c r="H23" s="209"/>
      <c r="I23" s="209"/>
      <c r="J23" s="209"/>
      <c r="K23" s="210"/>
      <c r="L23" s="211"/>
      <c r="M23" s="212"/>
      <c r="N23" s="212"/>
      <c r="O23" s="21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4">
        <f t="shared" si="3"/>
        <v>0</v>
      </c>
      <c r="AV23" s="215"/>
      <c r="AW23" s="216">
        <f t="shared" si="1"/>
        <v>0</v>
      </c>
      <c r="AX23" s="217"/>
      <c r="AY23" s="218"/>
      <c r="AZ23" s="219"/>
      <c r="BA23" s="219"/>
      <c r="BB23" s="219"/>
      <c r="BC23" s="219"/>
      <c r="BD23" s="220"/>
    </row>
    <row r="24" spans="1:56" ht="39.9" customHeight="1">
      <c r="A24" s="72"/>
      <c r="B24" s="88">
        <f t="shared" si="2"/>
        <v>12</v>
      </c>
      <c r="C24" s="204"/>
      <c r="D24" s="205"/>
      <c r="E24" s="206"/>
      <c r="F24" s="207"/>
      <c r="G24" s="208"/>
      <c r="H24" s="209"/>
      <c r="I24" s="209"/>
      <c r="J24" s="209"/>
      <c r="K24" s="210"/>
      <c r="L24" s="211"/>
      <c r="M24" s="212"/>
      <c r="N24" s="212"/>
      <c r="O24" s="21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4">
        <f t="shared" si="3"/>
        <v>0</v>
      </c>
      <c r="AV24" s="215"/>
      <c r="AW24" s="216">
        <f t="shared" si="1"/>
        <v>0</v>
      </c>
      <c r="AX24" s="217"/>
      <c r="AY24" s="218"/>
      <c r="AZ24" s="219"/>
      <c r="BA24" s="219"/>
      <c r="BB24" s="219"/>
      <c r="BC24" s="219"/>
      <c r="BD24" s="220"/>
    </row>
    <row r="25" spans="1:56" ht="39.9" customHeight="1">
      <c r="A25" s="72"/>
      <c r="B25" s="88">
        <f t="shared" si="2"/>
        <v>13</v>
      </c>
      <c r="C25" s="204"/>
      <c r="D25" s="205"/>
      <c r="E25" s="206"/>
      <c r="F25" s="207"/>
      <c r="G25" s="208"/>
      <c r="H25" s="209"/>
      <c r="I25" s="209"/>
      <c r="J25" s="209"/>
      <c r="K25" s="210"/>
      <c r="L25" s="211"/>
      <c r="M25" s="212"/>
      <c r="N25" s="212"/>
      <c r="O25" s="21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4">
        <f t="shared" si="3"/>
        <v>0</v>
      </c>
      <c r="AV25" s="215"/>
      <c r="AW25" s="216">
        <f t="shared" si="1"/>
        <v>0</v>
      </c>
      <c r="AX25" s="217"/>
      <c r="AY25" s="218"/>
      <c r="AZ25" s="219"/>
      <c r="BA25" s="219"/>
      <c r="BB25" s="219"/>
      <c r="BC25" s="219"/>
      <c r="BD25" s="220"/>
    </row>
    <row r="26" spans="1:56" ht="39.9" customHeight="1">
      <c r="A26" s="72"/>
      <c r="B26" s="88">
        <f t="shared" si="2"/>
        <v>14</v>
      </c>
      <c r="C26" s="204"/>
      <c r="D26" s="205"/>
      <c r="E26" s="206"/>
      <c r="F26" s="207"/>
      <c r="G26" s="208"/>
      <c r="H26" s="209"/>
      <c r="I26" s="209"/>
      <c r="J26" s="209"/>
      <c r="K26" s="210"/>
      <c r="L26" s="211"/>
      <c r="M26" s="212"/>
      <c r="N26" s="212"/>
      <c r="O26" s="21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4">
        <f t="shared" si="3"/>
        <v>0</v>
      </c>
      <c r="AV26" s="215"/>
      <c r="AW26" s="216">
        <f t="shared" si="1"/>
        <v>0</v>
      </c>
      <c r="AX26" s="217"/>
      <c r="AY26" s="218"/>
      <c r="AZ26" s="219"/>
      <c r="BA26" s="219"/>
      <c r="BB26" s="219"/>
      <c r="BC26" s="219"/>
      <c r="BD26" s="220"/>
    </row>
    <row r="27" spans="1:56" ht="39.9" customHeight="1">
      <c r="A27" s="72"/>
      <c r="B27" s="88">
        <f t="shared" si="2"/>
        <v>15</v>
      </c>
      <c r="C27" s="204"/>
      <c r="D27" s="205"/>
      <c r="E27" s="206"/>
      <c r="F27" s="207"/>
      <c r="G27" s="208"/>
      <c r="H27" s="209"/>
      <c r="I27" s="209"/>
      <c r="J27" s="209"/>
      <c r="K27" s="210"/>
      <c r="L27" s="211"/>
      <c r="M27" s="212"/>
      <c r="N27" s="212"/>
      <c r="O27" s="21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4">
        <f t="shared" si="3"/>
        <v>0</v>
      </c>
      <c r="AV27" s="215"/>
      <c r="AW27" s="216">
        <f t="shared" si="1"/>
        <v>0</v>
      </c>
      <c r="AX27" s="217"/>
      <c r="AY27" s="218"/>
      <c r="AZ27" s="219"/>
      <c r="BA27" s="219"/>
      <c r="BB27" s="219"/>
      <c r="BC27" s="219"/>
      <c r="BD27" s="220"/>
    </row>
    <row r="28" spans="1:56" ht="39.9" customHeight="1">
      <c r="A28" s="72"/>
      <c r="B28" s="88">
        <f t="shared" si="2"/>
        <v>16</v>
      </c>
      <c r="C28" s="204"/>
      <c r="D28" s="205"/>
      <c r="E28" s="206"/>
      <c r="F28" s="207"/>
      <c r="G28" s="208"/>
      <c r="H28" s="209"/>
      <c r="I28" s="209"/>
      <c r="J28" s="209"/>
      <c r="K28" s="210"/>
      <c r="L28" s="211"/>
      <c r="M28" s="212"/>
      <c r="N28" s="212"/>
      <c r="O28" s="21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4">
        <f t="shared" si="3"/>
        <v>0</v>
      </c>
      <c r="AV28" s="215"/>
      <c r="AW28" s="216">
        <f t="shared" si="1"/>
        <v>0</v>
      </c>
      <c r="AX28" s="217"/>
      <c r="AY28" s="218"/>
      <c r="AZ28" s="219"/>
      <c r="BA28" s="219"/>
      <c r="BB28" s="219"/>
      <c r="BC28" s="219"/>
      <c r="BD28" s="220"/>
    </row>
    <row r="29" spans="1:56" ht="39.9" customHeight="1">
      <c r="A29" s="72"/>
      <c r="B29" s="88">
        <f t="shared" si="2"/>
        <v>17</v>
      </c>
      <c r="C29" s="204"/>
      <c r="D29" s="205"/>
      <c r="E29" s="206"/>
      <c r="F29" s="207"/>
      <c r="G29" s="208"/>
      <c r="H29" s="209"/>
      <c r="I29" s="209"/>
      <c r="J29" s="209"/>
      <c r="K29" s="210"/>
      <c r="L29" s="211"/>
      <c r="M29" s="212"/>
      <c r="N29" s="212"/>
      <c r="O29" s="21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4">
        <f t="shared" si="3"/>
        <v>0</v>
      </c>
      <c r="AV29" s="215"/>
      <c r="AW29" s="216">
        <f t="shared" si="1"/>
        <v>0</v>
      </c>
      <c r="AX29" s="217"/>
      <c r="AY29" s="218"/>
      <c r="AZ29" s="219"/>
      <c r="BA29" s="219"/>
      <c r="BB29" s="219"/>
      <c r="BC29" s="219"/>
      <c r="BD29" s="220"/>
    </row>
    <row r="30" spans="1:56" ht="39.9" customHeight="1" thickBot="1">
      <c r="A30" s="72"/>
      <c r="B30" s="89">
        <f t="shared" si="2"/>
        <v>18</v>
      </c>
      <c r="C30" s="235"/>
      <c r="D30" s="236"/>
      <c r="E30" s="237"/>
      <c r="F30" s="238"/>
      <c r="G30" s="239"/>
      <c r="H30" s="240"/>
      <c r="I30" s="240"/>
      <c r="J30" s="240"/>
      <c r="K30" s="241"/>
      <c r="L30" s="242"/>
      <c r="M30" s="243"/>
      <c r="N30" s="243"/>
      <c r="O30" s="244"/>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5">
        <f t="shared" si="3"/>
        <v>0</v>
      </c>
      <c r="AV30" s="246"/>
      <c r="AW30" s="247">
        <f t="shared" si="1"/>
        <v>0</v>
      </c>
      <c r="AX30" s="248"/>
      <c r="AY30" s="249"/>
      <c r="AZ30" s="250"/>
      <c r="BA30" s="250"/>
      <c r="BB30" s="250"/>
      <c r="BC30" s="250"/>
      <c r="BD30" s="251"/>
    </row>
    <row r="31" spans="1:56" ht="20.25" customHeight="1">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c r="A32" s="72"/>
      <c r="B32" s="72"/>
      <c r="C32" s="68" t="s">
        <v>173</v>
      </c>
      <c r="D32" s="77"/>
      <c r="E32" s="78"/>
      <c r="F32" s="74"/>
      <c r="G32" s="74"/>
      <c r="H32" s="74"/>
      <c r="I32" s="74"/>
      <c r="J32" s="74"/>
      <c r="K32" s="74"/>
      <c r="L32" s="74"/>
      <c r="M32" s="74"/>
      <c r="N32" s="74"/>
      <c r="O32" s="74"/>
      <c r="P32" s="74"/>
      <c r="Q32" s="100" t="s">
        <v>155</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c r="A33" s="72"/>
      <c r="B33" s="72"/>
      <c r="C33" s="68" t="s">
        <v>36</v>
      </c>
      <c r="D33" s="77"/>
      <c r="E33" s="78"/>
      <c r="F33" s="74"/>
      <c r="G33" s="74"/>
      <c r="H33" s="74"/>
      <c r="I33" s="74"/>
      <c r="J33" s="74"/>
      <c r="K33" s="74"/>
      <c r="L33" s="266" t="s">
        <v>30</v>
      </c>
      <c r="M33" s="266"/>
      <c r="N33" s="74"/>
      <c r="O33" s="74"/>
      <c r="P33" s="74"/>
      <c r="Q33" s="100"/>
      <c r="R33" s="267" t="s">
        <v>56</v>
      </c>
      <c r="S33" s="267"/>
      <c r="T33" s="267" t="s">
        <v>57</v>
      </c>
      <c r="U33" s="267"/>
      <c r="V33" s="267"/>
      <c r="W33" s="267"/>
      <c r="X33" s="100"/>
      <c r="Y33" s="268" t="s">
        <v>60</v>
      </c>
      <c r="Z33" s="268"/>
      <c r="AA33" s="268"/>
      <c r="AB33" s="268"/>
      <c r="AC33" s="68"/>
      <c r="AD33" s="68"/>
      <c r="AE33" s="98" t="s">
        <v>69</v>
      </c>
      <c r="AF33" s="98"/>
      <c r="AG33" s="100"/>
      <c r="AH33" s="100"/>
      <c r="AI33" s="252" t="s">
        <v>8</v>
      </c>
      <c r="AJ33" s="253"/>
      <c r="AK33" s="252" t="s">
        <v>9</v>
      </c>
      <c r="AL33" s="254"/>
      <c r="AM33" s="254"/>
      <c r="AN33" s="253"/>
      <c r="AO33" s="107"/>
      <c r="AP33" s="107"/>
      <c r="AQ33" s="107"/>
      <c r="AR33" s="107"/>
      <c r="AS33" s="255"/>
      <c r="AT33" s="255"/>
      <c r="AU33" s="107"/>
      <c r="AV33" s="107"/>
      <c r="AW33" s="107"/>
      <c r="AX33" s="72"/>
      <c r="AY33" s="72"/>
      <c r="AZ33" s="72"/>
      <c r="BA33" s="72"/>
      <c r="BB33" s="72"/>
      <c r="BC33" s="72"/>
      <c r="BD33" s="72"/>
    </row>
    <row r="34" spans="1:56" ht="20.25" customHeight="1">
      <c r="A34" s="72"/>
      <c r="B34" s="72"/>
      <c r="C34" s="256"/>
      <c r="D34" s="256"/>
      <c r="E34" s="256"/>
      <c r="F34" s="257">
        <f>IF(AB2=1,10,IF(AB2=2,11,IF(AB2=3,12,AB2-3)))</f>
        <v>1</v>
      </c>
      <c r="G34" s="257"/>
      <c r="H34" s="257">
        <f>IF(AB2=1,11,IF(AB2=2,12,AB2-2))</f>
        <v>2</v>
      </c>
      <c r="I34" s="257"/>
      <c r="J34" s="257">
        <f>IF(AB2=1,12,AB2-1)</f>
        <v>3</v>
      </c>
      <c r="K34" s="257"/>
      <c r="L34" s="258" t="s">
        <v>29</v>
      </c>
      <c r="M34" s="258"/>
      <c r="N34" s="74"/>
      <c r="O34" s="74"/>
      <c r="P34" s="74"/>
      <c r="Q34" s="100"/>
      <c r="R34" s="259"/>
      <c r="S34" s="259"/>
      <c r="T34" s="259" t="s">
        <v>58</v>
      </c>
      <c r="U34" s="259"/>
      <c r="V34" s="259" t="s">
        <v>59</v>
      </c>
      <c r="W34" s="259"/>
      <c r="X34" s="100"/>
      <c r="Y34" s="259" t="s">
        <v>58</v>
      </c>
      <c r="Z34" s="259"/>
      <c r="AA34" s="259" t="s">
        <v>59</v>
      </c>
      <c r="AB34" s="259"/>
      <c r="AC34" s="68"/>
      <c r="AD34" s="68"/>
      <c r="AE34" s="98" t="s">
        <v>65</v>
      </c>
      <c r="AF34" s="98"/>
      <c r="AG34" s="100"/>
      <c r="AH34" s="100"/>
      <c r="AI34" s="252" t="s">
        <v>4</v>
      </c>
      <c r="AJ34" s="253"/>
      <c r="AK34" s="252" t="s">
        <v>73</v>
      </c>
      <c r="AL34" s="254"/>
      <c r="AM34" s="254"/>
      <c r="AN34" s="253"/>
      <c r="AO34" s="109"/>
      <c r="AP34" s="109"/>
      <c r="AQ34" s="107"/>
      <c r="AR34" s="110"/>
      <c r="AS34" s="260"/>
      <c r="AT34" s="260"/>
      <c r="AU34" s="107"/>
      <c r="AV34" s="107"/>
      <c r="AW34" s="107"/>
      <c r="AX34" s="72"/>
      <c r="AY34" s="72"/>
      <c r="AZ34" s="72"/>
      <c r="BA34" s="72"/>
      <c r="BB34" s="72"/>
      <c r="BC34" s="72"/>
      <c r="BD34" s="72"/>
    </row>
    <row r="35" spans="1:56" ht="20.25" customHeight="1">
      <c r="A35" s="72"/>
      <c r="B35" s="72"/>
      <c r="C35" s="256" t="s">
        <v>124</v>
      </c>
      <c r="D35" s="256"/>
      <c r="E35" s="256"/>
      <c r="F35" s="271">
        <v>30</v>
      </c>
      <c r="G35" s="271"/>
      <c r="H35" s="271">
        <v>31</v>
      </c>
      <c r="I35" s="271"/>
      <c r="J35" s="271">
        <v>31</v>
      </c>
      <c r="K35" s="271"/>
      <c r="L35" s="261">
        <f>SUM(F35:K35)</f>
        <v>92</v>
      </c>
      <c r="M35" s="261"/>
      <c r="N35" s="74"/>
      <c r="O35" s="74"/>
      <c r="P35" s="74"/>
      <c r="Q35" s="100"/>
      <c r="R35" s="252" t="s">
        <v>4</v>
      </c>
      <c r="S35" s="253"/>
      <c r="T35" s="262">
        <f>SUMIFS($AU$13:$AV$30,$C$13:$D$30,"訪問介護員",$E$13:$F$30,"A")+SUMIFS($AU$13:$AV$30,$C$13:$D$30,"サービス提供責任者",$E$13:$F$30,"A")</f>
        <v>320</v>
      </c>
      <c r="U35" s="263"/>
      <c r="V35" s="272">
        <f>SUMIFS($AW$13:$AX$30,$C$13:$D$30,"訪問介護員",$E$13:$F$30,"A")+SUMIFS($AW$13:$AX$30,$C$13:$D$30,"サービス提供責任者",$E$13:$F$30,"A")</f>
        <v>80</v>
      </c>
      <c r="W35" s="273"/>
      <c r="X35" s="119"/>
      <c r="Y35" s="264">
        <v>0</v>
      </c>
      <c r="Z35" s="265"/>
      <c r="AA35" s="264">
        <v>0</v>
      </c>
      <c r="AB35" s="265"/>
      <c r="AC35" s="118"/>
      <c r="AD35" s="118"/>
      <c r="AE35" s="264">
        <v>2</v>
      </c>
      <c r="AF35" s="265"/>
      <c r="AG35" s="100"/>
      <c r="AH35" s="100"/>
      <c r="AI35" s="252" t="s">
        <v>5</v>
      </c>
      <c r="AJ35" s="253"/>
      <c r="AK35" s="252" t="s">
        <v>74</v>
      </c>
      <c r="AL35" s="254"/>
      <c r="AM35" s="254"/>
      <c r="AN35" s="253"/>
      <c r="AO35" s="110"/>
      <c r="AP35" s="107"/>
      <c r="AQ35" s="270"/>
      <c r="AR35" s="270"/>
      <c r="AS35" s="270"/>
      <c r="AT35" s="270"/>
      <c r="AU35" s="107"/>
      <c r="AV35" s="107"/>
      <c r="AW35" s="107"/>
      <c r="AX35" s="72"/>
      <c r="AY35" s="72"/>
      <c r="AZ35" s="72"/>
      <c r="BA35" s="72"/>
      <c r="BB35" s="72"/>
      <c r="BC35" s="72"/>
      <c r="BD35" s="72"/>
    </row>
    <row r="36" spans="1:56" ht="20.25" customHeight="1">
      <c r="A36" s="72"/>
      <c r="B36" s="72"/>
      <c r="C36" s="256" t="s">
        <v>125</v>
      </c>
      <c r="D36" s="256"/>
      <c r="E36" s="256"/>
      <c r="F36" s="271">
        <v>15</v>
      </c>
      <c r="G36" s="271"/>
      <c r="H36" s="271">
        <v>16</v>
      </c>
      <c r="I36" s="271"/>
      <c r="J36" s="271">
        <v>15</v>
      </c>
      <c r="K36" s="271"/>
      <c r="L36" s="261">
        <f>SUM(F36:K36)</f>
        <v>46</v>
      </c>
      <c r="M36" s="261"/>
      <c r="N36" s="74"/>
      <c r="O36" s="74"/>
      <c r="P36" s="74"/>
      <c r="Q36" s="100"/>
      <c r="R36" s="252" t="s">
        <v>5</v>
      </c>
      <c r="S36" s="253"/>
      <c r="T36" s="262">
        <f>SUMIFS($AU$13:$AV$30,$C$13:$D$30,"訪問介護員",$E$13:$F$30,"B")+SUMIFS($AU$13:$AV$30,$C$13:$D$30,"サービス提供責任者",$E$13:$F$30,"B")</f>
        <v>0</v>
      </c>
      <c r="U36" s="263"/>
      <c r="V36" s="272">
        <f>SUMIFS($AW$13:$AX$30,$C$13:$D$30,"訪問介護員",$E$13:$F$30,"B")+SUMIFS($AW$13:$AX$30,$C$13:$D$30,"サービス提供責任者",$E$13:$F$30,"B")</f>
        <v>0</v>
      </c>
      <c r="W36" s="273"/>
      <c r="X36" s="119"/>
      <c r="Y36" s="264">
        <v>0</v>
      </c>
      <c r="Z36" s="265"/>
      <c r="AA36" s="264">
        <v>0</v>
      </c>
      <c r="AB36" s="265"/>
      <c r="AC36" s="118"/>
      <c r="AD36" s="118"/>
      <c r="AE36" s="264">
        <v>0</v>
      </c>
      <c r="AF36" s="265"/>
      <c r="AG36" s="100"/>
      <c r="AH36" s="100"/>
      <c r="AI36" s="252" t="s">
        <v>6</v>
      </c>
      <c r="AJ36" s="253"/>
      <c r="AK36" s="252" t="s">
        <v>75</v>
      </c>
      <c r="AL36" s="254"/>
      <c r="AM36" s="254"/>
      <c r="AN36" s="253"/>
      <c r="AO36" s="110"/>
      <c r="AP36" s="107"/>
      <c r="AQ36" s="269"/>
      <c r="AR36" s="269"/>
      <c r="AS36" s="269"/>
      <c r="AT36" s="269"/>
      <c r="AU36" s="107"/>
      <c r="AV36" s="107"/>
      <c r="AW36" s="107"/>
      <c r="AX36" s="72"/>
      <c r="AY36" s="72"/>
      <c r="AZ36" s="72"/>
      <c r="BA36" s="72"/>
      <c r="BB36" s="72"/>
      <c r="BC36" s="72"/>
      <c r="BD36" s="72"/>
    </row>
    <row r="37" spans="1:56" ht="20.25" customHeight="1">
      <c r="A37" s="72"/>
      <c r="B37" s="72"/>
      <c r="C37" s="256" t="s">
        <v>28</v>
      </c>
      <c r="D37" s="256"/>
      <c r="E37" s="256"/>
      <c r="F37" s="271">
        <v>0.3</v>
      </c>
      <c r="G37" s="271"/>
      <c r="H37" s="271">
        <v>0.4</v>
      </c>
      <c r="I37" s="271"/>
      <c r="J37" s="271">
        <v>0.3</v>
      </c>
      <c r="K37" s="271"/>
      <c r="L37" s="261">
        <f>SUM(F37:K37)</f>
        <v>1</v>
      </c>
      <c r="M37" s="261"/>
      <c r="N37" s="74"/>
      <c r="O37" s="80"/>
      <c r="P37" s="74"/>
      <c r="Q37" s="100"/>
      <c r="R37" s="252" t="s">
        <v>6</v>
      </c>
      <c r="S37" s="253"/>
      <c r="T37" s="262">
        <f>SUMIFS($AU$13:$AV$30,$C$13:$D$30,"訪問介護員",$E$13:$F$30,"C")+SUMIFS($AU$13:$AV$30,$C$13:$D$30,"サービス提供責任者",$E$13:$F$30,"C")</f>
        <v>432</v>
      </c>
      <c r="U37" s="263"/>
      <c r="V37" s="272">
        <f>SUMIFS($AW$13:$AX$30,$C$13:$D$30,"訪問介護員",$E$13:$F$30,"C")+SUMIFS($AW$13:$AX$30,$C$13:$D$30,"サービス提供責任者",$E$13:$F$30,"C")</f>
        <v>108</v>
      </c>
      <c r="W37" s="273"/>
      <c r="X37" s="119"/>
      <c r="Y37" s="264">
        <v>432</v>
      </c>
      <c r="Z37" s="265"/>
      <c r="AA37" s="278">
        <v>108</v>
      </c>
      <c r="AB37" s="279"/>
      <c r="AC37" s="118"/>
      <c r="AD37" s="118"/>
      <c r="AE37" s="262" t="s">
        <v>38</v>
      </c>
      <c r="AF37" s="263"/>
      <c r="AG37" s="100"/>
      <c r="AH37" s="100"/>
      <c r="AI37" s="252" t="s">
        <v>7</v>
      </c>
      <c r="AJ37" s="253"/>
      <c r="AK37" s="252" t="s">
        <v>104</v>
      </c>
      <c r="AL37" s="254"/>
      <c r="AM37" s="254"/>
      <c r="AN37" s="253"/>
      <c r="AO37" s="111"/>
      <c r="AP37" s="107"/>
      <c r="AQ37" s="274"/>
      <c r="AR37" s="274"/>
      <c r="AS37" s="275"/>
      <c r="AT37" s="275"/>
      <c r="AU37" s="107"/>
      <c r="AV37" s="107"/>
      <c r="AW37" s="107"/>
      <c r="AX37" s="72"/>
      <c r="AY37" s="72"/>
      <c r="AZ37" s="72"/>
      <c r="BA37" s="72"/>
      <c r="BB37" s="72"/>
      <c r="BC37" s="72"/>
      <c r="BD37" s="72"/>
    </row>
    <row r="38" spans="1:56" ht="20.25" customHeight="1">
      <c r="A38" s="72"/>
      <c r="B38" s="72"/>
      <c r="C38" s="256" t="s">
        <v>29</v>
      </c>
      <c r="D38" s="256"/>
      <c r="E38" s="256"/>
      <c r="F38" s="261">
        <f>SUM(F35:G37)</f>
        <v>45.3</v>
      </c>
      <c r="G38" s="261"/>
      <c r="H38" s="261">
        <f>SUM(H35:I37)</f>
        <v>47.4</v>
      </c>
      <c r="I38" s="261"/>
      <c r="J38" s="261">
        <f>SUM(J35:K37)</f>
        <v>46.3</v>
      </c>
      <c r="K38" s="261"/>
      <c r="L38" s="261">
        <f>SUM(L35:M37)</f>
        <v>139</v>
      </c>
      <c r="M38" s="261"/>
      <c r="N38" s="276"/>
      <c r="O38" s="277"/>
      <c r="P38" s="74"/>
      <c r="Q38" s="100"/>
      <c r="R38" s="252" t="s">
        <v>7</v>
      </c>
      <c r="S38" s="253"/>
      <c r="T38" s="262">
        <f>SUMIFS($AU$13:$AV$30,$C$13:$D$30,"訪問介護員",$E$13:$F$30,"D")+SUMIFS($AU$13:$AV$30,$C$13:$D$30,"サービス提供責任者",$E$13:$F$30,"D")</f>
        <v>0</v>
      </c>
      <c r="U38" s="263"/>
      <c r="V38" s="272">
        <f>SUMIFS($AW$13:$AX$30,$C$13:$D$30,"訪問介護員",$E$13:$F$30,"D")+SUMIFS($AW$13:$AX$30,$C$13:$D$30,"サービス提供責任者",$E$13:$F$30,"D")</f>
        <v>0</v>
      </c>
      <c r="W38" s="273"/>
      <c r="X38" s="119"/>
      <c r="Y38" s="264">
        <v>0</v>
      </c>
      <c r="Z38" s="265"/>
      <c r="AA38" s="278">
        <v>0</v>
      </c>
      <c r="AB38" s="279"/>
      <c r="AC38" s="118"/>
      <c r="AD38" s="118"/>
      <c r="AE38" s="262" t="s">
        <v>38</v>
      </c>
      <c r="AF38" s="263"/>
      <c r="AG38" s="100"/>
      <c r="AH38" s="100"/>
      <c r="AI38" s="100"/>
      <c r="AJ38" s="269"/>
      <c r="AK38" s="269"/>
      <c r="AL38" s="274"/>
      <c r="AM38" s="274"/>
      <c r="AN38" s="275"/>
      <c r="AO38" s="275"/>
      <c r="AP38" s="107"/>
      <c r="AQ38" s="274"/>
      <c r="AR38" s="274"/>
      <c r="AS38" s="275"/>
      <c r="AT38" s="275"/>
      <c r="AU38" s="107"/>
      <c r="AV38" s="107"/>
      <c r="AW38" s="107"/>
      <c r="AX38" s="74"/>
      <c r="AY38" s="74"/>
      <c r="AZ38" s="72"/>
      <c r="BA38" s="72"/>
      <c r="BB38" s="72"/>
      <c r="BC38" s="72"/>
      <c r="BD38" s="72"/>
    </row>
    <row r="39" spans="1:56" ht="20.25" customHeight="1">
      <c r="A39" s="72"/>
      <c r="B39" s="72"/>
      <c r="C39" s="68"/>
      <c r="D39" s="68"/>
      <c r="E39" s="68"/>
      <c r="F39" s="68"/>
      <c r="G39" s="68"/>
      <c r="H39" s="68"/>
      <c r="I39" s="68"/>
      <c r="J39" s="68"/>
      <c r="K39" s="68"/>
      <c r="L39" s="98" t="s">
        <v>31</v>
      </c>
      <c r="M39" s="98"/>
      <c r="N39" s="72"/>
      <c r="O39" s="72"/>
      <c r="P39" s="74"/>
      <c r="Q39" s="100"/>
      <c r="R39" s="252" t="s">
        <v>29</v>
      </c>
      <c r="S39" s="253"/>
      <c r="T39" s="262">
        <f>SUM(T35:U38)</f>
        <v>752</v>
      </c>
      <c r="U39" s="263"/>
      <c r="V39" s="272">
        <f>SUM(V35:W38)</f>
        <v>188</v>
      </c>
      <c r="W39" s="273"/>
      <c r="X39" s="119"/>
      <c r="Y39" s="262">
        <f>SUM(Y35:Z38)</f>
        <v>432</v>
      </c>
      <c r="Z39" s="263"/>
      <c r="AA39" s="262">
        <f>SUM(AA35:AB38)</f>
        <v>108</v>
      </c>
      <c r="AB39" s="263"/>
      <c r="AC39" s="118"/>
      <c r="AD39" s="118"/>
      <c r="AE39" s="262">
        <f>SUM(AE35:AF36)</f>
        <v>2</v>
      </c>
      <c r="AF39" s="263"/>
      <c r="AG39" s="100"/>
      <c r="AH39" s="100"/>
      <c r="AI39" s="100"/>
      <c r="AJ39" s="269"/>
      <c r="AK39" s="269"/>
      <c r="AL39" s="274"/>
      <c r="AM39" s="274"/>
      <c r="AN39" s="281"/>
      <c r="AO39" s="281"/>
      <c r="AP39" s="107"/>
      <c r="AQ39" s="274"/>
      <c r="AR39" s="274"/>
      <c r="AS39" s="275"/>
      <c r="AT39" s="275"/>
      <c r="AU39" s="107"/>
      <c r="AV39" s="107"/>
      <c r="AW39" s="107"/>
      <c r="AX39" s="74"/>
      <c r="AY39" s="74"/>
      <c r="AZ39" s="72"/>
      <c r="BA39" s="72"/>
      <c r="BB39" s="72"/>
      <c r="BC39" s="72"/>
      <c r="BD39" s="72"/>
    </row>
    <row r="40" spans="1:56" ht="20.25" customHeight="1">
      <c r="A40" s="72"/>
      <c r="B40" s="72"/>
      <c r="C40" s="68"/>
      <c r="D40" s="68"/>
      <c r="E40" s="68"/>
      <c r="F40" s="68"/>
      <c r="G40" s="68"/>
      <c r="H40" s="68"/>
      <c r="I40" s="68"/>
      <c r="J40" s="68"/>
      <c r="K40" s="68"/>
      <c r="L40" s="282">
        <f>L38/3</f>
        <v>46.333333333333336</v>
      </c>
      <c r="M40" s="282"/>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137</v>
      </c>
      <c r="Y41" s="289" t="s">
        <v>138</v>
      </c>
      <c r="Z41" s="290"/>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c r="A42" s="72"/>
      <c r="B42" s="72"/>
      <c r="C42" s="44"/>
      <c r="D42" s="99"/>
      <c r="E42" s="99"/>
      <c r="F42" s="100"/>
      <c r="G42" s="100"/>
      <c r="H42" s="100"/>
      <c r="I42" s="100"/>
      <c r="J42" s="100"/>
      <c r="K42" s="100"/>
      <c r="L42" s="101" t="s">
        <v>135</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9" t="s">
        <v>63</v>
      </c>
      <c r="AC43" s="259"/>
      <c r="AD43" s="259"/>
      <c r="AE43" s="259"/>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c r="A44" s="72"/>
      <c r="B44" s="72"/>
      <c r="C44" s="291">
        <f>L40</f>
        <v>46.333333333333336</v>
      </c>
      <c r="D44" s="292"/>
      <c r="E44" s="106" t="s">
        <v>32</v>
      </c>
      <c r="F44" s="293">
        <v>40</v>
      </c>
      <c r="G44" s="294"/>
      <c r="H44" s="106" t="s">
        <v>33</v>
      </c>
      <c r="I44" s="291">
        <f>C44/F44</f>
        <v>1.1583333333333334</v>
      </c>
      <c r="J44" s="292"/>
      <c r="K44" s="106" t="s">
        <v>34</v>
      </c>
      <c r="L44" s="295">
        <f>IF(C44&lt;40,1,ROUNDUP(I44,1))</f>
        <v>1.2000000000000002</v>
      </c>
      <c r="M44" s="296"/>
      <c r="N44" s="297"/>
      <c r="O44" s="100"/>
      <c r="P44" s="74"/>
      <c r="Q44" s="100"/>
      <c r="R44" s="298">
        <f>IF($Y$41="週",AA39,Y39)</f>
        <v>108</v>
      </c>
      <c r="S44" s="299"/>
      <c r="T44" s="299"/>
      <c r="U44" s="300"/>
      <c r="V44" s="106" t="s">
        <v>32</v>
      </c>
      <c r="W44" s="252">
        <f>IF($Y$41="週",$AV$5,$AZ$5)</f>
        <v>40</v>
      </c>
      <c r="X44" s="254"/>
      <c r="Y44" s="254"/>
      <c r="Z44" s="253"/>
      <c r="AA44" s="106" t="s">
        <v>33</v>
      </c>
      <c r="AB44" s="283">
        <f>ROUNDDOWN(R44/W44,1)</f>
        <v>2.7</v>
      </c>
      <c r="AC44" s="284"/>
      <c r="AD44" s="284"/>
      <c r="AE44" s="285"/>
      <c r="AF44" s="100"/>
      <c r="AG44" s="100"/>
      <c r="AH44" s="100"/>
      <c r="AI44" s="100"/>
      <c r="AJ44" s="280"/>
      <c r="AK44" s="280"/>
      <c r="AL44" s="280"/>
      <c r="AM44" s="280"/>
      <c r="AN44" s="110"/>
      <c r="AO44" s="269"/>
      <c r="AP44" s="269"/>
      <c r="AQ44" s="269"/>
      <c r="AR44" s="269"/>
      <c r="AS44" s="110"/>
      <c r="AT44" s="255"/>
      <c r="AU44" s="255"/>
      <c r="AV44" s="255"/>
      <c r="AW44" s="255"/>
      <c r="AX44" s="74"/>
      <c r="AY44" s="74"/>
      <c r="AZ44" s="72"/>
      <c r="BA44" s="72"/>
      <c r="BB44" s="72"/>
      <c r="BC44" s="72"/>
      <c r="BD44" s="72"/>
    </row>
    <row r="45" spans="1:56" ht="20.25" customHeight="1">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c r="A46" s="72"/>
      <c r="B46" s="72"/>
      <c r="C46" s="68" t="s">
        <v>146</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c r="A47" s="72"/>
      <c r="B47" s="72"/>
      <c r="C47" s="68"/>
      <c r="D47" s="100" t="s">
        <v>147</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9" t="s">
        <v>29</v>
      </c>
      <c r="AC48" s="259"/>
      <c r="AD48" s="259"/>
      <c r="AE48" s="259"/>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c r="A49" s="72"/>
      <c r="B49" s="72"/>
      <c r="C49" s="68" t="s">
        <v>40</v>
      </c>
      <c r="D49" s="100"/>
      <c r="E49" s="100"/>
      <c r="F49" s="100"/>
      <c r="G49" s="100"/>
      <c r="H49" s="100"/>
      <c r="I49" s="100"/>
      <c r="J49" s="100"/>
      <c r="K49" s="100"/>
      <c r="L49" s="100"/>
      <c r="M49" s="100"/>
      <c r="N49" s="100"/>
      <c r="O49" s="100"/>
      <c r="P49" s="74"/>
      <c r="Q49" s="100"/>
      <c r="R49" s="252">
        <f>AE39</f>
        <v>2</v>
      </c>
      <c r="S49" s="254"/>
      <c r="T49" s="254"/>
      <c r="U49" s="253"/>
      <c r="V49" s="106" t="s">
        <v>123</v>
      </c>
      <c r="W49" s="283">
        <f>AB44</f>
        <v>2.7</v>
      </c>
      <c r="X49" s="284"/>
      <c r="Y49" s="284"/>
      <c r="Z49" s="285"/>
      <c r="AA49" s="106" t="s">
        <v>33</v>
      </c>
      <c r="AB49" s="286">
        <f>ROUNDDOWN(R49+W49,1)</f>
        <v>4.7</v>
      </c>
      <c r="AC49" s="287"/>
      <c r="AD49" s="287"/>
      <c r="AE49" s="28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20" priority="4">
      <formula>INDIRECT(ADDRESS(ROW(),COLUMN()))=TRUNC(INDIRECT(ADDRESS(ROW(),COLUMN())))</formula>
    </cfRule>
  </conditionalFormatting>
  <conditionalFormatting sqref="F35:M38">
    <cfRule type="expression" dxfId="19" priority="3">
      <formula>INDIRECT(ADDRESS(ROW(),COLUMN()))=TRUNC(INDIRECT(ADDRESS(ROW(),COLUMN())))</formula>
    </cfRule>
  </conditionalFormatting>
  <conditionalFormatting sqref="T35:AF39">
    <cfRule type="expression" dxfId="18" priority="2">
      <formula>INDIRECT(ADDRESS(ROW(),COLUMN()))=TRUNC(INDIRECT(ADDRESS(ROW(),COLUMN())))</formula>
    </cfRule>
  </conditionalFormatting>
  <conditionalFormatting sqref="R44:U44">
    <cfRule type="expression" dxfId="1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8CD7F-ACA3-4CC2-8702-0241CCF49420}">
  <sheetPr>
    <pageSetUpPr fitToPage="1"/>
  </sheetPr>
  <dimension ref="A1:BF56"/>
  <sheetViews>
    <sheetView showGridLines="0" view="pageBreakPreview" zoomScale="70" zoomScaleNormal="55" zoomScaleSheetLayoutView="70" workbookViewId="0">
      <selection activeCell="G14" sqref="G14:K14"/>
    </sheetView>
  </sheetViews>
  <sheetFormatPr defaultColWidth="4.5" defaultRowHeight="20.25" customHeight="1"/>
  <cols>
    <col min="1" max="1" width="1.3984375" style="372" customWidth="1"/>
    <col min="2" max="56" width="5.59765625" style="372" customWidth="1"/>
    <col min="57" max="16384" width="4.5" style="372"/>
  </cols>
  <sheetData>
    <row r="1" spans="1:57" s="339" customFormat="1" ht="20.25" customHeight="1">
      <c r="A1" s="334"/>
      <c r="B1" s="334"/>
      <c r="C1" s="335" t="s">
        <v>187</v>
      </c>
      <c r="D1" s="335"/>
      <c r="E1" s="334"/>
      <c r="F1" s="334"/>
      <c r="G1" s="336" t="s">
        <v>16</v>
      </c>
      <c r="H1" s="334"/>
      <c r="I1" s="334"/>
      <c r="J1" s="335"/>
      <c r="K1" s="335"/>
      <c r="L1" s="335"/>
      <c r="M1" s="335"/>
      <c r="N1" s="334"/>
      <c r="O1" s="334"/>
      <c r="P1" s="334"/>
      <c r="Q1" s="334"/>
      <c r="R1" s="334"/>
      <c r="S1" s="334"/>
      <c r="T1" s="334"/>
      <c r="U1" s="334"/>
      <c r="V1" s="334"/>
      <c r="W1" s="334"/>
      <c r="X1" s="334"/>
      <c r="Y1" s="334"/>
      <c r="Z1" s="334"/>
      <c r="AA1" s="334"/>
      <c r="AB1" s="334"/>
      <c r="AC1" s="334"/>
      <c r="AD1" s="334"/>
      <c r="AE1" s="334"/>
      <c r="AF1" s="334"/>
      <c r="AG1" s="334"/>
      <c r="AH1" s="334"/>
      <c r="AI1" s="334"/>
      <c r="AJ1" s="334"/>
      <c r="AK1" s="337" t="s">
        <v>19</v>
      </c>
      <c r="AL1" s="337" t="s">
        <v>17</v>
      </c>
      <c r="AM1" s="167" t="s">
        <v>180</v>
      </c>
      <c r="AN1" s="167"/>
      <c r="AO1" s="167"/>
      <c r="AP1" s="167"/>
      <c r="AQ1" s="167"/>
      <c r="AR1" s="167"/>
      <c r="AS1" s="167"/>
      <c r="AT1" s="167"/>
      <c r="AU1" s="167"/>
      <c r="AV1" s="167"/>
      <c r="AW1" s="167"/>
      <c r="AX1" s="167"/>
      <c r="AY1" s="167"/>
      <c r="AZ1" s="167"/>
      <c r="BA1" s="167"/>
      <c r="BB1" s="338" t="s">
        <v>0</v>
      </c>
      <c r="BC1" s="334"/>
      <c r="BD1" s="334"/>
    </row>
    <row r="2" spans="1:57" s="343" customFormat="1" ht="20.25" customHeight="1">
      <c r="A2" s="340"/>
      <c r="B2" s="340"/>
      <c r="C2" s="340"/>
      <c r="D2" s="336"/>
      <c r="E2" s="340"/>
      <c r="F2" s="340"/>
      <c r="G2" s="340"/>
      <c r="H2" s="336"/>
      <c r="I2" s="337"/>
      <c r="J2" s="337"/>
      <c r="K2" s="337"/>
      <c r="L2" s="337"/>
      <c r="M2" s="337"/>
      <c r="N2" s="340"/>
      <c r="O2" s="340"/>
      <c r="P2" s="340"/>
      <c r="Q2" s="340"/>
      <c r="R2" s="340"/>
      <c r="S2" s="340"/>
      <c r="T2" s="337" t="s">
        <v>20</v>
      </c>
      <c r="U2" s="168">
        <v>6</v>
      </c>
      <c r="V2" s="168"/>
      <c r="W2" s="337" t="s">
        <v>17</v>
      </c>
      <c r="X2" s="341">
        <f>IF(U2=0,"",YEAR(DATE(2018+U2,1,1)))</f>
        <v>2024</v>
      </c>
      <c r="Y2" s="341"/>
      <c r="Z2" s="340" t="s">
        <v>21</v>
      </c>
      <c r="AA2" s="340" t="s">
        <v>22</v>
      </c>
      <c r="AB2" s="168">
        <v>4</v>
      </c>
      <c r="AC2" s="168"/>
      <c r="AD2" s="340" t="s">
        <v>23</v>
      </c>
      <c r="AE2" s="340"/>
      <c r="AF2" s="340"/>
      <c r="AG2" s="340"/>
      <c r="AH2" s="340"/>
      <c r="AI2" s="340"/>
      <c r="AJ2" s="338"/>
      <c r="AK2" s="337" t="s">
        <v>18</v>
      </c>
      <c r="AL2" s="337" t="s">
        <v>17</v>
      </c>
      <c r="AM2" s="168" t="s">
        <v>188</v>
      </c>
      <c r="AN2" s="168"/>
      <c r="AO2" s="168"/>
      <c r="AP2" s="168"/>
      <c r="AQ2" s="168"/>
      <c r="AR2" s="168"/>
      <c r="AS2" s="168"/>
      <c r="AT2" s="168"/>
      <c r="AU2" s="168"/>
      <c r="AV2" s="168"/>
      <c r="AW2" s="168"/>
      <c r="AX2" s="168"/>
      <c r="AY2" s="168"/>
      <c r="AZ2" s="168"/>
      <c r="BA2" s="168"/>
      <c r="BB2" s="338" t="s">
        <v>0</v>
      </c>
      <c r="BC2" s="337"/>
      <c r="BD2" s="337"/>
      <c r="BE2" s="342"/>
    </row>
    <row r="3" spans="1:57" s="343" customFormat="1" ht="20.25" customHeight="1">
      <c r="A3" s="340"/>
      <c r="B3" s="340"/>
      <c r="C3" s="340"/>
      <c r="D3" s="336"/>
      <c r="E3" s="340"/>
      <c r="F3" s="340"/>
      <c r="G3" s="340"/>
      <c r="H3" s="336"/>
      <c r="I3" s="337"/>
      <c r="J3" s="337"/>
      <c r="K3" s="337"/>
      <c r="L3" s="337"/>
      <c r="M3" s="337"/>
      <c r="N3" s="340"/>
      <c r="O3" s="340"/>
      <c r="P3" s="340"/>
      <c r="Q3" s="340"/>
      <c r="R3" s="340"/>
      <c r="S3" s="340"/>
      <c r="T3" s="344"/>
      <c r="U3" s="345"/>
      <c r="V3" s="345"/>
      <c r="W3" s="346"/>
      <c r="X3" s="345"/>
      <c r="Y3" s="345"/>
      <c r="Z3" s="347"/>
      <c r="AA3" s="347"/>
      <c r="AB3" s="345"/>
      <c r="AC3" s="345"/>
      <c r="AD3" s="348"/>
      <c r="AE3" s="340"/>
      <c r="AF3" s="340"/>
      <c r="AG3" s="340"/>
      <c r="AH3" s="340"/>
      <c r="AI3" s="340"/>
      <c r="AJ3" s="338"/>
      <c r="AK3" s="337"/>
      <c r="AL3" s="337"/>
      <c r="AM3" s="349"/>
      <c r="AN3" s="349"/>
      <c r="AO3" s="349"/>
      <c r="AP3" s="349"/>
      <c r="AQ3" s="349"/>
      <c r="AR3" s="349"/>
      <c r="AS3" s="349"/>
      <c r="AT3" s="349"/>
      <c r="AU3" s="349"/>
      <c r="AV3" s="349"/>
      <c r="AW3" s="349"/>
      <c r="AX3" s="349"/>
      <c r="AY3" s="350" t="s">
        <v>109</v>
      </c>
      <c r="AZ3" s="170" t="s">
        <v>157</v>
      </c>
      <c r="BA3" s="170"/>
      <c r="BB3" s="170"/>
      <c r="BC3" s="170"/>
      <c r="BD3" s="337"/>
      <c r="BE3" s="342"/>
    </row>
    <row r="4" spans="1:57" s="343" customFormat="1" ht="20.25" customHeight="1">
      <c r="A4" s="340"/>
      <c r="B4" s="351"/>
      <c r="C4" s="351"/>
      <c r="D4" s="351"/>
      <c r="E4" s="351"/>
      <c r="F4" s="351"/>
      <c r="G4" s="351"/>
      <c r="H4" s="351"/>
      <c r="I4" s="351"/>
      <c r="J4" s="352"/>
      <c r="K4" s="353"/>
      <c r="L4" s="353"/>
      <c r="M4" s="353"/>
      <c r="N4" s="353"/>
      <c r="O4" s="353"/>
      <c r="P4" s="354"/>
      <c r="Q4" s="353"/>
      <c r="R4" s="353"/>
      <c r="S4" s="340"/>
      <c r="T4" s="340"/>
      <c r="U4" s="340"/>
      <c r="V4" s="340"/>
      <c r="W4" s="340"/>
      <c r="X4" s="340"/>
      <c r="Y4" s="340"/>
      <c r="Z4" s="347"/>
      <c r="AA4" s="347"/>
      <c r="AB4" s="345"/>
      <c r="AC4" s="345"/>
      <c r="AD4" s="348"/>
      <c r="AE4" s="340"/>
      <c r="AF4" s="340"/>
      <c r="AG4" s="340"/>
      <c r="AH4" s="340"/>
      <c r="AI4" s="340"/>
      <c r="AJ4" s="338"/>
      <c r="AK4" s="337"/>
      <c r="AL4" s="337"/>
      <c r="AM4" s="349"/>
      <c r="AN4" s="349"/>
      <c r="AO4" s="349"/>
      <c r="AP4" s="349"/>
      <c r="AQ4" s="349"/>
      <c r="AR4" s="349"/>
      <c r="AS4" s="349"/>
      <c r="AT4" s="349"/>
      <c r="AU4" s="349"/>
      <c r="AV4" s="349"/>
      <c r="AW4" s="349"/>
      <c r="AX4" s="349"/>
      <c r="AY4" s="350" t="s">
        <v>148</v>
      </c>
      <c r="AZ4" s="170" t="s">
        <v>149</v>
      </c>
      <c r="BA4" s="170"/>
      <c r="BB4" s="170"/>
      <c r="BC4" s="170"/>
      <c r="BD4" s="337"/>
      <c r="BE4" s="342"/>
    </row>
    <row r="5" spans="1:57" s="343" customFormat="1" ht="20.25" customHeight="1">
      <c r="A5" s="340"/>
      <c r="B5" s="355"/>
      <c r="C5" s="355"/>
      <c r="D5" s="355"/>
      <c r="E5" s="355"/>
      <c r="F5" s="355"/>
      <c r="G5" s="355"/>
      <c r="H5" s="355"/>
      <c r="I5" s="355"/>
      <c r="J5" s="353"/>
      <c r="K5" s="356"/>
      <c r="L5" s="357"/>
      <c r="M5" s="357"/>
      <c r="N5" s="357"/>
      <c r="O5" s="357"/>
      <c r="P5" s="355"/>
      <c r="Q5" s="351"/>
      <c r="R5" s="351"/>
      <c r="S5" s="334"/>
      <c r="T5" s="340"/>
      <c r="U5" s="340"/>
      <c r="V5" s="340"/>
      <c r="W5" s="340"/>
      <c r="X5" s="340"/>
      <c r="Y5" s="340"/>
      <c r="Z5" s="347"/>
      <c r="AA5" s="347"/>
      <c r="AB5" s="345"/>
      <c r="AC5" s="345"/>
      <c r="AD5" s="334"/>
      <c r="AE5" s="334"/>
      <c r="AF5" s="334"/>
      <c r="AG5" s="334"/>
      <c r="AH5" s="340"/>
      <c r="AI5" s="340"/>
      <c r="AJ5" s="334" t="s">
        <v>80</v>
      </c>
      <c r="AK5" s="334"/>
      <c r="AL5" s="334"/>
      <c r="AM5" s="334"/>
      <c r="AN5" s="334"/>
      <c r="AO5" s="334"/>
      <c r="AP5" s="334"/>
      <c r="AQ5" s="334"/>
      <c r="AR5" s="351"/>
      <c r="AS5" s="351"/>
      <c r="AT5" s="358"/>
      <c r="AU5" s="334"/>
      <c r="AV5" s="161">
        <v>40</v>
      </c>
      <c r="AW5" s="162"/>
      <c r="AX5" s="358" t="s">
        <v>24</v>
      </c>
      <c r="AY5" s="334"/>
      <c r="AZ5" s="163">
        <v>160</v>
      </c>
      <c r="BA5" s="164"/>
      <c r="BB5" s="358" t="s">
        <v>129</v>
      </c>
      <c r="BC5" s="334"/>
      <c r="BD5" s="340"/>
      <c r="BE5" s="342"/>
    </row>
    <row r="6" spans="1:57" s="343" customFormat="1" ht="20.25" customHeight="1">
      <c r="A6" s="340"/>
      <c r="B6" s="355"/>
      <c r="C6" s="355"/>
      <c r="D6" s="355"/>
      <c r="E6" s="355"/>
      <c r="F6" s="355"/>
      <c r="G6" s="355"/>
      <c r="H6" s="355"/>
      <c r="I6" s="355"/>
      <c r="J6" s="355"/>
      <c r="K6" s="359"/>
      <c r="L6" s="359"/>
      <c r="M6" s="359"/>
      <c r="N6" s="355"/>
      <c r="O6" s="360"/>
      <c r="P6" s="361"/>
      <c r="Q6" s="361"/>
      <c r="R6" s="362"/>
      <c r="S6" s="363"/>
      <c r="T6" s="340"/>
      <c r="U6" s="340"/>
      <c r="V6" s="340"/>
      <c r="W6" s="340"/>
      <c r="X6" s="340"/>
      <c r="Y6" s="340"/>
      <c r="Z6" s="347"/>
      <c r="AA6" s="347"/>
      <c r="AB6" s="345"/>
      <c r="AC6" s="345"/>
      <c r="AD6" s="358"/>
      <c r="AE6" s="334"/>
      <c r="AF6" s="334"/>
      <c r="AG6" s="334"/>
      <c r="AH6" s="340"/>
      <c r="AI6" s="340"/>
      <c r="AJ6" s="340"/>
      <c r="AK6" s="340"/>
      <c r="AL6" s="334"/>
      <c r="AM6" s="334"/>
      <c r="AN6" s="364"/>
      <c r="AO6" s="365"/>
      <c r="AP6" s="365"/>
      <c r="AQ6" s="363"/>
      <c r="AR6" s="363"/>
      <c r="AS6" s="363"/>
      <c r="AT6" s="363"/>
      <c r="AU6" s="363"/>
      <c r="AV6" s="363"/>
      <c r="AW6" s="334" t="s">
        <v>25</v>
      </c>
      <c r="AX6" s="334"/>
      <c r="AY6" s="334"/>
      <c r="AZ6" s="366">
        <f>DAY(EOMONTH(DATE(X2,AB2,1),0))</f>
        <v>30</v>
      </c>
      <c r="BA6" s="367"/>
      <c r="BB6" s="358" t="s">
        <v>26</v>
      </c>
      <c r="BC6" s="340"/>
      <c r="BD6" s="340"/>
      <c r="BE6" s="342"/>
    </row>
    <row r="7" spans="1:57" ht="20.25" customHeight="1" thickBot="1">
      <c r="A7" s="368"/>
      <c r="B7" s="368"/>
      <c r="C7" s="369"/>
      <c r="D7" s="369"/>
      <c r="E7" s="368"/>
      <c r="F7" s="368"/>
      <c r="G7" s="368"/>
      <c r="H7" s="368"/>
      <c r="I7" s="368"/>
      <c r="J7" s="368"/>
      <c r="K7" s="368"/>
      <c r="L7" s="368"/>
      <c r="M7" s="368"/>
      <c r="N7" s="368"/>
      <c r="O7" s="368"/>
      <c r="P7" s="368"/>
      <c r="Q7" s="368"/>
      <c r="R7" s="368"/>
      <c r="S7" s="369"/>
      <c r="T7" s="368"/>
      <c r="U7" s="368"/>
      <c r="V7" s="368"/>
      <c r="W7" s="368"/>
      <c r="X7" s="368"/>
      <c r="Y7" s="368"/>
      <c r="Z7" s="368"/>
      <c r="AA7" s="368"/>
      <c r="AB7" s="368"/>
      <c r="AC7" s="368"/>
      <c r="AD7" s="368"/>
      <c r="AE7" s="368"/>
      <c r="AF7" s="368"/>
      <c r="AG7" s="368"/>
      <c r="AH7" s="368"/>
      <c r="AI7" s="368"/>
      <c r="AJ7" s="369"/>
      <c r="AK7" s="368"/>
      <c r="AL7" s="368"/>
      <c r="AM7" s="368"/>
      <c r="AN7" s="368"/>
      <c r="AO7" s="368"/>
      <c r="AP7" s="368"/>
      <c r="AQ7" s="368"/>
      <c r="AR7" s="368"/>
      <c r="AS7" s="368"/>
      <c r="AT7" s="368"/>
      <c r="AU7" s="368"/>
      <c r="AV7" s="368"/>
      <c r="AW7" s="368"/>
      <c r="AX7" s="368"/>
      <c r="AY7" s="368"/>
      <c r="AZ7" s="368"/>
      <c r="BA7" s="368"/>
      <c r="BB7" s="368"/>
      <c r="BC7" s="370"/>
      <c r="BD7" s="370"/>
      <c r="BE7" s="371"/>
    </row>
    <row r="8" spans="1:57" ht="20.25" customHeight="1" thickBot="1">
      <c r="A8" s="368"/>
      <c r="B8" s="373" t="s">
        <v>27</v>
      </c>
      <c r="C8" s="374" t="s">
        <v>87</v>
      </c>
      <c r="D8" s="375"/>
      <c r="E8" s="376" t="s">
        <v>88</v>
      </c>
      <c r="F8" s="375"/>
      <c r="G8" s="376" t="s">
        <v>89</v>
      </c>
      <c r="H8" s="374"/>
      <c r="I8" s="374"/>
      <c r="J8" s="374"/>
      <c r="K8" s="375"/>
      <c r="L8" s="376" t="s">
        <v>90</v>
      </c>
      <c r="M8" s="374"/>
      <c r="N8" s="374"/>
      <c r="O8" s="377"/>
      <c r="P8" s="378" t="s">
        <v>167</v>
      </c>
      <c r="Q8" s="379"/>
      <c r="R8" s="379"/>
      <c r="S8" s="379"/>
      <c r="T8" s="379"/>
      <c r="U8" s="379"/>
      <c r="V8" s="379"/>
      <c r="W8" s="379"/>
      <c r="X8" s="379"/>
      <c r="Y8" s="379"/>
      <c r="Z8" s="379"/>
      <c r="AA8" s="379"/>
      <c r="AB8" s="379"/>
      <c r="AC8" s="379"/>
      <c r="AD8" s="379"/>
      <c r="AE8" s="379"/>
      <c r="AF8" s="379"/>
      <c r="AG8" s="379"/>
      <c r="AH8" s="379"/>
      <c r="AI8" s="379"/>
      <c r="AJ8" s="379"/>
      <c r="AK8" s="379"/>
      <c r="AL8" s="379"/>
      <c r="AM8" s="379"/>
      <c r="AN8" s="379"/>
      <c r="AO8" s="379"/>
      <c r="AP8" s="379"/>
      <c r="AQ8" s="379"/>
      <c r="AR8" s="379"/>
      <c r="AS8" s="379"/>
      <c r="AT8" s="379"/>
      <c r="AU8" s="380" t="str">
        <f>IF(AZ3="４週","(9)1～4週目の勤務時間数合計","(9)1か月の勤務時間数合計")</f>
        <v>(9)1～4週目の勤務時間数合計</v>
      </c>
      <c r="AV8" s="381"/>
      <c r="AW8" s="380" t="s">
        <v>91</v>
      </c>
      <c r="AX8" s="381"/>
      <c r="AY8" s="382" t="s">
        <v>166</v>
      </c>
      <c r="AZ8" s="382"/>
      <c r="BA8" s="382"/>
      <c r="BB8" s="382"/>
      <c r="BC8" s="382"/>
      <c r="BD8" s="382"/>
    </row>
    <row r="9" spans="1:57" ht="20.25" customHeight="1" thickBot="1">
      <c r="A9" s="368"/>
      <c r="B9" s="383"/>
      <c r="C9" s="384"/>
      <c r="D9" s="385"/>
      <c r="E9" s="386"/>
      <c r="F9" s="385"/>
      <c r="G9" s="386"/>
      <c r="H9" s="384"/>
      <c r="I9" s="384"/>
      <c r="J9" s="384"/>
      <c r="K9" s="385"/>
      <c r="L9" s="386"/>
      <c r="M9" s="384"/>
      <c r="N9" s="384"/>
      <c r="O9" s="387"/>
      <c r="P9" s="388" t="s">
        <v>11</v>
      </c>
      <c r="Q9" s="389"/>
      <c r="R9" s="389"/>
      <c r="S9" s="389"/>
      <c r="T9" s="389"/>
      <c r="U9" s="389"/>
      <c r="V9" s="390"/>
      <c r="W9" s="388" t="s">
        <v>12</v>
      </c>
      <c r="X9" s="389"/>
      <c r="Y9" s="389"/>
      <c r="Z9" s="389"/>
      <c r="AA9" s="389"/>
      <c r="AB9" s="389"/>
      <c r="AC9" s="390"/>
      <c r="AD9" s="388" t="s">
        <v>13</v>
      </c>
      <c r="AE9" s="389"/>
      <c r="AF9" s="389"/>
      <c r="AG9" s="389"/>
      <c r="AH9" s="389"/>
      <c r="AI9" s="389"/>
      <c r="AJ9" s="390"/>
      <c r="AK9" s="388" t="s">
        <v>14</v>
      </c>
      <c r="AL9" s="389"/>
      <c r="AM9" s="389"/>
      <c r="AN9" s="389"/>
      <c r="AO9" s="389"/>
      <c r="AP9" s="389"/>
      <c r="AQ9" s="390"/>
      <c r="AR9" s="388" t="s">
        <v>15</v>
      </c>
      <c r="AS9" s="389"/>
      <c r="AT9" s="390"/>
      <c r="AU9" s="391"/>
      <c r="AV9" s="392"/>
      <c r="AW9" s="391"/>
      <c r="AX9" s="392"/>
      <c r="AY9" s="382"/>
      <c r="AZ9" s="382"/>
      <c r="BA9" s="382"/>
      <c r="BB9" s="382"/>
      <c r="BC9" s="382"/>
      <c r="BD9" s="382"/>
    </row>
    <row r="10" spans="1:57" ht="20.25" customHeight="1" thickBot="1">
      <c r="A10" s="368"/>
      <c r="B10" s="383"/>
      <c r="C10" s="384"/>
      <c r="D10" s="385"/>
      <c r="E10" s="386"/>
      <c r="F10" s="385"/>
      <c r="G10" s="386"/>
      <c r="H10" s="384"/>
      <c r="I10" s="384"/>
      <c r="J10" s="384"/>
      <c r="K10" s="385"/>
      <c r="L10" s="386"/>
      <c r="M10" s="384"/>
      <c r="N10" s="384"/>
      <c r="O10" s="387"/>
      <c r="P10" s="393">
        <f>DAY(DATE($X$2,$AB$2,1))</f>
        <v>1</v>
      </c>
      <c r="Q10" s="394">
        <f>DAY(DATE($X$2,$AB$2,2))</f>
        <v>2</v>
      </c>
      <c r="R10" s="394">
        <f>DAY(DATE($X$2,$AB$2,3))</f>
        <v>3</v>
      </c>
      <c r="S10" s="394">
        <f>DAY(DATE($X$2,$AB$2,4))</f>
        <v>4</v>
      </c>
      <c r="T10" s="394">
        <f>DAY(DATE($X$2,$AB$2,5))</f>
        <v>5</v>
      </c>
      <c r="U10" s="394">
        <f>DAY(DATE($X$2,$AB$2,6))</f>
        <v>6</v>
      </c>
      <c r="V10" s="395">
        <f>DAY(DATE($X$2,$AB$2,7))</f>
        <v>7</v>
      </c>
      <c r="W10" s="393">
        <f>DAY(DATE($X$2,$AB$2,8))</f>
        <v>8</v>
      </c>
      <c r="X10" s="394">
        <f>DAY(DATE($X$2,$AB$2,9))</f>
        <v>9</v>
      </c>
      <c r="Y10" s="394">
        <f>DAY(DATE($X$2,$AB$2,10))</f>
        <v>10</v>
      </c>
      <c r="Z10" s="394">
        <f>DAY(DATE($X$2,$AB$2,11))</f>
        <v>11</v>
      </c>
      <c r="AA10" s="394">
        <f>DAY(DATE($X$2,$AB$2,12))</f>
        <v>12</v>
      </c>
      <c r="AB10" s="394">
        <f>DAY(DATE($X$2,$AB$2,13))</f>
        <v>13</v>
      </c>
      <c r="AC10" s="395">
        <f>DAY(DATE($X$2,$AB$2,14))</f>
        <v>14</v>
      </c>
      <c r="AD10" s="393">
        <f>DAY(DATE($X$2,$AB$2,15))</f>
        <v>15</v>
      </c>
      <c r="AE10" s="394">
        <f>DAY(DATE($X$2,$AB$2,16))</f>
        <v>16</v>
      </c>
      <c r="AF10" s="394">
        <f>DAY(DATE($X$2,$AB$2,17))</f>
        <v>17</v>
      </c>
      <c r="AG10" s="394">
        <f>DAY(DATE($X$2,$AB$2,18))</f>
        <v>18</v>
      </c>
      <c r="AH10" s="394">
        <f>DAY(DATE($X$2,$AB$2,19))</f>
        <v>19</v>
      </c>
      <c r="AI10" s="394">
        <f>DAY(DATE($X$2,$AB$2,20))</f>
        <v>20</v>
      </c>
      <c r="AJ10" s="395">
        <f>DAY(DATE($X$2,$AB$2,21))</f>
        <v>21</v>
      </c>
      <c r="AK10" s="393">
        <f>DAY(DATE($X$2,$AB$2,22))</f>
        <v>22</v>
      </c>
      <c r="AL10" s="394">
        <f>DAY(DATE($X$2,$AB$2,23))</f>
        <v>23</v>
      </c>
      <c r="AM10" s="394">
        <f>DAY(DATE($X$2,$AB$2,24))</f>
        <v>24</v>
      </c>
      <c r="AN10" s="394">
        <f>DAY(DATE($X$2,$AB$2,25))</f>
        <v>25</v>
      </c>
      <c r="AO10" s="394">
        <f>DAY(DATE($X$2,$AB$2,26))</f>
        <v>26</v>
      </c>
      <c r="AP10" s="394">
        <f>DAY(DATE($X$2,$AB$2,27))</f>
        <v>27</v>
      </c>
      <c r="AQ10" s="395">
        <f>DAY(DATE($X$2,$AB$2,28))</f>
        <v>28</v>
      </c>
      <c r="AR10" s="393" t="str">
        <f>IF(AZ3="暦月",IF(DAY(DATE($X$2,$AB$2,29))=29,29,""),"")</f>
        <v/>
      </c>
      <c r="AS10" s="394" t="str">
        <f>IF(AZ3="暦月",IF(DAY(DATE($X$2,$AB$2,30))=30,30,""),"")</f>
        <v/>
      </c>
      <c r="AT10" s="395" t="str">
        <f>IF(AZ3="暦月",IF(DAY(DATE($X$2,$AB$2,31))=31,31,""),"")</f>
        <v/>
      </c>
      <c r="AU10" s="391"/>
      <c r="AV10" s="392"/>
      <c r="AW10" s="391"/>
      <c r="AX10" s="392"/>
      <c r="AY10" s="382"/>
      <c r="AZ10" s="382"/>
      <c r="BA10" s="382"/>
      <c r="BB10" s="382"/>
      <c r="BC10" s="382"/>
      <c r="BD10" s="382"/>
    </row>
    <row r="11" spans="1:57" ht="20.25" hidden="1" customHeight="1" thickBot="1">
      <c r="A11" s="368"/>
      <c r="B11" s="383"/>
      <c r="C11" s="384"/>
      <c r="D11" s="385"/>
      <c r="E11" s="386"/>
      <c r="F11" s="385"/>
      <c r="G11" s="386"/>
      <c r="H11" s="384"/>
      <c r="I11" s="384"/>
      <c r="J11" s="384"/>
      <c r="K11" s="385"/>
      <c r="L11" s="386"/>
      <c r="M11" s="384"/>
      <c r="N11" s="384"/>
      <c r="O11" s="387"/>
      <c r="P11" s="393">
        <f>WEEKDAY(DATE($X$2,$AB$2,1))</f>
        <v>2</v>
      </c>
      <c r="Q11" s="394">
        <f>WEEKDAY(DATE($X$2,$AB$2,2))</f>
        <v>3</v>
      </c>
      <c r="R11" s="394">
        <f>WEEKDAY(DATE($X$2,$AB$2,3))</f>
        <v>4</v>
      </c>
      <c r="S11" s="394">
        <f>WEEKDAY(DATE($X$2,$AB$2,4))</f>
        <v>5</v>
      </c>
      <c r="T11" s="394">
        <f>WEEKDAY(DATE($X$2,$AB$2,5))</f>
        <v>6</v>
      </c>
      <c r="U11" s="394">
        <f>WEEKDAY(DATE($X$2,$AB$2,6))</f>
        <v>7</v>
      </c>
      <c r="V11" s="395">
        <f>WEEKDAY(DATE($X$2,$AB$2,7))</f>
        <v>1</v>
      </c>
      <c r="W11" s="393">
        <f>WEEKDAY(DATE($X$2,$AB$2,8))</f>
        <v>2</v>
      </c>
      <c r="X11" s="394">
        <f>WEEKDAY(DATE($X$2,$AB$2,9))</f>
        <v>3</v>
      </c>
      <c r="Y11" s="394">
        <f>WEEKDAY(DATE($X$2,$AB$2,10))</f>
        <v>4</v>
      </c>
      <c r="Z11" s="394">
        <f>WEEKDAY(DATE($X$2,$AB$2,11))</f>
        <v>5</v>
      </c>
      <c r="AA11" s="394">
        <f>WEEKDAY(DATE($X$2,$AB$2,12))</f>
        <v>6</v>
      </c>
      <c r="AB11" s="394">
        <f>WEEKDAY(DATE($X$2,$AB$2,13))</f>
        <v>7</v>
      </c>
      <c r="AC11" s="395">
        <f>WEEKDAY(DATE($X$2,$AB$2,14))</f>
        <v>1</v>
      </c>
      <c r="AD11" s="393">
        <f>WEEKDAY(DATE($X$2,$AB$2,15))</f>
        <v>2</v>
      </c>
      <c r="AE11" s="394">
        <f>WEEKDAY(DATE($X$2,$AB$2,16))</f>
        <v>3</v>
      </c>
      <c r="AF11" s="394">
        <f>WEEKDAY(DATE($X$2,$AB$2,17))</f>
        <v>4</v>
      </c>
      <c r="AG11" s="394">
        <f>WEEKDAY(DATE($X$2,$AB$2,18))</f>
        <v>5</v>
      </c>
      <c r="AH11" s="394">
        <f>WEEKDAY(DATE($X$2,$AB$2,19))</f>
        <v>6</v>
      </c>
      <c r="AI11" s="394">
        <f>WEEKDAY(DATE($X$2,$AB$2,20))</f>
        <v>7</v>
      </c>
      <c r="AJ11" s="395">
        <f>WEEKDAY(DATE($X$2,$AB$2,21))</f>
        <v>1</v>
      </c>
      <c r="AK11" s="393">
        <f>WEEKDAY(DATE($X$2,$AB$2,22))</f>
        <v>2</v>
      </c>
      <c r="AL11" s="394">
        <f>WEEKDAY(DATE($X$2,$AB$2,23))</f>
        <v>3</v>
      </c>
      <c r="AM11" s="394">
        <f>WEEKDAY(DATE($X$2,$AB$2,24))</f>
        <v>4</v>
      </c>
      <c r="AN11" s="394">
        <f>WEEKDAY(DATE($X$2,$AB$2,25))</f>
        <v>5</v>
      </c>
      <c r="AO11" s="394">
        <f>WEEKDAY(DATE($X$2,$AB$2,26))</f>
        <v>6</v>
      </c>
      <c r="AP11" s="394">
        <f>WEEKDAY(DATE($X$2,$AB$2,27))</f>
        <v>7</v>
      </c>
      <c r="AQ11" s="395">
        <f>WEEKDAY(DATE($X$2,$AB$2,28))</f>
        <v>1</v>
      </c>
      <c r="AR11" s="393">
        <f>IF(AR10=29,WEEKDAY(DATE($X$2,$AB$2,29)),0)</f>
        <v>0</v>
      </c>
      <c r="AS11" s="394">
        <f>IF(AS10=30,WEEKDAY(DATE($X$2,$AB$2,30)),0)</f>
        <v>0</v>
      </c>
      <c r="AT11" s="395">
        <f>IF(AT10=31,WEEKDAY(DATE($X$2,$AB$2,31)),0)</f>
        <v>0</v>
      </c>
      <c r="AU11" s="396"/>
      <c r="AV11" s="397"/>
      <c r="AW11" s="396"/>
      <c r="AX11" s="397"/>
      <c r="AY11" s="398"/>
      <c r="AZ11" s="398"/>
      <c r="BA11" s="398"/>
      <c r="BB11" s="398"/>
      <c r="BC11" s="398"/>
      <c r="BD11" s="398"/>
    </row>
    <row r="12" spans="1:57" ht="20.25" customHeight="1" thickBot="1">
      <c r="A12" s="368"/>
      <c r="B12" s="399"/>
      <c r="C12" s="400"/>
      <c r="D12" s="401"/>
      <c r="E12" s="402"/>
      <c r="F12" s="401"/>
      <c r="G12" s="402"/>
      <c r="H12" s="400"/>
      <c r="I12" s="400"/>
      <c r="J12" s="400"/>
      <c r="K12" s="401"/>
      <c r="L12" s="402"/>
      <c r="M12" s="400"/>
      <c r="N12" s="400"/>
      <c r="O12" s="403"/>
      <c r="P12" s="404" t="str">
        <f>IF(P11=1,"日",IF(P11=2,"月",IF(P11=3,"火",IF(P11=4,"水",IF(P11=5,"木",IF(P11=6,"金","土"))))))</f>
        <v>月</v>
      </c>
      <c r="Q12" s="405" t="str">
        <f t="shared" ref="Q12:AQ12" si="0">IF(Q11=1,"日",IF(Q11=2,"月",IF(Q11=3,"火",IF(Q11=4,"水",IF(Q11=5,"木",IF(Q11=6,"金","土"))))))</f>
        <v>火</v>
      </c>
      <c r="R12" s="405" t="str">
        <f t="shared" si="0"/>
        <v>水</v>
      </c>
      <c r="S12" s="405" t="str">
        <f t="shared" si="0"/>
        <v>木</v>
      </c>
      <c r="T12" s="405" t="str">
        <f t="shared" si="0"/>
        <v>金</v>
      </c>
      <c r="U12" s="405" t="str">
        <f t="shared" si="0"/>
        <v>土</v>
      </c>
      <c r="V12" s="406" t="str">
        <f t="shared" si="0"/>
        <v>日</v>
      </c>
      <c r="W12" s="404" t="str">
        <f t="shared" si="0"/>
        <v>月</v>
      </c>
      <c r="X12" s="405" t="str">
        <f t="shared" si="0"/>
        <v>火</v>
      </c>
      <c r="Y12" s="405" t="str">
        <f t="shared" si="0"/>
        <v>水</v>
      </c>
      <c r="Z12" s="405" t="str">
        <f t="shared" si="0"/>
        <v>木</v>
      </c>
      <c r="AA12" s="405" t="str">
        <f t="shared" si="0"/>
        <v>金</v>
      </c>
      <c r="AB12" s="405" t="str">
        <f t="shared" si="0"/>
        <v>土</v>
      </c>
      <c r="AC12" s="406" t="str">
        <f t="shared" si="0"/>
        <v>日</v>
      </c>
      <c r="AD12" s="404" t="str">
        <f t="shared" si="0"/>
        <v>月</v>
      </c>
      <c r="AE12" s="405" t="str">
        <f t="shared" si="0"/>
        <v>火</v>
      </c>
      <c r="AF12" s="405" t="str">
        <f t="shared" si="0"/>
        <v>水</v>
      </c>
      <c r="AG12" s="405" t="str">
        <f t="shared" si="0"/>
        <v>木</v>
      </c>
      <c r="AH12" s="405" t="str">
        <f t="shared" si="0"/>
        <v>金</v>
      </c>
      <c r="AI12" s="405" t="str">
        <f t="shared" si="0"/>
        <v>土</v>
      </c>
      <c r="AJ12" s="406" t="str">
        <f t="shared" si="0"/>
        <v>日</v>
      </c>
      <c r="AK12" s="404" t="str">
        <f t="shared" si="0"/>
        <v>月</v>
      </c>
      <c r="AL12" s="405" t="str">
        <f t="shared" si="0"/>
        <v>火</v>
      </c>
      <c r="AM12" s="405" t="str">
        <f t="shared" si="0"/>
        <v>水</v>
      </c>
      <c r="AN12" s="405" t="str">
        <f t="shared" si="0"/>
        <v>木</v>
      </c>
      <c r="AO12" s="405" t="str">
        <f t="shared" si="0"/>
        <v>金</v>
      </c>
      <c r="AP12" s="405" t="str">
        <f t="shared" si="0"/>
        <v>土</v>
      </c>
      <c r="AQ12" s="406" t="str">
        <f t="shared" si="0"/>
        <v>日</v>
      </c>
      <c r="AR12" s="405" t="str">
        <f>IF(AR11=1,"日",IF(AR11=2,"月",IF(AR11=3,"火",IF(AR11=4,"水",IF(AR11=5,"木",IF(AR11=6,"金",IF(AR11=0,"","土")))))))</f>
        <v/>
      </c>
      <c r="AS12" s="405" t="str">
        <f>IF(AS11=1,"日",IF(AS11=2,"月",IF(AS11=3,"火",IF(AS11=4,"水",IF(AS11=5,"木",IF(AS11=6,"金",IF(AS11=0,"","土")))))))</f>
        <v/>
      </c>
      <c r="AT12" s="405" t="str">
        <f>IF(AT11=1,"日",IF(AT11=2,"月",IF(AT11=3,"火",IF(AT11=4,"水",IF(AT11=5,"木",IF(AT11=6,"金",IF(AT11=0,"","土")))))))</f>
        <v/>
      </c>
      <c r="AU12" s="407"/>
      <c r="AV12" s="408"/>
      <c r="AW12" s="407"/>
      <c r="AX12" s="408"/>
      <c r="AY12" s="398"/>
      <c r="AZ12" s="398"/>
      <c r="BA12" s="398"/>
      <c r="BB12" s="398"/>
      <c r="BC12" s="398"/>
      <c r="BD12" s="398"/>
    </row>
    <row r="13" spans="1:57" ht="39.9" customHeight="1">
      <c r="A13" s="368"/>
      <c r="B13" s="409">
        <v>1</v>
      </c>
      <c r="C13" s="221" t="s">
        <v>2</v>
      </c>
      <c r="D13" s="222"/>
      <c r="E13" s="223" t="s">
        <v>189</v>
      </c>
      <c r="F13" s="224"/>
      <c r="G13" s="225" t="s">
        <v>101</v>
      </c>
      <c r="H13" s="226"/>
      <c r="I13" s="226"/>
      <c r="J13" s="226"/>
      <c r="K13" s="227"/>
      <c r="L13" s="228" t="s">
        <v>190</v>
      </c>
      <c r="M13" s="229"/>
      <c r="N13" s="229"/>
      <c r="O13" s="230"/>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410">
        <f>IF($AZ$3="４週",SUM(P13:AQ13),IF($AZ$3="暦月",SUM(P13:AT13),""))</f>
        <v>160</v>
      </c>
      <c r="AV13" s="411"/>
      <c r="AW13" s="233">
        <f t="shared" ref="AW13:AW30" si="1">IF($AZ$3="４週",AU13/4,IF($AZ$3="暦月",AU13/($AZ$6/7),""))</f>
        <v>40</v>
      </c>
      <c r="AX13" s="234"/>
      <c r="AY13" s="412" t="s">
        <v>191</v>
      </c>
      <c r="AZ13" s="413"/>
      <c r="BA13" s="413"/>
      <c r="BB13" s="413"/>
      <c r="BC13" s="413"/>
      <c r="BD13" s="414"/>
    </row>
    <row r="14" spans="1:57" ht="39.9" customHeight="1">
      <c r="A14" s="368"/>
      <c r="B14" s="415">
        <f t="shared" ref="B14:B30" si="2">B13+1</f>
        <v>2</v>
      </c>
      <c r="C14" s="204" t="s">
        <v>43</v>
      </c>
      <c r="D14" s="205"/>
      <c r="E14" s="206" t="s">
        <v>189</v>
      </c>
      <c r="F14" s="207"/>
      <c r="G14" s="208" t="s">
        <v>3</v>
      </c>
      <c r="H14" s="209"/>
      <c r="I14" s="209"/>
      <c r="J14" s="209"/>
      <c r="K14" s="210"/>
      <c r="L14" s="211" t="s">
        <v>190</v>
      </c>
      <c r="M14" s="212"/>
      <c r="N14" s="212"/>
      <c r="O14" s="213"/>
      <c r="P14" s="151">
        <v>8</v>
      </c>
      <c r="Q14" s="152">
        <v>8</v>
      </c>
      <c r="R14" s="152">
        <v>8</v>
      </c>
      <c r="S14" s="152"/>
      <c r="T14" s="152"/>
      <c r="U14" s="152">
        <v>8</v>
      </c>
      <c r="V14" s="153">
        <v>8</v>
      </c>
      <c r="W14" s="151">
        <v>8</v>
      </c>
      <c r="X14" s="152">
        <v>8</v>
      </c>
      <c r="Y14" s="152">
        <v>8</v>
      </c>
      <c r="Z14" s="152"/>
      <c r="AA14" s="152"/>
      <c r="AB14" s="152">
        <v>8</v>
      </c>
      <c r="AC14" s="153">
        <v>8</v>
      </c>
      <c r="AD14" s="151">
        <v>8</v>
      </c>
      <c r="AE14" s="152">
        <v>8</v>
      </c>
      <c r="AF14" s="152">
        <v>8</v>
      </c>
      <c r="AG14" s="152"/>
      <c r="AH14" s="152"/>
      <c r="AI14" s="152">
        <v>8</v>
      </c>
      <c r="AJ14" s="153">
        <v>8</v>
      </c>
      <c r="AK14" s="151">
        <v>8</v>
      </c>
      <c r="AL14" s="152">
        <v>8</v>
      </c>
      <c r="AM14" s="152">
        <v>8</v>
      </c>
      <c r="AN14" s="152"/>
      <c r="AO14" s="152"/>
      <c r="AP14" s="152">
        <v>8</v>
      </c>
      <c r="AQ14" s="153">
        <v>8</v>
      </c>
      <c r="AR14" s="151"/>
      <c r="AS14" s="152"/>
      <c r="AT14" s="153"/>
      <c r="AU14" s="416">
        <f>IF($AZ$3="４週",SUM(P14:AQ14),IF($AZ$3="暦月",SUM(P14:AT14),""))</f>
        <v>160</v>
      </c>
      <c r="AV14" s="417"/>
      <c r="AW14" s="216">
        <f t="shared" si="1"/>
        <v>40</v>
      </c>
      <c r="AX14" s="217"/>
      <c r="AY14" s="418" t="s">
        <v>192</v>
      </c>
      <c r="AZ14" s="419"/>
      <c r="BA14" s="419"/>
      <c r="BB14" s="419"/>
      <c r="BC14" s="419"/>
      <c r="BD14" s="420"/>
    </row>
    <row r="15" spans="1:57" ht="39.9" customHeight="1">
      <c r="A15" s="368"/>
      <c r="B15" s="415">
        <f t="shared" si="2"/>
        <v>3</v>
      </c>
      <c r="C15" s="204" t="s">
        <v>43</v>
      </c>
      <c r="D15" s="205"/>
      <c r="E15" s="206" t="s">
        <v>189</v>
      </c>
      <c r="F15" s="207"/>
      <c r="G15" s="208" t="s">
        <v>119</v>
      </c>
      <c r="H15" s="209"/>
      <c r="I15" s="209"/>
      <c r="J15" s="209"/>
      <c r="K15" s="210"/>
      <c r="L15" s="211" t="s">
        <v>120</v>
      </c>
      <c r="M15" s="212"/>
      <c r="N15" s="212"/>
      <c r="O15" s="213"/>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416">
        <f>IF($AZ$3="４週",SUM(P15:AQ15),IF($AZ$3="暦月",SUM(P15:AT15),""))</f>
        <v>160</v>
      </c>
      <c r="AV15" s="417"/>
      <c r="AW15" s="216">
        <f t="shared" si="1"/>
        <v>40</v>
      </c>
      <c r="AX15" s="217"/>
      <c r="AY15" s="418" t="s">
        <v>193</v>
      </c>
      <c r="AZ15" s="419"/>
      <c r="BA15" s="419"/>
      <c r="BB15" s="419"/>
      <c r="BC15" s="419"/>
      <c r="BD15" s="420"/>
    </row>
    <row r="16" spans="1:57" ht="39.9" customHeight="1">
      <c r="A16" s="368"/>
      <c r="B16" s="415">
        <f t="shared" si="2"/>
        <v>4</v>
      </c>
      <c r="C16" s="204" t="s">
        <v>42</v>
      </c>
      <c r="D16" s="205"/>
      <c r="E16" s="206" t="s">
        <v>194</v>
      </c>
      <c r="F16" s="207"/>
      <c r="G16" s="208" t="s">
        <v>115</v>
      </c>
      <c r="H16" s="209"/>
      <c r="I16" s="209"/>
      <c r="J16" s="209"/>
      <c r="K16" s="210"/>
      <c r="L16" s="211" t="s">
        <v>122</v>
      </c>
      <c r="M16" s="212"/>
      <c r="N16" s="212"/>
      <c r="O16" s="213"/>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416">
        <f>IF($AZ$3="４週",SUM(P16:AQ16),IF($AZ$3="暦月",SUM(P16:AT16),""))</f>
        <v>80</v>
      </c>
      <c r="AV16" s="417"/>
      <c r="AW16" s="216">
        <f t="shared" si="1"/>
        <v>20</v>
      </c>
      <c r="AX16" s="217"/>
      <c r="AY16" s="418" t="s">
        <v>195</v>
      </c>
      <c r="AZ16" s="419"/>
      <c r="BA16" s="419"/>
      <c r="BB16" s="419"/>
      <c r="BC16" s="419"/>
      <c r="BD16" s="420"/>
    </row>
    <row r="17" spans="1:56" ht="39.9" customHeight="1">
      <c r="A17" s="368"/>
      <c r="B17" s="415">
        <f t="shared" si="2"/>
        <v>5</v>
      </c>
      <c r="C17" s="204" t="s">
        <v>42</v>
      </c>
      <c r="D17" s="205"/>
      <c r="E17" s="206" t="s">
        <v>194</v>
      </c>
      <c r="F17" s="207"/>
      <c r="G17" s="208" t="s">
        <v>115</v>
      </c>
      <c r="H17" s="209"/>
      <c r="I17" s="209"/>
      <c r="J17" s="209"/>
      <c r="K17" s="210"/>
      <c r="L17" s="211" t="s">
        <v>121</v>
      </c>
      <c r="M17" s="212"/>
      <c r="N17" s="212"/>
      <c r="O17" s="213"/>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416">
        <f t="shared" ref="AU17:AU30" si="3">IF($AZ$3="４週",SUM(P17:AQ17),IF($AZ$3="暦月",SUM(P17:AT17),""))</f>
        <v>80</v>
      </c>
      <c r="AV17" s="417"/>
      <c r="AW17" s="216">
        <f t="shared" si="1"/>
        <v>20</v>
      </c>
      <c r="AX17" s="217"/>
      <c r="AY17" s="418" t="s">
        <v>195</v>
      </c>
      <c r="AZ17" s="419"/>
      <c r="BA17" s="419"/>
      <c r="BB17" s="419"/>
      <c r="BC17" s="419"/>
      <c r="BD17" s="420"/>
    </row>
    <row r="18" spans="1:56" ht="39.9" customHeight="1">
      <c r="A18" s="368"/>
      <c r="B18" s="415">
        <f t="shared" si="2"/>
        <v>6</v>
      </c>
      <c r="C18" s="204" t="s">
        <v>42</v>
      </c>
      <c r="D18" s="205"/>
      <c r="E18" s="206" t="s">
        <v>194</v>
      </c>
      <c r="F18" s="207"/>
      <c r="G18" s="208" t="s">
        <v>115</v>
      </c>
      <c r="H18" s="209"/>
      <c r="I18" s="209"/>
      <c r="J18" s="209"/>
      <c r="K18" s="210"/>
      <c r="L18" s="211" t="s">
        <v>160</v>
      </c>
      <c r="M18" s="212"/>
      <c r="N18" s="212"/>
      <c r="O18" s="213"/>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416">
        <f t="shared" si="3"/>
        <v>80</v>
      </c>
      <c r="AV18" s="417"/>
      <c r="AW18" s="216">
        <f t="shared" si="1"/>
        <v>20</v>
      </c>
      <c r="AX18" s="217"/>
      <c r="AY18" s="418" t="s">
        <v>196</v>
      </c>
      <c r="AZ18" s="419"/>
      <c r="BA18" s="419"/>
      <c r="BB18" s="419"/>
      <c r="BC18" s="419"/>
      <c r="BD18" s="420"/>
    </row>
    <row r="19" spans="1:56" ht="39.9" customHeight="1">
      <c r="A19" s="368"/>
      <c r="B19" s="415">
        <f t="shared" si="2"/>
        <v>7</v>
      </c>
      <c r="C19" s="204" t="s">
        <v>42</v>
      </c>
      <c r="D19" s="205"/>
      <c r="E19" s="206" t="s">
        <v>194</v>
      </c>
      <c r="F19" s="207"/>
      <c r="G19" s="208" t="s">
        <v>115</v>
      </c>
      <c r="H19" s="209"/>
      <c r="I19" s="209"/>
      <c r="J19" s="209"/>
      <c r="K19" s="210"/>
      <c r="L19" s="211" t="s">
        <v>133</v>
      </c>
      <c r="M19" s="212"/>
      <c r="N19" s="212"/>
      <c r="O19" s="213"/>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416">
        <f>IF($AZ$3="４週",SUM(P19:AQ19),IF($AZ$3="暦月",SUM(P19:AT19),""))</f>
        <v>68</v>
      </c>
      <c r="AV19" s="417"/>
      <c r="AW19" s="216">
        <f t="shared" si="1"/>
        <v>17</v>
      </c>
      <c r="AX19" s="217"/>
      <c r="AY19" s="418" t="s">
        <v>197</v>
      </c>
      <c r="AZ19" s="419"/>
      <c r="BA19" s="419"/>
      <c r="BB19" s="419"/>
      <c r="BC19" s="419"/>
      <c r="BD19" s="420"/>
    </row>
    <row r="20" spans="1:56" ht="39.9" customHeight="1">
      <c r="A20" s="368"/>
      <c r="B20" s="415">
        <f t="shared" si="2"/>
        <v>8</v>
      </c>
      <c r="C20" s="204" t="s">
        <v>42</v>
      </c>
      <c r="D20" s="205"/>
      <c r="E20" s="206" t="s">
        <v>194</v>
      </c>
      <c r="F20" s="207"/>
      <c r="G20" s="208" t="s">
        <v>115</v>
      </c>
      <c r="H20" s="209"/>
      <c r="I20" s="209"/>
      <c r="J20" s="209"/>
      <c r="K20" s="210"/>
      <c r="L20" s="211" t="s">
        <v>134</v>
      </c>
      <c r="M20" s="212"/>
      <c r="N20" s="212"/>
      <c r="O20" s="213"/>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416">
        <f t="shared" si="3"/>
        <v>64</v>
      </c>
      <c r="AV20" s="417"/>
      <c r="AW20" s="216">
        <f t="shared" si="1"/>
        <v>16</v>
      </c>
      <c r="AX20" s="217"/>
      <c r="AY20" s="418" t="s">
        <v>198</v>
      </c>
      <c r="AZ20" s="419"/>
      <c r="BA20" s="419"/>
      <c r="BB20" s="419"/>
      <c r="BC20" s="419"/>
      <c r="BD20" s="420"/>
    </row>
    <row r="21" spans="1:56" ht="39.9" customHeight="1">
      <c r="A21" s="368"/>
      <c r="B21" s="415">
        <f t="shared" si="2"/>
        <v>9</v>
      </c>
      <c r="C21" s="204" t="s">
        <v>42</v>
      </c>
      <c r="D21" s="205"/>
      <c r="E21" s="206" t="s">
        <v>194</v>
      </c>
      <c r="F21" s="207"/>
      <c r="G21" s="208" t="s">
        <v>115</v>
      </c>
      <c r="H21" s="209"/>
      <c r="I21" s="209"/>
      <c r="J21" s="209"/>
      <c r="K21" s="210"/>
      <c r="L21" s="211" t="s">
        <v>159</v>
      </c>
      <c r="M21" s="212"/>
      <c r="N21" s="212"/>
      <c r="O21" s="213"/>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416">
        <f t="shared" si="3"/>
        <v>60</v>
      </c>
      <c r="AV21" s="417"/>
      <c r="AW21" s="216">
        <f t="shared" si="1"/>
        <v>15</v>
      </c>
      <c r="AX21" s="217"/>
      <c r="AY21" s="418" t="s">
        <v>199</v>
      </c>
      <c r="AZ21" s="419"/>
      <c r="BA21" s="419"/>
      <c r="BB21" s="419"/>
      <c r="BC21" s="419"/>
      <c r="BD21" s="420"/>
    </row>
    <row r="22" spans="1:56" ht="39.9" customHeight="1">
      <c r="A22" s="368"/>
      <c r="B22" s="415">
        <f t="shared" si="2"/>
        <v>10</v>
      </c>
      <c r="C22" s="204"/>
      <c r="D22" s="205"/>
      <c r="E22" s="206"/>
      <c r="F22" s="207"/>
      <c r="G22" s="208"/>
      <c r="H22" s="209"/>
      <c r="I22" s="209"/>
      <c r="J22" s="209"/>
      <c r="K22" s="210"/>
      <c r="L22" s="211"/>
      <c r="M22" s="212"/>
      <c r="N22" s="212"/>
      <c r="O22" s="21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416">
        <f t="shared" si="3"/>
        <v>0</v>
      </c>
      <c r="AV22" s="417"/>
      <c r="AW22" s="216">
        <f t="shared" si="1"/>
        <v>0</v>
      </c>
      <c r="AX22" s="217"/>
      <c r="AY22" s="418"/>
      <c r="AZ22" s="419"/>
      <c r="BA22" s="419"/>
      <c r="BB22" s="419"/>
      <c r="BC22" s="419"/>
      <c r="BD22" s="420"/>
    </row>
    <row r="23" spans="1:56" ht="39.9" customHeight="1">
      <c r="A23" s="368"/>
      <c r="B23" s="415">
        <f t="shared" si="2"/>
        <v>11</v>
      </c>
      <c r="C23" s="204"/>
      <c r="D23" s="205"/>
      <c r="E23" s="206"/>
      <c r="F23" s="207"/>
      <c r="G23" s="208"/>
      <c r="H23" s="209"/>
      <c r="I23" s="209"/>
      <c r="J23" s="209"/>
      <c r="K23" s="210"/>
      <c r="L23" s="211"/>
      <c r="M23" s="212"/>
      <c r="N23" s="212"/>
      <c r="O23" s="21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416">
        <f t="shared" si="3"/>
        <v>0</v>
      </c>
      <c r="AV23" s="417"/>
      <c r="AW23" s="216">
        <f t="shared" si="1"/>
        <v>0</v>
      </c>
      <c r="AX23" s="217"/>
      <c r="AY23" s="418"/>
      <c r="AZ23" s="419"/>
      <c r="BA23" s="419"/>
      <c r="BB23" s="419"/>
      <c r="BC23" s="419"/>
      <c r="BD23" s="420"/>
    </row>
    <row r="24" spans="1:56" ht="39.9" customHeight="1">
      <c r="A24" s="368"/>
      <c r="B24" s="415">
        <f t="shared" si="2"/>
        <v>12</v>
      </c>
      <c r="C24" s="204"/>
      <c r="D24" s="205"/>
      <c r="E24" s="206"/>
      <c r="F24" s="207"/>
      <c r="G24" s="208"/>
      <c r="H24" s="209"/>
      <c r="I24" s="209"/>
      <c r="J24" s="209"/>
      <c r="K24" s="210"/>
      <c r="L24" s="211"/>
      <c r="M24" s="212"/>
      <c r="N24" s="212"/>
      <c r="O24" s="21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416">
        <f t="shared" si="3"/>
        <v>0</v>
      </c>
      <c r="AV24" s="417"/>
      <c r="AW24" s="216">
        <f t="shared" si="1"/>
        <v>0</v>
      </c>
      <c r="AX24" s="217"/>
      <c r="AY24" s="418"/>
      <c r="AZ24" s="419"/>
      <c r="BA24" s="419"/>
      <c r="BB24" s="419"/>
      <c r="BC24" s="419"/>
      <c r="BD24" s="420"/>
    </row>
    <row r="25" spans="1:56" ht="39.9" customHeight="1">
      <c r="A25" s="368"/>
      <c r="B25" s="415">
        <f t="shared" si="2"/>
        <v>13</v>
      </c>
      <c r="C25" s="204"/>
      <c r="D25" s="205"/>
      <c r="E25" s="206"/>
      <c r="F25" s="207"/>
      <c r="G25" s="208"/>
      <c r="H25" s="209"/>
      <c r="I25" s="209"/>
      <c r="J25" s="209"/>
      <c r="K25" s="210"/>
      <c r="L25" s="211"/>
      <c r="M25" s="212"/>
      <c r="N25" s="212"/>
      <c r="O25" s="21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416">
        <f t="shared" si="3"/>
        <v>0</v>
      </c>
      <c r="AV25" s="417"/>
      <c r="AW25" s="216">
        <f t="shared" si="1"/>
        <v>0</v>
      </c>
      <c r="AX25" s="217"/>
      <c r="AY25" s="418"/>
      <c r="AZ25" s="419"/>
      <c r="BA25" s="419"/>
      <c r="BB25" s="419"/>
      <c r="BC25" s="419"/>
      <c r="BD25" s="420"/>
    </row>
    <row r="26" spans="1:56" ht="39.9" customHeight="1">
      <c r="A26" s="368"/>
      <c r="B26" s="415">
        <f t="shared" si="2"/>
        <v>14</v>
      </c>
      <c r="C26" s="204"/>
      <c r="D26" s="205"/>
      <c r="E26" s="206"/>
      <c r="F26" s="207"/>
      <c r="G26" s="208"/>
      <c r="H26" s="209"/>
      <c r="I26" s="209"/>
      <c r="J26" s="209"/>
      <c r="K26" s="210"/>
      <c r="L26" s="211"/>
      <c r="M26" s="212"/>
      <c r="N26" s="212"/>
      <c r="O26" s="21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416">
        <f t="shared" si="3"/>
        <v>0</v>
      </c>
      <c r="AV26" s="417"/>
      <c r="AW26" s="216">
        <f t="shared" si="1"/>
        <v>0</v>
      </c>
      <c r="AX26" s="217"/>
      <c r="AY26" s="418"/>
      <c r="AZ26" s="419"/>
      <c r="BA26" s="419"/>
      <c r="BB26" s="419"/>
      <c r="BC26" s="419"/>
      <c r="BD26" s="420"/>
    </row>
    <row r="27" spans="1:56" ht="39.9" customHeight="1">
      <c r="A27" s="368"/>
      <c r="B27" s="415">
        <f t="shared" si="2"/>
        <v>15</v>
      </c>
      <c r="C27" s="204"/>
      <c r="D27" s="205"/>
      <c r="E27" s="206"/>
      <c r="F27" s="207"/>
      <c r="G27" s="208"/>
      <c r="H27" s="209"/>
      <c r="I27" s="209"/>
      <c r="J27" s="209"/>
      <c r="K27" s="210"/>
      <c r="L27" s="211"/>
      <c r="M27" s="212"/>
      <c r="N27" s="212"/>
      <c r="O27" s="21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416">
        <f t="shared" si="3"/>
        <v>0</v>
      </c>
      <c r="AV27" s="417"/>
      <c r="AW27" s="216">
        <f t="shared" si="1"/>
        <v>0</v>
      </c>
      <c r="AX27" s="217"/>
      <c r="AY27" s="418"/>
      <c r="AZ27" s="419"/>
      <c r="BA27" s="419"/>
      <c r="BB27" s="419"/>
      <c r="BC27" s="419"/>
      <c r="BD27" s="420"/>
    </row>
    <row r="28" spans="1:56" ht="39.9" customHeight="1">
      <c r="A28" s="368"/>
      <c r="B28" s="415">
        <f t="shared" si="2"/>
        <v>16</v>
      </c>
      <c r="C28" s="204"/>
      <c r="D28" s="205"/>
      <c r="E28" s="206"/>
      <c r="F28" s="207"/>
      <c r="G28" s="208"/>
      <c r="H28" s="209"/>
      <c r="I28" s="209"/>
      <c r="J28" s="209"/>
      <c r="K28" s="210"/>
      <c r="L28" s="211"/>
      <c r="M28" s="212"/>
      <c r="N28" s="212"/>
      <c r="O28" s="21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416">
        <f t="shared" si="3"/>
        <v>0</v>
      </c>
      <c r="AV28" s="417"/>
      <c r="AW28" s="216">
        <f t="shared" si="1"/>
        <v>0</v>
      </c>
      <c r="AX28" s="217"/>
      <c r="AY28" s="418"/>
      <c r="AZ28" s="419"/>
      <c r="BA28" s="419"/>
      <c r="BB28" s="419"/>
      <c r="BC28" s="419"/>
      <c r="BD28" s="420"/>
    </row>
    <row r="29" spans="1:56" ht="39.9" customHeight="1">
      <c r="A29" s="368"/>
      <c r="B29" s="415">
        <f t="shared" si="2"/>
        <v>17</v>
      </c>
      <c r="C29" s="204"/>
      <c r="D29" s="205"/>
      <c r="E29" s="206"/>
      <c r="F29" s="207"/>
      <c r="G29" s="208"/>
      <c r="H29" s="209"/>
      <c r="I29" s="209"/>
      <c r="J29" s="209"/>
      <c r="K29" s="210"/>
      <c r="L29" s="211"/>
      <c r="M29" s="212"/>
      <c r="N29" s="212"/>
      <c r="O29" s="21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416">
        <f t="shared" si="3"/>
        <v>0</v>
      </c>
      <c r="AV29" s="417"/>
      <c r="AW29" s="216">
        <f t="shared" si="1"/>
        <v>0</v>
      </c>
      <c r="AX29" s="217"/>
      <c r="AY29" s="418"/>
      <c r="AZ29" s="419"/>
      <c r="BA29" s="419"/>
      <c r="BB29" s="419"/>
      <c r="BC29" s="419"/>
      <c r="BD29" s="420"/>
    </row>
    <row r="30" spans="1:56" ht="39.9" customHeight="1" thickBot="1">
      <c r="A30" s="368"/>
      <c r="B30" s="421">
        <f t="shared" si="2"/>
        <v>18</v>
      </c>
      <c r="C30" s="235"/>
      <c r="D30" s="236"/>
      <c r="E30" s="237"/>
      <c r="F30" s="238"/>
      <c r="G30" s="239"/>
      <c r="H30" s="240"/>
      <c r="I30" s="240"/>
      <c r="J30" s="240"/>
      <c r="K30" s="241"/>
      <c r="L30" s="242"/>
      <c r="M30" s="243"/>
      <c r="N30" s="243"/>
      <c r="O30" s="244"/>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422">
        <f t="shared" si="3"/>
        <v>0</v>
      </c>
      <c r="AV30" s="423"/>
      <c r="AW30" s="247">
        <f t="shared" si="1"/>
        <v>0</v>
      </c>
      <c r="AX30" s="248"/>
      <c r="AY30" s="424"/>
      <c r="AZ30" s="425"/>
      <c r="BA30" s="425"/>
      <c r="BB30" s="425"/>
      <c r="BC30" s="425"/>
      <c r="BD30" s="426"/>
    </row>
    <row r="31" spans="1:56" ht="20.25" customHeight="1">
      <c r="A31" s="368"/>
      <c r="B31" s="368"/>
      <c r="C31" s="427"/>
      <c r="D31" s="428"/>
      <c r="E31" s="429"/>
      <c r="F31" s="368"/>
      <c r="G31" s="368"/>
      <c r="H31" s="368"/>
      <c r="I31" s="368"/>
      <c r="J31" s="368"/>
      <c r="K31" s="368"/>
      <c r="L31" s="368"/>
      <c r="M31" s="368"/>
      <c r="N31" s="368"/>
      <c r="O31" s="368"/>
      <c r="P31" s="368"/>
      <c r="Q31" s="368"/>
      <c r="R31" s="368"/>
      <c r="S31" s="368"/>
      <c r="T31" s="368"/>
      <c r="U31" s="368"/>
      <c r="V31" s="368"/>
      <c r="W31" s="368"/>
      <c r="X31" s="368"/>
      <c r="Y31" s="368"/>
      <c r="Z31" s="368"/>
      <c r="AA31" s="368"/>
      <c r="AB31" s="368"/>
      <c r="AC31" s="369"/>
      <c r="AD31" s="368"/>
      <c r="AE31" s="368"/>
      <c r="AF31" s="368"/>
      <c r="AG31" s="368"/>
      <c r="AH31" s="368"/>
      <c r="AI31" s="368"/>
      <c r="AJ31" s="368"/>
      <c r="AK31" s="368"/>
      <c r="AL31" s="368"/>
      <c r="AM31" s="368"/>
      <c r="AN31" s="368"/>
      <c r="AO31" s="368"/>
      <c r="AP31" s="368"/>
      <c r="AQ31" s="368"/>
      <c r="AR31" s="368"/>
      <c r="AS31" s="368"/>
      <c r="AT31" s="368"/>
      <c r="AU31" s="368"/>
      <c r="AV31" s="368"/>
      <c r="AW31" s="368"/>
      <c r="AX31" s="368"/>
      <c r="AY31" s="368"/>
      <c r="AZ31" s="368"/>
      <c r="BA31" s="368"/>
      <c r="BB31" s="368"/>
      <c r="BC31" s="368"/>
      <c r="BD31" s="368"/>
    </row>
    <row r="32" spans="1:56" ht="20.25" customHeight="1">
      <c r="A32" s="368"/>
      <c r="B32" s="368"/>
      <c r="C32" s="358" t="s">
        <v>173</v>
      </c>
      <c r="D32" s="428"/>
      <c r="E32" s="429"/>
      <c r="F32" s="368"/>
      <c r="G32" s="368"/>
      <c r="H32" s="368"/>
      <c r="I32" s="368"/>
      <c r="J32" s="368"/>
      <c r="K32" s="368"/>
      <c r="L32" s="368"/>
      <c r="M32" s="368"/>
      <c r="N32" s="368"/>
      <c r="O32" s="368"/>
      <c r="P32" s="368"/>
      <c r="Q32" s="358" t="s">
        <v>155</v>
      </c>
      <c r="R32" s="358"/>
      <c r="S32" s="358"/>
      <c r="T32" s="358"/>
      <c r="U32" s="358"/>
      <c r="V32" s="358"/>
      <c r="W32" s="358"/>
      <c r="X32" s="358"/>
      <c r="Y32" s="358"/>
      <c r="Z32" s="358"/>
      <c r="AA32" s="364"/>
      <c r="AB32" s="358"/>
      <c r="AC32" s="358"/>
      <c r="AD32" s="358"/>
      <c r="AE32" s="358"/>
      <c r="AF32" s="358"/>
      <c r="AG32" s="358"/>
      <c r="AH32" s="358"/>
      <c r="AI32" s="358" t="s">
        <v>105</v>
      </c>
      <c r="AJ32" s="358"/>
      <c r="AK32" s="358"/>
      <c r="AL32" s="358"/>
      <c r="AM32" s="358"/>
      <c r="AN32" s="358"/>
      <c r="AO32" s="430"/>
      <c r="AP32" s="430"/>
      <c r="AQ32" s="430"/>
      <c r="AR32" s="430"/>
      <c r="AS32" s="431"/>
      <c r="AT32" s="430"/>
      <c r="AU32" s="430"/>
      <c r="AV32" s="430"/>
      <c r="AW32" s="430"/>
      <c r="AX32" s="368"/>
      <c r="AY32" s="368"/>
      <c r="AZ32" s="368"/>
      <c r="BA32" s="368"/>
      <c r="BB32" s="368"/>
      <c r="BC32" s="368"/>
      <c r="BD32" s="368"/>
    </row>
    <row r="33" spans="1:56" ht="20.25" customHeight="1">
      <c r="A33" s="368"/>
      <c r="B33" s="368"/>
      <c r="C33" s="358" t="s">
        <v>36</v>
      </c>
      <c r="D33" s="428"/>
      <c r="E33" s="429"/>
      <c r="F33" s="368"/>
      <c r="G33" s="368"/>
      <c r="H33" s="368"/>
      <c r="I33" s="368"/>
      <c r="J33" s="368"/>
      <c r="K33" s="368"/>
      <c r="L33" s="432" t="s">
        <v>30</v>
      </c>
      <c r="M33" s="432"/>
      <c r="N33" s="368"/>
      <c r="O33" s="368"/>
      <c r="P33" s="368"/>
      <c r="Q33" s="358"/>
      <c r="R33" s="433" t="s">
        <v>56</v>
      </c>
      <c r="S33" s="433"/>
      <c r="T33" s="433" t="s">
        <v>57</v>
      </c>
      <c r="U33" s="433"/>
      <c r="V33" s="433"/>
      <c r="W33" s="433"/>
      <c r="X33" s="358"/>
      <c r="Y33" s="434" t="s">
        <v>60</v>
      </c>
      <c r="Z33" s="434"/>
      <c r="AA33" s="434"/>
      <c r="AB33" s="434"/>
      <c r="AC33" s="358"/>
      <c r="AD33" s="358"/>
      <c r="AE33" s="435" t="s">
        <v>69</v>
      </c>
      <c r="AF33" s="435"/>
      <c r="AG33" s="358"/>
      <c r="AH33" s="358"/>
      <c r="AI33" s="436" t="s">
        <v>8</v>
      </c>
      <c r="AJ33" s="437"/>
      <c r="AK33" s="436" t="s">
        <v>9</v>
      </c>
      <c r="AL33" s="438"/>
      <c r="AM33" s="438"/>
      <c r="AN33" s="437"/>
      <c r="AO33" s="430"/>
      <c r="AP33" s="430"/>
      <c r="AQ33" s="430"/>
      <c r="AR33" s="430"/>
      <c r="AS33" s="439"/>
      <c r="AT33" s="439"/>
      <c r="AU33" s="430"/>
      <c r="AV33" s="430"/>
      <c r="AW33" s="430"/>
      <c r="AX33" s="368"/>
      <c r="AY33" s="368"/>
      <c r="AZ33" s="368"/>
      <c r="BA33" s="368"/>
      <c r="BB33" s="368"/>
      <c r="BC33" s="368"/>
      <c r="BD33" s="368"/>
    </row>
    <row r="34" spans="1:56" ht="20.25" customHeight="1">
      <c r="A34" s="368"/>
      <c r="B34" s="368"/>
      <c r="C34" s="440"/>
      <c r="D34" s="440"/>
      <c r="E34" s="440"/>
      <c r="F34" s="441">
        <f>IF(AB2=1,10,IF(AB2=2,11,IF(AB2=3,12,AB2-3)))</f>
        <v>1</v>
      </c>
      <c r="G34" s="441"/>
      <c r="H34" s="441">
        <f>IF(AB2=1,11,IF(AB2=2,12,AB2-2))</f>
        <v>2</v>
      </c>
      <c r="I34" s="441"/>
      <c r="J34" s="441">
        <f>IF(AB2=1,12,AB2-1)</f>
        <v>3</v>
      </c>
      <c r="K34" s="441"/>
      <c r="L34" s="442" t="s">
        <v>29</v>
      </c>
      <c r="M34" s="442"/>
      <c r="N34" s="368"/>
      <c r="O34" s="368"/>
      <c r="P34" s="368"/>
      <c r="Q34" s="358"/>
      <c r="R34" s="443"/>
      <c r="S34" s="443"/>
      <c r="T34" s="443" t="s">
        <v>58</v>
      </c>
      <c r="U34" s="443"/>
      <c r="V34" s="443" t="s">
        <v>59</v>
      </c>
      <c r="W34" s="443"/>
      <c r="X34" s="358"/>
      <c r="Y34" s="443" t="s">
        <v>58</v>
      </c>
      <c r="Z34" s="443"/>
      <c r="AA34" s="443" t="s">
        <v>59</v>
      </c>
      <c r="AB34" s="443"/>
      <c r="AC34" s="358"/>
      <c r="AD34" s="358"/>
      <c r="AE34" s="435" t="s">
        <v>65</v>
      </c>
      <c r="AF34" s="435"/>
      <c r="AG34" s="358"/>
      <c r="AH34" s="358"/>
      <c r="AI34" s="436" t="s">
        <v>4</v>
      </c>
      <c r="AJ34" s="437"/>
      <c r="AK34" s="436" t="s">
        <v>73</v>
      </c>
      <c r="AL34" s="438"/>
      <c r="AM34" s="438"/>
      <c r="AN34" s="437"/>
      <c r="AO34" s="444"/>
      <c r="AP34" s="444"/>
      <c r="AQ34" s="430"/>
      <c r="AR34" s="445"/>
      <c r="AS34" s="446"/>
      <c r="AT34" s="446"/>
      <c r="AU34" s="430"/>
      <c r="AV34" s="430"/>
      <c r="AW34" s="430"/>
      <c r="AX34" s="368"/>
      <c r="AY34" s="368"/>
      <c r="AZ34" s="368"/>
      <c r="BA34" s="368"/>
      <c r="BB34" s="368"/>
      <c r="BC34" s="368"/>
      <c r="BD34" s="368"/>
    </row>
    <row r="35" spans="1:56" ht="20.25" customHeight="1">
      <c r="A35" s="368"/>
      <c r="B35" s="368"/>
      <c r="C35" s="440" t="s">
        <v>124</v>
      </c>
      <c r="D35" s="440"/>
      <c r="E35" s="440"/>
      <c r="F35" s="271">
        <v>30</v>
      </c>
      <c r="G35" s="271"/>
      <c r="H35" s="271">
        <v>31</v>
      </c>
      <c r="I35" s="271"/>
      <c r="J35" s="271">
        <v>31</v>
      </c>
      <c r="K35" s="271"/>
      <c r="L35" s="261">
        <f>SUM(F35:K35)</f>
        <v>92</v>
      </c>
      <c r="M35" s="261"/>
      <c r="N35" s="368"/>
      <c r="O35" s="368"/>
      <c r="P35" s="368"/>
      <c r="Q35" s="358"/>
      <c r="R35" s="436" t="s">
        <v>4</v>
      </c>
      <c r="S35" s="437"/>
      <c r="T35" s="447">
        <f>SUMIFS($AU$13:$AV$30,$C$13:$D$30,"訪問介護員",$E$13:$F$30,"A")+SUMIFS($AU$13:$AV$30,$C$13:$D$30,"サービス提供責任者",$E$13:$F$30,"A")</f>
        <v>0</v>
      </c>
      <c r="U35" s="448"/>
      <c r="V35" s="272">
        <f>SUMIFS($AW$13:$AX$30,$C$13:$D$30,"訪問介護員",$E$13:$F$30,"A")+SUMIFS($AW$13:$AX$30,$C$13:$D$30,"サービス提供責任者",$E$13:$F$30,"A")</f>
        <v>0</v>
      </c>
      <c r="W35" s="273"/>
      <c r="X35" s="449"/>
      <c r="Y35" s="264">
        <v>0</v>
      </c>
      <c r="Z35" s="265"/>
      <c r="AA35" s="264">
        <v>0</v>
      </c>
      <c r="AB35" s="265"/>
      <c r="AC35" s="449"/>
      <c r="AD35" s="449"/>
      <c r="AE35" s="264">
        <v>0</v>
      </c>
      <c r="AF35" s="265"/>
      <c r="AG35" s="358"/>
      <c r="AH35" s="358"/>
      <c r="AI35" s="436" t="s">
        <v>5</v>
      </c>
      <c r="AJ35" s="437"/>
      <c r="AK35" s="436" t="s">
        <v>74</v>
      </c>
      <c r="AL35" s="438"/>
      <c r="AM35" s="438"/>
      <c r="AN35" s="437"/>
      <c r="AO35" s="445"/>
      <c r="AP35" s="430"/>
      <c r="AQ35" s="450"/>
      <c r="AR35" s="450"/>
      <c r="AS35" s="450"/>
      <c r="AT35" s="450"/>
      <c r="AU35" s="430"/>
      <c r="AV35" s="430"/>
      <c r="AW35" s="430"/>
      <c r="AX35" s="368"/>
      <c r="AY35" s="368"/>
      <c r="AZ35" s="368"/>
      <c r="BA35" s="368"/>
      <c r="BB35" s="368"/>
      <c r="BC35" s="368"/>
      <c r="BD35" s="368"/>
    </row>
    <row r="36" spans="1:56" ht="20.25" customHeight="1">
      <c r="A36" s="368"/>
      <c r="B36" s="368"/>
      <c r="C36" s="440" t="s">
        <v>125</v>
      </c>
      <c r="D36" s="440"/>
      <c r="E36" s="440"/>
      <c r="F36" s="271">
        <v>15</v>
      </c>
      <c r="G36" s="271"/>
      <c r="H36" s="271">
        <v>16</v>
      </c>
      <c r="I36" s="271"/>
      <c r="J36" s="271">
        <v>15</v>
      </c>
      <c r="K36" s="271"/>
      <c r="L36" s="261">
        <f>SUM(F36:K36)</f>
        <v>46</v>
      </c>
      <c r="M36" s="261"/>
      <c r="N36" s="368"/>
      <c r="O36" s="368"/>
      <c r="P36" s="368"/>
      <c r="Q36" s="358"/>
      <c r="R36" s="436" t="s">
        <v>5</v>
      </c>
      <c r="S36" s="437"/>
      <c r="T36" s="447">
        <f>SUMIFS($AU$13:$AV$30,$C$13:$D$30,"訪問介護員",$E$13:$F$30,"B")+SUMIFS($AU$13:$AV$30,$C$13:$D$30,"サービス提供責任者",$E$13:$F$30,"B")</f>
        <v>320</v>
      </c>
      <c r="U36" s="448"/>
      <c r="V36" s="272">
        <f>SUMIFS($AW$13:$AX$30,$C$13:$D$30,"訪問介護員",$E$13:$F$30,"B")+SUMIFS($AW$13:$AX$30,$C$13:$D$30,"サービス提供責任者",$E$13:$F$30,"B")</f>
        <v>80</v>
      </c>
      <c r="W36" s="273"/>
      <c r="X36" s="449"/>
      <c r="Y36" s="264">
        <v>265</v>
      </c>
      <c r="Z36" s="265"/>
      <c r="AA36" s="264">
        <v>66</v>
      </c>
      <c r="AB36" s="265"/>
      <c r="AC36" s="449"/>
      <c r="AD36" s="449"/>
      <c r="AE36" s="264">
        <v>0</v>
      </c>
      <c r="AF36" s="265"/>
      <c r="AG36" s="358"/>
      <c r="AH36" s="358"/>
      <c r="AI36" s="436" t="s">
        <v>6</v>
      </c>
      <c r="AJ36" s="437"/>
      <c r="AK36" s="436" t="s">
        <v>75</v>
      </c>
      <c r="AL36" s="438"/>
      <c r="AM36" s="438"/>
      <c r="AN36" s="437"/>
      <c r="AO36" s="445"/>
      <c r="AP36" s="430"/>
      <c r="AQ36" s="451"/>
      <c r="AR36" s="451"/>
      <c r="AS36" s="451"/>
      <c r="AT36" s="451"/>
      <c r="AU36" s="430"/>
      <c r="AV36" s="430"/>
      <c r="AW36" s="430"/>
      <c r="AX36" s="368"/>
      <c r="AY36" s="368"/>
      <c r="AZ36" s="368"/>
      <c r="BA36" s="368"/>
      <c r="BB36" s="368"/>
      <c r="BC36" s="368"/>
      <c r="BD36" s="368"/>
    </row>
    <row r="37" spans="1:56" ht="20.25" customHeight="1">
      <c r="A37" s="368"/>
      <c r="B37" s="368"/>
      <c r="C37" s="440" t="s">
        <v>28</v>
      </c>
      <c r="D37" s="440"/>
      <c r="E37" s="440"/>
      <c r="F37" s="271">
        <v>0.3</v>
      </c>
      <c r="G37" s="271"/>
      <c r="H37" s="271">
        <v>0.4</v>
      </c>
      <c r="I37" s="271"/>
      <c r="J37" s="271">
        <v>0.3</v>
      </c>
      <c r="K37" s="271"/>
      <c r="L37" s="261">
        <f>SUM(F37:K37)</f>
        <v>1</v>
      </c>
      <c r="M37" s="261"/>
      <c r="N37" s="368"/>
      <c r="O37" s="452"/>
      <c r="P37" s="368"/>
      <c r="Q37" s="358"/>
      <c r="R37" s="436" t="s">
        <v>6</v>
      </c>
      <c r="S37" s="437"/>
      <c r="T37" s="447">
        <f>SUMIFS($AU$13:$AV$30,$C$13:$D$30,"訪問介護員",$E$13:$F$30,"C")+SUMIFS($AU$13:$AV$30,$C$13:$D$30,"サービス提供責任者",$E$13:$F$30,"C")</f>
        <v>0</v>
      </c>
      <c r="U37" s="448"/>
      <c r="V37" s="272">
        <f>SUMIFS($AW$13:$AX$30,$C$13:$D$30,"訪問介護員",$E$13:$F$30,"C")+SUMIFS($AW$13:$AX$30,$C$13:$D$30,"サービス提供責任者",$E$13:$F$30,"C")</f>
        <v>0</v>
      </c>
      <c r="W37" s="273"/>
      <c r="X37" s="449"/>
      <c r="Y37" s="264">
        <v>0</v>
      </c>
      <c r="Z37" s="265"/>
      <c r="AA37" s="278">
        <v>0</v>
      </c>
      <c r="AB37" s="279"/>
      <c r="AC37" s="449"/>
      <c r="AD37" s="449"/>
      <c r="AE37" s="447" t="s">
        <v>38</v>
      </c>
      <c r="AF37" s="448"/>
      <c r="AG37" s="358"/>
      <c r="AH37" s="358"/>
      <c r="AI37" s="436" t="s">
        <v>7</v>
      </c>
      <c r="AJ37" s="437"/>
      <c r="AK37" s="436" t="s">
        <v>104</v>
      </c>
      <c r="AL37" s="438"/>
      <c r="AM37" s="438"/>
      <c r="AN37" s="437"/>
      <c r="AO37" s="160"/>
      <c r="AP37" s="430"/>
      <c r="AQ37" s="453"/>
      <c r="AR37" s="453"/>
      <c r="AS37" s="275"/>
      <c r="AT37" s="275"/>
      <c r="AU37" s="430"/>
      <c r="AV37" s="430"/>
      <c r="AW37" s="430"/>
      <c r="AX37" s="368"/>
      <c r="AY37" s="368"/>
      <c r="AZ37" s="368"/>
      <c r="BA37" s="368"/>
      <c r="BB37" s="368"/>
      <c r="BC37" s="368"/>
      <c r="BD37" s="368"/>
    </row>
    <row r="38" spans="1:56" ht="20.25" customHeight="1">
      <c r="A38" s="368"/>
      <c r="B38" s="368"/>
      <c r="C38" s="440" t="s">
        <v>29</v>
      </c>
      <c r="D38" s="440"/>
      <c r="E38" s="440"/>
      <c r="F38" s="261">
        <f>SUM(F35:G37)</f>
        <v>45.3</v>
      </c>
      <c r="G38" s="261"/>
      <c r="H38" s="261">
        <f>SUM(H35:I37)</f>
        <v>47.4</v>
      </c>
      <c r="I38" s="261"/>
      <c r="J38" s="261">
        <f>SUM(J35:K37)</f>
        <v>46.3</v>
      </c>
      <c r="K38" s="261"/>
      <c r="L38" s="261">
        <f>SUM(L35:M37)</f>
        <v>139</v>
      </c>
      <c r="M38" s="261"/>
      <c r="N38" s="454"/>
      <c r="O38" s="455"/>
      <c r="P38" s="368"/>
      <c r="Q38" s="358"/>
      <c r="R38" s="436" t="s">
        <v>7</v>
      </c>
      <c r="S38" s="437"/>
      <c r="T38" s="447">
        <f>SUMIFS($AU$13:$AV$30,$C$13:$D$30,"訪問介護員",$E$13:$F$30,"D")+SUMIFS($AU$13:$AV$30,$C$13:$D$30,"サービス提供責任者",$E$13:$F$30,"D")</f>
        <v>432</v>
      </c>
      <c r="U38" s="448"/>
      <c r="V38" s="272">
        <f>SUMIFS($AW$13:$AX$30,$C$13:$D$30,"訪問介護員",$E$13:$F$30,"D")+SUMIFS($AW$13:$AX$30,$C$13:$D$30,"サービス提供責任者",$E$13:$F$30,"D")</f>
        <v>108</v>
      </c>
      <c r="W38" s="273"/>
      <c r="X38" s="449"/>
      <c r="Y38" s="264">
        <v>412</v>
      </c>
      <c r="Z38" s="265"/>
      <c r="AA38" s="278">
        <v>103</v>
      </c>
      <c r="AB38" s="279"/>
      <c r="AC38" s="449"/>
      <c r="AD38" s="449"/>
      <c r="AE38" s="447" t="s">
        <v>38</v>
      </c>
      <c r="AF38" s="448"/>
      <c r="AG38" s="358"/>
      <c r="AH38" s="358"/>
      <c r="AI38" s="358"/>
      <c r="AJ38" s="451"/>
      <c r="AK38" s="451"/>
      <c r="AL38" s="453"/>
      <c r="AM38" s="453"/>
      <c r="AN38" s="275"/>
      <c r="AO38" s="275"/>
      <c r="AP38" s="430"/>
      <c r="AQ38" s="453"/>
      <c r="AR38" s="453"/>
      <c r="AS38" s="275"/>
      <c r="AT38" s="275"/>
      <c r="AU38" s="430"/>
      <c r="AV38" s="430"/>
      <c r="AW38" s="430"/>
      <c r="AX38" s="368"/>
      <c r="AY38" s="368"/>
      <c r="AZ38" s="368"/>
      <c r="BA38" s="368"/>
      <c r="BB38" s="368"/>
      <c r="BC38" s="368"/>
      <c r="BD38" s="368"/>
    </row>
    <row r="39" spans="1:56" ht="20.25" customHeight="1">
      <c r="A39" s="368"/>
      <c r="B39" s="368"/>
      <c r="C39" s="358"/>
      <c r="D39" s="358"/>
      <c r="E39" s="358"/>
      <c r="F39" s="358"/>
      <c r="G39" s="358"/>
      <c r="H39" s="358"/>
      <c r="I39" s="358"/>
      <c r="J39" s="358"/>
      <c r="K39" s="358"/>
      <c r="L39" s="435" t="s">
        <v>31</v>
      </c>
      <c r="M39" s="435"/>
      <c r="N39" s="368"/>
      <c r="O39" s="368"/>
      <c r="P39" s="368"/>
      <c r="Q39" s="358"/>
      <c r="R39" s="436" t="s">
        <v>29</v>
      </c>
      <c r="S39" s="437"/>
      <c r="T39" s="447">
        <f>SUM(T35:U38)</f>
        <v>752</v>
      </c>
      <c r="U39" s="448"/>
      <c r="V39" s="272">
        <f>SUM(V35:W38)</f>
        <v>188</v>
      </c>
      <c r="W39" s="273"/>
      <c r="X39" s="449"/>
      <c r="Y39" s="447">
        <f>SUM(Y35:Z38)</f>
        <v>677</v>
      </c>
      <c r="Z39" s="448"/>
      <c r="AA39" s="447">
        <f>SUM(AA35:AB38)</f>
        <v>169</v>
      </c>
      <c r="AB39" s="448"/>
      <c r="AC39" s="449"/>
      <c r="AD39" s="449"/>
      <c r="AE39" s="447">
        <f>SUM(AE35:AF36)</f>
        <v>0</v>
      </c>
      <c r="AF39" s="448"/>
      <c r="AG39" s="358"/>
      <c r="AH39" s="358"/>
      <c r="AI39" s="358"/>
      <c r="AJ39" s="451"/>
      <c r="AK39" s="451"/>
      <c r="AL39" s="453"/>
      <c r="AM39" s="453"/>
      <c r="AN39" s="456"/>
      <c r="AO39" s="456"/>
      <c r="AP39" s="430"/>
      <c r="AQ39" s="453"/>
      <c r="AR39" s="453"/>
      <c r="AS39" s="275"/>
      <c r="AT39" s="275"/>
      <c r="AU39" s="430"/>
      <c r="AV39" s="430"/>
      <c r="AW39" s="430"/>
      <c r="AX39" s="368"/>
      <c r="AY39" s="368"/>
      <c r="AZ39" s="368"/>
      <c r="BA39" s="368"/>
      <c r="BB39" s="368"/>
      <c r="BC39" s="368"/>
      <c r="BD39" s="368"/>
    </row>
    <row r="40" spans="1:56" ht="20.25" customHeight="1">
      <c r="A40" s="368"/>
      <c r="B40" s="368"/>
      <c r="C40" s="358"/>
      <c r="D40" s="358"/>
      <c r="E40" s="358"/>
      <c r="F40" s="358"/>
      <c r="G40" s="358"/>
      <c r="H40" s="358"/>
      <c r="I40" s="358"/>
      <c r="J40" s="358"/>
      <c r="K40" s="358"/>
      <c r="L40" s="457">
        <f>L38/3</f>
        <v>46.333333333333336</v>
      </c>
      <c r="M40" s="457"/>
      <c r="N40" s="368"/>
      <c r="O40" s="368"/>
      <c r="P40" s="368"/>
      <c r="Q40" s="358"/>
      <c r="R40" s="358"/>
      <c r="S40" s="358"/>
      <c r="T40" s="358"/>
      <c r="U40" s="358"/>
      <c r="V40" s="358"/>
      <c r="W40" s="358"/>
      <c r="X40" s="358"/>
      <c r="Y40" s="358"/>
      <c r="Z40" s="358"/>
      <c r="AA40" s="364"/>
      <c r="AB40" s="358"/>
      <c r="AC40" s="358"/>
      <c r="AD40" s="358"/>
      <c r="AE40" s="358"/>
      <c r="AF40" s="358"/>
      <c r="AG40" s="358"/>
      <c r="AH40" s="358"/>
      <c r="AI40" s="358"/>
      <c r="AJ40" s="430"/>
      <c r="AK40" s="430"/>
      <c r="AL40" s="430"/>
      <c r="AM40" s="430"/>
      <c r="AN40" s="430"/>
      <c r="AO40" s="430"/>
      <c r="AP40" s="430"/>
      <c r="AQ40" s="430"/>
      <c r="AR40" s="430"/>
      <c r="AS40" s="431"/>
      <c r="AT40" s="430"/>
      <c r="AU40" s="430"/>
      <c r="AV40" s="430"/>
      <c r="AW40" s="430"/>
      <c r="AX40" s="368"/>
      <c r="AY40" s="368"/>
      <c r="AZ40" s="368"/>
      <c r="BA40" s="368"/>
      <c r="BB40" s="368"/>
      <c r="BC40" s="368"/>
      <c r="BD40" s="368"/>
    </row>
    <row r="41" spans="1:56" ht="20.25" customHeight="1">
      <c r="A41" s="368"/>
      <c r="B41" s="368"/>
      <c r="C41" s="368"/>
      <c r="D41" s="368"/>
      <c r="E41" s="368"/>
      <c r="F41" s="368"/>
      <c r="G41" s="368"/>
      <c r="H41" s="368"/>
      <c r="I41" s="368"/>
      <c r="J41" s="368"/>
      <c r="K41" s="368"/>
      <c r="L41" s="368"/>
      <c r="M41" s="368"/>
      <c r="N41" s="368"/>
      <c r="O41" s="368"/>
      <c r="P41" s="368"/>
      <c r="Q41" s="358"/>
      <c r="R41" s="364" t="s">
        <v>67</v>
      </c>
      <c r="S41" s="358"/>
      <c r="T41" s="358"/>
      <c r="U41" s="358"/>
      <c r="V41" s="358"/>
      <c r="W41" s="358"/>
      <c r="X41" s="458" t="s">
        <v>137</v>
      </c>
      <c r="Y41" s="289" t="s">
        <v>138</v>
      </c>
      <c r="Z41" s="290"/>
      <c r="AA41" s="459"/>
      <c r="AB41" s="458"/>
      <c r="AC41" s="358"/>
      <c r="AD41" s="358"/>
      <c r="AE41" s="358"/>
      <c r="AF41" s="358"/>
      <c r="AG41" s="358"/>
      <c r="AH41" s="358"/>
      <c r="AI41" s="358"/>
      <c r="AJ41" s="431"/>
      <c r="AK41" s="430"/>
      <c r="AL41" s="430"/>
      <c r="AM41" s="430"/>
      <c r="AN41" s="430"/>
      <c r="AO41" s="430"/>
      <c r="AP41" s="430"/>
      <c r="AQ41" s="430"/>
      <c r="AR41" s="430"/>
      <c r="AS41" s="460"/>
      <c r="AT41" s="460"/>
      <c r="AU41" s="430"/>
      <c r="AV41" s="430"/>
      <c r="AW41" s="430"/>
      <c r="AX41" s="368"/>
      <c r="AY41" s="368"/>
      <c r="AZ41" s="368"/>
      <c r="BA41" s="368"/>
      <c r="BB41" s="368"/>
      <c r="BC41" s="368"/>
      <c r="BD41" s="368"/>
    </row>
    <row r="42" spans="1:56" ht="20.25" customHeight="1">
      <c r="A42" s="368"/>
      <c r="B42" s="368"/>
      <c r="C42" s="348"/>
      <c r="D42" s="461"/>
      <c r="E42" s="461"/>
      <c r="F42" s="358"/>
      <c r="G42" s="358"/>
      <c r="H42" s="358"/>
      <c r="I42" s="358"/>
      <c r="J42" s="358"/>
      <c r="K42" s="358"/>
      <c r="L42" s="462" t="s">
        <v>135</v>
      </c>
      <c r="M42" s="364"/>
      <c r="N42" s="364"/>
      <c r="O42" s="463"/>
      <c r="P42" s="368"/>
      <c r="Q42" s="358"/>
      <c r="R42" s="358" t="s">
        <v>61</v>
      </c>
      <c r="S42" s="358"/>
      <c r="T42" s="358"/>
      <c r="U42" s="358"/>
      <c r="V42" s="358"/>
      <c r="W42" s="358" t="s">
        <v>62</v>
      </c>
      <c r="X42" s="358"/>
      <c r="Y42" s="358"/>
      <c r="Z42" s="358"/>
      <c r="AA42" s="364"/>
      <c r="AB42" s="358"/>
      <c r="AC42" s="358"/>
      <c r="AD42" s="358"/>
      <c r="AE42" s="358"/>
      <c r="AF42" s="358"/>
      <c r="AG42" s="358"/>
      <c r="AH42" s="358"/>
      <c r="AI42" s="358"/>
      <c r="AJ42" s="430"/>
      <c r="AK42" s="430"/>
      <c r="AL42" s="430"/>
      <c r="AM42" s="430"/>
      <c r="AN42" s="430"/>
      <c r="AO42" s="430"/>
      <c r="AP42" s="430"/>
      <c r="AQ42" s="430"/>
      <c r="AR42" s="430"/>
      <c r="AS42" s="431"/>
      <c r="AT42" s="430"/>
      <c r="AU42" s="430"/>
      <c r="AV42" s="430"/>
      <c r="AW42" s="430"/>
      <c r="AX42" s="368"/>
      <c r="AY42" s="368"/>
      <c r="AZ42" s="368"/>
      <c r="BA42" s="368"/>
      <c r="BB42" s="368"/>
      <c r="BC42" s="368"/>
      <c r="BD42" s="368"/>
    </row>
    <row r="43" spans="1:56" ht="20.25" customHeight="1">
      <c r="A43" s="368"/>
      <c r="B43" s="368"/>
      <c r="C43" s="464" t="s">
        <v>35</v>
      </c>
      <c r="D43" s="464"/>
      <c r="E43" s="358"/>
      <c r="F43" s="464" t="s">
        <v>37</v>
      </c>
      <c r="G43" s="464"/>
      <c r="H43" s="358"/>
      <c r="I43" s="465"/>
      <c r="J43" s="465"/>
      <c r="K43" s="358"/>
      <c r="L43" s="435" t="s">
        <v>70</v>
      </c>
      <c r="M43" s="435"/>
      <c r="N43" s="435"/>
      <c r="O43" s="358"/>
      <c r="P43" s="368"/>
      <c r="Q43" s="358"/>
      <c r="R43" s="358" t="str">
        <f>IF($Y$41="週","対象時間数（週平均）","対象時間数（当月合計）")</f>
        <v>対象時間数（週平均）</v>
      </c>
      <c r="S43" s="358"/>
      <c r="T43" s="358"/>
      <c r="U43" s="358"/>
      <c r="V43" s="358"/>
      <c r="W43" s="358" t="str">
        <f>IF($Y$41="週","週に勤務すべき時間数","当月に勤務すべき時間数")</f>
        <v>週に勤務すべき時間数</v>
      </c>
      <c r="X43" s="358"/>
      <c r="Y43" s="358"/>
      <c r="Z43" s="358"/>
      <c r="AA43" s="364"/>
      <c r="AB43" s="443" t="s">
        <v>63</v>
      </c>
      <c r="AC43" s="443"/>
      <c r="AD43" s="443"/>
      <c r="AE43" s="443"/>
      <c r="AF43" s="358"/>
      <c r="AG43" s="358"/>
      <c r="AH43" s="358"/>
      <c r="AI43" s="358"/>
      <c r="AJ43" s="430"/>
      <c r="AK43" s="430"/>
      <c r="AL43" s="430"/>
      <c r="AM43" s="430"/>
      <c r="AN43" s="430"/>
      <c r="AO43" s="430"/>
      <c r="AP43" s="430"/>
      <c r="AQ43" s="430"/>
      <c r="AR43" s="430"/>
      <c r="AS43" s="431"/>
      <c r="AT43" s="430"/>
      <c r="AU43" s="430"/>
      <c r="AV43" s="430"/>
      <c r="AW43" s="430"/>
      <c r="AX43" s="368"/>
      <c r="AY43" s="368"/>
      <c r="AZ43" s="368"/>
      <c r="BA43" s="368"/>
      <c r="BB43" s="368"/>
      <c r="BC43" s="368"/>
      <c r="BD43" s="368"/>
    </row>
    <row r="44" spans="1:56" ht="20.25" customHeight="1">
      <c r="A44" s="368"/>
      <c r="B44" s="368"/>
      <c r="C44" s="466">
        <f>L40</f>
        <v>46.333333333333336</v>
      </c>
      <c r="D44" s="467"/>
      <c r="E44" s="468" t="s">
        <v>32</v>
      </c>
      <c r="F44" s="293">
        <v>40</v>
      </c>
      <c r="G44" s="294"/>
      <c r="H44" s="468" t="s">
        <v>33</v>
      </c>
      <c r="I44" s="466">
        <f>C44/F44</f>
        <v>1.1583333333333334</v>
      </c>
      <c r="J44" s="467"/>
      <c r="K44" s="468" t="s">
        <v>34</v>
      </c>
      <c r="L44" s="469">
        <f>IF(C44&lt;40,1,ROUNDUP(I44,1))</f>
        <v>1.2000000000000002</v>
      </c>
      <c r="M44" s="470"/>
      <c r="N44" s="471"/>
      <c r="O44" s="358"/>
      <c r="P44" s="368"/>
      <c r="Q44" s="358"/>
      <c r="R44" s="472">
        <f>IF($Y$41="週",AA39,Y39)</f>
        <v>169</v>
      </c>
      <c r="S44" s="473"/>
      <c r="T44" s="473"/>
      <c r="U44" s="474"/>
      <c r="V44" s="468" t="s">
        <v>32</v>
      </c>
      <c r="W44" s="436">
        <f>IF($Y$41="週",$AV$5,$AZ$5)</f>
        <v>40</v>
      </c>
      <c r="X44" s="438"/>
      <c r="Y44" s="438"/>
      <c r="Z44" s="437"/>
      <c r="AA44" s="468" t="s">
        <v>33</v>
      </c>
      <c r="AB44" s="475">
        <f>ROUNDDOWN(R44/W44,1)</f>
        <v>4.2</v>
      </c>
      <c r="AC44" s="476"/>
      <c r="AD44" s="476"/>
      <c r="AE44" s="477"/>
      <c r="AF44" s="358"/>
      <c r="AG44" s="358"/>
      <c r="AH44" s="358"/>
      <c r="AI44" s="358"/>
      <c r="AJ44" s="478"/>
      <c r="AK44" s="478"/>
      <c r="AL44" s="478"/>
      <c r="AM44" s="478"/>
      <c r="AN44" s="445"/>
      <c r="AO44" s="451"/>
      <c r="AP44" s="451"/>
      <c r="AQ44" s="451"/>
      <c r="AR44" s="451"/>
      <c r="AS44" s="445"/>
      <c r="AT44" s="439"/>
      <c r="AU44" s="439"/>
      <c r="AV44" s="439"/>
      <c r="AW44" s="439"/>
      <c r="AX44" s="368"/>
      <c r="AY44" s="368"/>
      <c r="AZ44" s="368"/>
      <c r="BA44" s="368"/>
      <c r="BB44" s="368"/>
      <c r="BC44" s="368"/>
      <c r="BD44" s="368"/>
    </row>
    <row r="45" spans="1:56" ht="20.25" customHeight="1">
      <c r="A45" s="368"/>
      <c r="B45" s="368"/>
      <c r="C45" s="358"/>
      <c r="D45" s="358"/>
      <c r="E45" s="358"/>
      <c r="F45" s="358"/>
      <c r="G45" s="358"/>
      <c r="H45" s="358"/>
      <c r="I45" s="358"/>
      <c r="J45" s="358"/>
      <c r="K45" s="358"/>
      <c r="L45" s="358" t="s">
        <v>107</v>
      </c>
      <c r="M45" s="358"/>
      <c r="N45" s="358"/>
      <c r="O45" s="358"/>
      <c r="P45" s="368"/>
      <c r="Q45" s="358"/>
      <c r="R45" s="358"/>
      <c r="S45" s="358"/>
      <c r="T45" s="358"/>
      <c r="U45" s="358"/>
      <c r="V45" s="358"/>
      <c r="W45" s="358"/>
      <c r="X45" s="358"/>
      <c r="Y45" s="358"/>
      <c r="Z45" s="358"/>
      <c r="AA45" s="364"/>
      <c r="AB45" s="358" t="s">
        <v>106</v>
      </c>
      <c r="AC45" s="358"/>
      <c r="AD45" s="358"/>
      <c r="AE45" s="358"/>
      <c r="AF45" s="358"/>
      <c r="AG45" s="358"/>
      <c r="AH45" s="358"/>
      <c r="AI45" s="358"/>
      <c r="AJ45" s="430"/>
      <c r="AK45" s="430"/>
      <c r="AL45" s="430"/>
      <c r="AM45" s="430"/>
      <c r="AN45" s="430"/>
      <c r="AO45" s="430"/>
      <c r="AP45" s="430"/>
      <c r="AQ45" s="430"/>
      <c r="AR45" s="430"/>
      <c r="AS45" s="431"/>
      <c r="AT45" s="430"/>
      <c r="AU45" s="430"/>
      <c r="AV45" s="430"/>
      <c r="AW45" s="430"/>
      <c r="AX45" s="368"/>
      <c r="AY45" s="368"/>
      <c r="AZ45" s="368"/>
      <c r="BA45" s="368"/>
      <c r="BB45" s="368"/>
      <c r="BC45" s="368"/>
      <c r="BD45" s="368"/>
    </row>
    <row r="46" spans="1:56" ht="20.25" customHeight="1">
      <c r="A46" s="368"/>
      <c r="B46" s="368"/>
      <c r="C46" s="358" t="s">
        <v>146</v>
      </c>
      <c r="D46" s="358"/>
      <c r="E46" s="358"/>
      <c r="F46" s="358"/>
      <c r="G46" s="358"/>
      <c r="H46" s="358"/>
      <c r="I46" s="358"/>
      <c r="J46" s="358"/>
      <c r="K46" s="358"/>
      <c r="L46" s="358"/>
      <c r="M46" s="358"/>
      <c r="N46" s="358"/>
      <c r="O46" s="358"/>
      <c r="P46" s="368"/>
      <c r="Q46" s="358"/>
      <c r="R46" s="358" t="s">
        <v>66</v>
      </c>
      <c r="S46" s="358"/>
      <c r="T46" s="358"/>
      <c r="U46" s="358"/>
      <c r="V46" s="358"/>
      <c r="W46" s="358"/>
      <c r="X46" s="358"/>
      <c r="Y46" s="358"/>
      <c r="Z46" s="358"/>
      <c r="AA46" s="364"/>
      <c r="AB46" s="358"/>
      <c r="AC46" s="358"/>
      <c r="AD46" s="358"/>
      <c r="AE46" s="358"/>
      <c r="AF46" s="358"/>
      <c r="AG46" s="358"/>
      <c r="AH46" s="358"/>
      <c r="AI46" s="358"/>
      <c r="AJ46" s="358"/>
      <c r="AK46" s="479"/>
      <c r="AL46" s="480"/>
      <c r="AM46" s="480"/>
      <c r="AN46" s="358"/>
      <c r="AO46" s="358"/>
      <c r="AP46" s="358"/>
      <c r="AQ46" s="358"/>
      <c r="AR46" s="358"/>
      <c r="AS46" s="358"/>
      <c r="AT46" s="358"/>
      <c r="AU46" s="358"/>
      <c r="AV46" s="358"/>
      <c r="AW46" s="358"/>
      <c r="AX46" s="368"/>
      <c r="AY46" s="368"/>
      <c r="AZ46" s="368"/>
      <c r="BA46" s="368"/>
      <c r="BB46" s="368"/>
      <c r="BC46" s="368"/>
      <c r="BD46" s="368"/>
    </row>
    <row r="47" spans="1:56" ht="20.25" customHeight="1">
      <c r="A47" s="368"/>
      <c r="B47" s="368"/>
      <c r="C47" s="358"/>
      <c r="D47" s="358" t="s">
        <v>147</v>
      </c>
      <c r="E47" s="358"/>
      <c r="F47" s="358"/>
      <c r="G47" s="358"/>
      <c r="H47" s="358"/>
      <c r="I47" s="358"/>
      <c r="J47" s="358"/>
      <c r="K47" s="358"/>
      <c r="L47" s="358"/>
      <c r="M47" s="358"/>
      <c r="N47" s="358"/>
      <c r="O47" s="358"/>
      <c r="P47" s="368"/>
      <c r="Q47" s="358"/>
      <c r="R47" s="358" t="s">
        <v>69</v>
      </c>
      <c r="S47" s="358"/>
      <c r="T47" s="358"/>
      <c r="U47" s="358"/>
      <c r="V47" s="358"/>
      <c r="W47" s="358"/>
      <c r="X47" s="358"/>
      <c r="Y47" s="358"/>
      <c r="Z47" s="358"/>
      <c r="AA47" s="364"/>
      <c r="AB47" s="468"/>
      <c r="AC47" s="468"/>
      <c r="AD47" s="468"/>
      <c r="AE47" s="468"/>
      <c r="AF47" s="358"/>
      <c r="AG47" s="358"/>
      <c r="AH47" s="358"/>
      <c r="AI47" s="358"/>
      <c r="AJ47" s="358"/>
      <c r="AK47" s="479"/>
      <c r="AL47" s="480"/>
      <c r="AM47" s="480"/>
      <c r="AN47" s="358"/>
      <c r="AO47" s="358"/>
      <c r="AP47" s="358"/>
      <c r="AQ47" s="358"/>
      <c r="AR47" s="358"/>
      <c r="AS47" s="358"/>
      <c r="AT47" s="358"/>
      <c r="AU47" s="358"/>
      <c r="AV47" s="358"/>
      <c r="AW47" s="358"/>
      <c r="AX47" s="368"/>
      <c r="AY47" s="368"/>
      <c r="AZ47" s="368"/>
      <c r="BA47" s="368"/>
      <c r="BB47" s="368"/>
      <c r="BC47" s="368"/>
      <c r="BD47" s="368"/>
    </row>
    <row r="48" spans="1:56" ht="20.25" customHeight="1">
      <c r="A48" s="368"/>
      <c r="B48" s="368"/>
      <c r="C48" s="358" t="s">
        <v>39</v>
      </c>
      <c r="D48" s="358"/>
      <c r="E48" s="358"/>
      <c r="F48" s="358"/>
      <c r="G48" s="358"/>
      <c r="H48" s="358"/>
      <c r="I48" s="358"/>
      <c r="J48" s="358"/>
      <c r="K48" s="358"/>
      <c r="L48" s="358"/>
      <c r="M48" s="358"/>
      <c r="N48" s="358"/>
      <c r="O48" s="358"/>
      <c r="P48" s="368"/>
      <c r="Q48" s="358"/>
      <c r="R48" s="358" t="s">
        <v>64</v>
      </c>
      <c r="S48" s="358"/>
      <c r="T48" s="358"/>
      <c r="U48" s="358"/>
      <c r="V48" s="358"/>
      <c r="W48" s="358" t="s">
        <v>68</v>
      </c>
      <c r="X48" s="358"/>
      <c r="Y48" s="358"/>
      <c r="Z48" s="358"/>
      <c r="AA48" s="358"/>
      <c r="AB48" s="443" t="s">
        <v>29</v>
      </c>
      <c r="AC48" s="443"/>
      <c r="AD48" s="443"/>
      <c r="AE48" s="443"/>
      <c r="AF48" s="358"/>
      <c r="AG48" s="358"/>
      <c r="AH48" s="358"/>
      <c r="AI48" s="358"/>
      <c r="AJ48" s="358"/>
      <c r="AK48" s="479"/>
      <c r="AL48" s="480"/>
      <c r="AM48" s="480"/>
      <c r="AN48" s="358"/>
      <c r="AO48" s="358"/>
      <c r="AP48" s="358"/>
      <c r="AQ48" s="358"/>
      <c r="AR48" s="358"/>
      <c r="AS48" s="358"/>
      <c r="AT48" s="358"/>
      <c r="AU48" s="358"/>
      <c r="AV48" s="358"/>
      <c r="AW48" s="358"/>
      <c r="AX48" s="368"/>
      <c r="AY48" s="368"/>
      <c r="AZ48" s="368"/>
      <c r="BA48" s="368"/>
      <c r="BB48" s="368"/>
      <c r="BC48" s="368"/>
      <c r="BD48" s="368"/>
    </row>
    <row r="49" spans="1:58" ht="20.25" customHeight="1">
      <c r="A49" s="368"/>
      <c r="B49" s="368"/>
      <c r="C49" s="358" t="s">
        <v>40</v>
      </c>
      <c r="D49" s="358"/>
      <c r="E49" s="358"/>
      <c r="F49" s="358"/>
      <c r="G49" s="358"/>
      <c r="H49" s="358"/>
      <c r="I49" s="358"/>
      <c r="J49" s="358"/>
      <c r="K49" s="358"/>
      <c r="L49" s="358"/>
      <c r="M49" s="358"/>
      <c r="N49" s="358"/>
      <c r="O49" s="358"/>
      <c r="P49" s="368"/>
      <c r="Q49" s="358"/>
      <c r="R49" s="436">
        <f>AE39</f>
        <v>0</v>
      </c>
      <c r="S49" s="438"/>
      <c r="T49" s="438"/>
      <c r="U49" s="437"/>
      <c r="V49" s="468" t="s">
        <v>123</v>
      </c>
      <c r="W49" s="475">
        <f>AB44</f>
        <v>4.2</v>
      </c>
      <c r="X49" s="476"/>
      <c r="Y49" s="476"/>
      <c r="Z49" s="477"/>
      <c r="AA49" s="468" t="s">
        <v>33</v>
      </c>
      <c r="AB49" s="481">
        <f>ROUNDDOWN(R49+W49,1)</f>
        <v>4.2</v>
      </c>
      <c r="AC49" s="482"/>
      <c r="AD49" s="482"/>
      <c r="AE49" s="483"/>
      <c r="AF49" s="358"/>
      <c r="AG49" s="358"/>
      <c r="AH49" s="358"/>
      <c r="AI49" s="358"/>
      <c r="AJ49" s="358"/>
      <c r="AK49" s="479"/>
      <c r="AL49" s="480"/>
      <c r="AM49" s="480"/>
      <c r="AN49" s="358"/>
      <c r="AO49" s="358"/>
      <c r="AP49" s="358"/>
      <c r="AQ49" s="358"/>
      <c r="AR49" s="358"/>
      <c r="AS49" s="358"/>
      <c r="AT49" s="358"/>
      <c r="AU49" s="358"/>
      <c r="AV49" s="358"/>
      <c r="AW49" s="358"/>
      <c r="AX49" s="368"/>
      <c r="AY49" s="368"/>
      <c r="AZ49" s="368"/>
      <c r="BA49" s="368"/>
      <c r="BB49" s="368"/>
      <c r="BC49" s="368"/>
      <c r="BD49" s="368"/>
    </row>
    <row r="50" spans="1:58" ht="20.25" customHeight="1">
      <c r="A50" s="368"/>
      <c r="B50" s="368"/>
      <c r="C50" s="358" t="s">
        <v>41</v>
      </c>
      <c r="D50" s="461"/>
      <c r="E50" s="461"/>
      <c r="F50" s="358"/>
      <c r="G50" s="358"/>
      <c r="H50" s="358"/>
      <c r="I50" s="358"/>
      <c r="J50" s="358"/>
      <c r="K50" s="358"/>
      <c r="L50" s="358"/>
      <c r="M50" s="358"/>
      <c r="N50" s="358"/>
      <c r="O50" s="358"/>
      <c r="P50" s="368"/>
      <c r="Q50" s="358"/>
      <c r="R50" s="358"/>
      <c r="S50" s="358"/>
      <c r="T50" s="358"/>
      <c r="U50" s="358"/>
      <c r="V50" s="358"/>
      <c r="W50" s="358"/>
      <c r="X50" s="358"/>
      <c r="Y50" s="358"/>
      <c r="Z50" s="358"/>
      <c r="AA50" s="358"/>
      <c r="AB50" s="358"/>
      <c r="AC50" s="364"/>
      <c r="AD50" s="358"/>
      <c r="AE50" s="358"/>
      <c r="AF50" s="358"/>
      <c r="AG50" s="358"/>
      <c r="AH50" s="358"/>
      <c r="AI50" s="358"/>
      <c r="AJ50" s="358"/>
      <c r="AK50" s="479"/>
      <c r="AL50" s="480"/>
      <c r="AM50" s="480"/>
      <c r="AN50" s="358"/>
      <c r="AO50" s="358"/>
      <c r="AP50" s="358"/>
      <c r="AQ50" s="358"/>
      <c r="AR50" s="358"/>
      <c r="AS50" s="358"/>
      <c r="AT50" s="358"/>
      <c r="AU50" s="358"/>
      <c r="AV50" s="358"/>
      <c r="AW50" s="358"/>
      <c r="AX50" s="368"/>
      <c r="AY50" s="368"/>
      <c r="AZ50" s="368"/>
      <c r="BA50" s="368"/>
      <c r="BB50" s="368"/>
      <c r="BC50" s="368"/>
      <c r="BD50" s="368"/>
    </row>
    <row r="51" spans="1:58" ht="20.25" customHeight="1">
      <c r="C51" s="484"/>
      <c r="D51" s="484"/>
      <c r="T51" s="484"/>
      <c r="AJ51" s="485"/>
      <c r="AK51" s="486"/>
      <c r="AL51" s="486"/>
      <c r="BE51" s="486"/>
    </row>
    <row r="52" spans="1:58" ht="20.25" customHeight="1">
      <c r="C52" s="484"/>
      <c r="D52" s="484"/>
      <c r="U52" s="484"/>
      <c r="AK52" s="485"/>
      <c r="AL52" s="486"/>
      <c r="AM52" s="486"/>
      <c r="BF52" s="486"/>
    </row>
    <row r="53" spans="1:58" ht="20.25" customHeight="1">
      <c r="D53" s="484"/>
      <c r="U53" s="484"/>
      <c r="AK53" s="485"/>
      <c r="AL53" s="486"/>
      <c r="AM53" s="486"/>
      <c r="BF53" s="486"/>
    </row>
    <row r="54" spans="1:58" ht="20.25" customHeight="1">
      <c r="C54" s="484"/>
      <c r="D54" s="484"/>
      <c r="U54" s="484"/>
      <c r="AK54" s="485"/>
      <c r="AL54" s="486"/>
      <c r="AM54" s="486"/>
      <c r="BF54" s="486"/>
    </row>
    <row r="55" spans="1:58" ht="20.25" customHeight="1">
      <c r="C55" s="485"/>
      <c r="D55" s="485"/>
      <c r="E55" s="485"/>
      <c r="F55" s="485"/>
      <c r="G55" s="485"/>
      <c r="H55" s="485"/>
      <c r="I55" s="485"/>
      <c r="J55" s="485"/>
      <c r="K55" s="485"/>
      <c r="L55" s="485"/>
      <c r="M55" s="485"/>
      <c r="N55" s="485"/>
      <c r="O55" s="485"/>
      <c r="P55" s="485"/>
      <c r="Q55" s="485"/>
      <c r="R55" s="485"/>
      <c r="S55" s="485"/>
      <c r="T55" s="485"/>
      <c r="U55" s="486"/>
      <c r="V55" s="486"/>
      <c r="W55" s="485"/>
      <c r="X55" s="485"/>
      <c r="Y55" s="485"/>
      <c r="Z55" s="485"/>
      <c r="AA55" s="485"/>
      <c r="AB55" s="485"/>
      <c r="AC55" s="485"/>
      <c r="AD55" s="485"/>
      <c r="AE55" s="485"/>
      <c r="AF55" s="485"/>
      <c r="AG55" s="485"/>
      <c r="AH55" s="485"/>
      <c r="AI55" s="485"/>
      <c r="AJ55" s="485"/>
      <c r="AK55" s="485"/>
      <c r="AL55" s="486"/>
      <c r="AM55" s="486"/>
      <c r="BF55" s="486"/>
    </row>
    <row r="56" spans="1:58" ht="20.25" customHeight="1">
      <c r="C56" s="485"/>
      <c r="D56" s="485"/>
      <c r="E56" s="485"/>
      <c r="F56" s="485"/>
      <c r="G56" s="485"/>
      <c r="H56" s="485"/>
      <c r="I56" s="485"/>
      <c r="J56" s="485"/>
      <c r="K56" s="485"/>
      <c r="L56" s="485"/>
      <c r="M56" s="485"/>
      <c r="N56" s="485"/>
      <c r="O56" s="485"/>
      <c r="P56" s="485"/>
      <c r="Q56" s="485"/>
      <c r="R56" s="485"/>
      <c r="S56" s="485"/>
      <c r="T56" s="485"/>
      <c r="U56" s="486"/>
      <c r="V56" s="486"/>
      <c r="W56" s="485"/>
      <c r="X56" s="485"/>
      <c r="Y56" s="485"/>
      <c r="Z56" s="485"/>
      <c r="AA56" s="485"/>
      <c r="AB56" s="485"/>
      <c r="AC56" s="485"/>
      <c r="AD56" s="485"/>
      <c r="AE56" s="485"/>
      <c r="AF56" s="485"/>
      <c r="AG56" s="485"/>
      <c r="AH56" s="485"/>
      <c r="AI56" s="485"/>
      <c r="AJ56" s="485"/>
      <c r="AK56" s="485"/>
      <c r="AL56" s="486"/>
      <c r="AM56" s="486"/>
      <c r="BF56" s="486"/>
    </row>
  </sheetData>
  <sheetProtection insertRows="0"/>
  <mergeCells count="258">
    <mergeCell ref="AJ44:AM44"/>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AI36:AJ36"/>
    <mergeCell ref="AK36:AN36"/>
    <mergeCell ref="AQ36:AR36"/>
    <mergeCell ref="AS36:AT36"/>
    <mergeCell ref="C37:E37"/>
    <mergeCell ref="F37:G37"/>
    <mergeCell ref="H37:I37"/>
    <mergeCell ref="J37:K37"/>
    <mergeCell ref="L37:M37"/>
    <mergeCell ref="R37:S37"/>
    <mergeCell ref="R36:S36"/>
    <mergeCell ref="T36:U36"/>
    <mergeCell ref="V36:W36"/>
    <mergeCell ref="Y36:Z36"/>
    <mergeCell ref="AA36:AB36"/>
    <mergeCell ref="AE36:AF36"/>
    <mergeCell ref="AA35:AB35"/>
    <mergeCell ref="AE35:AF35"/>
    <mergeCell ref="AI35:AJ35"/>
    <mergeCell ref="AK35:AN35"/>
    <mergeCell ref="AQ35:AT35"/>
    <mergeCell ref="C36:E36"/>
    <mergeCell ref="F36:G36"/>
    <mergeCell ref="H36:I36"/>
    <mergeCell ref="J36:K36"/>
    <mergeCell ref="L36:M36"/>
    <mergeCell ref="AS34:AT34"/>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AZ4:BC4"/>
    <mergeCell ref="AV5:AW5"/>
    <mergeCell ref="AZ5:BA5"/>
    <mergeCell ref="AZ6:BA6"/>
    <mergeCell ref="B8:B12"/>
    <mergeCell ref="C8:D12"/>
    <mergeCell ref="E8:F12"/>
    <mergeCell ref="G8:K12"/>
    <mergeCell ref="L8:O12"/>
    <mergeCell ref="P8:AT8"/>
    <mergeCell ref="AM1:BA1"/>
    <mergeCell ref="U2:V2"/>
    <mergeCell ref="X2:Y2"/>
    <mergeCell ref="AB2:AC2"/>
    <mergeCell ref="AM2:BA2"/>
    <mergeCell ref="AZ3:BC3"/>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printOptions horizontalCentered="1"/>
  <pageMargins left="0.23622047244094491" right="0.23622047244094491" top="0.43307086614173229" bottom="0.27559055118110237" header="0.31496062992125984" footer="0.31496062992125984"/>
  <pageSetup paperSize="9" scale="42" fitToHeight="0" orientation="landscape" cellComments="asDisplayed" r:id="rId1"/>
  <colBreaks count="1" manualBreakCount="1">
    <brk id="58"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70" zoomScaleNormal="70" zoomScaleSheetLayoutView="75" workbookViewId="0">
      <selection activeCell="G13" sqref="G13:K13"/>
    </sheetView>
  </sheetViews>
  <sheetFormatPr defaultColWidth="4.5" defaultRowHeight="20.25" customHeight="1"/>
  <cols>
    <col min="1" max="1" width="1.3984375" style="5" customWidth="1"/>
    <col min="2" max="56" width="5.59765625" style="5" customWidth="1"/>
    <col min="57" max="16384" width="4.5" style="5"/>
  </cols>
  <sheetData>
    <row r="1" spans="1:57" s="9" customFormat="1" ht="20.25" customHeight="1">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7" t="s">
        <v>99</v>
      </c>
      <c r="AN1" s="167"/>
      <c r="AO1" s="167"/>
      <c r="AP1" s="167"/>
      <c r="AQ1" s="167"/>
      <c r="AR1" s="167"/>
      <c r="AS1" s="167"/>
      <c r="AT1" s="167"/>
      <c r="AU1" s="167"/>
      <c r="AV1" s="167"/>
      <c r="AW1" s="167"/>
      <c r="AX1" s="167"/>
      <c r="AY1" s="167"/>
      <c r="AZ1" s="167"/>
      <c r="BA1" s="167"/>
      <c r="BB1" s="41" t="s">
        <v>0</v>
      </c>
      <c r="BC1" s="37"/>
      <c r="BD1" s="37"/>
    </row>
    <row r="2" spans="1:57" s="3" customFormat="1" ht="20.25" customHeight="1">
      <c r="A2" s="42"/>
      <c r="B2" s="42"/>
      <c r="C2" s="42"/>
      <c r="D2" s="39"/>
      <c r="E2" s="42"/>
      <c r="F2" s="42"/>
      <c r="G2" s="42"/>
      <c r="H2" s="39"/>
      <c r="I2" s="40"/>
      <c r="J2" s="40"/>
      <c r="K2" s="40"/>
      <c r="L2" s="40"/>
      <c r="M2" s="40"/>
      <c r="N2" s="42"/>
      <c r="O2" s="42"/>
      <c r="P2" s="42"/>
      <c r="Q2" s="42"/>
      <c r="R2" s="42"/>
      <c r="S2" s="42"/>
      <c r="T2" s="40" t="s">
        <v>20</v>
      </c>
      <c r="U2" s="168">
        <v>6</v>
      </c>
      <c r="V2" s="168"/>
      <c r="W2" s="40" t="s">
        <v>17</v>
      </c>
      <c r="X2" s="169">
        <f>IF(U2=0,"",YEAR(DATE(2018+U2,1,1)))</f>
        <v>2024</v>
      </c>
      <c r="Y2" s="169"/>
      <c r="Z2" s="42" t="s">
        <v>21</v>
      </c>
      <c r="AA2" s="42" t="s">
        <v>22</v>
      </c>
      <c r="AB2" s="168">
        <v>4</v>
      </c>
      <c r="AC2" s="168"/>
      <c r="AD2" s="42" t="s">
        <v>23</v>
      </c>
      <c r="AE2" s="42"/>
      <c r="AF2" s="42"/>
      <c r="AG2" s="42"/>
      <c r="AH2" s="42"/>
      <c r="AI2" s="42"/>
      <c r="AJ2" s="41"/>
      <c r="AK2" s="40" t="s">
        <v>18</v>
      </c>
      <c r="AL2" s="40" t="s">
        <v>17</v>
      </c>
      <c r="AM2" s="168"/>
      <c r="AN2" s="168"/>
      <c r="AO2" s="168"/>
      <c r="AP2" s="168"/>
      <c r="AQ2" s="168"/>
      <c r="AR2" s="168"/>
      <c r="AS2" s="168"/>
      <c r="AT2" s="168"/>
      <c r="AU2" s="168"/>
      <c r="AV2" s="168"/>
      <c r="AW2" s="168"/>
      <c r="AX2" s="168"/>
      <c r="AY2" s="168"/>
      <c r="AZ2" s="168"/>
      <c r="BA2" s="168"/>
      <c r="BB2" s="41" t="s">
        <v>0</v>
      </c>
      <c r="BC2" s="40"/>
      <c r="BD2" s="40"/>
      <c r="BE2" s="4"/>
    </row>
    <row r="3" spans="1:57" s="3" customFormat="1" ht="20.25" customHeight="1">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70" t="s">
        <v>157</v>
      </c>
      <c r="BA3" s="170"/>
      <c r="BB3" s="170"/>
      <c r="BC3" s="170"/>
      <c r="BD3" s="40"/>
      <c r="BE3" s="4"/>
    </row>
    <row r="4" spans="1:57" s="3" customFormat="1" ht="20.25" customHeight="1">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70" t="s">
        <v>149</v>
      </c>
      <c r="BA4" s="170"/>
      <c r="BB4" s="170"/>
      <c r="BC4" s="170"/>
      <c r="BD4" s="40"/>
      <c r="BE4" s="4"/>
    </row>
    <row r="5" spans="1:57" s="3" customFormat="1" ht="20.25" customHeight="1">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1">
        <v>40</v>
      </c>
      <c r="AW5" s="162"/>
      <c r="AX5" s="62" t="s">
        <v>24</v>
      </c>
      <c r="AY5" s="61"/>
      <c r="AZ5" s="161">
        <v>160</v>
      </c>
      <c r="BA5" s="162"/>
      <c r="BB5" s="62" t="s">
        <v>129</v>
      </c>
      <c r="BC5" s="61"/>
      <c r="BD5" s="42"/>
      <c r="BE5" s="4"/>
    </row>
    <row r="6" spans="1:57" s="3" customFormat="1" ht="20.25" customHeight="1">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5">
        <f>DAY(EOMONTH(DATE(X2,AB2,1),0))</f>
        <v>30</v>
      </c>
      <c r="BA6" s="166"/>
      <c r="BB6" s="62" t="s">
        <v>26</v>
      </c>
      <c r="BC6" s="42"/>
      <c r="BD6" s="42"/>
      <c r="BE6" s="4"/>
    </row>
    <row r="7" spans="1:57" ht="20.25" customHeight="1" thickBot="1">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c r="A8" s="72"/>
      <c r="B8" s="184" t="s">
        <v>27</v>
      </c>
      <c r="C8" s="187" t="s">
        <v>87</v>
      </c>
      <c r="D8" s="188"/>
      <c r="E8" s="193" t="s">
        <v>88</v>
      </c>
      <c r="F8" s="188"/>
      <c r="G8" s="193" t="s">
        <v>89</v>
      </c>
      <c r="H8" s="187"/>
      <c r="I8" s="187"/>
      <c r="J8" s="187"/>
      <c r="K8" s="188"/>
      <c r="L8" s="193" t="s">
        <v>90</v>
      </c>
      <c r="M8" s="187"/>
      <c r="N8" s="187"/>
      <c r="O8" s="196"/>
      <c r="P8" s="199" t="s">
        <v>168</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91</v>
      </c>
      <c r="AX8" s="172"/>
      <c r="AY8" s="179" t="s">
        <v>166</v>
      </c>
      <c r="AZ8" s="179"/>
      <c r="BA8" s="179"/>
      <c r="BB8" s="179"/>
      <c r="BC8" s="179"/>
      <c r="BD8" s="179"/>
    </row>
    <row r="9" spans="1:57" ht="20.25" customHeight="1" thickBot="1">
      <c r="A9" s="72"/>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c r="A10" s="72"/>
      <c r="B10" s="185"/>
      <c r="C10" s="189"/>
      <c r="D10" s="190"/>
      <c r="E10" s="194"/>
      <c r="F10" s="190"/>
      <c r="G10" s="194"/>
      <c r="H10" s="189"/>
      <c r="I10" s="189"/>
      <c r="J10" s="189"/>
      <c r="K10" s="190"/>
      <c r="L10" s="194"/>
      <c r="M10" s="189"/>
      <c r="N10" s="189"/>
      <c r="O10" s="197"/>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3"/>
      <c r="AV10" s="174"/>
      <c r="AW10" s="173"/>
      <c r="AX10" s="174"/>
      <c r="AY10" s="179"/>
      <c r="AZ10" s="179"/>
      <c r="BA10" s="179"/>
      <c r="BB10" s="179"/>
      <c r="BC10" s="179"/>
      <c r="BD10" s="179"/>
    </row>
    <row r="11" spans="1:57" ht="20.25" hidden="1" customHeight="1" thickBot="1">
      <c r="A11" s="72"/>
      <c r="B11" s="185"/>
      <c r="C11" s="189"/>
      <c r="D11" s="190"/>
      <c r="E11" s="194"/>
      <c r="F11" s="190"/>
      <c r="G11" s="194"/>
      <c r="H11" s="189"/>
      <c r="I11" s="189"/>
      <c r="J11" s="189"/>
      <c r="K11" s="190"/>
      <c r="L11" s="194"/>
      <c r="M11" s="189"/>
      <c r="N11" s="189"/>
      <c r="O11" s="197"/>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5"/>
      <c r="AV11" s="176"/>
      <c r="AW11" s="175"/>
      <c r="AX11" s="176"/>
      <c r="AY11" s="180"/>
      <c r="AZ11" s="180"/>
      <c r="BA11" s="180"/>
      <c r="BB11" s="180"/>
      <c r="BC11" s="180"/>
      <c r="BD11" s="180"/>
    </row>
    <row r="12" spans="1:57" ht="20.25" customHeight="1" thickBot="1">
      <c r="A12" s="72"/>
      <c r="B12" s="186"/>
      <c r="C12" s="191"/>
      <c r="D12" s="192"/>
      <c r="E12" s="195"/>
      <c r="F12" s="192"/>
      <c r="G12" s="195"/>
      <c r="H12" s="191"/>
      <c r="I12" s="191"/>
      <c r="J12" s="191"/>
      <c r="K12" s="192"/>
      <c r="L12" s="195"/>
      <c r="M12" s="191"/>
      <c r="N12" s="191"/>
      <c r="O12" s="198"/>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7"/>
      <c r="AV12" s="178"/>
      <c r="AW12" s="177"/>
      <c r="AX12" s="178"/>
      <c r="AY12" s="179"/>
      <c r="AZ12" s="179"/>
      <c r="BA12" s="179"/>
      <c r="BB12" s="179"/>
      <c r="BC12" s="179"/>
      <c r="BD12" s="179"/>
    </row>
    <row r="13" spans="1:57" ht="39.9" customHeight="1">
      <c r="A13" s="72"/>
      <c r="B13" s="117">
        <v>1</v>
      </c>
      <c r="C13" s="221"/>
      <c r="D13" s="222"/>
      <c r="E13" s="223"/>
      <c r="F13" s="224"/>
      <c r="G13" s="225"/>
      <c r="H13" s="226"/>
      <c r="I13" s="226"/>
      <c r="J13" s="226"/>
      <c r="K13" s="227"/>
      <c r="L13" s="228"/>
      <c r="M13" s="229"/>
      <c r="N13" s="229"/>
      <c r="O13" s="230"/>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1">
        <f>IF($AZ$3="４週",SUM(P13:AQ13),IF($AZ$3="暦月",SUM(P13:AT13),""))</f>
        <v>0</v>
      </c>
      <c r="AV13" s="232"/>
      <c r="AW13" s="233">
        <f t="shared" ref="AW13:AW44" si="1">IF($AZ$3="４週",AU13/4,IF($AZ$3="暦月",AU13/($AZ$6/7),""))</f>
        <v>0</v>
      </c>
      <c r="AX13" s="234"/>
      <c r="AY13" s="201"/>
      <c r="AZ13" s="202"/>
      <c r="BA13" s="202"/>
      <c r="BB13" s="202"/>
      <c r="BC13" s="202"/>
      <c r="BD13" s="203"/>
    </row>
    <row r="14" spans="1:57" ht="39.9" customHeight="1">
      <c r="A14" s="72"/>
      <c r="B14" s="88">
        <f t="shared" ref="B14:B29" si="2">B13+1</f>
        <v>2</v>
      </c>
      <c r="C14" s="204"/>
      <c r="D14" s="205"/>
      <c r="E14" s="206"/>
      <c r="F14" s="207"/>
      <c r="G14" s="208"/>
      <c r="H14" s="209"/>
      <c r="I14" s="209"/>
      <c r="J14" s="209"/>
      <c r="K14" s="210"/>
      <c r="L14" s="211"/>
      <c r="M14" s="212"/>
      <c r="N14" s="212"/>
      <c r="O14" s="213"/>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4">
        <f>IF($AZ$3="４週",SUM(P14:AQ14),IF($AZ$3="暦月",SUM(P14:AT14),""))</f>
        <v>0</v>
      </c>
      <c r="AV14" s="215"/>
      <c r="AW14" s="216">
        <f t="shared" si="1"/>
        <v>0</v>
      </c>
      <c r="AX14" s="217"/>
      <c r="AY14" s="218"/>
      <c r="AZ14" s="219"/>
      <c r="BA14" s="219"/>
      <c r="BB14" s="219"/>
      <c r="BC14" s="219"/>
      <c r="BD14" s="220"/>
    </row>
    <row r="15" spans="1:57" ht="39.9" customHeight="1">
      <c r="A15" s="72"/>
      <c r="B15" s="88">
        <f t="shared" si="2"/>
        <v>3</v>
      </c>
      <c r="C15" s="204"/>
      <c r="D15" s="205"/>
      <c r="E15" s="206"/>
      <c r="F15" s="207"/>
      <c r="G15" s="208"/>
      <c r="H15" s="209"/>
      <c r="I15" s="209"/>
      <c r="J15" s="209"/>
      <c r="K15" s="210"/>
      <c r="L15" s="211"/>
      <c r="M15" s="212"/>
      <c r="N15" s="212"/>
      <c r="O15" s="213"/>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4">
        <f>IF($AZ$3="４週",SUM(P15:AQ15),IF($AZ$3="暦月",SUM(P15:AT15),""))</f>
        <v>0</v>
      </c>
      <c r="AV15" s="215"/>
      <c r="AW15" s="216">
        <f t="shared" si="1"/>
        <v>0</v>
      </c>
      <c r="AX15" s="217"/>
      <c r="AY15" s="218"/>
      <c r="AZ15" s="219"/>
      <c r="BA15" s="219"/>
      <c r="BB15" s="219"/>
      <c r="BC15" s="219"/>
      <c r="BD15" s="220"/>
    </row>
    <row r="16" spans="1:57" ht="39.9" customHeight="1">
      <c r="A16" s="72"/>
      <c r="B16" s="88">
        <f t="shared" si="2"/>
        <v>4</v>
      </c>
      <c r="C16" s="204"/>
      <c r="D16" s="205"/>
      <c r="E16" s="206"/>
      <c r="F16" s="207"/>
      <c r="G16" s="208"/>
      <c r="H16" s="209"/>
      <c r="I16" s="209"/>
      <c r="J16" s="209"/>
      <c r="K16" s="210"/>
      <c r="L16" s="211"/>
      <c r="M16" s="212"/>
      <c r="N16" s="212"/>
      <c r="O16" s="213"/>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4">
        <f>IF($AZ$3="４週",SUM(P16:AQ16),IF($AZ$3="暦月",SUM(P16:AT16),""))</f>
        <v>0</v>
      </c>
      <c r="AV16" s="215"/>
      <c r="AW16" s="216">
        <f t="shared" si="1"/>
        <v>0</v>
      </c>
      <c r="AX16" s="217"/>
      <c r="AY16" s="218"/>
      <c r="AZ16" s="219"/>
      <c r="BA16" s="219"/>
      <c r="BB16" s="219"/>
      <c r="BC16" s="219"/>
      <c r="BD16" s="220"/>
    </row>
    <row r="17" spans="1:56" ht="39.9" customHeight="1">
      <c r="A17" s="72"/>
      <c r="B17" s="88">
        <f t="shared" si="2"/>
        <v>5</v>
      </c>
      <c r="C17" s="204"/>
      <c r="D17" s="205"/>
      <c r="E17" s="206"/>
      <c r="F17" s="207"/>
      <c r="G17" s="208"/>
      <c r="H17" s="209"/>
      <c r="I17" s="209"/>
      <c r="J17" s="209"/>
      <c r="K17" s="210"/>
      <c r="L17" s="211"/>
      <c r="M17" s="212"/>
      <c r="N17" s="212"/>
      <c r="O17" s="213"/>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4">
        <f t="shared" ref="AU17:AU112" si="3">IF($AZ$3="４週",SUM(P17:AQ17),IF($AZ$3="暦月",SUM(P17:AT17),""))</f>
        <v>0</v>
      </c>
      <c r="AV17" s="215"/>
      <c r="AW17" s="216">
        <f t="shared" si="1"/>
        <v>0</v>
      </c>
      <c r="AX17" s="217"/>
      <c r="AY17" s="218"/>
      <c r="AZ17" s="219"/>
      <c r="BA17" s="219"/>
      <c r="BB17" s="219"/>
      <c r="BC17" s="219"/>
      <c r="BD17" s="220"/>
    </row>
    <row r="18" spans="1:56" ht="39.9" customHeight="1">
      <c r="A18" s="72"/>
      <c r="B18" s="88">
        <f t="shared" si="2"/>
        <v>6</v>
      </c>
      <c r="C18" s="204"/>
      <c r="D18" s="205"/>
      <c r="E18" s="206"/>
      <c r="F18" s="207"/>
      <c r="G18" s="208"/>
      <c r="H18" s="209"/>
      <c r="I18" s="209"/>
      <c r="J18" s="209"/>
      <c r="K18" s="210"/>
      <c r="L18" s="211"/>
      <c r="M18" s="212"/>
      <c r="N18" s="212"/>
      <c r="O18" s="213"/>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4">
        <f t="shared" si="3"/>
        <v>0</v>
      </c>
      <c r="AV18" s="215"/>
      <c r="AW18" s="216">
        <f t="shared" si="1"/>
        <v>0</v>
      </c>
      <c r="AX18" s="217"/>
      <c r="AY18" s="218"/>
      <c r="AZ18" s="219"/>
      <c r="BA18" s="219"/>
      <c r="BB18" s="219"/>
      <c r="BC18" s="219"/>
      <c r="BD18" s="220"/>
    </row>
    <row r="19" spans="1:56" ht="39.9" customHeight="1">
      <c r="A19" s="72"/>
      <c r="B19" s="88">
        <f t="shared" si="2"/>
        <v>7</v>
      </c>
      <c r="C19" s="204"/>
      <c r="D19" s="205"/>
      <c r="E19" s="206"/>
      <c r="F19" s="207"/>
      <c r="G19" s="208"/>
      <c r="H19" s="209"/>
      <c r="I19" s="209"/>
      <c r="J19" s="209"/>
      <c r="K19" s="210"/>
      <c r="L19" s="211"/>
      <c r="M19" s="212"/>
      <c r="N19" s="212"/>
      <c r="O19" s="213"/>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4">
        <f>IF($AZ$3="４週",SUM(P19:AQ19),IF($AZ$3="暦月",SUM(P19:AT19),""))</f>
        <v>0</v>
      </c>
      <c r="AV19" s="215"/>
      <c r="AW19" s="216">
        <f t="shared" si="1"/>
        <v>0</v>
      </c>
      <c r="AX19" s="217"/>
      <c r="AY19" s="218"/>
      <c r="AZ19" s="219"/>
      <c r="BA19" s="219"/>
      <c r="BB19" s="219"/>
      <c r="BC19" s="219"/>
      <c r="BD19" s="220"/>
    </row>
    <row r="20" spans="1:56" ht="39.9" customHeight="1">
      <c r="A20" s="72"/>
      <c r="B20" s="88">
        <f t="shared" si="2"/>
        <v>8</v>
      </c>
      <c r="C20" s="204"/>
      <c r="D20" s="205"/>
      <c r="E20" s="206"/>
      <c r="F20" s="207"/>
      <c r="G20" s="208"/>
      <c r="H20" s="209"/>
      <c r="I20" s="209"/>
      <c r="J20" s="209"/>
      <c r="K20" s="210"/>
      <c r="L20" s="211"/>
      <c r="M20" s="212"/>
      <c r="N20" s="212"/>
      <c r="O20" s="213"/>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4">
        <f t="shared" si="3"/>
        <v>0</v>
      </c>
      <c r="AV20" s="215"/>
      <c r="AW20" s="216">
        <f t="shared" si="1"/>
        <v>0</v>
      </c>
      <c r="AX20" s="217"/>
      <c r="AY20" s="218"/>
      <c r="AZ20" s="219"/>
      <c r="BA20" s="219"/>
      <c r="BB20" s="219"/>
      <c r="BC20" s="219"/>
      <c r="BD20" s="220"/>
    </row>
    <row r="21" spans="1:56" ht="39.9" customHeight="1">
      <c r="A21" s="72"/>
      <c r="B21" s="88">
        <f t="shared" si="2"/>
        <v>9</v>
      </c>
      <c r="C21" s="204"/>
      <c r="D21" s="205"/>
      <c r="E21" s="206"/>
      <c r="F21" s="207"/>
      <c r="G21" s="208"/>
      <c r="H21" s="209"/>
      <c r="I21" s="209"/>
      <c r="J21" s="209"/>
      <c r="K21" s="210"/>
      <c r="L21" s="211"/>
      <c r="M21" s="212"/>
      <c r="N21" s="212"/>
      <c r="O21" s="213"/>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4">
        <f t="shared" si="3"/>
        <v>0</v>
      </c>
      <c r="AV21" s="215"/>
      <c r="AW21" s="216">
        <f t="shared" si="1"/>
        <v>0</v>
      </c>
      <c r="AX21" s="217"/>
      <c r="AY21" s="218"/>
      <c r="AZ21" s="219"/>
      <c r="BA21" s="219"/>
      <c r="BB21" s="219"/>
      <c r="BC21" s="219"/>
      <c r="BD21" s="220"/>
    </row>
    <row r="22" spans="1:56" ht="39.9" customHeight="1">
      <c r="A22" s="72"/>
      <c r="B22" s="88">
        <f t="shared" si="2"/>
        <v>10</v>
      </c>
      <c r="C22" s="204"/>
      <c r="D22" s="205"/>
      <c r="E22" s="206"/>
      <c r="F22" s="207"/>
      <c r="G22" s="208"/>
      <c r="H22" s="209"/>
      <c r="I22" s="209"/>
      <c r="J22" s="209"/>
      <c r="K22" s="210"/>
      <c r="L22" s="211"/>
      <c r="M22" s="212"/>
      <c r="N22" s="212"/>
      <c r="O22" s="21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4">
        <f t="shared" si="3"/>
        <v>0</v>
      </c>
      <c r="AV22" s="215"/>
      <c r="AW22" s="216">
        <f t="shared" si="1"/>
        <v>0</v>
      </c>
      <c r="AX22" s="217"/>
      <c r="AY22" s="218"/>
      <c r="AZ22" s="219"/>
      <c r="BA22" s="219"/>
      <c r="BB22" s="219"/>
      <c r="BC22" s="219"/>
      <c r="BD22" s="220"/>
    </row>
    <row r="23" spans="1:56" ht="39.9" customHeight="1">
      <c r="A23" s="72"/>
      <c r="B23" s="88">
        <f t="shared" si="2"/>
        <v>11</v>
      </c>
      <c r="C23" s="204"/>
      <c r="D23" s="205"/>
      <c r="E23" s="206"/>
      <c r="F23" s="207"/>
      <c r="G23" s="208"/>
      <c r="H23" s="209"/>
      <c r="I23" s="209"/>
      <c r="J23" s="209"/>
      <c r="K23" s="210"/>
      <c r="L23" s="211"/>
      <c r="M23" s="212"/>
      <c r="N23" s="212"/>
      <c r="O23" s="21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4">
        <f t="shared" si="3"/>
        <v>0</v>
      </c>
      <c r="AV23" s="215"/>
      <c r="AW23" s="216">
        <f t="shared" si="1"/>
        <v>0</v>
      </c>
      <c r="AX23" s="217"/>
      <c r="AY23" s="218"/>
      <c r="AZ23" s="219"/>
      <c r="BA23" s="219"/>
      <c r="BB23" s="219"/>
      <c r="BC23" s="219"/>
      <c r="BD23" s="220"/>
    </row>
    <row r="24" spans="1:56" ht="39.9" customHeight="1">
      <c r="A24" s="72"/>
      <c r="B24" s="88">
        <f t="shared" si="2"/>
        <v>12</v>
      </c>
      <c r="C24" s="204"/>
      <c r="D24" s="205"/>
      <c r="E24" s="206"/>
      <c r="F24" s="207"/>
      <c r="G24" s="208"/>
      <c r="H24" s="209"/>
      <c r="I24" s="209"/>
      <c r="J24" s="209"/>
      <c r="K24" s="210"/>
      <c r="L24" s="211"/>
      <c r="M24" s="212"/>
      <c r="N24" s="212"/>
      <c r="O24" s="21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4">
        <f t="shared" si="3"/>
        <v>0</v>
      </c>
      <c r="AV24" s="215"/>
      <c r="AW24" s="216">
        <f t="shared" si="1"/>
        <v>0</v>
      </c>
      <c r="AX24" s="217"/>
      <c r="AY24" s="218"/>
      <c r="AZ24" s="219"/>
      <c r="BA24" s="219"/>
      <c r="BB24" s="219"/>
      <c r="BC24" s="219"/>
      <c r="BD24" s="220"/>
    </row>
    <row r="25" spans="1:56" ht="39.9" customHeight="1">
      <c r="A25" s="72"/>
      <c r="B25" s="88">
        <f t="shared" si="2"/>
        <v>13</v>
      </c>
      <c r="C25" s="204"/>
      <c r="D25" s="205"/>
      <c r="E25" s="206"/>
      <c r="F25" s="207"/>
      <c r="G25" s="208"/>
      <c r="H25" s="209"/>
      <c r="I25" s="209"/>
      <c r="J25" s="209"/>
      <c r="K25" s="210"/>
      <c r="L25" s="211"/>
      <c r="M25" s="212"/>
      <c r="N25" s="212"/>
      <c r="O25" s="21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4">
        <f t="shared" si="3"/>
        <v>0</v>
      </c>
      <c r="AV25" s="215"/>
      <c r="AW25" s="216">
        <f t="shared" si="1"/>
        <v>0</v>
      </c>
      <c r="AX25" s="217"/>
      <c r="AY25" s="218"/>
      <c r="AZ25" s="219"/>
      <c r="BA25" s="219"/>
      <c r="BB25" s="219"/>
      <c r="BC25" s="219"/>
      <c r="BD25" s="220"/>
    </row>
    <row r="26" spans="1:56" ht="39.9" customHeight="1">
      <c r="A26" s="72"/>
      <c r="B26" s="88">
        <f t="shared" si="2"/>
        <v>14</v>
      </c>
      <c r="C26" s="204"/>
      <c r="D26" s="205"/>
      <c r="E26" s="206"/>
      <c r="F26" s="207"/>
      <c r="G26" s="208"/>
      <c r="H26" s="209"/>
      <c r="I26" s="209"/>
      <c r="J26" s="209"/>
      <c r="K26" s="210"/>
      <c r="L26" s="211"/>
      <c r="M26" s="212"/>
      <c r="N26" s="212"/>
      <c r="O26" s="21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4">
        <f t="shared" si="3"/>
        <v>0</v>
      </c>
      <c r="AV26" s="215"/>
      <c r="AW26" s="216">
        <f t="shared" si="1"/>
        <v>0</v>
      </c>
      <c r="AX26" s="217"/>
      <c r="AY26" s="218"/>
      <c r="AZ26" s="219"/>
      <c r="BA26" s="219"/>
      <c r="BB26" s="219"/>
      <c r="BC26" s="219"/>
      <c r="BD26" s="220"/>
    </row>
    <row r="27" spans="1:56" ht="39.9" customHeight="1">
      <c r="A27" s="72"/>
      <c r="B27" s="88">
        <f t="shared" si="2"/>
        <v>15</v>
      </c>
      <c r="C27" s="204"/>
      <c r="D27" s="205"/>
      <c r="E27" s="206"/>
      <c r="F27" s="207"/>
      <c r="G27" s="208"/>
      <c r="H27" s="209"/>
      <c r="I27" s="209"/>
      <c r="J27" s="209"/>
      <c r="K27" s="210"/>
      <c r="L27" s="211"/>
      <c r="M27" s="212"/>
      <c r="N27" s="212"/>
      <c r="O27" s="21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4">
        <f t="shared" si="3"/>
        <v>0</v>
      </c>
      <c r="AV27" s="215"/>
      <c r="AW27" s="216">
        <f t="shared" si="1"/>
        <v>0</v>
      </c>
      <c r="AX27" s="217"/>
      <c r="AY27" s="218"/>
      <c r="AZ27" s="219"/>
      <c r="BA27" s="219"/>
      <c r="BB27" s="219"/>
      <c r="BC27" s="219"/>
      <c r="BD27" s="220"/>
    </row>
    <row r="28" spans="1:56" ht="39.9" customHeight="1">
      <c r="A28" s="72"/>
      <c r="B28" s="88">
        <f t="shared" si="2"/>
        <v>16</v>
      </c>
      <c r="C28" s="204"/>
      <c r="D28" s="205"/>
      <c r="E28" s="206"/>
      <c r="F28" s="207"/>
      <c r="G28" s="208"/>
      <c r="H28" s="209"/>
      <c r="I28" s="209"/>
      <c r="J28" s="209"/>
      <c r="K28" s="210"/>
      <c r="L28" s="211"/>
      <c r="M28" s="212"/>
      <c r="N28" s="212"/>
      <c r="O28" s="21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4">
        <f t="shared" si="3"/>
        <v>0</v>
      </c>
      <c r="AV28" s="215"/>
      <c r="AW28" s="216">
        <f t="shared" si="1"/>
        <v>0</v>
      </c>
      <c r="AX28" s="217"/>
      <c r="AY28" s="218"/>
      <c r="AZ28" s="219"/>
      <c r="BA28" s="219"/>
      <c r="BB28" s="219"/>
      <c r="BC28" s="219"/>
      <c r="BD28" s="220"/>
    </row>
    <row r="29" spans="1:56" ht="39.9" customHeight="1">
      <c r="A29" s="72"/>
      <c r="B29" s="88">
        <f t="shared" si="2"/>
        <v>17</v>
      </c>
      <c r="C29" s="204"/>
      <c r="D29" s="205"/>
      <c r="E29" s="206"/>
      <c r="F29" s="207"/>
      <c r="G29" s="208"/>
      <c r="H29" s="209"/>
      <c r="I29" s="209"/>
      <c r="J29" s="209"/>
      <c r="K29" s="210"/>
      <c r="L29" s="211"/>
      <c r="M29" s="212"/>
      <c r="N29" s="212"/>
      <c r="O29" s="21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4">
        <f t="shared" si="3"/>
        <v>0</v>
      </c>
      <c r="AV29" s="215"/>
      <c r="AW29" s="216">
        <f t="shared" si="1"/>
        <v>0</v>
      </c>
      <c r="AX29" s="217"/>
      <c r="AY29" s="218"/>
      <c r="AZ29" s="219"/>
      <c r="BA29" s="219"/>
      <c r="BB29" s="219"/>
      <c r="BC29" s="219"/>
      <c r="BD29" s="220"/>
    </row>
    <row r="30" spans="1:56" ht="39.9" customHeight="1">
      <c r="A30" s="72"/>
      <c r="B30" s="88">
        <f t="shared" ref="B30:B93" si="4">B29+1</f>
        <v>18</v>
      </c>
      <c r="C30" s="204"/>
      <c r="D30" s="205"/>
      <c r="E30" s="206"/>
      <c r="F30" s="207"/>
      <c r="G30" s="208"/>
      <c r="H30" s="209"/>
      <c r="I30" s="209"/>
      <c r="J30" s="209"/>
      <c r="K30" s="210"/>
      <c r="L30" s="211"/>
      <c r="M30" s="212"/>
      <c r="N30" s="212"/>
      <c r="O30" s="213"/>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4">
        <f t="shared" ref="AU30" si="5">IF($AZ$3="４週",SUM(P30:AQ30),IF($AZ$3="暦月",SUM(P30:AT30),""))</f>
        <v>0</v>
      </c>
      <c r="AV30" s="215"/>
      <c r="AW30" s="216">
        <f t="shared" si="1"/>
        <v>0</v>
      </c>
      <c r="AX30" s="217"/>
      <c r="AY30" s="218"/>
      <c r="AZ30" s="219"/>
      <c r="BA30" s="219"/>
      <c r="BB30" s="219"/>
      <c r="BC30" s="219"/>
      <c r="BD30" s="220"/>
    </row>
    <row r="31" spans="1:56" ht="39.9" customHeight="1">
      <c r="A31" s="72"/>
      <c r="B31" s="88">
        <f t="shared" si="4"/>
        <v>19</v>
      </c>
      <c r="C31" s="204"/>
      <c r="D31" s="205"/>
      <c r="E31" s="206"/>
      <c r="F31" s="207"/>
      <c r="G31" s="208"/>
      <c r="H31" s="209"/>
      <c r="I31" s="209"/>
      <c r="J31" s="209"/>
      <c r="K31" s="210"/>
      <c r="L31" s="211"/>
      <c r="M31" s="212"/>
      <c r="N31" s="212"/>
      <c r="O31" s="213"/>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4">
        <f t="shared" ref="AU31:AU94" si="6">IF($AZ$3="４週",SUM(P31:AQ31),IF($AZ$3="暦月",SUM(P31:AT31),""))</f>
        <v>0</v>
      </c>
      <c r="AV31" s="215"/>
      <c r="AW31" s="216">
        <f t="shared" si="1"/>
        <v>0</v>
      </c>
      <c r="AX31" s="217"/>
      <c r="AY31" s="218"/>
      <c r="AZ31" s="219"/>
      <c r="BA31" s="219"/>
      <c r="BB31" s="219"/>
      <c r="BC31" s="219"/>
      <c r="BD31" s="220"/>
    </row>
    <row r="32" spans="1:56" ht="39.9" customHeight="1">
      <c r="A32" s="72"/>
      <c r="B32" s="88">
        <f t="shared" si="4"/>
        <v>20</v>
      </c>
      <c r="C32" s="204"/>
      <c r="D32" s="205"/>
      <c r="E32" s="206"/>
      <c r="F32" s="207"/>
      <c r="G32" s="208"/>
      <c r="H32" s="209"/>
      <c r="I32" s="209"/>
      <c r="J32" s="209"/>
      <c r="K32" s="210"/>
      <c r="L32" s="211"/>
      <c r="M32" s="212"/>
      <c r="N32" s="212"/>
      <c r="O32" s="213"/>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4">
        <f t="shared" si="6"/>
        <v>0</v>
      </c>
      <c r="AV32" s="215"/>
      <c r="AW32" s="216">
        <f t="shared" si="1"/>
        <v>0</v>
      </c>
      <c r="AX32" s="217"/>
      <c r="AY32" s="218"/>
      <c r="AZ32" s="219"/>
      <c r="BA32" s="219"/>
      <c r="BB32" s="219"/>
      <c r="BC32" s="219"/>
      <c r="BD32" s="220"/>
    </row>
    <row r="33" spans="1:56" ht="39.9" customHeight="1">
      <c r="A33" s="72"/>
      <c r="B33" s="88">
        <f t="shared" si="4"/>
        <v>21</v>
      </c>
      <c r="C33" s="204"/>
      <c r="D33" s="205"/>
      <c r="E33" s="206"/>
      <c r="F33" s="207"/>
      <c r="G33" s="208"/>
      <c r="H33" s="209"/>
      <c r="I33" s="209"/>
      <c r="J33" s="209"/>
      <c r="K33" s="210"/>
      <c r="L33" s="211"/>
      <c r="M33" s="212"/>
      <c r="N33" s="212"/>
      <c r="O33" s="213"/>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4">
        <f t="shared" si="6"/>
        <v>0</v>
      </c>
      <c r="AV33" s="215"/>
      <c r="AW33" s="216">
        <f t="shared" si="1"/>
        <v>0</v>
      </c>
      <c r="AX33" s="217"/>
      <c r="AY33" s="218"/>
      <c r="AZ33" s="219"/>
      <c r="BA33" s="219"/>
      <c r="BB33" s="219"/>
      <c r="BC33" s="219"/>
      <c r="BD33" s="220"/>
    </row>
    <row r="34" spans="1:56" ht="39.9" customHeight="1">
      <c r="A34" s="72"/>
      <c r="B34" s="88">
        <f t="shared" si="4"/>
        <v>22</v>
      </c>
      <c r="C34" s="204"/>
      <c r="D34" s="205"/>
      <c r="E34" s="206"/>
      <c r="F34" s="207"/>
      <c r="G34" s="208"/>
      <c r="H34" s="209"/>
      <c r="I34" s="209"/>
      <c r="J34" s="209"/>
      <c r="K34" s="210"/>
      <c r="L34" s="211"/>
      <c r="M34" s="212"/>
      <c r="N34" s="212"/>
      <c r="O34" s="213"/>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4">
        <f t="shared" si="6"/>
        <v>0</v>
      </c>
      <c r="AV34" s="215"/>
      <c r="AW34" s="216">
        <f t="shared" si="1"/>
        <v>0</v>
      </c>
      <c r="AX34" s="217"/>
      <c r="AY34" s="218"/>
      <c r="AZ34" s="219"/>
      <c r="BA34" s="219"/>
      <c r="BB34" s="219"/>
      <c r="BC34" s="219"/>
      <c r="BD34" s="220"/>
    </row>
    <row r="35" spans="1:56" ht="39.9" customHeight="1">
      <c r="A35" s="72"/>
      <c r="B35" s="88">
        <f t="shared" si="4"/>
        <v>23</v>
      </c>
      <c r="C35" s="204"/>
      <c r="D35" s="205"/>
      <c r="E35" s="206"/>
      <c r="F35" s="207"/>
      <c r="G35" s="208"/>
      <c r="H35" s="209"/>
      <c r="I35" s="209"/>
      <c r="J35" s="209"/>
      <c r="K35" s="210"/>
      <c r="L35" s="211"/>
      <c r="M35" s="212"/>
      <c r="N35" s="212"/>
      <c r="O35" s="213"/>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4">
        <f t="shared" si="6"/>
        <v>0</v>
      </c>
      <c r="AV35" s="215"/>
      <c r="AW35" s="216">
        <f t="shared" si="1"/>
        <v>0</v>
      </c>
      <c r="AX35" s="217"/>
      <c r="AY35" s="218"/>
      <c r="AZ35" s="219"/>
      <c r="BA35" s="219"/>
      <c r="BB35" s="219"/>
      <c r="BC35" s="219"/>
      <c r="BD35" s="220"/>
    </row>
    <row r="36" spans="1:56" ht="39.9" customHeight="1">
      <c r="A36" s="72"/>
      <c r="B36" s="88">
        <f t="shared" si="4"/>
        <v>24</v>
      </c>
      <c r="C36" s="204"/>
      <c r="D36" s="205"/>
      <c r="E36" s="206"/>
      <c r="F36" s="207"/>
      <c r="G36" s="208"/>
      <c r="H36" s="209"/>
      <c r="I36" s="209"/>
      <c r="J36" s="209"/>
      <c r="K36" s="210"/>
      <c r="L36" s="211"/>
      <c r="M36" s="212"/>
      <c r="N36" s="212"/>
      <c r="O36" s="213"/>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4">
        <f t="shared" si="6"/>
        <v>0</v>
      </c>
      <c r="AV36" s="215"/>
      <c r="AW36" s="216">
        <f t="shared" si="1"/>
        <v>0</v>
      </c>
      <c r="AX36" s="217"/>
      <c r="AY36" s="218"/>
      <c r="AZ36" s="219"/>
      <c r="BA36" s="219"/>
      <c r="BB36" s="219"/>
      <c r="BC36" s="219"/>
      <c r="BD36" s="220"/>
    </row>
    <row r="37" spans="1:56" ht="39.9" customHeight="1">
      <c r="A37" s="72"/>
      <c r="B37" s="88">
        <f t="shared" si="4"/>
        <v>25</v>
      </c>
      <c r="C37" s="204"/>
      <c r="D37" s="205"/>
      <c r="E37" s="206"/>
      <c r="F37" s="207"/>
      <c r="G37" s="208"/>
      <c r="H37" s="209"/>
      <c r="I37" s="209"/>
      <c r="J37" s="209"/>
      <c r="K37" s="210"/>
      <c r="L37" s="211"/>
      <c r="M37" s="212"/>
      <c r="N37" s="212"/>
      <c r="O37" s="213"/>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4">
        <f t="shared" si="6"/>
        <v>0</v>
      </c>
      <c r="AV37" s="215"/>
      <c r="AW37" s="216">
        <f t="shared" si="1"/>
        <v>0</v>
      </c>
      <c r="AX37" s="217"/>
      <c r="AY37" s="218"/>
      <c r="AZ37" s="219"/>
      <c r="BA37" s="219"/>
      <c r="BB37" s="219"/>
      <c r="BC37" s="219"/>
      <c r="BD37" s="220"/>
    </row>
    <row r="38" spans="1:56" ht="39.9" customHeight="1">
      <c r="A38" s="72"/>
      <c r="B38" s="88">
        <f t="shared" si="4"/>
        <v>26</v>
      </c>
      <c r="C38" s="204"/>
      <c r="D38" s="205"/>
      <c r="E38" s="206"/>
      <c r="F38" s="207"/>
      <c r="G38" s="208"/>
      <c r="H38" s="209"/>
      <c r="I38" s="209"/>
      <c r="J38" s="209"/>
      <c r="K38" s="210"/>
      <c r="L38" s="211"/>
      <c r="M38" s="212"/>
      <c r="N38" s="212"/>
      <c r="O38" s="213"/>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4">
        <f t="shared" si="6"/>
        <v>0</v>
      </c>
      <c r="AV38" s="215"/>
      <c r="AW38" s="216">
        <f t="shared" si="1"/>
        <v>0</v>
      </c>
      <c r="AX38" s="217"/>
      <c r="AY38" s="218"/>
      <c r="AZ38" s="219"/>
      <c r="BA38" s="219"/>
      <c r="BB38" s="219"/>
      <c r="BC38" s="219"/>
      <c r="BD38" s="220"/>
    </row>
    <row r="39" spans="1:56" ht="39.9" customHeight="1">
      <c r="A39" s="72"/>
      <c r="B39" s="88">
        <f t="shared" si="4"/>
        <v>27</v>
      </c>
      <c r="C39" s="204"/>
      <c r="D39" s="205"/>
      <c r="E39" s="206"/>
      <c r="F39" s="207"/>
      <c r="G39" s="208"/>
      <c r="H39" s="209"/>
      <c r="I39" s="209"/>
      <c r="J39" s="209"/>
      <c r="K39" s="210"/>
      <c r="L39" s="211"/>
      <c r="M39" s="212"/>
      <c r="N39" s="212"/>
      <c r="O39" s="213"/>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4">
        <f t="shared" si="6"/>
        <v>0</v>
      </c>
      <c r="AV39" s="215"/>
      <c r="AW39" s="216">
        <f t="shared" si="1"/>
        <v>0</v>
      </c>
      <c r="AX39" s="217"/>
      <c r="AY39" s="218"/>
      <c r="AZ39" s="219"/>
      <c r="BA39" s="219"/>
      <c r="BB39" s="219"/>
      <c r="BC39" s="219"/>
      <c r="BD39" s="220"/>
    </row>
    <row r="40" spans="1:56" ht="39.9" customHeight="1">
      <c r="A40" s="72"/>
      <c r="B40" s="88">
        <f t="shared" si="4"/>
        <v>28</v>
      </c>
      <c r="C40" s="204"/>
      <c r="D40" s="205"/>
      <c r="E40" s="206"/>
      <c r="F40" s="207"/>
      <c r="G40" s="208"/>
      <c r="H40" s="209"/>
      <c r="I40" s="209"/>
      <c r="J40" s="209"/>
      <c r="K40" s="210"/>
      <c r="L40" s="211"/>
      <c r="M40" s="212"/>
      <c r="N40" s="212"/>
      <c r="O40" s="213"/>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4">
        <f t="shared" si="6"/>
        <v>0</v>
      </c>
      <c r="AV40" s="215"/>
      <c r="AW40" s="216">
        <f t="shared" si="1"/>
        <v>0</v>
      </c>
      <c r="AX40" s="217"/>
      <c r="AY40" s="218"/>
      <c r="AZ40" s="219"/>
      <c r="BA40" s="219"/>
      <c r="BB40" s="219"/>
      <c r="BC40" s="219"/>
      <c r="BD40" s="220"/>
    </row>
    <row r="41" spans="1:56" ht="39.9" customHeight="1">
      <c r="A41" s="72"/>
      <c r="B41" s="88">
        <f t="shared" si="4"/>
        <v>29</v>
      </c>
      <c r="C41" s="204"/>
      <c r="D41" s="205"/>
      <c r="E41" s="206"/>
      <c r="F41" s="207"/>
      <c r="G41" s="208"/>
      <c r="H41" s="209"/>
      <c r="I41" s="209"/>
      <c r="J41" s="209"/>
      <c r="K41" s="210"/>
      <c r="L41" s="211"/>
      <c r="M41" s="212"/>
      <c r="N41" s="212"/>
      <c r="O41" s="213"/>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4">
        <f t="shared" si="6"/>
        <v>0</v>
      </c>
      <c r="AV41" s="215"/>
      <c r="AW41" s="216">
        <f t="shared" si="1"/>
        <v>0</v>
      </c>
      <c r="AX41" s="217"/>
      <c r="AY41" s="218"/>
      <c r="AZ41" s="219"/>
      <c r="BA41" s="219"/>
      <c r="BB41" s="219"/>
      <c r="BC41" s="219"/>
      <c r="BD41" s="220"/>
    </row>
    <row r="42" spans="1:56" ht="39.9" customHeight="1">
      <c r="A42" s="72"/>
      <c r="B42" s="88">
        <f t="shared" si="4"/>
        <v>30</v>
      </c>
      <c r="C42" s="204"/>
      <c r="D42" s="205"/>
      <c r="E42" s="206"/>
      <c r="F42" s="207"/>
      <c r="G42" s="208"/>
      <c r="H42" s="209"/>
      <c r="I42" s="209"/>
      <c r="J42" s="209"/>
      <c r="K42" s="210"/>
      <c r="L42" s="211"/>
      <c r="M42" s="212"/>
      <c r="N42" s="212"/>
      <c r="O42" s="213"/>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4">
        <f t="shared" si="6"/>
        <v>0</v>
      </c>
      <c r="AV42" s="215"/>
      <c r="AW42" s="216">
        <f t="shared" si="1"/>
        <v>0</v>
      </c>
      <c r="AX42" s="217"/>
      <c r="AY42" s="218"/>
      <c r="AZ42" s="219"/>
      <c r="BA42" s="219"/>
      <c r="BB42" s="219"/>
      <c r="BC42" s="219"/>
      <c r="BD42" s="220"/>
    </row>
    <row r="43" spans="1:56" ht="39.9" customHeight="1">
      <c r="A43" s="72"/>
      <c r="B43" s="88">
        <f t="shared" si="4"/>
        <v>31</v>
      </c>
      <c r="C43" s="204"/>
      <c r="D43" s="205"/>
      <c r="E43" s="206"/>
      <c r="F43" s="207"/>
      <c r="G43" s="208"/>
      <c r="H43" s="209"/>
      <c r="I43" s="209"/>
      <c r="J43" s="209"/>
      <c r="K43" s="210"/>
      <c r="L43" s="211"/>
      <c r="M43" s="212"/>
      <c r="N43" s="212"/>
      <c r="O43" s="213"/>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4">
        <f t="shared" si="6"/>
        <v>0</v>
      </c>
      <c r="AV43" s="215"/>
      <c r="AW43" s="216">
        <f t="shared" si="1"/>
        <v>0</v>
      </c>
      <c r="AX43" s="217"/>
      <c r="AY43" s="218"/>
      <c r="AZ43" s="219"/>
      <c r="BA43" s="219"/>
      <c r="BB43" s="219"/>
      <c r="BC43" s="219"/>
      <c r="BD43" s="220"/>
    </row>
    <row r="44" spans="1:56" ht="39.9" customHeight="1">
      <c r="A44" s="72"/>
      <c r="B44" s="88">
        <f t="shared" si="4"/>
        <v>32</v>
      </c>
      <c r="C44" s="204"/>
      <c r="D44" s="205"/>
      <c r="E44" s="206"/>
      <c r="F44" s="207"/>
      <c r="G44" s="208"/>
      <c r="H44" s="209"/>
      <c r="I44" s="209"/>
      <c r="J44" s="209"/>
      <c r="K44" s="210"/>
      <c r="L44" s="211"/>
      <c r="M44" s="212"/>
      <c r="N44" s="212"/>
      <c r="O44" s="213"/>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4">
        <f t="shared" si="6"/>
        <v>0</v>
      </c>
      <c r="AV44" s="215"/>
      <c r="AW44" s="216">
        <f t="shared" si="1"/>
        <v>0</v>
      </c>
      <c r="AX44" s="217"/>
      <c r="AY44" s="218"/>
      <c r="AZ44" s="219"/>
      <c r="BA44" s="219"/>
      <c r="BB44" s="219"/>
      <c r="BC44" s="219"/>
      <c r="BD44" s="220"/>
    </row>
    <row r="45" spans="1:56" ht="39.9" customHeight="1">
      <c r="A45" s="72"/>
      <c r="B45" s="88">
        <f t="shared" si="4"/>
        <v>33</v>
      </c>
      <c r="C45" s="204"/>
      <c r="D45" s="205"/>
      <c r="E45" s="206"/>
      <c r="F45" s="207"/>
      <c r="G45" s="208"/>
      <c r="H45" s="209"/>
      <c r="I45" s="209"/>
      <c r="J45" s="209"/>
      <c r="K45" s="210"/>
      <c r="L45" s="211"/>
      <c r="M45" s="212"/>
      <c r="N45" s="212"/>
      <c r="O45" s="213"/>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4">
        <f t="shared" si="6"/>
        <v>0</v>
      </c>
      <c r="AV45" s="215"/>
      <c r="AW45" s="216">
        <f t="shared" ref="AW45:AW76" si="7">IF($AZ$3="４週",AU45/4,IF($AZ$3="暦月",AU45/($AZ$6/7),""))</f>
        <v>0</v>
      </c>
      <c r="AX45" s="217"/>
      <c r="AY45" s="218"/>
      <c r="AZ45" s="219"/>
      <c r="BA45" s="219"/>
      <c r="BB45" s="219"/>
      <c r="BC45" s="219"/>
      <c r="BD45" s="220"/>
    </row>
    <row r="46" spans="1:56" ht="39.9" customHeight="1">
      <c r="A46" s="72"/>
      <c r="B46" s="88">
        <f t="shared" si="4"/>
        <v>34</v>
      </c>
      <c r="C46" s="204"/>
      <c r="D46" s="205"/>
      <c r="E46" s="206"/>
      <c r="F46" s="207"/>
      <c r="G46" s="208"/>
      <c r="H46" s="209"/>
      <c r="I46" s="209"/>
      <c r="J46" s="209"/>
      <c r="K46" s="210"/>
      <c r="L46" s="211"/>
      <c r="M46" s="212"/>
      <c r="N46" s="212"/>
      <c r="O46" s="213"/>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4">
        <f t="shared" si="6"/>
        <v>0</v>
      </c>
      <c r="AV46" s="215"/>
      <c r="AW46" s="216">
        <f t="shared" si="7"/>
        <v>0</v>
      </c>
      <c r="AX46" s="217"/>
      <c r="AY46" s="218"/>
      <c r="AZ46" s="219"/>
      <c r="BA46" s="219"/>
      <c r="BB46" s="219"/>
      <c r="BC46" s="219"/>
      <c r="BD46" s="220"/>
    </row>
    <row r="47" spans="1:56" ht="39.9" customHeight="1">
      <c r="A47" s="72"/>
      <c r="B47" s="88">
        <f t="shared" si="4"/>
        <v>35</v>
      </c>
      <c r="C47" s="204"/>
      <c r="D47" s="205"/>
      <c r="E47" s="206"/>
      <c r="F47" s="207"/>
      <c r="G47" s="208"/>
      <c r="H47" s="209"/>
      <c r="I47" s="209"/>
      <c r="J47" s="209"/>
      <c r="K47" s="210"/>
      <c r="L47" s="211"/>
      <c r="M47" s="212"/>
      <c r="N47" s="212"/>
      <c r="O47" s="213"/>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4">
        <f t="shared" si="6"/>
        <v>0</v>
      </c>
      <c r="AV47" s="215"/>
      <c r="AW47" s="216">
        <f t="shared" si="7"/>
        <v>0</v>
      </c>
      <c r="AX47" s="217"/>
      <c r="AY47" s="218"/>
      <c r="AZ47" s="219"/>
      <c r="BA47" s="219"/>
      <c r="BB47" s="219"/>
      <c r="BC47" s="219"/>
      <c r="BD47" s="220"/>
    </row>
    <row r="48" spans="1:56" ht="39.9" customHeight="1">
      <c r="A48" s="72"/>
      <c r="B48" s="88">
        <f t="shared" si="4"/>
        <v>36</v>
      </c>
      <c r="C48" s="204"/>
      <c r="D48" s="205"/>
      <c r="E48" s="206"/>
      <c r="F48" s="207"/>
      <c r="G48" s="208"/>
      <c r="H48" s="209"/>
      <c r="I48" s="209"/>
      <c r="J48" s="209"/>
      <c r="K48" s="210"/>
      <c r="L48" s="211"/>
      <c r="M48" s="212"/>
      <c r="N48" s="212"/>
      <c r="O48" s="213"/>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4">
        <f t="shared" si="6"/>
        <v>0</v>
      </c>
      <c r="AV48" s="215"/>
      <c r="AW48" s="216">
        <f t="shared" si="7"/>
        <v>0</v>
      </c>
      <c r="AX48" s="217"/>
      <c r="AY48" s="218"/>
      <c r="AZ48" s="219"/>
      <c r="BA48" s="219"/>
      <c r="BB48" s="219"/>
      <c r="BC48" s="219"/>
      <c r="BD48" s="220"/>
    </row>
    <row r="49" spans="1:56" ht="39.9" customHeight="1">
      <c r="A49" s="72"/>
      <c r="B49" s="88">
        <f t="shared" si="4"/>
        <v>37</v>
      </c>
      <c r="C49" s="204"/>
      <c r="D49" s="205"/>
      <c r="E49" s="206"/>
      <c r="F49" s="207"/>
      <c r="G49" s="208"/>
      <c r="H49" s="209"/>
      <c r="I49" s="209"/>
      <c r="J49" s="209"/>
      <c r="K49" s="210"/>
      <c r="L49" s="211"/>
      <c r="M49" s="212"/>
      <c r="N49" s="212"/>
      <c r="O49" s="213"/>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4">
        <f t="shared" si="6"/>
        <v>0</v>
      </c>
      <c r="AV49" s="215"/>
      <c r="AW49" s="216">
        <f t="shared" si="7"/>
        <v>0</v>
      </c>
      <c r="AX49" s="217"/>
      <c r="AY49" s="218"/>
      <c r="AZ49" s="219"/>
      <c r="BA49" s="219"/>
      <c r="BB49" s="219"/>
      <c r="BC49" s="219"/>
      <c r="BD49" s="220"/>
    </row>
    <row r="50" spans="1:56" ht="39.9" customHeight="1">
      <c r="A50" s="72"/>
      <c r="B50" s="88">
        <f t="shared" si="4"/>
        <v>38</v>
      </c>
      <c r="C50" s="204"/>
      <c r="D50" s="205"/>
      <c r="E50" s="206"/>
      <c r="F50" s="207"/>
      <c r="G50" s="208"/>
      <c r="H50" s="209"/>
      <c r="I50" s="209"/>
      <c r="J50" s="209"/>
      <c r="K50" s="210"/>
      <c r="L50" s="211"/>
      <c r="M50" s="212"/>
      <c r="N50" s="212"/>
      <c r="O50" s="213"/>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4">
        <f t="shared" si="6"/>
        <v>0</v>
      </c>
      <c r="AV50" s="215"/>
      <c r="AW50" s="216">
        <f t="shared" si="7"/>
        <v>0</v>
      </c>
      <c r="AX50" s="217"/>
      <c r="AY50" s="218"/>
      <c r="AZ50" s="219"/>
      <c r="BA50" s="219"/>
      <c r="BB50" s="219"/>
      <c r="BC50" s="219"/>
      <c r="BD50" s="220"/>
    </row>
    <row r="51" spans="1:56" ht="39.9" customHeight="1">
      <c r="A51" s="72"/>
      <c r="B51" s="88">
        <f t="shared" si="4"/>
        <v>39</v>
      </c>
      <c r="C51" s="204"/>
      <c r="D51" s="205"/>
      <c r="E51" s="206"/>
      <c r="F51" s="207"/>
      <c r="G51" s="208"/>
      <c r="H51" s="209"/>
      <c r="I51" s="209"/>
      <c r="J51" s="209"/>
      <c r="K51" s="210"/>
      <c r="L51" s="211"/>
      <c r="M51" s="212"/>
      <c r="N51" s="212"/>
      <c r="O51" s="213"/>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4">
        <f t="shared" si="6"/>
        <v>0</v>
      </c>
      <c r="AV51" s="215"/>
      <c r="AW51" s="216">
        <f t="shared" si="7"/>
        <v>0</v>
      </c>
      <c r="AX51" s="217"/>
      <c r="AY51" s="218"/>
      <c r="AZ51" s="219"/>
      <c r="BA51" s="219"/>
      <c r="BB51" s="219"/>
      <c r="BC51" s="219"/>
      <c r="BD51" s="220"/>
    </row>
    <row r="52" spans="1:56" ht="39.9" customHeight="1">
      <c r="A52" s="72"/>
      <c r="B52" s="88">
        <f t="shared" si="4"/>
        <v>40</v>
      </c>
      <c r="C52" s="204"/>
      <c r="D52" s="205"/>
      <c r="E52" s="206"/>
      <c r="F52" s="207"/>
      <c r="G52" s="208"/>
      <c r="H52" s="209"/>
      <c r="I52" s="209"/>
      <c r="J52" s="209"/>
      <c r="K52" s="210"/>
      <c r="L52" s="211"/>
      <c r="M52" s="212"/>
      <c r="N52" s="212"/>
      <c r="O52" s="213"/>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4">
        <f t="shared" si="6"/>
        <v>0</v>
      </c>
      <c r="AV52" s="215"/>
      <c r="AW52" s="216">
        <f t="shared" si="7"/>
        <v>0</v>
      </c>
      <c r="AX52" s="217"/>
      <c r="AY52" s="218"/>
      <c r="AZ52" s="219"/>
      <c r="BA52" s="219"/>
      <c r="BB52" s="219"/>
      <c r="BC52" s="219"/>
      <c r="BD52" s="220"/>
    </row>
    <row r="53" spans="1:56" ht="39.9" customHeight="1">
      <c r="A53" s="72"/>
      <c r="B53" s="88">
        <f t="shared" si="4"/>
        <v>41</v>
      </c>
      <c r="C53" s="204"/>
      <c r="D53" s="205"/>
      <c r="E53" s="206"/>
      <c r="F53" s="207"/>
      <c r="G53" s="208"/>
      <c r="H53" s="209"/>
      <c r="I53" s="209"/>
      <c r="J53" s="209"/>
      <c r="K53" s="210"/>
      <c r="L53" s="211"/>
      <c r="M53" s="212"/>
      <c r="N53" s="212"/>
      <c r="O53" s="213"/>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4">
        <f t="shared" si="6"/>
        <v>0</v>
      </c>
      <c r="AV53" s="215"/>
      <c r="AW53" s="216">
        <f t="shared" si="7"/>
        <v>0</v>
      </c>
      <c r="AX53" s="217"/>
      <c r="AY53" s="218"/>
      <c r="AZ53" s="219"/>
      <c r="BA53" s="219"/>
      <c r="BB53" s="219"/>
      <c r="BC53" s="219"/>
      <c r="BD53" s="220"/>
    </row>
    <row r="54" spans="1:56" ht="39.9" customHeight="1">
      <c r="A54" s="72"/>
      <c r="B54" s="88">
        <f t="shared" si="4"/>
        <v>42</v>
      </c>
      <c r="C54" s="204"/>
      <c r="D54" s="205"/>
      <c r="E54" s="206"/>
      <c r="F54" s="207"/>
      <c r="G54" s="208"/>
      <c r="H54" s="209"/>
      <c r="I54" s="209"/>
      <c r="J54" s="209"/>
      <c r="K54" s="210"/>
      <c r="L54" s="211"/>
      <c r="M54" s="212"/>
      <c r="N54" s="212"/>
      <c r="O54" s="213"/>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4">
        <f t="shared" si="6"/>
        <v>0</v>
      </c>
      <c r="AV54" s="215"/>
      <c r="AW54" s="216">
        <f t="shared" si="7"/>
        <v>0</v>
      </c>
      <c r="AX54" s="217"/>
      <c r="AY54" s="218"/>
      <c r="AZ54" s="219"/>
      <c r="BA54" s="219"/>
      <c r="BB54" s="219"/>
      <c r="BC54" s="219"/>
      <c r="BD54" s="220"/>
    </row>
    <row r="55" spans="1:56" ht="39.9" customHeight="1">
      <c r="A55" s="72"/>
      <c r="B55" s="88">
        <f t="shared" si="4"/>
        <v>43</v>
      </c>
      <c r="C55" s="204"/>
      <c r="D55" s="205"/>
      <c r="E55" s="206"/>
      <c r="F55" s="207"/>
      <c r="G55" s="208"/>
      <c r="H55" s="209"/>
      <c r="I55" s="209"/>
      <c r="J55" s="209"/>
      <c r="K55" s="210"/>
      <c r="L55" s="211"/>
      <c r="M55" s="212"/>
      <c r="N55" s="212"/>
      <c r="O55" s="213"/>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4">
        <f t="shared" si="6"/>
        <v>0</v>
      </c>
      <c r="AV55" s="215"/>
      <c r="AW55" s="216">
        <f t="shared" si="7"/>
        <v>0</v>
      </c>
      <c r="AX55" s="217"/>
      <c r="AY55" s="218"/>
      <c r="AZ55" s="219"/>
      <c r="BA55" s="219"/>
      <c r="BB55" s="219"/>
      <c r="BC55" s="219"/>
      <c r="BD55" s="220"/>
    </row>
    <row r="56" spans="1:56" ht="39.9" customHeight="1">
      <c r="A56" s="72"/>
      <c r="B56" s="88">
        <f t="shared" si="4"/>
        <v>44</v>
      </c>
      <c r="C56" s="204"/>
      <c r="D56" s="205"/>
      <c r="E56" s="206"/>
      <c r="F56" s="207"/>
      <c r="G56" s="208"/>
      <c r="H56" s="209"/>
      <c r="I56" s="209"/>
      <c r="J56" s="209"/>
      <c r="K56" s="210"/>
      <c r="L56" s="211"/>
      <c r="M56" s="212"/>
      <c r="N56" s="212"/>
      <c r="O56" s="213"/>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4">
        <f t="shared" si="6"/>
        <v>0</v>
      </c>
      <c r="AV56" s="215"/>
      <c r="AW56" s="216">
        <f t="shared" si="7"/>
        <v>0</v>
      </c>
      <c r="AX56" s="217"/>
      <c r="AY56" s="218"/>
      <c r="AZ56" s="219"/>
      <c r="BA56" s="219"/>
      <c r="BB56" s="219"/>
      <c r="BC56" s="219"/>
      <c r="BD56" s="220"/>
    </row>
    <row r="57" spans="1:56" ht="39.9" customHeight="1">
      <c r="A57" s="72"/>
      <c r="B57" s="88">
        <f t="shared" si="4"/>
        <v>45</v>
      </c>
      <c r="C57" s="204"/>
      <c r="D57" s="205"/>
      <c r="E57" s="206"/>
      <c r="F57" s="207"/>
      <c r="G57" s="208"/>
      <c r="H57" s="209"/>
      <c r="I57" s="209"/>
      <c r="J57" s="209"/>
      <c r="K57" s="210"/>
      <c r="L57" s="211"/>
      <c r="M57" s="212"/>
      <c r="N57" s="212"/>
      <c r="O57" s="213"/>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4">
        <f t="shared" si="6"/>
        <v>0</v>
      </c>
      <c r="AV57" s="215"/>
      <c r="AW57" s="216">
        <f t="shared" si="7"/>
        <v>0</v>
      </c>
      <c r="AX57" s="217"/>
      <c r="AY57" s="218"/>
      <c r="AZ57" s="219"/>
      <c r="BA57" s="219"/>
      <c r="BB57" s="219"/>
      <c r="BC57" s="219"/>
      <c r="BD57" s="220"/>
    </row>
    <row r="58" spans="1:56" ht="39.9" customHeight="1">
      <c r="A58" s="72"/>
      <c r="B58" s="88">
        <f t="shared" si="4"/>
        <v>46</v>
      </c>
      <c r="C58" s="204"/>
      <c r="D58" s="205"/>
      <c r="E58" s="206"/>
      <c r="F58" s="207"/>
      <c r="G58" s="208"/>
      <c r="H58" s="209"/>
      <c r="I58" s="209"/>
      <c r="J58" s="209"/>
      <c r="K58" s="210"/>
      <c r="L58" s="211"/>
      <c r="M58" s="212"/>
      <c r="N58" s="212"/>
      <c r="O58" s="213"/>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4">
        <f t="shared" si="6"/>
        <v>0</v>
      </c>
      <c r="AV58" s="215"/>
      <c r="AW58" s="216">
        <f t="shared" si="7"/>
        <v>0</v>
      </c>
      <c r="AX58" s="217"/>
      <c r="AY58" s="218"/>
      <c r="AZ58" s="219"/>
      <c r="BA58" s="219"/>
      <c r="BB58" s="219"/>
      <c r="BC58" s="219"/>
      <c r="BD58" s="220"/>
    </row>
    <row r="59" spans="1:56" ht="39.9" customHeight="1">
      <c r="A59" s="72"/>
      <c r="B59" s="88">
        <f t="shared" si="4"/>
        <v>47</v>
      </c>
      <c r="C59" s="204"/>
      <c r="D59" s="205"/>
      <c r="E59" s="206"/>
      <c r="F59" s="207"/>
      <c r="G59" s="208"/>
      <c r="H59" s="209"/>
      <c r="I59" s="209"/>
      <c r="J59" s="209"/>
      <c r="K59" s="210"/>
      <c r="L59" s="211"/>
      <c r="M59" s="212"/>
      <c r="N59" s="212"/>
      <c r="O59" s="213"/>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4">
        <f t="shared" si="6"/>
        <v>0</v>
      </c>
      <c r="AV59" s="215"/>
      <c r="AW59" s="216">
        <f t="shared" si="7"/>
        <v>0</v>
      </c>
      <c r="AX59" s="217"/>
      <c r="AY59" s="218"/>
      <c r="AZ59" s="219"/>
      <c r="BA59" s="219"/>
      <c r="BB59" s="219"/>
      <c r="BC59" s="219"/>
      <c r="BD59" s="220"/>
    </row>
    <row r="60" spans="1:56" ht="39.9" customHeight="1">
      <c r="A60" s="72"/>
      <c r="B60" s="88">
        <f t="shared" si="4"/>
        <v>48</v>
      </c>
      <c r="C60" s="204"/>
      <c r="D60" s="205"/>
      <c r="E60" s="206"/>
      <c r="F60" s="207"/>
      <c r="G60" s="208"/>
      <c r="H60" s="209"/>
      <c r="I60" s="209"/>
      <c r="J60" s="209"/>
      <c r="K60" s="210"/>
      <c r="L60" s="211"/>
      <c r="M60" s="212"/>
      <c r="N60" s="212"/>
      <c r="O60" s="213"/>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4">
        <f t="shared" si="6"/>
        <v>0</v>
      </c>
      <c r="AV60" s="215"/>
      <c r="AW60" s="216">
        <f t="shared" si="7"/>
        <v>0</v>
      </c>
      <c r="AX60" s="217"/>
      <c r="AY60" s="218"/>
      <c r="AZ60" s="219"/>
      <c r="BA60" s="219"/>
      <c r="BB60" s="219"/>
      <c r="BC60" s="219"/>
      <c r="BD60" s="220"/>
    </row>
    <row r="61" spans="1:56" ht="39.9" customHeight="1">
      <c r="A61" s="72"/>
      <c r="B61" s="88">
        <f t="shared" si="4"/>
        <v>49</v>
      </c>
      <c r="C61" s="204"/>
      <c r="D61" s="205"/>
      <c r="E61" s="206"/>
      <c r="F61" s="207"/>
      <c r="G61" s="208"/>
      <c r="H61" s="209"/>
      <c r="I61" s="209"/>
      <c r="J61" s="209"/>
      <c r="K61" s="210"/>
      <c r="L61" s="211"/>
      <c r="M61" s="212"/>
      <c r="N61" s="212"/>
      <c r="O61" s="213"/>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4">
        <f t="shared" si="6"/>
        <v>0</v>
      </c>
      <c r="AV61" s="215"/>
      <c r="AW61" s="216">
        <f t="shared" si="7"/>
        <v>0</v>
      </c>
      <c r="AX61" s="217"/>
      <c r="AY61" s="218"/>
      <c r="AZ61" s="219"/>
      <c r="BA61" s="219"/>
      <c r="BB61" s="219"/>
      <c r="BC61" s="219"/>
      <c r="BD61" s="220"/>
    </row>
    <row r="62" spans="1:56" ht="39.9" customHeight="1">
      <c r="A62" s="72"/>
      <c r="B62" s="88">
        <f t="shared" si="4"/>
        <v>50</v>
      </c>
      <c r="C62" s="204"/>
      <c r="D62" s="205"/>
      <c r="E62" s="206"/>
      <c r="F62" s="207"/>
      <c r="G62" s="208"/>
      <c r="H62" s="209"/>
      <c r="I62" s="209"/>
      <c r="J62" s="209"/>
      <c r="K62" s="210"/>
      <c r="L62" s="211"/>
      <c r="M62" s="212"/>
      <c r="N62" s="212"/>
      <c r="O62" s="213"/>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4">
        <f t="shared" si="6"/>
        <v>0</v>
      </c>
      <c r="AV62" s="215"/>
      <c r="AW62" s="216">
        <f t="shared" si="7"/>
        <v>0</v>
      </c>
      <c r="AX62" s="217"/>
      <c r="AY62" s="218"/>
      <c r="AZ62" s="219"/>
      <c r="BA62" s="219"/>
      <c r="BB62" s="219"/>
      <c r="BC62" s="219"/>
      <c r="BD62" s="220"/>
    </row>
    <row r="63" spans="1:56" ht="39.9" customHeight="1">
      <c r="A63" s="72"/>
      <c r="B63" s="88">
        <f t="shared" si="4"/>
        <v>51</v>
      </c>
      <c r="C63" s="204"/>
      <c r="D63" s="205"/>
      <c r="E63" s="206"/>
      <c r="F63" s="207"/>
      <c r="G63" s="208"/>
      <c r="H63" s="209"/>
      <c r="I63" s="209"/>
      <c r="J63" s="209"/>
      <c r="K63" s="210"/>
      <c r="L63" s="211"/>
      <c r="M63" s="212"/>
      <c r="N63" s="212"/>
      <c r="O63" s="213"/>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4">
        <f t="shared" si="6"/>
        <v>0</v>
      </c>
      <c r="AV63" s="215"/>
      <c r="AW63" s="216">
        <f t="shared" si="7"/>
        <v>0</v>
      </c>
      <c r="AX63" s="217"/>
      <c r="AY63" s="218"/>
      <c r="AZ63" s="219"/>
      <c r="BA63" s="219"/>
      <c r="BB63" s="219"/>
      <c r="BC63" s="219"/>
      <c r="BD63" s="220"/>
    </row>
    <row r="64" spans="1:56" ht="39.9" customHeight="1">
      <c r="A64" s="72"/>
      <c r="B64" s="88">
        <f t="shared" si="4"/>
        <v>52</v>
      </c>
      <c r="C64" s="204"/>
      <c r="D64" s="205"/>
      <c r="E64" s="206"/>
      <c r="F64" s="207"/>
      <c r="G64" s="208"/>
      <c r="H64" s="209"/>
      <c r="I64" s="209"/>
      <c r="J64" s="209"/>
      <c r="K64" s="210"/>
      <c r="L64" s="211"/>
      <c r="M64" s="212"/>
      <c r="N64" s="212"/>
      <c r="O64" s="213"/>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4">
        <f t="shared" si="6"/>
        <v>0</v>
      </c>
      <c r="AV64" s="215"/>
      <c r="AW64" s="216">
        <f t="shared" si="7"/>
        <v>0</v>
      </c>
      <c r="AX64" s="217"/>
      <c r="AY64" s="218"/>
      <c r="AZ64" s="219"/>
      <c r="BA64" s="219"/>
      <c r="BB64" s="219"/>
      <c r="BC64" s="219"/>
      <c r="BD64" s="220"/>
    </row>
    <row r="65" spans="1:56" ht="39.9" customHeight="1">
      <c r="A65" s="72"/>
      <c r="B65" s="88">
        <f t="shared" si="4"/>
        <v>53</v>
      </c>
      <c r="C65" s="204"/>
      <c r="D65" s="205"/>
      <c r="E65" s="206"/>
      <c r="F65" s="207"/>
      <c r="G65" s="208"/>
      <c r="H65" s="209"/>
      <c r="I65" s="209"/>
      <c r="J65" s="209"/>
      <c r="K65" s="210"/>
      <c r="L65" s="211"/>
      <c r="M65" s="212"/>
      <c r="N65" s="212"/>
      <c r="O65" s="213"/>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4">
        <f t="shared" si="6"/>
        <v>0</v>
      </c>
      <c r="AV65" s="215"/>
      <c r="AW65" s="216">
        <f t="shared" si="7"/>
        <v>0</v>
      </c>
      <c r="AX65" s="217"/>
      <c r="AY65" s="218"/>
      <c r="AZ65" s="219"/>
      <c r="BA65" s="219"/>
      <c r="BB65" s="219"/>
      <c r="BC65" s="219"/>
      <c r="BD65" s="220"/>
    </row>
    <row r="66" spans="1:56" ht="39.9" customHeight="1">
      <c r="A66" s="72"/>
      <c r="B66" s="88">
        <f t="shared" si="4"/>
        <v>54</v>
      </c>
      <c r="C66" s="204"/>
      <c r="D66" s="205"/>
      <c r="E66" s="206"/>
      <c r="F66" s="207"/>
      <c r="G66" s="208"/>
      <c r="H66" s="209"/>
      <c r="I66" s="209"/>
      <c r="J66" s="209"/>
      <c r="K66" s="210"/>
      <c r="L66" s="211"/>
      <c r="M66" s="212"/>
      <c r="N66" s="212"/>
      <c r="O66" s="213"/>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4">
        <f t="shared" si="6"/>
        <v>0</v>
      </c>
      <c r="AV66" s="215"/>
      <c r="AW66" s="216">
        <f t="shared" si="7"/>
        <v>0</v>
      </c>
      <c r="AX66" s="217"/>
      <c r="AY66" s="218"/>
      <c r="AZ66" s="219"/>
      <c r="BA66" s="219"/>
      <c r="BB66" s="219"/>
      <c r="BC66" s="219"/>
      <c r="BD66" s="220"/>
    </row>
    <row r="67" spans="1:56" ht="39.9" customHeight="1">
      <c r="A67" s="72"/>
      <c r="B67" s="88">
        <f t="shared" si="4"/>
        <v>55</v>
      </c>
      <c r="C67" s="204"/>
      <c r="D67" s="205"/>
      <c r="E67" s="206"/>
      <c r="F67" s="207"/>
      <c r="G67" s="208"/>
      <c r="H67" s="209"/>
      <c r="I67" s="209"/>
      <c r="J67" s="209"/>
      <c r="K67" s="210"/>
      <c r="L67" s="211"/>
      <c r="M67" s="212"/>
      <c r="N67" s="212"/>
      <c r="O67" s="213"/>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4">
        <f t="shared" si="6"/>
        <v>0</v>
      </c>
      <c r="AV67" s="215"/>
      <c r="AW67" s="216">
        <f t="shared" si="7"/>
        <v>0</v>
      </c>
      <c r="AX67" s="217"/>
      <c r="AY67" s="218"/>
      <c r="AZ67" s="219"/>
      <c r="BA67" s="219"/>
      <c r="BB67" s="219"/>
      <c r="BC67" s="219"/>
      <c r="BD67" s="220"/>
    </row>
    <row r="68" spans="1:56" ht="39.9" customHeight="1">
      <c r="A68" s="72"/>
      <c r="B68" s="88">
        <f t="shared" si="4"/>
        <v>56</v>
      </c>
      <c r="C68" s="204"/>
      <c r="D68" s="205"/>
      <c r="E68" s="206"/>
      <c r="F68" s="207"/>
      <c r="G68" s="208"/>
      <c r="H68" s="209"/>
      <c r="I68" s="209"/>
      <c r="J68" s="209"/>
      <c r="K68" s="210"/>
      <c r="L68" s="211"/>
      <c r="M68" s="212"/>
      <c r="N68" s="212"/>
      <c r="O68" s="213"/>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4">
        <f t="shared" si="6"/>
        <v>0</v>
      </c>
      <c r="AV68" s="215"/>
      <c r="AW68" s="216">
        <f t="shared" si="7"/>
        <v>0</v>
      </c>
      <c r="AX68" s="217"/>
      <c r="AY68" s="218"/>
      <c r="AZ68" s="219"/>
      <c r="BA68" s="219"/>
      <c r="BB68" s="219"/>
      <c r="BC68" s="219"/>
      <c r="BD68" s="220"/>
    </row>
    <row r="69" spans="1:56" ht="39.9" customHeight="1">
      <c r="A69" s="72"/>
      <c r="B69" s="88">
        <f t="shared" si="4"/>
        <v>57</v>
      </c>
      <c r="C69" s="204"/>
      <c r="D69" s="205"/>
      <c r="E69" s="206"/>
      <c r="F69" s="207"/>
      <c r="G69" s="208"/>
      <c r="H69" s="209"/>
      <c r="I69" s="209"/>
      <c r="J69" s="209"/>
      <c r="K69" s="210"/>
      <c r="L69" s="211"/>
      <c r="M69" s="212"/>
      <c r="N69" s="212"/>
      <c r="O69" s="213"/>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4">
        <f t="shared" si="6"/>
        <v>0</v>
      </c>
      <c r="AV69" s="215"/>
      <c r="AW69" s="216">
        <f t="shared" si="7"/>
        <v>0</v>
      </c>
      <c r="AX69" s="217"/>
      <c r="AY69" s="218"/>
      <c r="AZ69" s="219"/>
      <c r="BA69" s="219"/>
      <c r="BB69" s="219"/>
      <c r="BC69" s="219"/>
      <c r="BD69" s="220"/>
    </row>
    <row r="70" spans="1:56" ht="39.9" customHeight="1">
      <c r="A70" s="72"/>
      <c r="B70" s="88">
        <f t="shared" si="4"/>
        <v>58</v>
      </c>
      <c r="C70" s="204"/>
      <c r="D70" s="205"/>
      <c r="E70" s="206"/>
      <c r="F70" s="207"/>
      <c r="G70" s="208"/>
      <c r="H70" s="209"/>
      <c r="I70" s="209"/>
      <c r="J70" s="209"/>
      <c r="K70" s="210"/>
      <c r="L70" s="211"/>
      <c r="M70" s="212"/>
      <c r="N70" s="212"/>
      <c r="O70" s="213"/>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4">
        <f t="shared" si="6"/>
        <v>0</v>
      </c>
      <c r="AV70" s="215"/>
      <c r="AW70" s="216">
        <f t="shared" si="7"/>
        <v>0</v>
      </c>
      <c r="AX70" s="217"/>
      <c r="AY70" s="218"/>
      <c r="AZ70" s="219"/>
      <c r="BA70" s="219"/>
      <c r="BB70" s="219"/>
      <c r="BC70" s="219"/>
      <c r="BD70" s="220"/>
    </row>
    <row r="71" spans="1:56" ht="39.9" customHeight="1">
      <c r="A71" s="72"/>
      <c r="B71" s="88">
        <f t="shared" si="4"/>
        <v>59</v>
      </c>
      <c r="C71" s="204"/>
      <c r="D71" s="205"/>
      <c r="E71" s="206"/>
      <c r="F71" s="207"/>
      <c r="G71" s="208"/>
      <c r="H71" s="209"/>
      <c r="I71" s="209"/>
      <c r="J71" s="209"/>
      <c r="K71" s="210"/>
      <c r="L71" s="211"/>
      <c r="M71" s="212"/>
      <c r="N71" s="212"/>
      <c r="O71" s="213"/>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4">
        <f t="shared" si="6"/>
        <v>0</v>
      </c>
      <c r="AV71" s="215"/>
      <c r="AW71" s="216">
        <f t="shared" si="7"/>
        <v>0</v>
      </c>
      <c r="AX71" s="217"/>
      <c r="AY71" s="218"/>
      <c r="AZ71" s="219"/>
      <c r="BA71" s="219"/>
      <c r="BB71" s="219"/>
      <c r="BC71" s="219"/>
      <c r="BD71" s="220"/>
    </row>
    <row r="72" spans="1:56" ht="39.9" customHeight="1">
      <c r="A72" s="72"/>
      <c r="B72" s="88">
        <f t="shared" si="4"/>
        <v>60</v>
      </c>
      <c r="C72" s="204"/>
      <c r="D72" s="205"/>
      <c r="E72" s="206"/>
      <c r="F72" s="207"/>
      <c r="G72" s="208"/>
      <c r="H72" s="209"/>
      <c r="I72" s="209"/>
      <c r="J72" s="209"/>
      <c r="K72" s="210"/>
      <c r="L72" s="211"/>
      <c r="M72" s="212"/>
      <c r="N72" s="212"/>
      <c r="O72" s="213"/>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4">
        <f t="shared" si="6"/>
        <v>0</v>
      </c>
      <c r="AV72" s="215"/>
      <c r="AW72" s="216">
        <f t="shared" si="7"/>
        <v>0</v>
      </c>
      <c r="AX72" s="217"/>
      <c r="AY72" s="218"/>
      <c r="AZ72" s="219"/>
      <c r="BA72" s="219"/>
      <c r="BB72" s="219"/>
      <c r="BC72" s="219"/>
      <c r="BD72" s="220"/>
    </row>
    <row r="73" spans="1:56" ht="39.9" customHeight="1">
      <c r="A73" s="72"/>
      <c r="B73" s="88">
        <f t="shared" si="4"/>
        <v>61</v>
      </c>
      <c r="C73" s="204"/>
      <c r="D73" s="205"/>
      <c r="E73" s="206"/>
      <c r="F73" s="207"/>
      <c r="G73" s="208"/>
      <c r="H73" s="209"/>
      <c r="I73" s="209"/>
      <c r="J73" s="209"/>
      <c r="K73" s="210"/>
      <c r="L73" s="211"/>
      <c r="M73" s="212"/>
      <c r="N73" s="212"/>
      <c r="O73" s="213"/>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4">
        <f t="shared" si="6"/>
        <v>0</v>
      </c>
      <c r="AV73" s="215"/>
      <c r="AW73" s="216">
        <f t="shared" si="7"/>
        <v>0</v>
      </c>
      <c r="AX73" s="217"/>
      <c r="AY73" s="218"/>
      <c r="AZ73" s="219"/>
      <c r="BA73" s="219"/>
      <c r="BB73" s="219"/>
      <c r="BC73" s="219"/>
      <c r="BD73" s="220"/>
    </row>
    <row r="74" spans="1:56" ht="39.9" customHeight="1">
      <c r="A74" s="72"/>
      <c r="B74" s="88">
        <f t="shared" si="4"/>
        <v>62</v>
      </c>
      <c r="C74" s="204"/>
      <c r="D74" s="205"/>
      <c r="E74" s="206"/>
      <c r="F74" s="207"/>
      <c r="G74" s="208"/>
      <c r="H74" s="209"/>
      <c r="I74" s="209"/>
      <c r="J74" s="209"/>
      <c r="K74" s="210"/>
      <c r="L74" s="211"/>
      <c r="M74" s="212"/>
      <c r="N74" s="212"/>
      <c r="O74" s="213"/>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4">
        <f t="shared" si="6"/>
        <v>0</v>
      </c>
      <c r="AV74" s="215"/>
      <c r="AW74" s="216">
        <f t="shared" si="7"/>
        <v>0</v>
      </c>
      <c r="AX74" s="217"/>
      <c r="AY74" s="218"/>
      <c r="AZ74" s="219"/>
      <c r="BA74" s="219"/>
      <c r="BB74" s="219"/>
      <c r="BC74" s="219"/>
      <c r="BD74" s="220"/>
    </row>
    <row r="75" spans="1:56" ht="39.9" customHeight="1">
      <c r="A75" s="72"/>
      <c r="B75" s="88">
        <f t="shared" si="4"/>
        <v>63</v>
      </c>
      <c r="C75" s="204"/>
      <c r="D75" s="205"/>
      <c r="E75" s="206"/>
      <c r="F75" s="207"/>
      <c r="G75" s="208"/>
      <c r="H75" s="209"/>
      <c r="I75" s="209"/>
      <c r="J75" s="209"/>
      <c r="K75" s="210"/>
      <c r="L75" s="211"/>
      <c r="M75" s="212"/>
      <c r="N75" s="212"/>
      <c r="O75" s="213"/>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4">
        <f t="shared" si="6"/>
        <v>0</v>
      </c>
      <c r="AV75" s="215"/>
      <c r="AW75" s="216">
        <f t="shared" si="7"/>
        <v>0</v>
      </c>
      <c r="AX75" s="217"/>
      <c r="AY75" s="218"/>
      <c r="AZ75" s="219"/>
      <c r="BA75" s="219"/>
      <c r="BB75" s="219"/>
      <c r="BC75" s="219"/>
      <c r="BD75" s="220"/>
    </row>
    <row r="76" spans="1:56" ht="39.9" customHeight="1">
      <c r="A76" s="72"/>
      <c r="B76" s="88">
        <f t="shared" si="4"/>
        <v>64</v>
      </c>
      <c r="C76" s="204"/>
      <c r="D76" s="205"/>
      <c r="E76" s="206"/>
      <c r="F76" s="207"/>
      <c r="G76" s="208"/>
      <c r="H76" s="209"/>
      <c r="I76" s="209"/>
      <c r="J76" s="209"/>
      <c r="K76" s="210"/>
      <c r="L76" s="211"/>
      <c r="M76" s="212"/>
      <c r="N76" s="212"/>
      <c r="O76" s="213"/>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4">
        <f t="shared" si="6"/>
        <v>0</v>
      </c>
      <c r="AV76" s="215"/>
      <c r="AW76" s="216">
        <f t="shared" si="7"/>
        <v>0</v>
      </c>
      <c r="AX76" s="217"/>
      <c r="AY76" s="218"/>
      <c r="AZ76" s="219"/>
      <c r="BA76" s="219"/>
      <c r="BB76" s="219"/>
      <c r="BC76" s="219"/>
      <c r="BD76" s="220"/>
    </row>
    <row r="77" spans="1:56" ht="39.9" customHeight="1">
      <c r="A77" s="72"/>
      <c r="B77" s="88">
        <f t="shared" si="4"/>
        <v>65</v>
      </c>
      <c r="C77" s="204"/>
      <c r="D77" s="205"/>
      <c r="E77" s="206"/>
      <c r="F77" s="207"/>
      <c r="G77" s="208"/>
      <c r="H77" s="209"/>
      <c r="I77" s="209"/>
      <c r="J77" s="209"/>
      <c r="K77" s="210"/>
      <c r="L77" s="211"/>
      <c r="M77" s="212"/>
      <c r="N77" s="212"/>
      <c r="O77" s="213"/>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4">
        <f t="shared" si="6"/>
        <v>0</v>
      </c>
      <c r="AV77" s="215"/>
      <c r="AW77" s="216">
        <f t="shared" ref="AW77:AW112" si="8">IF($AZ$3="４週",AU77/4,IF($AZ$3="暦月",AU77/($AZ$6/7),""))</f>
        <v>0</v>
      </c>
      <c r="AX77" s="217"/>
      <c r="AY77" s="218"/>
      <c r="AZ77" s="219"/>
      <c r="BA77" s="219"/>
      <c r="BB77" s="219"/>
      <c r="BC77" s="219"/>
      <c r="BD77" s="220"/>
    </row>
    <row r="78" spans="1:56" ht="39.9" customHeight="1">
      <c r="A78" s="72"/>
      <c r="B78" s="88">
        <f t="shared" si="4"/>
        <v>66</v>
      </c>
      <c r="C78" s="204"/>
      <c r="D78" s="205"/>
      <c r="E78" s="206"/>
      <c r="F78" s="207"/>
      <c r="G78" s="208"/>
      <c r="H78" s="209"/>
      <c r="I78" s="209"/>
      <c r="J78" s="209"/>
      <c r="K78" s="210"/>
      <c r="L78" s="211"/>
      <c r="M78" s="212"/>
      <c r="N78" s="212"/>
      <c r="O78" s="213"/>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4">
        <f t="shared" si="6"/>
        <v>0</v>
      </c>
      <c r="AV78" s="215"/>
      <c r="AW78" s="216">
        <f t="shared" si="8"/>
        <v>0</v>
      </c>
      <c r="AX78" s="217"/>
      <c r="AY78" s="218"/>
      <c r="AZ78" s="219"/>
      <c r="BA78" s="219"/>
      <c r="BB78" s="219"/>
      <c r="BC78" s="219"/>
      <c r="BD78" s="220"/>
    </row>
    <row r="79" spans="1:56" ht="39.9" customHeight="1">
      <c r="A79" s="72"/>
      <c r="B79" s="88">
        <f t="shared" si="4"/>
        <v>67</v>
      </c>
      <c r="C79" s="204"/>
      <c r="D79" s="205"/>
      <c r="E79" s="206"/>
      <c r="F79" s="207"/>
      <c r="G79" s="208"/>
      <c r="H79" s="209"/>
      <c r="I79" s="209"/>
      <c r="J79" s="209"/>
      <c r="K79" s="210"/>
      <c r="L79" s="211"/>
      <c r="M79" s="212"/>
      <c r="N79" s="212"/>
      <c r="O79" s="213"/>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4">
        <f t="shared" si="6"/>
        <v>0</v>
      </c>
      <c r="AV79" s="215"/>
      <c r="AW79" s="216">
        <f t="shared" si="8"/>
        <v>0</v>
      </c>
      <c r="AX79" s="217"/>
      <c r="AY79" s="218"/>
      <c r="AZ79" s="219"/>
      <c r="BA79" s="219"/>
      <c r="BB79" s="219"/>
      <c r="BC79" s="219"/>
      <c r="BD79" s="220"/>
    </row>
    <row r="80" spans="1:56" ht="39.9" customHeight="1">
      <c r="A80" s="72"/>
      <c r="B80" s="88">
        <f t="shared" si="4"/>
        <v>68</v>
      </c>
      <c r="C80" s="204"/>
      <c r="D80" s="205"/>
      <c r="E80" s="206"/>
      <c r="F80" s="207"/>
      <c r="G80" s="208"/>
      <c r="H80" s="209"/>
      <c r="I80" s="209"/>
      <c r="J80" s="209"/>
      <c r="K80" s="210"/>
      <c r="L80" s="211"/>
      <c r="M80" s="212"/>
      <c r="N80" s="212"/>
      <c r="O80" s="213"/>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4">
        <f t="shared" si="6"/>
        <v>0</v>
      </c>
      <c r="AV80" s="215"/>
      <c r="AW80" s="216">
        <f t="shared" si="8"/>
        <v>0</v>
      </c>
      <c r="AX80" s="217"/>
      <c r="AY80" s="218"/>
      <c r="AZ80" s="219"/>
      <c r="BA80" s="219"/>
      <c r="BB80" s="219"/>
      <c r="BC80" s="219"/>
      <c r="BD80" s="220"/>
    </row>
    <row r="81" spans="1:56" ht="39.9" customHeight="1">
      <c r="A81" s="72"/>
      <c r="B81" s="88">
        <f t="shared" si="4"/>
        <v>69</v>
      </c>
      <c r="C81" s="204"/>
      <c r="D81" s="205"/>
      <c r="E81" s="206"/>
      <c r="F81" s="207"/>
      <c r="G81" s="208"/>
      <c r="H81" s="209"/>
      <c r="I81" s="209"/>
      <c r="J81" s="209"/>
      <c r="K81" s="210"/>
      <c r="L81" s="211"/>
      <c r="M81" s="212"/>
      <c r="N81" s="212"/>
      <c r="O81" s="213"/>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4">
        <f t="shared" si="6"/>
        <v>0</v>
      </c>
      <c r="AV81" s="215"/>
      <c r="AW81" s="216">
        <f t="shared" si="8"/>
        <v>0</v>
      </c>
      <c r="AX81" s="217"/>
      <c r="AY81" s="218"/>
      <c r="AZ81" s="219"/>
      <c r="BA81" s="219"/>
      <c r="BB81" s="219"/>
      <c r="BC81" s="219"/>
      <c r="BD81" s="220"/>
    </row>
    <row r="82" spans="1:56" ht="39.9" customHeight="1">
      <c r="A82" s="72"/>
      <c r="B82" s="88">
        <f t="shared" si="4"/>
        <v>70</v>
      </c>
      <c r="C82" s="204"/>
      <c r="D82" s="205"/>
      <c r="E82" s="206"/>
      <c r="F82" s="207"/>
      <c r="G82" s="208"/>
      <c r="H82" s="209"/>
      <c r="I82" s="209"/>
      <c r="J82" s="209"/>
      <c r="K82" s="210"/>
      <c r="L82" s="211"/>
      <c r="M82" s="212"/>
      <c r="N82" s="212"/>
      <c r="O82" s="213"/>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4">
        <f t="shared" si="6"/>
        <v>0</v>
      </c>
      <c r="AV82" s="215"/>
      <c r="AW82" s="216">
        <f t="shared" si="8"/>
        <v>0</v>
      </c>
      <c r="AX82" s="217"/>
      <c r="AY82" s="218"/>
      <c r="AZ82" s="219"/>
      <c r="BA82" s="219"/>
      <c r="BB82" s="219"/>
      <c r="BC82" s="219"/>
      <c r="BD82" s="220"/>
    </row>
    <row r="83" spans="1:56" ht="39.9" customHeight="1">
      <c r="A83" s="72"/>
      <c r="B83" s="88">
        <f t="shared" si="4"/>
        <v>71</v>
      </c>
      <c r="C83" s="204"/>
      <c r="D83" s="205"/>
      <c r="E83" s="206"/>
      <c r="F83" s="207"/>
      <c r="G83" s="208"/>
      <c r="H83" s="209"/>
      <c r="I83" s="209"/>
      <c r="J83" s="209"/>
      <c r="K83" s="210"/>
      <c r="L83" s="211"/>
      <c r="M83" s="212"/>
      <c r="N83" s="212"/>
      <c r="O83" s="213"/>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4">
        <f t="shared" si="6"/>
        <v>0</v>
      </c>
      <c r="AV83" s="215"/>
      <c r="AW83" s="216">
        <f t="shared" si="8"/>
        <v>0</v>
      </c>
      <c r="AX83" s="217"/>
      <c r="AY83" s="218"/>
      <c r="AZ83" s="219"/>
      <c r="BA83" s="219"/>
      <c r="BB83" s="219"/>
      <c r="BC83" s="219"/>
      <c r="BD83" s="220"/>
    </row>
    <row r="84" spans="1:56" ht="39.9" customHeight="1">
      <c r="A84" s="72"/>
      <c r="B84" s="88">
        <f t="shared" si="4"/>
        <v>72</v>
      </c>
      <c r="C84" s="204"/>
      <c r="D84" s="205"/>
      <c r="E84" s="206"/>
      <c r="F84" s="207"/>
      <c r="G84" s="208"/>
      <c r="H84" s="209"/>
      <c r="I84" s="209"/>
      <c r="J84" s="209"/>
      <c r="K84" s="210"/>
      <c r="L84" s="211"/>
      <c r="M84" s="212"/>
      <c r="N84" s="212"/>
      <c r="O84" s="213"/>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4">
        <f t="shared" si="6"/>
        <v>0</v>
      </c>
      <c r="AV84" s="215"/>
      <c r="AW84" s="216">
        <f t="shared" si="8"/>
        <v>0</v>
      </c>
      <c r="AX84" s="217"/>
      <c r="AY84" s="218"/>
      <c r="AZ84" s="219"/>
      <c r="BA84" s="219"/>
      <c r="BB84" s="219"/>
      <c r="BC84" s="219"/>
      <c r="BD84" s="220"/>
    </row>
    <row r="85" spans="1:56" ht="39.9" customHeight="1">
      <c r="A85" s="72"/>
      <c r="B85" s="88">
        <f t="shared" si="4"/>
        <v>73</v>
      </c>
      <c r="C85" s="204"/>
      <c r="D85" s="205"/>
      <c r="E85" s="206"/>
      <c r="F85" s="207"/>
      <c r="G85" s="208"/>
      <c r="H85" s="209"/>
      <c r="I85" s="209"/>
      <c r="J85" s="209"/>
      <c r="K85" s="210"/>
      <c r="L85" s="211"/>
      <c r="M85" s="212"/>
      <c r="N85" s="212"/>
      <c r="O85" s="213"/>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4">
        <f t="shared" si="6"/>
        <v>0</v>
      </c>
      <c r="AV85" s="215"/>
      <c r="AW85" s="216">
        <f t="shared" si="8"/>
        <v>0</v>
      </c>
      <c r="AX85" s="217"/>
      <c r="AY85" s="218"/>
      <c r="AZ85" s="219"/>
      <c r="BA85" s="219"/>
      <c r="BB85" s="219"/>
      <c r="BC85" s="219"/>
      <c r="BD85" s="220"/>
    </row>
    <row r="86" spans="1:56" ht="39.9" customHeight="1">
      <c r="A86" s="72"/>
      <c r="B86" s="88">
        <f t="shared" si="4"/>
        <v>74</v>
      </c>
      <c r="C86" s="204"/>
      <c r="D86" s="205"/>
      <c r="E86" s="206"/>
      <c r="F86" s="207"/>
      <c r="G86" s="208"/>
      <c r="H86" s="209"/>
      <c r="I86" s="209"/>
      <c r="J86" s="209"/>
      <c r="K86" s="210"/>
      <c r="L86" s="211"/>
      <c r="M86" s="212"/>
      <c r="N86" s="212"/>
      <c r="O86" s="213"/>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4">
        <f t="shared" si="6"/>
        <v>0</v>
      </c>
      <c r="AV86" s="215"/>
      <c r="AW86" s="216">
        <f t="shared" si="8"/>
        <v>0</v>
      </c>
      <c r="AX86" s="217"/>
      <c r="AY86" s="218"/>
      <c r="AZ86" s="219"/>
      <c r="BA86" s="219"/>
      <c r="BB86" s="219"/>
      <c r="BC86" s="219"/>
      <c r="BD86" s="220"/>
    </row>
    <row r="87" spans="1:56" ht="39.9" customHeight="1">
      <c r="A87" s="72"/>
      <c r="B87" s="88">
        <f t="shared" si="4"/>
        <v>75</v>
      </c>
      <c r="C87" s="204"/>
      <c r="D87" s="205"/>
      <c r="E87" s="206"/>
      <c r="F87" s="207"/>
      <c r="G87" s="208"/>
      <c r="H87" s="209"/>
      <c r="I87" s="209"/>
      <c r="J87" s="209"/>
      <c r="K87" s="210"/>
      <c r="L87" s="211"/>
      <c r="M87" s="212"/>
      <c r="N87" s="212"/>
      <c r="O87" s="213"/>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4">
        <f t="shared" si="6"/>
        <v>0</v>
      </c>
      <c r="AV87" s="215"/>
      <c r="AW87" s="216">
        <f t="shared" si="8"/>
        <v>0</v>
      </c>
      <c r="AX87" s="217"/>
      <c r="AY87" s="218"/>
      <c r="AZ87" s="219"/>
      <c r="BA87" s="219"/>
      <c r="BB87" s="219"/>
      <c r="BC87" s="219"/>
      <c r="BD87" s="220"/>
    </row>
    <row r="88" spans="1:56" ht="39.9" customHeight="1">
      <c r="A88" s="72"/>
      <c r="B88" s="88">
        <f t="shared" si="4"/>
        <v>76</v>
      </c>
      <c r="C88" s="204"/>
      <c r="D88" s="205"/>
      <c r="E88" s="206"/>
      <c r="F88" s="207"/>
      <c r="G88" s="208"/>
      <c r="H88" s="209"/>
      <c r="I88" s="209"/>
      <c r="J88" s="209"/>
      <c r="K88" s="210"/>
      <c r="L88" s="211"/>
      <c r="M88" s="212"/>
      <c r="N88" s="212"/>
      <c r="O88" s="213"/>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4">
        <f t="shared" si="6"/>
        <v>0</v>
      </c>
      <c r="AV88" s="215"/>
      <c r="AW88" s="216">
        <f t="shared" si="8"/>
        <v>0</v>
      </c>
      <c r="AX88" s="217"/>
      <c r="AY88" s="218"/>
      <c r="AZ88" s="219"/>
      <c r="BA88" s="219"/>
      <c r="BB88" s="219"/>
      <c r="BC88" s="219"/>
      <c r="BD88" s="220"/>
    </row>
    <row r="89" spans="1:56" ht="39.9" customHeight="1">
      <c r="A89" s="72"/>
      <c r="B89" s="88">
        <f t="shared" si="4"/>
        <v>77</v>
      </c>
      <c r="C89" s="204"/>
      <c r="D89" s="205"/>
      <c r="E89" s="206"/>
      <c r="F89" s="207"/>
      <c r="G89" s="208"/>
      <c r="H89" s="209"/>
      <c r="I89" s="209"/>
      <c r="J89" s="209"/>
      <c r="K89" s="210"/>
      <c r="L89" s="211"/>
      <c r="M89" s="212"/>
      <c r="N89" s="212"/>
      <c r="O89" s="213"/>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4">
        <f t="shared" si="6"/>
        <v>0</v>
      </c>
      <c r="AV89" s="215"/>
      <c r="AW89" s="216">
        <f t="shared" si="8"/>
        <v>0</v>
      </c>
      <c r="AX89" s="217"/>
      <c r="AY89" s="218"/>
      <c r="AZ89" s="219"/>
      <c r="BA89" s="219"/>
      <c r="BB89" s="219"/>
      <c r="BC89" s="219"/>
      <c r="BD89" s="220"/>
    </row>
    <row r="90" spans="1:56" ht="39.9" customHeight="1">
      <c r="A90" s="72"/>
      <c r="B90" s="88">
        <f t="shared" si="4"/>
        <v>78</v>
      </c>
      <c r="C90" s="204"/>
      <c r="D90" s="205"/>
      <c r="E90" s="206"/>
      <c r="F90" s="207"/>
      <c r="G90" s="208"/>
      <c r="H90" s="209"/>
      <c r="I90" s="209"/>
      <c r="J90" s="209"/>
      <c r="K90" s="210"/>
      <c r="L90" s="211"/>
      <c r="M90" s="212"/>
      <c r="N90" s="212"/>
      <c r="O90" s="213"/>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4">
        <f t="shared" si="6"/>
        <v>0</v>
      </c>
      <c r="AV90" s="215"/>
      <c r="AW90" s="216">
        <f t="shared" si="8"/>
        <v>0</v>
      </c>
      <c r="AX90" s="217"/>
      <c r="AY90" s="218"/>
      <c r="AZ90" s="219"/>
      <c r="BA90" s="219"/>
      <c r="BB90" s="219"/>
      <c r="BC90" s="219"/>
      <c r="BD90" s="220"/>
    </row>
    <row r="91" spans="1:56" ht="39.9" customHeight="1">
      <c r="A91" s="72"/>
      <c r="B91" s="88">
        <f t="shared" si="4"/>
        <v>79</v>
      </c>
      <c r="C91" s="204"/>
      <c r="D91" s="205"/>
      <c r="E91" s="206"/>
      <c r="F91" s="207"/>
      <c r="G91" s="208"/>
      <c r="H91" s="209"/>
      <c r="I91" s="209"/>
      <c r="J91" s="209"/>
      <c r="K91" s="210"/>
      <c r="L91" s="211"/>
      <c r="M91" s="212"/>
      <c r="N91" s="212"/>
      <c r="O91" s="213"/>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4">
        <f t="shared" si="6"/>
        <v>0</v>
      </c>
      <c r="AV91" s="215"/>
      <c r="AW91" s="216">
        <f t="shared" si="8"/>
        <v>0</v>
      </c>
      <c r="AX91" s="217"/>
      <c r="AY91" s="218"/>
      <c r="AZ91" s="219"/>
      <c r="BA91" s="219"/>
      <c r="BB91" s="219"/>
      <c r="BC91" s="219"/>
      <c r="BD91" s="220"/>
    </row>
    <row r="92" spans="1:56" ht="39.9" customHeight="1">
      <c r="A92" s="72"/>
      <c r="B92" s="88">
        <f t="shared" si="4"/>
        <v>80</v>
      </c>
      <c r="C92" s="204"/>
      <c r="D92" s="205"/>
      <c r="E92" s="206"/>
      <c r="F92" s="207"/>
      <c r="G92" s="208"/>
      <c r="H92" s="209"/>
      <c r="I92" s="209"/>
      <c r="J92" s="209"/>
      <c r="K92" s="210"/>
      <c r="L92" s="211"/>
      <c r="M92" s="212"/>
      <c r="N92" s="212"/>
      <c r="O92" s="213"/>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4">
        <f t="shared" si="6"/>
        <v>0</v>
      </c>
      <c r="AV92" s="215"/>
      <c r="AW92" s="216">
        <f t="shared" si="8"/>
        <v>0</v>
      </c>
      <c r="AX92" s="217"/>
      <c r="AY92" s="218"/>
      <c r="AZ92" s="219"/>
      <c r="BA92" s="219"/>
      <c r="BB92" s="219"/>
      <c r="BC92" s="219"/>
      <c r="BD92" s="220"/>
    </row>
    <row r="93" spans="1:56" ht="39.9" customHeight="1">
      <c r="A93" s="72"/>
      <c r="B93" s="88">
        <f t="shared" si="4"/>
        <v>81</v>
      </c>
      <c r="C93" s="204"/>
      <c r="D93" s="205"/>
      <c r="E93" s="206"/>
      <c r="F93" s="207"/>
      <c r="G93" s="208"/>
      <c r="H93" s="209"/>
      <c r="I93" s="209"/>
      <c r="J93" s="209"/>
      <c r="K93" s="210"/>
      <c r="L93" s="211"/>
      <c r="M93" s="212"/>
      <c r="N93" s="212"/>
      <c r="O93" s="213"/>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4">
        <f t="shared" si="6"/>
        <v>0</v>
      </c>
      <c r="AV93" s="215"/>
      <c r="AW93" s="216">
        <f t="shared" si="8"/>
        <v>0</v>
      </c>
      <c r="AX93" s="217"/>
      <c r="AY93" s="218"/>
      <c r="AZ93" s="219"/>
      <c r="BA93" s="219"/>
      <c r="BB93" s="219"/>
      <c r="BC93" s="219"/>
      <c r="BD93" s="220"/>
    </row>
    <row r="94" spans="1:56" ht="39.9" customHeight="1">
      <c r="A94" s="72"/>
      <c r="B94" s="88">
        <f t="shared" ref="B94:B112" si="9">B93+1</f>
        <v>82</v>
      </c>
      <c r="C94" s="204"/>
      <c r="D94" s="205"/>
      <c r="E94" s="206"/>
      <c r="F94" s="207"/>
      <c r="G94" s="208"/>
      <c r="H94" s="209"/>
      <c r="I94" s="209"/>
      <c r="J94" s="209"/>
      <c r="K94" s="210"/>
      <c r="L94" s="211"/>
      <c r="M94" s="212"/>
      <c r="N94" s="212"/>
      <c r="O94" s="213"/>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4">
        <f t="shared" si="6"/>
        <v>0</v>
      </c>
      <c r="AV94" s="215"/>
      <c r="AW94" s="216">
        <f t="shared" si="8"/>
        <v>0</v>
      </c>
      <c r="AX94" s="217"/>
      <c r="AY94" s="218"/>
      <c r="AZ94" s="219"/>
      <c r="BA94" s="219"/>
      <c r="BB94" s="219"/>
      <c r="BC94" s="219"/>
      <c r="BD94" s="220"/>
    </row>
    <row r="95" spans="1:56" ht="39.9" customHeight="1">
      <c r="A95" s="72"/>
      <c r="B95" s="88">
        <f t="shared" si="9"/>
        <v>83</v>
      </c>
      <c r="C95" s="204"/>
      <c r="D95" s="205"/>
      <c r="E95" s="206"/>
      <c r="F95" s="207"/>
      <c r="G95" s="208"/>
      <c r="H95" s="209"/>
      <c r="I95" s="209"/>
      <c r="J95" s="209"/>
      <c r="K95" s="210"/>
      <c r="L95" s="211"/>
      <c r="M95" s="212"/>
      <c r="N95" s="212"/>
      <c r="O95" s="213"/>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4">
        <f t="shared" ref="AU95:AU111" si="10">IF($AZ$3="４週",SUM(P95:AQ95),IF($AZ$3="暦月",SUM(P95:AT95),""))</f>
        <v>0</v>
      </c>
      <c r="AV95" s="215"/>
      <c r="AW95" s="216">
        <f t="shared" si="8"/>
        <v>0</v>
      </c>
      <c r="AX95" s="217"/>
      <c r="AY95" s="218"/>
      <c r="AZ95" s="219"/>
      <c r="BA95" s="219"/>
      <c r="BB95" s="219"/>
      <c r="BC95" s="219"/>
      <c r="BD95" s="220"/>
    </row>
    <row r="96" spans="1:56" ht="39.9" customHeight="1">
      <c r="A96" s="72"/>
      <c r="B96" s="88">
        <f t="shared" si="9"/>
        <v>84</v>
      </c>
      <c r="C96" s="204"/>
      <c r="D96" s="205"/>
      <c r="E96" s="206"/>
      <c r="F96" s="207"/>
      <c r="G96" s="208"/>
      <c r="H96" s="209"/>
      <c r="I96" s="209"/>
      <c r="J96" s="209"/>
      <c r="K96" s="210"/>
      <c r="L96" s="211"/>
      <c r="M96" s="212"/>
      <c r="N96" s="212"/>
      <c r="O96" s="213"/>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4">
        <f t="shared" si="10"/>
        <v>0</v>
      </c>
      <c r="AV96" s="215"/>
      <c r="AW96" s="216">
        <f t="shared" si="8"/>
        <v>0</v>
      </c>
      <c r="AX96" s="217"/>
      <c r="AY96" s="218"/>
      <c r="AZ96" s="219"/>
      <c r="BA96" s="219"/>
      <c r="BB96" s="219"/>
      <c r="BC96" s="219"/>
      <c r="BD96" s="220"/>
    </row>
    <row r="97" spans="1:56" ht="39.9" customHeight="1">
      <c r="A97" s="72"/>
      <c r="B97" s="88">
        <f t="shared" si="9"/>
        <v>85</v>
      </c>
      <c r="C97" s="204"/>
      <c r="D97" s="205"/>
      <c r="E97" s="206"/>
      <c r="F97" s="207"/>
      <c r="G97" s="208"/>
      <c r="H97" s="209"/>
      <c r="I97" s="209"/>
      <c r="J97" s="209"/>
      <c r="K97" s="210"/>
      <c r="L97" s="211"/>
      <c r="M97" s="212"/>
      <c r="N97" s="212"/>
      <c r="O97" s="213"/>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4">
        <f t="shared" si="10"/>
        <v>0</v>
      </c>
      <c r="AV97" s="215"/>
      <c r="AW97" s="216">
        <f t="shared" si="8"/>
        <v>0</v>
      </c>
      <c r="AX97" s="217"/>
      <c r="AY97" s="218"/>
      <c r="AZ97" s="219"/>
      <c r="BA97" s="219"/>
      <c r="BB97" s="219"/>
      <c r="BC97" s="219"/>
      <c r="BD97" s="220"/>
    </row>
    <row r="98" spans="1:56" ht="39.9" customHeight="1">
      <c r="A98" s="72"/>
      <c r="B98" s="88">
        <f t="shared" si="9"/>
        <v>86</v>
      </c>
      <c r="C98" s="204"/>
      <c r="D98" s="205"/>
      <c r="E98" s="206"/>
      <c r="F98" s="207"/>
      <c r="G98" s="208"/>
      <c r="H98" s="209"/>
      <c r="I98" s="209"/>
      <c r="J98" s="209"/>
      <c r="K98" s="210"/>
      <c r="L98" s="211"/>
      <c r="M98" s="212"/>
      <c r="N98" s="212"/>
      <c r="O98" s="213"/>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4">
        <f t="shared" si="10"/>
        <v>0</v>
      </c>
      <c r="AV98" s="215"/>
      <c r="AW98" s="216">
        <f t="shared" si="8"/>
        <v>0</v>
      </c>
      <c r="AX98" s="217"/>
      <c r="AY98" s="218"/>
      <c r="AZ98" s="219"/>
      <c r="BA98" s="219"/>
      <c r="BB98" s="219"/>
      <c r="BC98" s="219"/>
      <c r="BD98" s="220"/>
    </row>
    <row r="99" spans="1:56" ht="39.9" customHeight="1">
      <c r="A99" s="72"/>
      <c r="B99" s="88">
        <f t="shared" si="9"/>
        <v>87</v>
      </c>
      <c r="C99" s="204"/>
      <c r="D99" s="205"/>
      <c r="E99" s="206"/>
      <c r="F99" s="207"/>
      <c r="G99" s="208"/>
      <c r="H99" s="209"/>
      <c r="I99" s="209"/>
      <c r="J99" s="209"/>
      <c r="K99" s="210"/>
      <c r="L99" s="211"/>
      <c r="M99" s="212"/>
      <c r="N99" s="212"/>
      <c r="O99" s="213"/>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4">
        <f t="shared" si="10"/>
        <v>0</v>
      </c>
      <c r="AV99" s="215"/>
      <c r="AW99" s="216">
        <f t="shared" si="8"/>
        <v>0</v>
      </c>
      <c r="AX99" s="217"/>
      <c r="AY99" s="218"/>
      <c r="AZ99" s="219"/>
      <c r="BA99" s="219"/>
      <c r="BB99" s="219"/>
      <c r="BC99" s="219"/>
      <c r="BD99" s="220"/>
    </row>
    <row r="100" spans="1:56" ht="39.9" customHeight="1">
      <c r="A100" s="72"/>
      <c r="B100" s="88">
        <f t="shared" si="9"/>
        <v>88</v>
      </c>
      <c r="C100" s="204"/>
      <c r="D100" s="205"/>
      <c r="E100" s="206"/>
      <c r="F100" s="207"/>
      <c r="G100" s="208"/>
      <c r="H100" s="209"/>
      <c r="I100" s="209"/>
      <c r="J100" s="209"/>
      <c r="K100" s="210"/>
      <c r="L100" s="211"/>
      <c r="M100" s="212"/>
      <c r="N100" s="212"/>
      <c r="O100" s="213"/>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4">
        <f t="shared" si="10"/>
        <v>0</v>
      </c>
      <c r="AV100" s="215"/>
      <c r="AW100" s="216">
        <f t="shared" si="8"/>
        <v>0</v>
      </c>
      <c r="AX100" s="217"/>
      <c r="AY100" s="218"/>
      <c r="AZ100" s="219"/>
      <c r="BA100" s="219"/>
      <c r="BB100" s="219"/>
      <c r="BC100" s="219"/>
      <c r="BD100" s="220"/>
    </row>
    <row r="101" spans="1:56" ht="39.9" customHeight="1">
      <c r="A101" s="72"/>
      <c r="B101" s="88">
        <f t="shared" si="9"/>
        <v>89</v>
      </c>
      <c r="C101" s="204"/>
      <c r="D101" s="205"/>
      <c r="E101" s="206"/>
      <c r="F101" s="207"/>
      <c r="G101" s="208"/>
      <c r="H101" s="209"/>
      <c r="I101" s="209"/>
      <c r="J101" s="209"/>
      <c r="K101" s="210"/>
      <c r="L101" s="211"/>
      <c r="M101" s="212"/>
      <c r="N101" s="212"/>
      <c r="O101" s="213"/>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4">
        <f t="shared" si="10"/>
        <v>0</v>
      </c>
      <c r="AV101" s="215"/>
      <c r="AW101" s="216">
        <f t="shared" si="8"/>
        <v>0</v>
      </c>
      <c r="AX101" s="217"/>
      <c r="AY101" s="218"/>
      <c r="AZ101" s="219"/>
      <c r="BA101" s="219"/>
      <c r="BB101" s="219"/>
      <c r="BC101" s="219"/>
      <c r="BD101" s="220"/>
    </row>
    <row r="102" spans="1:56" ht="39.9" customHeight="1">
      <c r="A102" s="72"/>
      <c r="B102" s="88">
        <f t="shared" si="9"/>
        <v>90</v>
      </c>
      <c r="C102" s="204"/>
      <c r="D102" s="205"/>
      <c r="E102" s="206"/>
      <c r="F102" s="207"/>
      <c r="G102" s="208"/>
      <c r="H102" s="209"/>
      <c r="I102" s="209"/>
      <c r="J102" s="209"/>
      <c r="K102" s="210"/>
      <c r="L102" s="211"/>
      <c r="M102" s="212"/>
      <c r="N102" s="212"/>
      <c r="O102" s="213"/>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4">
        <f t="shared" si="10"/>
        <v>0</v>
      </c>
      <c r="AV102" s="215"/>
      <c r="AW102" s="216">
        <f t="shared" si="8"/>
        <v>0</v>
      </c>
      <c r="AX102" s="217"/>
      <c r="AY102" s="218"/>
      <c r="AZ102" s="219"/>
      <c r="BA102" s="219"/>
      <c r="BB102" s="219"/>
      <c r="BC102" s="219"/>
      <c r="BD102" s="220"/>
    </row>
    <row r="103" spans="1:56" ht="39.9" customHeight="1">
      <c r="A103" s="72"/>
      <c r="B103" s="88">
        <f t="shared" si="9"/>
        <v>91</v>
      </c>
      <c r="C103" s="204"/>
      <c r="D103" s="205"/>
      <c r="E103" s="206"/>
      <c r="F103" s="207"/>
      <c r="G103" s="208"/>
      <c r="H103" s="209"/>
      <c r="I103" s="209"/>
      <c r="J103" s="209"/>
      <c r="K103" s="210"/>
      <c r="L103" s="211"/>
      <c r="M103" s="212"/>
      <c r="N103" s="212"/>
      <c r="O103" s="213"/>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4">
        <f t="shared" si="10"/>
        <v>0</v>
      </c>
      <c r="AV103" s="215"/>
      <c r="AW103" s="216">
        <f t="shared" si="8"/>
        <v>0</v>
      </c>
      <c r="AX103" s="217"/>
      <c r="AY103" s="218"/>
      <c r="AZ103" s="219"/>
      <c r="BA103" s="219"/>
      <c r="BB103" s="219"/>
      <c r="BC103" s="219"/>
      <c r="BD103" s="220"/>
    </row>
    <row r="104" spans="1:56" ht="39.9" customHeight="1">
      <c r="A104" s="72"/>
      <c r="B104" s="88">
        <f t="shared" si="9"/>
        <v>92</v>
      </c>
      <c r="C104" s="204"/>
      <c r="D104" s="205"/>
      <c r="E104" s="206"/>
      <c r="F104" s="207"/>
      <c r="G104" s="208"/>
      <c r="H104" s="209"/>
      <c r="I104" s="209"/>
      <c r="J104" s="209"/>
      <c r="K104" s="210"/>
      <c r="L104" s="211"/>
      <c r="M104" s="212"/>
      <c r="N104" s="212"/>
      <c r="O104" s="213"/>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4">
        <f t="shared" si="10"/>
        <v>0</v>
      </c>
      <c r="AV104" s="215"/>
      <c r="AW104" s="216">
        <f t="shared" si="8"/>
        <v>0</v>
      </c>
      <c r="AX104" s="217"/>
      <c r="AY104" s="218"/>
      <c r="AZ104" s="219"/>
      <c r="BA104" s="219"/>
      <c r="BB104" s="219"/>
      <c r="BC104" s="219"/>
      <c r="BD104" s="220"/>
    </row>
    <row r="105" spans="1:56" ht="39.9" customHeight="1">
      <c r="A105" s="72"/>
      <c r="B105" s="88">
        <f t="shared" si="9"/>
        <v>93</v>
      </c>
      <c r="C105" s="204"/>
      <c r="D105" s="205"/>
      <c r="E105" s="206"/>
      <c r="F105" s="207"/>
      <c r="G105" s="208"/>
      <c r="H105" s="209"/>
      <c r="I105" s="209"/>
      <c r="J105" s="209"/>
      <c r="K105" s="210"/>
      <c r="L105" s="211"/>
      <c r="M105" s="212"/>
      <c r="N105" s="212"/>
      <c r="O105" s="213"/>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4">
        <f t="shared" si="10"/>
        <v>0</v>
      </c>
      <c r="AV105" s="215"/>
      <c r="AW105" s="216">
        <f t="shared" si="8"/>
        <v>0</v>
      </c>
      <c r="AX105" s="217"/>
      <c r="AY105" s="218"/>
      <c r="AZ105" s="219"/>
      <c r="BA105" s="219"/>
      <c r="BB105" s="219"/>
      <c r="BC105" s="219"/>
      <c r="BD105" s="220"/>
    </row>
    <row r="106" spans="1:56" ht="39.9" customHeight="1">
      <c r="A106" s="72"/>
      <c r="B106" s="88">
        <f t="shared" si="9"/>
        <v>94</v>
      </c>
      <c r="C106" s="204"/>
      <c r="D106" s="205"/>
      <c r="E106" s="206"/>
      <c r="F106" s="207"/>
      <c r="G106" s="208"/>
      <c r="H106" s="209"/>
      <c r="I106" s="209"/>
      <c r="J106" s="209"/>
      <c r="K106" s="210"/>
      <c r="L106" s="211"/>
      <c r="M106" s="212"/>
      <c r="N106" s="212"/>
      <c r="O106" s="213"/>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4">
        <f t="shared" si="10"/>
        <v>0</v>
      </c>
      <c r="AV106" s="215"/>
      <c r="AW106" s="216">
        <f t="shared" si="8"/>
        <v>0</v>
      </c>
      <c r="AX106" s="217"/>
      <c r="AY106" s="218"/>
      <c r="AZ106" s="219"/>
      <c r="BA106" s="219"/>
      <c r="BB106" s="219"/>
      <c r="BC106" s="219"/>
      <c r="BD106" s="220"/>
    </row>
    <row r="107" spans="1:56" ht="39.9" customHeight="1">
      <c r="A107" s="72"/>
      <c r="B107" s="88">
        <f t="shared" si="9"/>
        <v>95</v>
      </c>
      <c r="C107" s="204"/>
      <c r="D107" s="205"/>
      <c r="E107" s="206"/>
      <c r="F107" s="207"/>
      <c r="G107" s="208"/>
      <c r="H107" s="209"/>
      <c r="I107" s="209"/>
      <c r="J107" s="209"/>
      <c r="K107" s="210"/>
      <c r="L107" s="211"/>
      <c r="M107" s="212"/>
      <c r="N107" s="212"/>
      <c r="O107" s="213"/>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4">
        <f t="shared" si="10"/>
        <v>0</v>
      </c>
      <c r="AV107" s="215"/>
      <c r="AW107" s="216">
        <f t="shared" si="8"/>
        <v>0</v>
      </c>
      <c r="AX107" s="217"/>
      <c r="AY107" s="218"/>
      <c r="AZ107" s="219"/>
      <c r="BA107" s="219"/>
      <c r="BB107" s="219"/>
      <c r="BC107" s="219"/>
      <c r="BD107" s="220"/>
    </row>
    <row r="108" spans="1:56" ht="39.9" customHeight="1">
      <c r="A108" s="72"/>
      <c r="B108" s="88">
        <f t="shared" si="9"/>
        <v>96</v>
      </c>
      <c r="C108" s="204"/>
      <c r="D108" s="205"/>
      <c r="E108" s="206"/>
      <c r="F108" s="207"/>
      <c r="G108" s="208"/>
      <c r="H108" s="209"/>
      <c r="I108" s="209"/>
      <c r="J108" s="209"/>
      <c r="K108" s="210"/>
      <c r="L108" s="211"/>
      <c r="M108" s="212"/>
      <c r="N108" s="212"/>
      <c r="O108" s="213"/>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4">
        <f t="shared" si="10"/>
        <v>0</v>
      </c>
      <c r="AV108" s="215"/>
      <c r="AW108" s="216">
        <f t="shared" si="8"/>
        <v>0</v>
      </c>
      <c r="AX108" s="217"/>
      <c r="AY108" s="218"/>
      <c r="AZ108" s="219"/>
      <c r="BA108" s="219"/>
      <c r="BB108" s="219"/>
      <c r="BC108" s="219"/>
      <c r="BD108" s="220"/>
    </row>
    <row r="109" spans="1:56" ht="39.9" customHeight="1">
      <c r="A109" s="72"/>
      <c r="B109" s="88">
        <f t="shared" si="9"/>
        <v>97</v>
      </c>
      <c r="C109" s="204"/>
      <c r="D109" s="205"/>
      <c r="E109" s="206"/>
      <c r="F109" s="207"/>
      <c r="G109" s="208"/>
      <c r="H109" s="209"/>
      <c r="I109" s="209"/>
      <c r="J109" s="209"/>
      <c r="K109" s="210"/>
      <c r="L109" s="211"/>
      <c r="M109" s="212"/>
      <c r="N109" s="212"/>
      <c r="O109" s="213"/>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4">
        <f t="shared" si="10"/>
        <v>0</v>
      </c>
      <c r="AV109" s="215"/>
      <c r="AW109" s="216">
        <f t="shared" si="8"/>
        <v>0</v>
      </c>
      <c r="AX109" s="217"/>
      <c r="AY109" s="218"/>
      <c r="AZ109" s="219"/>
      <c r="BA109" s="219"/>
      <c r="BB109" s="219"/>
      <c r="BC109" s="219"/>
      <c r="BD109" s="220"/>
    </row>
    <row r="110" spans="1:56" ht="39.9" customHeight="1">
      <c r="A110" s="72"/>
      <c r="B110" s="88">
        <f t="shared" si="9"/>
        <v>98</v>
      </c>
      <c r="C110" s="204"/>
      <c r="D110" s="205"/>
      <c r="E110" s="206"/>
      <c r="F110" s="207"/>
      <c r="G110" s="208"/>
      <c r="H110" s="209"/>
      <c r="I110" s="209"/>
      <c r="J110" s="209"/>
      <c r="K110" s="210"/>
      <c r="L110" s="211"/>
      <c r="M110" s="212"/>
      <c r="N110" s="212"/>
      <c r="O110" s="213"/>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4">
        <f t="shared" si="10"/>
        <v>0</v>
      </c>
      <c r="AV110" s="215"/>
      <c r="AW110" s="216">
        <f t="shared" si="8"/>
        <v>0</v>
      </c>
      <c r="AX110" s="217"/>
      <c r="AY110" s="218"/>
      <c r="AZ110" s="219"/>
      <c r="BA110" s="219"/>
      <c r="BB110" s="219"/>
      <c r="BC110" s="219"/>
      <c r="BD110" s="220"/>
    </row>
    <row r="111" spans="1:56" ht="39.9" customHeight="1">
      <c r="A111" s="72"/>
      <c r="B111" s="88">
        <f t="shared" si="9"/>
        <v>99</v>
      </c>
      <c r="C111" s="204"/>
      <c r="D111" s="205"/>
      <c r="E111" s="206"/>
      <c r="F111" s="207"/>
      <c r="G111" s="208"/>
      <c r="H111" s="209"/>
      <c r="I111" s="209"/>
      <c r="J111" s="209"/>
      <c r="K111" s="210"/>
      <c r="L111" s="211"/>
      <c r="M111" s="212"/>
      <c r="N111" s="212"/>
      <c r="O111" s="213"/>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4">
        <f t="shared" si="10"/>
        <v>0</v>
      </c>
      <c r="AV111" s="215"/>
      <c r="AW111" s="216">
        <f t="shared" si="8"/>
        <v>0</v>
      </c>
      <c r="AX111" s="217"/>
      <c r="AY111" s="218"/>
      <c r="AZ111" s="219"/>
      <c r="BA111" s="219"/>
      <c r="BB111" s="219"/>
      <c r="BC111" s="219"/>
      <c r="BD111" s="220"/>
    </row>
    <row r="112" spans="1:56" ht="39.9" customHeight="1" thickBot="1">
      <c r="A112" s="72"/>
      <c r="B112" s="89">
        <f t="shared" si="9"/>
        <v>100</v>
      </c>
      <c r="C112" s="235"/>
      <c r="D112" s="236"/>
      <c r="E112" s="237"/>
      <c r="F112" s="238"/>
      <c r="G112" s="239"/>
      <c r="H112" s="240"/>
      <c r="I112" s="240"/>
      <c r="J112" s="240"/>
      <c r="K112" s="241"/>
      <c r="L112" s="242"/>
      <c r="M112" s="243"/>
      <c r="N112" s="243"/>
      <c r="O112" s="244"/>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5">
        <f t="shared" si="3"/>
        <v>0</v>
      </c>
      <c r="AV112" s="246"/>
      <c r="AW112" s="247">
        <f t="shared" si="8"/>
        <v>0</v>
      </c>
      <c r="AX112" s="248"/>
      <c r="AY112" s="249"/>
      <c r="AZ112" s="250"/>
      <c r="BA112" s="250"/>
      <c r="BB112" s="250"/>
      <c r="BC112" s="250"/>
      <c r="BD112" s="251"/>
    </row>
    <row r="113" spans="1:56" ht="20.25" customHeight="1">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c r="A114" s="72"/>
      <c r="B114" s="68"/>
      <c r="C114" s="68" t="s">
        <v>173</v>
      </c>
      <c r="D114" s="99"/>
      <c r="E114" s="99"/>
      <c r="F114" s="100"/>
      <c r="G114" s="100"/>
      <c r="H114" s="100"/>
      <c r="I114" s="100"/>
      <c r="J114" s="100"/>
      <c r="K114" s="100"/>
      <c r="L114" s="100"/>
      <c r="M114" s="100"/>
      <c r="N114" s="100"/>
      <c r="O114" s="100"/>
      <c r="P114" s="100"/>
      <c r="Q114" s="100" t="s">
        <v>155</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c r="A115" s="72"/>
      <c r="B115" s="68"/>
      <c r="C115" s="68" t="s">
        <v>36</v>
      </c>
      <c r="D115" s="99"/>
      <c r="E115" s="99"/>
      <c r="F115" s="100"/>
      <c r="G115" s="100"/>
      <c r="H115" s="100"/>
      <c r="I115" s="100"/>
      <c r="J115" s="100"/>
      <c r="K115" s="100"/>
      <c r="L115" s="305" t="s">
        <v>30</v>
      </c>
      <c r="M115" s="305"/>
      <c r="N115" s="100"/>
      <c r="O115" s="100"/>
      <c r="P115" s="100"/>
      <c r="Q115" s="100"/>
      <c r="R115" s="267" t="s">
        <v>56</v>
      </c>
      <c r="S115" s="267"/>
      <c r="T115" s="267" t="s">
        <v>57</v>
      </c>
      <c r="U115" s="267"/>
      <c r="V115" s="267"/>
      <c r="W115" s="267"/>
      <c r="X115" s="100"/>
      <c r="Y115" s="268" t="s">
        <v>60</v>
      </c>
      <c r="Z115" s="268"/>
      <c r="AA115" s="268"/>
      <c r="AB115" s="268"/>
      <c r="AC115" s="68"/>
      <c r="AD115" s="68"/>
      <c r="AE115" s="98" t="s">
        <v>69</v>
      </c>
      <c r="AF115" s="98"/>
      <c r="AG115" s="100"/>
      <c r="AH115" s="100"/>
      <c r="AI115" s="252" t="s">
        <v>8</v>
      </c>
      <c r="AJ115" s="253"/>
      <c r="AK115" s="252" t="s">
        <v>9</v>
      </c>
      <c r="AL115" s="254"/>
      <c r="AM115" s="254"/>
      <c r="AN115" s="253"/>
      <c r="AO115" s="107"/>
      <c r="AP115" s="107"/>
      <c r="AQ115" s="107"/>
      <c r="AR115" s="107"/>
      <c r="AS115" s="255"/>
      <c r="AT115" s="255"/>
      <c r="AU115" s="107"/>
      <c r="AV115" s="107"/>
      <c r="AW115" s="107"/>
      <c r="AX115" s="72"/>
      <c r="AY115" s="72"/>
      <c r="AZ115" s="72"/>
      <c r="BA115" s="72"/>
      <c r="BB115" s="72"/>
      <c r="BC115" s="72"/>
      <c r="BD115" s="72"/>
    </row>
    <row r="116" spans="1:56" ht="20.25" customHeight="1">
      <c r="A116" s="72"/>
      <c r="B116" s="68"/>
      <c r="C116" s="256"/>
      <c r="D116" s="256"/>
      <c r="E116" s="256"/>
      <c r="F116" s="257">
        <f>IF(AB2=1,10,IF(AB2=2,11,IF(AB2=3,12,AB2-3)))</f>
        <v>1</v>
      </c>
      <c r="G116" s="257"/>
      <c r="H116" s="257">
        <f>IF(AB2=1,11,IF(AB2=2,12,AB2-2))</f>
        <v>2</v>
      </c>
      <c r="I116" s="257"/>
      <c r="J116" s="257">
        <f>IF(AB2=1,12,AB2-1)</f>
        <v>3</v>
      </c>
      <c r="K116" s="257"/>
      <c r="L116" s="258" t="s">
        <v>29</v>
      </c>
      <c r="M116" s="258"/>
      <c r="N116" s="100"/>
      <c r="O116" s="100"/>
      <c r="P116" s="100"/>
      <c r="Q116" s="100"/>
      <c r="R116" s="259"/>
      <c r="S116" s="259"/>
      <c r="T116" s="259" t="s">
        <v>58</v>
      </c>
      <c r="U116" s="259"/>
      <c r="V116" s="259" t="s">
        <v>59</v>
      </c>
      <c r="W116" s="259"/>
      <c r="X116" s="100"/>
      <c r="Y116" s="259" t="s">
        <v>58</v>
      </c>
      <c r="Z116" s="259"/>
      <c r="AA116" s="259" t="s">
        <v>59</v>
      </c>
      <c r="AB116" s="259"/>
      <c r="AC116" s="68"/>
      <c r="AD116" s="68"/>
      <c r="AE116" s="98" t="s">
        <v>65</v>
      </c>
      <c r="AF116" s="98"/>
      <c r="AG116" s="100"/>
      <c r="AH116" s="100"/>
      <c r="AI116" s="252" t="s">
        <v>4</v>
      </c>
      <c r="AJ116" s="253"/>
      <c r="AK116" s="252" t="s">
        <v>73</v>
      </c>
      <c r="AL116" s="254"/>
      <c r="AM116" s="254"/>
      <c r="AN116" s="253"/>
      <c r="AO116" s="109"/>
      <c r="AP116" s="109"/>
      <c r="AQ116" s="107"/>
      <c r="AR116" s="110"/>
      <c r="AS116" s="260"/>
      <c r="AT116" s="260"/>
      <c r="AU116" s="107"/>
      <c r="AV116" s="107"/>
      <c r="AW116" s="107"/>
      <c r="AX116" s="72"/>
      <c r="AY116" s="72"/>
      <c r="AZ116" s="72"/>
      <c r="BA116" s="72"/>
      <c r="BB116" s="72"/>
      <c r="BC116" s="72"/>
      <c r="BD116" s="72"/>
    </row>
    <row r="117" spans="1:56" ht="20.25" customHeight="1">
      <c r="A117" s="72"/>
      <c r="B117" s="68"/>
      <c r="C117" s="256" t="s">
        <v>124</v>
      </c>
      <c r="D117" s="256"/>
      <c r="E117" s="256"/>
      <c r="F117" s="271"/>
      <c r="G117" s="271"/>
      <c r="H117" s="271"/>
      <c r="I117" s="271"/>
      <c r="J117" s="271"/>
      <c r="K117" s="271"/>
      <c r="L117" s="261">
        <f>SUM(F117:K117)</f>
        <v>0</v>
      </c>
      <c r="M117" s="261"/>
      <c r="N117" s="100"/>
      <c r="O117" s="100"/>
      <c r="P117" s="100"/>
      <c r="Q117" s="100"/>
      <c r="R117" s="252" t="s">
        <v>4</v>
      </c>
      <c r="S117" s="253"/>
      <c r="T117" s="262">
        <f>SUMIFS($AU$13:$AV$112,$C$13:$D$112,"訪問介護員",$E$13:$F$112,"A")+SUMIFS($AU$13:$AV$112,$C$13:$D$112,"サービス提供責任者",$E$13:$F$112,"A")</f>
        <v>0</v>
      </c>
      <c r="U117" s="263"/>
      <c r="V117" s="272">
        <f>SUMIFS($AW$13:$AX$112,$C$13:$D$112,"訪問介護員",$E$13:$F$112,"A")+SUMIFS($AW$13:$AX$112,$C$13:$D$112,"サービス提供責任者",$E$13:$F$112,"A")</f>
        <v>0</v>
      </c>
      <c r="W117" s="273"/>
      <c r="X117" s="119"/>
      <c r="Y117" s="264">
        <v>0</v>
      </c>
      <c r="Z117" s="265"/>
      <c r="AA117" s="264">
        <v>0</v>
      </c>
      <c r="AB117" s="265"/>
      <c r="AC117" s="118"/>
      <c r="AD117" s="118"/>
      <c r="AE117" s="264">
        <v>0</v>
      </c>
      <c r="AF117" s="265"/>
      <c r="AG117" s="100"/>
      <c r="AH117" s="100"/>
      <c r="AI117" s="252" t="s">
        <v>5</v>
      </c>
      <c r="AJ117" s="253"/>
      <c r="AK117" s="252" t="s">
        <v>74</v>
      </c>
      <c r="AL117" s="254"/>
      <c r="AM117" s="254"/>
      <c r="AN117" s="253"/>
      <c r="AO117" s="110"/>
      <c r="AP117" s="107"/>
      <c r="AQ117" s="270"/>
      <c r="AR117" s="270"/>
      <c r="AS117" s="270"/>
      <c r="AT117" s="270"/>
      <c r="AU117" s="107"/>
      <c r="AV117" s="107"/>
      <c r="AW117" s="107"/>
      <c r="AX117" s="72"/>
      <c r="AY117" s="72"/>
      <c r="AZ117" s="72"/>
      <c r="BA117" s="72"/>
      <c r="BB117" s="72"/>
      <c r="BC117" s="72"/>
      <c r="BD117" s="72"/>
    </row>
    <row r="118" spans="1:56" ht="20.25" customHeight="1">
      <c r="A118" s="72"/>
      <c r="B118" s="68"/>
      <c r="C118" s="256" t="s">
        <v>125</v>
      </c>
      <c r="D118" s="256"/>
      <c r="E118" s="256"/>
      <c r="F118" s="271"/>
      <c r="G118" s="271"/>
      <c r="H118" s="271"/>
      <c r="I118" s="271"/>
      <c r="J118" s="271"/>
      <c r="K118" s="271"/>
      <c r="L118" s="261">
        <f>SUM(F118:K118)</f>
        <v>0</v>
      </c>
      <c r="M118" s="261"/>
      <c r="N118" s="100"/>
      <c r="O118" s="100"/>
      <c r="P118" s="100"/>
      <c r="Q118" s="100"/>
      <c r="R118" s="252" t="s">
        <v>5</v>
      </c>
      <c r="S118" s="253"/>
      <c r="T118" s="262">
        <f>SUMIFS($AU$13:$AV$112,$C$13:$D$112,"訪問介護員",$E$13:$F$112,"B")+SUMIFS($AU$13:$AV$112,$C$13:$D$112,"サービス提供責任者",$E$13:$F$112,"B")</f>
        <v>0</v>
      </c>
      <c r="U118" s="263"/>
      <c r="V118" s="272">
        <f>SUMIFS($AW$13:$AX$112,$C$13:$D$112,"訪問介護員",$E$13:$F$112,"B")+SUMIFS($AW$13:$AX$112,$C$13:$D$112,"サービス提供責任者",$E$13:$F$112,"B")</f>
        <v>0</v>
      </c>
      <c r="W118" s="273"/>
      <c r="X118" s="119"/>
      <c r="Y118" s="264">
        <v>0</v>
      </c>
      <c r="Z118" s="265"/>
      <c r="AA118" s="264">
        <v>0</v>
      </c>
      <c r="AB118" s="265"/>
      <c r="AC118" s="118"/>
      <c r="AD118" s="118"/>
      <c r="AE118" s="264">
        <v>0</v>
      </c>
      <c r="AF118" s="265"/>
      <c r="AG118" s="100"/>
      <c r="AH118" s="100"/>
      <c r="AI118" s="252" t="s">
        <v>6</v>
      </c>
      <c r="AJ118" s="253"/>
      <c r="AK118" s="252" t="s">
        <v>75</v>
      </c>
      <c r="AL118" s="254"/>
      <c r="AM118" s="254"/>
      <c r="AN118" s="253"/>
      <c r="AO118" s="110"/>
      <c r="AP118" s="107"/>
      <c r="AQ118" s="269"/>
      <c r="AR118" s="269"/>
      <c r="AS118" s="269"/>
      <c r="AT118" s="269"/>
      <c r="AU118" s="107"/>
      <c r="AV118" s="107"/>
      <c r="AW118" s="107"/>
      <c r="AX118" s="72"/>
      <c r="AY118" s="72"/>
      <c r="AZ118" s="72"/>
      <c r="BA118" s="72"/>
      <c r="BB118" s="72"/>
      <c r="BC118" s="72"/>
      <c r="BD118" s="72"/>
    </row>
    <row r="119" spans="1:56" ht="20.25" customHeight="1">
      <c r="A119" s="72"/>
      <c r="B119" s="68"/>
      <c r="C119" s="256" t="s">
        <v>28</v>
      </c>
      <c r="D119" s="256"/>
      <c r="E119" s="256"/>
      <c r="F119" s="271"/>
      <c r="G119" s="271"/>
      <c r="H119" s="271"/>
      <c r="I119" s="271"/>
      <c r="J119" s="271"/>
      <c r="K119" s="271"/>
      <c r="L119" s="261">
        <f>SUM(F119:K119)</f>
        <v>0</v>
      </c>
      <c r="M119" s="261"/>
      <c r="N119" s="100"/>
      <c r="O119" s="100"/>
      <c r="P119" s="100"/>
      <c r="Q119" s="100"/>
      <c r="R119" s="252" t="s">
        <v>6</v>
      </c>
      <c r="S119" s="253"/>
      <c r="T119" s="262">
        <f>SUMIFS($AU$13:$AV$112,$C$13:$D$112,"訪問介護員",$E$13:$F$112,"C")+SUMIFS($AU$13:$AV$112,$C$13:$D$112,"サービス提供責任者",$E$13:$F$112,"C")</f>
        <v>0</v>
      </c>
      <c r="U119" s="263"/>
      <c r="V119" s="272">
        <f>SUMIFS($AW$13:$AX$112,$C$13:$D$112,"訪問介護員",$E$13:$F$112,"C")+SUMIFS($AW$13:$AX$112,$C$13:$D$112,"サービス提供責任者",$E$13:$F$112,"C")</f>
        <v>0</v>
      </c>
      <c r="W119" s="273"/>
      <c r="X119" s="119"/>
      <c r="Y119" s="264">
        <v>0</v>
      </c>
      <c r="Z119" s="265"/>
      <c r="AA119" s="278">
        <v>0</v>
      </c>
      <c r="AB119" s="279"/>
      <c r="AC119" s="118"/>
      <c r="AD119" s="118"/>
      <c r="AE119" s="262" t="s">
        <v>38</v>
      </c>
      <c r="AF119" s="263"/>
      <c r="AG119" s="100"/>
      <c r="AH119" s="100"/>
      <c r="AI119" s="252" t="s">
        <v>7</v>
      </c>
      <c r="AJ119" s="253"/>
      <c r="AK119" s="252" t="s">
        <v>104</v>
      </c>
      <c r="AL119" s="254"/>
      <c r="AM119" s="254"/>
      <c r="AN119" s="253"/>
      <c r="AO119" s="111"/>
      <c r="AP119" s="107"/>
      <c r="AQ119" s="274"/>
      <c r="AR119" s="274"/>
      <c r="AS119" s="275"/>
      <c r="AT119" s="275"/>
      <c r="AU119" s="107"/>
      <c r="AV119" s="107"/>
      <c r="AW119" s="107"/>
      <c r="AX119" s="72"/>
      <c r="AY119" s="72"/>
      <c r="AZ119" s="72"/>
      <c r="BA119" s="72"/>
      <c r="BB119" s="72"/>
      <c r="BC119" s="72"/>
      <c r="BD119" s="72"/>
    </row>
    <row r="120" spans="1:56" ht="20.25" customHeight="1">
      <c r="A120" s="72"/>
      <c r="B120" s="68"/>
      <c r="C120" s="256" t="s">
        <v>29</v>
      </c>
      <c r="D120" s="256"/>
      <c r="E120" s="256"/>
      <c r="F120" s="261">
        <f>SUM(F117:G119)</f>
        <v>0</v>
      </c>
      <c r="G120" s="261"/>
      <c r="H120" s="261">
        <f>SUM(H117:I119)</f>
        <v>0</v>
      </c>
      <c r="I120" s="261"/>
      <c r="J120" s="261">
        <f>SUM(J117:K119)</f>
        <v>0</v>
      </c>
      <c r="K120" s="261"/>
      <c r="L120" s="261">
        <f>SUM(L117:M119)</f>
        <v>0</v>
      </c>
      <c r="M120" s="261"/>
      <c r="N120" s="304"/>
      <c r="O120" s="267"/>
      <c r="P120" s="100"/>
      <c r="Q120" s="100"/>
      <c r="R120" s="252" t="s">
        <v>7</v>
      </c>
      <c r="S120" s="253"/>
      <c r="T120" s="262">
        <f>SUMIFS($AU$13:$AV$112,$C$13:$D$112,"訪問介護員",$E$13:$F$112,"D")+SUMIFS($AU$13:$AV$112,$C$13:$D$112,"サービス提供責任者",$E$13:$F$112,"D")</f>
        <v>0</v>
      </c>
      <c r="U120" s="263"/>
      <c r="V120" s="272">
        <f>SUMIFS($AW$13:$AX$112,$C$13:$D$112,"訪問介護員",$E$13:$F$112,"D")+SUMIFS($AW$13:$AX$112,$C$13:$D$112,"サービス提供責任者",$E$13:$F$112,"D")</f>
        <v>0</v>
      </c>
      <c r="W120" s="273"/>
      <c r="X120" s="119"/>
      <c r="Y120" s="264">
        <v>0</v>
      </c>
      <c r="Z120" s="265"/>
      <c r="AA120" s="278">
        <v>0</v>
      </c>
      <c r="AB120" s="279"/>
      <c r="AC120" s="118"/>
      <c r="AD120" s="118"/>
      <c r="AE120" s="262" t="s">
        <v>38</v>
      </c>
      <c r="AF120" s="263"/>
      <c r="AG120" s="100"/>
      <c r="AH120" s="100"/>
      <c r="AI120" s="100"/>
      <c r="AJ120" s="269"/>
      <c r="AK120" s="269"/>
      <c r="AL120" s="274"/>
      <c r="AM120" s="274"/>
      <c r="AN120" s="275"/>
      <c r="AO120" s="275"/>
      <c r="AP120" s="107"/>
      <c r="AQ120" s="274"/>
      <c r="AR120" s="274"/>
      <c r="AS120" s="275"/>
      <c r="AT120" s="275"/>
      <c r="AU120" s="107"/>
      <c r="AV120" s="107"/>
      <c r="AW120" s="107"/>
      <c r="AX120" s="74"/>
      <c r="AY120" s="74"/>
      <c r="AZ120" s="72"/>
      <c r="BA120" s="72"/>
      <c r="BB120" s="72"/>
      <c r="BC120" s="72"/>
      <c r="BD120" s="72"/>
    </row>
    <row r="121" spans="1:56" ht="20.25" customHeight="1">
      <c r="A121" s="72"/>
      <c r="B121" s="68"/>
      <c r="C121" s="68"/>
      <c r="D121" s="68"/>
      <c r="E121" s="68"/>
      <c r="F121" s="68"/>
      <c r="G121" s="68"/>
      <c r="H121" s="68"/>
      <c r="I121" s="68"/>
      <c r="J121" s="68"/>
      <c r="K121" s="68"/>
      <c r="L121" s="98" t="s">
        <v>31</v>
      </c>
      <c r="M121" s="98"/>
      <c r="N121" s="68"/>
      <c r="O121" s="68"/>
      <c r="P121" s="100"/>
      <c r="Q121" s="100"/>
      <c r="R121" s="252" t="s">
        <v>29</v>
      </c>
      <c r="S121" s="253"/>
      <c r="T121" s="262">
        <f>SUM(T117:U120)</f>
        <v>0</v>
      </c>
      <c r="U121" s="263"/>
      <c r="V121" s="272">
        <f>SUM(V117:W120)</f>
        <v>0</v>
      </c>
      <c r="W121" s="273"/>
      <c r="X121" s="119"/>
      <c r="Y121" s="262">
        <f>SUM(Y117:Z120)</f>
        <v>0</v>
      </c>
      <c r="Z121" s="263"/>
      <c r="AA121" s="262">
        <f>SUM(AA117:AB120)</f>
        <v>0</v>
      </c>
      <c r="AB121" s="263"/>
      <c r="AC121" s="118"/>
      <c r="AD121" s="118"/>
      <c r="AE121" s="262">
        <f>SUM(AE117:AF118)</f>
        <v>0</v>
      </c>
      <c r="AF121" s="263"/>
      <c r="AG121" s="100"/>
      <c r="AH121" s="100"/>
      <c r="AI121" s="100"/>
      <c r="AJ121" s="269"/>
      <c r="AK121" s="269"/>
      <c r="AL121" s="274"/>
      <c r="AM121" s="274"/>
      <c r="AN121" s="281"/>
      <c r="AO121" s="281"/>
      <c r="AP121" s="107"/>
      <c r="AQ121" s="120"/>
      <c r="AR121" s="120"/>
      <c r="AS121" s="275"/>
      <c r="AT121" s="275"/>
      <c r="AU121" s="107"/>
      <c r="AV121" s="107"/>
      <c r="AW121" s="107"/>
      <c r="AX121" s="74"/>
      <c r="AY121" s="74"/>
      <c r="AZ121" s="72"/>
      <c r="BA121" s="72"/>
      <c r="BB121" s="72"/>
      <c r="BC121" s="72"/>
      <c r="BD121" s="72"/>
    </row>
    <row r="122" spans="1:56" ht="20.25" customHeight="1">
      <c r="A122" s="72"/>
      <c r="B122" s="68"/>
      <c r="C122" s="68"/>
      <c r="D122" s="68"/>
      <c r="E122" s="68"/>
      <c r="F122" s="68"/>
      <c r="G122" s="68"/>
      <c r="H122" s="68"/>
      <c r="I122" s="68"/>
      <c r="J122" s="68"/>
      <c r="K122" s="68"/>
      <c r="L122" s="303">
        <f>L120/3</f>
        <v>0</v>
      </c>
      <c r="M122" s="303"/>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137</v>
      </c>
      <c r="Y123" s="289" t="s">
        <v>138</v>
      </c>
      <c r="Z123" s="290"/>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c r="A124" s="72"/>
      <c r="B124" s="68"/>
      <c r="C124" s="44"/>
      <c r="D124" s="99"/>
      <c r="E124" s="99"/>
      <c r="F124" s="100"/>
      <c r="G124" s="100"/>
      <c r="H124" s="100"/>
      <c r="I124" s="100"/>
      <c r="J124" s="100"/>
      <c r="K124" s="100"/>
      <c r="L124" s="101" t="s">
        <v>135</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9" t="s">
        <v>63</v>
      </c>
      <c r="AC125" s="259"/>
      <c r="AD125" s="259"/>
      <c r="AE125" s="259"/>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c r="A126" s="72"/>
      <c r="B126" s="68"/>
      <c r="C126" s="301">
        <f>L122</f>
        <v>0</v>
      </c>
      <c r="D126" s="302"/>
      <c r="E126" s="106" t="s">
        <v>32</v>
      </c>
      <c r="F126" s="293">
        <v>40</v>
      </c>
      <c r="G126" s="294"/>
      <c r="H126" s="106" t="s">
        <v>33</v>
      </c>
      <c r="I126" s="291">
        <f>C126/F126</f>
        <v>0</v>
      </c>
      <c r="J126" s="292"/>
      <c r="K126" s="106" t="s">
        <v>34</v>
      </c>
      <c r="L126" s="295">
        <f>IF(C126&lt;40,1,ROUNDUP(I126,1))</f>
        <v>1</v>
      </c>
      <c r="M126" s="296"/>
      <c r="N126" s="297"/>
      <c r="O126" s="100"/>
      <c r="P126" s="100"/>
      <c r="Q126" s="100"/>
      <c r="R126" s="298">
        <f>IF($Y$123="週",AA121,Y121)</f>
        <v>0</v>
      </c>
      <c r="S126" s="299"/>
      <c r="T126" s="299"/>
      <c r="U126" s="300"/>
      <c r="V126" s="106" t="s">
        <v>32</v>
      </c>
      <c r="W126" s="252">
        <f>IF($Y$123="週",$AV$5,$AZ$5)</f>
        <v>40</v>
      </c>
      <c r="X126" s="254"/>
      <c r="Y126" s="254"/>
      <c r="Z126" s="253"/>
      <c r="AA126" s="106" t="s">
        <v>33</v>
      </c>
      <c r="AB126" s="283">
        <f>ROUNDDOWN(R126/W126,1)</f>
        <v>0</v>
      </c>
      <c r="AC126" s="284"/>
      <c r="AD126" s="284"/>
      <c r="AE126" s="285"/>
      <c r="AF126" s="100"/>
      <c r="AG126" s="100"/>
      <c r="AH126" s="100"/>
      <c r="AI126" s="100"/>
      <c r="AJ126" s="280"/>
      <c r="AK126" s="280"/>
      <c r="AL126" s="280"/>
      <c r="AM126" s="280"/>
      <c r="AN126" s="110"/>
      <c r="AO126" s="269"/>
      <c r="AP126" s="269"/>
      <c r="AQ126" s="269"/>
      <c r="AR126" s="269"/>
      <c r="AS126" s="110"/>
      <c r="AT126" s="255"/>
      <c r="AU126" s="255"/>
      <c r="AV126" s="255"/>
      <c r="AW126" s="255"/>
      <c r="AX126" s="74"/>
      <c r="AY126" s="74"/>
      <c r="AZ126" s="72"/>
      <c r="BA126" s="72"/>
      <c r="BB126" s="72"/>
      <c r="BC126" s="72"/>
      <c r="BD126" s="72"/>
    </row>
    <row r="127" spans="1:56" ht="20.25" customHeight="1">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c r="A128" s="72"/>
      <c r="B128" s="68"/>
      <c r="C128" s="68" t="s">
        <v>146</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c r="A129" s="72"/>
      <c r="B129" s="68"/>
      <c r="C129" s="68"/>
      <c r="D129" s="100" t="s">
        <v>147</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9" t="s">
        <v>29</v>
      </c>
      <c r="AC130" s="259"/>
      <c r="AD130" s="259"/>
      <c r="AE130" s="259"/>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c r="A131" s="72"/>
      <c r="B131" s="68"/>
      <c r="C131" s="68" t="s">
        <v>40</v>
      </c>
      <c r="D131" s="100"/>
      <c r="E131" s="100"/>
      <c r="F131" s="100"/>
      <c r="G131" s="100"/>
      <c r="H131" s="100"/>
      <c r="I131" s="100"/>
      <c r="J131" s="100"/>
      <c r="K131" s="100"/>
      <c r="L131" s="100"/>
      <c r="M131" s="100"/>
      <c r="N131" s="100"/>
      <c r="O131" s="100"/>
      <c r="P131" s="100"/>
      <c r="Q131" s="100"/>
      <c r="R131" s="298">
        <f>AE121</f>
        <v>0</v>
      </c>
      <c r="S131" s="299"/>
      <c r="T131" s="299"/>
      <c r="U131" s="300"/>
      <c r="V131" s="106" t="s">
        <v>123</v>
      </c>
      <c r="W131" s="283">
        <f>AB126</f>
        <v>0</v>
      </c>
      <c r="X131" s="284"/>
      <c r="Y131" s="284"/>
      <c r="Z131" s="285"/>
      <c r="AA131" s="106" t="s">
        <v>33</v>
      </c>
      <c r="AB131" s="286">
        <f>ROUNDDOWN(R131+W131,1)</f>
        <v>0</v>
      </c>
      <c r="AC131" s="287"/>
      <c r="AD131" s="287"/>
      <c r="AE131" s="288"/>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6" priority="7">
      <formula>INDIRECT(ADDRESS(ROW(),COLUMN()))=TRUNC(INDIRECT(ADDRESS(ROW(),COLUMN())))</formula>
    </cfRule>
  </conditionalFormatting>
  <conditionalFormatting sqref="F117:M120">
    <cfRule type="expression" dxfId="15" priority="6">
      <formula>INDIRECT(ADDRESS(ROW(),COLUMN()))=TRUNC(INDIRECT(ADDRESS(ROW(),COLUMN())))</formula>
    </cfRule>
  </conditionalFormatting>
  <conditionalFormatting sqref="T117:AF121">
    <cfRule type="expression" dxfId="14" priority="5">
      <formula>INDIRECT(ADDRESS(ROW(),COLUMN()))=TRUNC(INDIRECT(ADDRESS(ROW(),COLUMN())))</formula>
    </cfRule>
  </conditionalFormatting>
  <conditionalFormatting sqref="L122:M122">
    <cfRule type="expression" dxfId="13" priority="4">
      <formula>INDIRECT(ADDRESS(ROW(),COLUMN()))=TRUNC(INDIRECT(ADDRESS(ROW(),COLUMN())))</formula>
    </cfRule>
  </conditionalFormatting>
  <conditionalFormatting sqref="C126:D126">
    <cfRule type="expression" dxfId="12" priority="3">
      <formula>INDIRECT(ADDRESS(ROW(),COLUMN()))=TRUNC(INDIRECT(ADDRESS(ROW(),COLUMN())))</formula>
    </cfRule>
  </conditionalFormatting>
  <conditionalFormatting sqref="R126:U126">
    <cfRule type="expression" dxfId="11" priority="2">
      <formula>INDIRECT(ADDRESS(ROW(),COLUMN()))=TRUNC(INDIRECT(ADDRESS(ROW(),COLUMN())))</formula>
    </cfRule>
  </conditionalFormatting>
  <conditionalFormatting sqref="R131:U131">
    <cfRule type="expression" dxfId="10"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tabSelected="1" view="pageBreakPreview" zoomScale="55" zoomScaleNormal="55" zoomScaleSheetLayoutView="55" workbookViewId="0">
      <selection activeCell="G18" sqref="G18:K18"/>
    </sheetView>
  </sheetViews>
  <sheetFormatPr defaultColWidth="4.5" defaultRowHeight="20.25" customHeight="1"/>
  <cols>
    <col min="1" max="1" width="1.3984375" style="5" customWidth="1"/>
    <col min="2" max="56" width="5.59765625" style="5" customWidth="1"/>
    <col min="57" max="16384" width="4.5" style="5"/>
  </cols>
  <sheetData>
    <row r="1" spans="1:57" s="9" customFormat="1" ht="20.25" customHeight="1">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7"/>
      <c r="AN1" s="167"/>
      <c r="AO1" s="167"/>
      <c r="AP1" s="167"/>
      <c r="AQ1" s="167"/>
      <c r="AR1" s="167"/>
      <c r="AS1" s="167"/>
      <c r="AT1" s="167"/>
      <c r="AU1" s="167"/>
      <c r="AV1" s="167"/>
      <c r="AW1" s="167"/>
      <c r="AX1" s="167"/>
      <c r="AY1" s="167"/>
      <c r="AZ1" s="167"/>
      <c r="BA1" s="167"/>
      <c r="BB1" s="41" t="s">
        <v>0</v>
      </c>
      <c r="BC1" s="37"/>
      <c r="BD1" s="37"/>
    </row>
    <row r="2" spans="1:57" s="3" customFormat="1" ht="20.25" customHeight="1">
      <c r="A2" s="42"/>
      <c r="B2" s="42"/>
      <c r="C2" s="42"/>
      <c r="D2" s="39"/>
      <c r="E2" s="42"/>
      <c r="F2" s="42"/>
      <c r="G2" s="42"/>
      <c r="H2" s="39"/>
      <c r="I2" s="40"/>
      <c r="J2" s="40"/>
      <c r="K2" s="40"/>
      <c r="L2" s="40"/>
      <c r="M2" s="40"/>
      <c r="N2" s="42"/>
      <c r="O2" s="42"/>
      <c r="P2" s="42"/>
      <c r="Q2" s="42"/>
      <c r="R2" s="42"/>
      <c r="S2" s="42"/>
      <c r="T2" s="40" t="s">
        <v>20</v>
      </c>
      <c r="U2" s="168">
        <v>6</v>
      </c>
      <c r="V2" s="168"/>
      <c r="W2" s="40" t="s">
        <v>17</v>
      </c>
      <c r="X2" s="169">
        <f>IF(U2=0,"",YEAR(DATE(2018+U2,1,1)))</f>
        <v>2024</v>
      </c>
      <c r="Y2" s="169"/>
      <c r="Z2" s="42" t="s">
        <v>21</v>
      </c>
      <c r="AA2" s="42" t="s">
        <v>22</v>
      </c>
      <c r="AB2" s="168">
        <v>4</v>
      </c>
      <c r="AC2" s="168"/>
      <c r="AD2" s="42" t="s">
        <v>23</v>
      </c>
      <c r="AE2" s="42"/>
      <c r="AF2" s="42"/>
      <c r="AG2" s="42"/>
      <c r="AH2" s="42"/>
      <c r="AI2" s="42"/>
      <c r="AJ2" s="41"/>
      <c r="AK2" s="40" t="s">
        <v>18</v>
      </c>
      <c r="AL2" s="40" t="s">
        <v>17</v>
      </c>
      <c r="AM2" s="168"/>
      <c r="AN2" s="168"/>
      <c r="AO2" s="168"/>
      <c r="AP2" s="168"/>
      <c r="AQ2" s="168"/>
      <c r="AR2" s="168"/>
      <c r="AS2" s="168"/>
      <c r="AT2" s="168"/>
      <c r="AU2" s="168"/>
      <c r="AV2" s="168"/>
      <c r="AW2" s="168"/>
      <c r="AX2" s="168"/>
      <c r="AY2" s="168"/>
      <c r="AZ2" s="168"/>
      <c r="BA2" s="168"/>
      <c r="BB2" s="41" t="s">
        <v>0</v>
      </c>
      <c r="BC2" s="40"/>
      <c r="BD2" s="40"/>
      <c r="BE2" s="4"/>
    </row>
    <row r="3" spans="1:57" s="3" customFormat="1" ht="20.25" customHeight="1">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70" t="s">
        <v>157</v>
      </c>
      <c r="BA3" s="170"/>
      <c r="BB3" s="170"/>
      <c r="BC3" s="170"/>
      <c r="BD3" s="40"/>
      <c r="BE3" s="4"/>
    </row>
    <row r="4" spans="1:57" s="3" customFormat="1" ht="20.25" customHeight="1">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70" t="s">
        <v>149</v>
      </c>
      <c r="BA4" s="170"/>
      <c r="BB4" s="170"/>
      <c r="BC4" s="170"/>
      <c r="BD4" s="40"/>
      <c r="BE4" s="4"/>
    </row>
    <row r="5" spans="1:57" s="3" customFormat="1" ht="20.25" customHeight="1">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1">
        <v>40</v>
      </c>
      <c r="AW5" s="162"/>
      <c r="AX5" s="62" t="s">
        <v>24</v>
      </c>
      <c r="AY5" s="61"/>
      <c r="AZ5" s="161">
        <v>160</v>
      </c>
      <c r="BA5" s="162"/>
      <c r="BB5" s="62" t="s">
        <v>129</v>
      </c>
      <c r="BC5" s="61"/>
      <c r="BD5" s="42"/>
      <c r="BE5" s="4"/>
    </row>
    <row r="6" spans="1:57" s="3" customFormat="1" ht="20.25" customHeight="1">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5">
        <f>DAY(EOMONTH(DATE(X2,AB2,1),0))</f>
        <v>30</v>
      </c>
      <c r="BA6" s="166"/>
      <c r="BB6" s="62" t="s">
        <v>26</v>
      </c>
      <c r="BC6" s="42"/>
      <c r="BD6" s="42"/>
      <c r="BE6" s="4"/>
    </row>
    <row r="7" spans="1:57" ht="20.25" customHeight="1" thickBot="1">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c r="A8" s="72"/>
      <c r="B8" s="184" t="s">
        <v>27</v>
      </c>
      <c r="C8" s="187" t="s">
        <v>87</v>
      </c>
      <c r="D8" s="188"/>
      <c r="E8" s="193" t="s">
        <v>88</v>
      </c>
      <c r="F8" s="188"/>
      <c r="G8" s="193" t="s">
        <v>89</v>
      </c>
      <c r="H8" s="187"/>
      <c r="I8" s="187"/>
      <c r="J8" s="187"/>
      <c r="K8" s="188"/>
      <c r="L8" s="193" t="s">
        <v>90</v>
      </c>
      <c r="M8" s="187"/>
      <c r="N8" s="187"/>
      <c r="O8" s="196"/>
      <c r="P8" s="199" t="s">
        <v>168</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91</v>
      </c>
      <c r="AX8" s="172"/>
      <c r="AY8" s="179" t="s">
        <v>166</v>
      </c>
      <c r="AZ8" s="179"/>
      <c r="BA8" s="179"/>
      <c r="BB8" s="179"/>
      <c r="BC8" s="179"/>
      <c r="BD8" s="179"/>
    </row>
    <row r="9" spans="1:57" ht="20.25" customHeight="1" thickBot="1">
      <c r="A9" s="72"/>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c r="A10" s="72"/>
      <c r="B10" s="185"/>
      <c r="C10" s="189"/>
      <c r="D10" s="190"/>
      <c r="E10" s="194"/>
      <c r="F10" s="190"/>
      <c r="G10" s="194"/>
      <c r="H10" s="189"/>
      <c r="I10" s="189"/>
      <c r="J10" s="189"/>
      <c r="K10" s="190"/>
      <c r="L10" s="194"/>
      <c r="M10" s="189"/>
      <c r="N10" s="189"/>
      <c r="O10" s="197"/>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3"/>
      <c r="AV10" s="174"/>
      <c r="AW10" s="173"/>
      <c r="AX10" s="174"/>
      <c r="AY10" s="179"/>
      <c r="AZ10" s="179"/>
      <c r="BA10" s="179"/>
      <c r="BB10" s="179"/>
      <c r="BC10" s="179"/>
      <c r="BD10" s="179"/>
    </row>
    <row r="11" spans="1:57" ht="20.25" hidden="1" customHeight="1" thickBot="1">
      <c r="A11" s="72"/>
      <c r="B11" s="185"/>
      <c r="C11" s="189"/>
      <c r="D11" s="190"/>
      <c r="E11" s="194"/>
      <c r="F11" s="190"/>
      <c r="G11" s="194"/>
      <c r="H11" s="189"/>
      <c r="I11" s="189"/>
      <c r="J11" s="189"/>
      <c r="K11" s="190"/>
      <c r="L11" s="194"/>
      <c r="M11" s="189"/>
      <c r="N11" s="189"/>
      <c r="O11" s="197"/>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5"/>
      <c r="AV11" s="176"/>
      <c r="AW11" s="175"/>
      <c r="AX11" s="176"/>
      <c r="AY11" s="180"/>
      <c r="AZ11" s="180"/>
      <c r="BA11" s="180"/>
      <c r="BB11" s="180"/>
      <c r="BC11" s="180"/>
      <c r="BD11" s="180"/>
    </row>
    <row r="12" spans="1:57" ht="20.25" customHeight="1" thickBot="1">
      <c r="A12" s="72"/>
      <c r="B12" s="186"/>
      <c r="C12" s="191"/>
      <c r="D12" s="192"/>
      <c r="E12" s="195"/>
      <c r="F12" s="192"/>
      <c r="G12" s="195"/>
      <c r="H12" s="191"/>
      <c r="I12" s="191"/>
      <c r="J12" s="191"/>
      <c r="K12" s="192"/>
      <c r="L12" s="195"/>
      <c r="M12" s="191"/>
      <c r="N12" s="191"/>
      <c r="O12" s="198"/>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7"/>
      <c r="AV12" s="178"/>
      <c r="AW12" s="177"/>
      <c r="AX12" s="178"/>
      <c r="AY12" s="180"/>
      <c r="AZ12" s="180"/>
      <c r="BA12" s="180"/>
      <c r="BB12" s="180"/>
      <c r="BC12" s="180"/>
      <c r="BD12" s="180"/>
    </row>
    <row r="13" spans="1:57" ht="39.9" customHeight="1">
      <c r="A13" s="72"/>
      <c r="B13" s="87">
        <v>1</v>
      </c>
      <c r="C13" s="221"/>
      <c r="D13" s="222"/>
      <c r="E13" s="223"/>
      <c r="F13" s="224"/>
      <c r="G13" s="225"/>
      <c r="H13" s="226"/>
      <c r="I13" s="226"/>
      <c r="J13" s="226"/>
      <c r="K13" s="227"/>
      <c r="L13" s="228"/>
      <c r="M13" s="229"/>
      <c r="N13" s="229"/>
      <c r="O13" s="230"/>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1">
        <f>IF($AZ$3="４週",SUM(P13:AQ13),IF($AZ$3="暦月",SUM(P13:AT13),""))</f>
        <v>0</v>
      </c>
      <c r="AV13" s="232"/>
      <c r="AW13" s="233">
        <f t="shared" ref="AW13:AW30" si="22">IF($AZ$3="４週",AU13/4,IF($AZ$3="暦月",AU13/($AZ$6/7),""))</f>
        <v>0</v>
      </c>
      <c r="AX13" s="234"/>
      <c r="AY13" s="201"/>
      <c r="AZ13" s="202"/>
      <c r="BA13" s="202"/>
      <c r="BB13" s="202"/>
      <c r="BC13" s="202"/>
      <c r="BD13" s="203"/>
    </row>
    <row r="14" spans="1:57" ht="39.9" customHeight="1">
      <c r="A14" s="72"/>
      <c r="B14" s="88">
        <f t="shared" ref="B14:B30" si="23">B13+1</f>
        <v>2</v>
      </c>
      <c r="C14" s="204"/>
      <c r="D14" s="205"/>
      <c r="E14" s="206"/>
      <c r="F14" s="207"/>
      <c r="G14" s="208"/>
      <c r="H14" s="209"/>
      <c r="I14" s="209"/>
      <c r="J14" s="209"/>
      <c r="K14" s="210"/>
      <c r="L14" s="211"/>
      <c r="M14" s="212"/>
      <c r="N14" s="212"/>
      <c r="O14" s="213"/>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4">
        <f>IF($AZ$3="４週",SUM(P14:AQ14),IF($AZ$3="暦月",SUM(P14:AT14),""))</f>
        <v>0</v>
      </c>
      <c r="AV14" s="215"/>
      <c r="AW14" s="216">
        <f t="shared" si="22"/>
        <v>0</v>
      </c>
      <c r="AX14" s="217"/>
      <c r="AY14" s="218"/>
      <c r="AZ14" s="219"/>
      <c r="BA14" s="219"/>
      <c r="BB14" s="219"/>
      <c r="BC14" s="219"/>
      <c r="BD14" s="220"/>
    </row>
    <row r="15" spans="1:57" ht="39.9" customHeight="1">
      <c r="A15" s="72"/>
      <c r="B15" s="88">
        <f t="shared" si="23"/>
        <v>3</v>
      </c>
      <c r="C15" s="204"/>
      <c r="D15" s="205"/>
      <c r="E15" s="206"/>
      <c r="F15" s="207"/>
      <c r="G15" s="208"/>
      <c r="H15" s="209"/>
      <c r="I15" s="209"/>
      <c r="J15" s="209"/>
      <c r="K15" s="210"/>
      <c r="L15" s="211"/>
      <c r="M15" s="212"/>
      <c r="N15" s="212"/>
      <c r="O15" s="213"/>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4">
        <f>IF($AZ$3="４週",SUM(P15:AQ15),IF($AZ$3="暦月",SUM(P15:AT15),""))</f>
        <v>0</v>
      </c>
      <c r="AV15" s="215"/>
      <c r="AW15" s="216">
        <f t="shared" si="22"/>
        <v>0</v>
      </c>
      <c r="AX15" s="217"/>
      <c r="AY15" s="218"/>
      <c r="AZ15" s="219"/>
      <c r="BA15" s="219"/>
      <c r="BB15" s="219"/>
      <c r="BC15" s="219"/>
      <c r="BD15" s="220"/>
    </row>
    <row r="16" spans="1:57" ht="39.9" customHeight="1">
      <c r="A16" s="72"/>
      <c r="B16" s="88">
        <f t="shared" si="23"/>
        <v>4</v>
      </c>
      <c r="C16" s="204"/>
      <c r="D16" s="205"/>
      <c r="E16" s="206"/>
      <c r="F16" s="207"/>
      <c r="G16" s="208"/>
      <c r="H16" s="209"/>
      <c r="I16" s="209"/>
      <c r="J16" s="209"/>
      <c r="K16" s="210"/>
      <c r="L16" s="211"/>
      <c r="M16" s="212"/>
      <c r="N16" s="212"/>
      <c r="O16" s="213"/>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4">
        <f>IF($AZ$3="４週",SUM(P16:AQ16),IF($AZ$3="暦月",SUM(P16:AT16),""))</f>
        <v>0</v>
      </c>
      <c r="AV16" s="215"/>
      <c r="AW16" s="216">
        <f t="shared" si="22"/>
        <v>0</v>
      </c>
      <c r="AX16" s="217"/>
      <c r="AY16" s="218"/>
      <c r="AZ16" s="219"/>
      <c r="BA16" s="219"/>
      <c r="BB16" s="219"/>
      <c r="BC16" s="219"/>
      <c r="BD16" s="220"/>
    </row>
    <row r="17" spans="1:56" ht="39.9" customHeight="1">
      <c r="A17" s="72"/>
      <c r="B17" s="88">
        <f t="shared" si="23"/>
        <v>5</v>
      </c>
      <c r="C17" s="204"/>
      <c r="D17" s="205"/>
      <c r="E17" s="206"/>
      <c r="F17" s="207"/>
      <c r="G17" s="208"/>
      <c r="H17" s="209"/>
      <c r="I17" s="209"/>
      <c r="J17" s="209"/>
      <c r="K17" s="210"/>
      <c r="L17" s="211"/>
      <c r="M17" s="212"/>
      <c r="N17" s="212"/>
      <c r="O17" s="213"/>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4">
        <f t="shared" ref="AU17:AU30" si="24">IF($AZ$3="４週",SUM(P17:AQ17),IF($AZ$3="暦月",SUM(P17:AT17),""))</f>
        <v>0</v>
      </c>
      <c r="AV17" s="215"/>
      <c r="AW17" s="216">
        <f t="shared" si="22"/>
        <v>0</v>
      </c>
      <c r="AX17" s="217"/>
      <c r="AY17" s="218"/>
      <c r="AZ17" s="219"/>
      <c r="BA17" s="219"/>
      <c r="BB17" s="219"/>
      <c r="BC17" s="219"/>
      <c r="BD17" s="220"/>
    </row>
    <row r="18" spans="1:56" ht="39.9" customHeight="1">
      <c r="A18" s="72"/>
      <c r="B18" s="88">
        <f t="shared" si="23"/>
        <v>6</v>
      </c>
      <c r="C18" s="204"/>
      <c r="D18" s="205"/>
      <c r="E18" s="206"/>
      <c r="F18" s="207"/>
      <c r="G18" s="208"/>
      <c r="H18" s="209"/>
      <c r="I18" s="209"/>
      <c r="J18" s="209"/>
      <c r="K18" s="210"/>
      <c r="L18" s="211"/>
      <c r="M18" s="212"/>
      <c r="N18" s="212"/>
      <c r="O18" s="213"/>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4">
        <f t="shared" si="24"/>
        <v>0</v>
      </c>
      <c r="AV18" s="215"/>
      <c r="AW18" s="216">
        <f t="shared" si="22"/>
        <v>0</v>
      </c>
      <c r="AX18" s="217"/>
      <c r="AY18" s="218"/>
      <c r="AZ18" s="219"/>
      <c r="BA18" s="219"/>
      <c r="BB18" s="219"/>
      <c r="BC18" s="219"/>
      <c r="BD18" s="220"/>
    </row>
    <row r="19" spans="1:56" ht="39.9" customHeight="1">
      <c r="A19" s="72"/>
      <c r="B19" s="88">
        <f t="shared" si="23"/>
        <v>7</v>
      </c>
      <c r="C19" s="204"/>
      <c r="D19" s="205"/>
      <c r="E19" s="206"/>
      <c r="F19" s="207"/>
      <c r="G19" s="208"/>
      <c r="H19" s="209"/>
      <c r="I19" s="209"/>
      <c r="J19" s="209"/>
      <c r="K19" s="210"/>
      <c r="L19" s="211"/>
      <c r="M19" s="212"/>
      <c r="N19" s="212"/>
      <c r="O19" s="213"/>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4">
        <f>IF($AZ$3="４週",SUM(P19:AQ19),IF($AZ$3="暦月",SUM(P19:AT19),""))</f>
        <v>0</v>
      </c>
      <c r="AV19" s="215"/>
      <c r="AW19" s="216">
        <f t="shared" si="22"/>
        <v>0</v>
      </c>
      <c r="AX19" s="217"/>
      <c r="AY19" s="218"/>
      <c r="AZ19" s="219"/>
      <c r="BA19" s="219"/>
      <c r="BB19" s="219"/>
      <c r="BC19" s="219"/>
      <c r="BD19" s="220"/>
    </row>
    <row r="20" spans="1:56" ht="39.9" customHeight="1">
      <c r="A20" s="72"/>
      <c r="B20" s="88">
        <f t="shared" si="23"/>
        <v>8</v>
      </c>
      <c r="C20" s="204"/>
      <c r="D20" s="205"/>
      <c r="E20" s="206"/>
      <c r="F20" s="207"/>
      <c r="G20" s="208"/>
      <c r="H20" s="209"/>
      <c r="I20" s="209"/>
      <c r="J20" s="209"/>
      <c r="K20" s="210"/>
      <c r="L20" s="211"/>
      <c r="M20" s="212"/>
      <c r="N20" s="212"/>
      <c r="O20" s="213"/>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4">
        <f t="shared" si="24"/>
        <v>0</v>
      </c>
      <c r="AV20" s="215"/>
      <c r="AW20" s="216">
        <f t="shared" si="22"/>
        <v>0</v>
      </c>
      <c r="AX20" s="217"/>
      <c r="AY20" s="218"/>
      <c r="AZ20" s="219"/>
      <c r="BA20" s="219"/>
      <c r="BB20" s="219"/>
      <c r="BC20" s="219"/>
      <c r="BD20" s="220"/>
    </row>
    <row r="21" spans="1:56" ht="39.9" customHeight="1">
      <c r="A21" s="72"/>
      <c r="B21" s="88">
        <f t="shared" si="23"/>
        <v>9</v>
      </c>
      <c r="C21" s="204"/>
      <c r="D21" s="205"/>
      <c r="E21" s="206"/>
      <c r="F21" s="207"/>
      <c r="G21" s="208"/>
      <c r="H21" s="209"/>
      <c r="I21" s="209"/>
      <c r="J21" s="209"/>
      <c r="K21" s="210"/>
      <c r="L21" s="211"/>
      <c r="M21" s="212"/>
      <c r="N21" s="212"/>
      <c r="O21" s="213"/>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4">
        <f t="shared" si="24"/>
        <v>0</v>
      </c>
      <c r="AV21" s="215"/>
      <c r="AW21" s="216">
        <f t="shared" si="22"/>
        <v>0</v>
      </c>
      <c r="AX21" s="217"/>
      <c r="AY21" s="218"/>
      <c r="AZ21" s="219"/>
      <c r="BA21" s="219"/>
      <c r="BB21" s="219"/>
      <c r="BC21" s="219"/>
      <c r="BD21" s="220"/>
    </row>
    <row r="22" spans="1:56" ht="39.9" customHeight="1">
      <c r="A22" s="72"/>
      <c r="B22" s="88">
        <f t="shared" si="23"/>
        <v>10</v>
      </c>
      <c r="C22" s="204"/>
      <c r="D22" s="205"/>
      <c r="E22" s="206"/>
      <c r="F22" s="207"/>
      <c r="G22" s="208"/>
      <c r="H22" s="209"/>
      <c r="I22" s="209"/>
      <c r="J22" s="209"/>
      <c r="K22" s="210"/>
      <c r="L22" s="211"/>
      <c r="M22" s="212"/>
      <c r="N22" s="212"/>
      <c r="O22" s="21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4">
        <f t="shared" si="24"/>
        <v>0</v>
      </c>
      <c r="AV22" s="215"/>
      <c r="AW22" s="216">
        <f t="shared" si="22"/>
        <v>0</v>
      </c>
      <c r="AX22" s="217"/>
      <c r="AY22" s="218"/>
      <c r="AZ22" s="219"/>
      <c r="BA22" s="219"/>
      <c r="BB22" s="219"/>
      <c r="BC22" s="219"/>
      <c r="BD22" s="220"/>
    </row>
    <row r="23" spans="1:56" ht="39.9" customHeight="1">
      <c r="A23" s="72"/>
      <c r="B23" s="88">
        <f t="shared" si="23"/>
        <v>11</v>
      </c>
      <c r="C23" s="204"/>
      <c r="D23" s="205"/>
      <c r="E23" s="206"/>
      <c r="F23" s="207"/>
      <c r="G23" s="208"/>
      <c r="H23" s="209"/>
      <c r="I23" s="209"/>
      <c r="J23" s="209"/>
      <c r="K23" s="210"/>
      <c r="L23" s="211"/>
      <c r="M23" s="212"/>
      <c r="N23" s="212"/>
      <c r="O23" s="21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4">
        <f t="shared" si="24"/>
        <v>0</v>
      </c>
      <c r="AV23" s="215"/>
      <c r="AW23" s="216">
        <f t="shared" si="22"/>
        <v>0</v>
      </c>
      <c r="AX23" s="217"/>
      <c r="AY23" s="218"/>
      <c r="AZ23" s="219"/>
      <c r="BA23" s="219"/>
      <c r="BB23" s="219"/>
      <c r="BC23" s="219"/>
      <c r="BD23" s="220"/>
    </row>
    <row r="24" spans="1:56" ht="39.9" customHeight="1">
      <c r="A24" s="72"/>
      <c r="B24" s="88">
        <f t="shared" si="23"/>
        <v>12</v>
      </c>
      <c r="C24" s="204"/>
      <c r="D24" s="205"/>
      <c r="E24" s="206"/>
      <c r="F24" s="207"/>
      <c r="G24" s="208"/>
      <c r="H24" s="209"/>
      <c r="I24" s="209"/>
      <c r="J24" s="209"/>
      <c r="K24" s="210"/>
      <c r="L24" s="211"/>
      <c r="M24" s="212"/>
      <c r="N24" s="212"/>
      <c r="O24" s="21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4">
        <f t="shared" si="24"/>
        <v>0</v>
      </c>
      <c r="AV24" s="215"/>
      <c r="AW24" s="216">
        <f t="shared" si="22"/>
        <v>0</v>
      </c>
      <c r="AX24" s="217"/>
      <c r="AY24" s="218"/>
      <c r="AZ24" s="219"/>
      <c r="BA24" s="219"/>
      <c r="BB24" s="219"/>
      <c r="BC24" s="219"/>
      <c r="BD24" s="220"/>
    </row>
    <row r="25" spans="1:56" ht="39.9" customHeight="1">
      <c r="A25" s="72"/>
      <c r="B25" s="88">
        <f t="shared" si="23"/>
        <v>13</v>
      </c>
      <c r="C25" s="204"/>
      <c r="D25" s="205"/>
      <c r="E25" s="206"/>
      <c r="F25" s="207"/>
      <c r="G25" s="208"/>
      <c r="H25" s="209"/>
      <c r="I25" s="209"/>
      <c r="J25" s="209"/>
      <c r="K25" s="210"/>
      <c r="L25" s="211"/>
      <c r="M25" s="212"/>
      <c r="N25" s="212"/>
      <c r="O25" s="21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4">
        <f t="shared" si="24"/>
        <v>0</v>
      </c>
      <c r="AV25" s="215"/>
      <c r="AW25" s="216">
        <f t="shared" si="22"/>
        <v>0</v>
      </c>
      <c r="AX25" s="217"/>
      <c r="AY25" s="218"/>
      <c r="AZ25" s="219"/>
      <c r="BA25" s="219"/>
      <c r="BB25" s="219"/>
      <c r="BC25" s="219"/>
      <c r="BD25" s="220"/>
    </row>
    <row r="26" spans="1:56" ht="39.9" customHeight="1">
      <c r="A26" s="72"/>
      <c r="B26" s="88">
        <f t="shared" si="23"/>
        <v>14</v>
      </c>
      <c r="C26" s="204"/>
      <c r="D26" s="205"/>
      <c r="E26" s="206"/>
      <c r="F26" s="207"/>
      <c r="G26" s="208"/>
      <c r="H26" s="209"/>
      <c r="I26" s="209"/>
      <c r="J26" s="209"/>
      <c r="K26" s="210"/>
      <c r="L26" s="211"/>
      <c r="M26" s="212"/>
      <c r="N26" s="212"/>
      <c r="O26" s="21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4">
        <f t="shared" si="24"/>
        <v>0</v>
      </c>
      <c r="AV26" s="215"/>
      <c r="AW26" s="216">
        <f t="shared" si="22"/>
        <v>0</v>
      </c>
      <c r="AX26" s="217"/>
      <c r="AY26" s="218"/>
      <c r="AZ26" s="219"/>
      <c r="BA26" s="219"/>
      <c r="BB26" s="219"/>
      <c r="BC26" s="219"/>
      <c r="BD26" s="220"/>
    </row>
    <row r="27" spans="1:56" ht="39.9" customHeight="1">
      <c r="A27" s="72"/>
      <c r="B27" s="88">
        <f t="shared" si="23"/>
        <v>15</v>
      </c>
      <c r="C27" s="204"/>
      <c r="D27" s="205"/>
      <c r="E27" s="206"/>
      <c r="F27" s="207"/>
      <c r="G27" s="208"/>
      <c r="H27" s="209"/>
      <c r="I27" s="209"/>
      <c r="J27" s="209"/>
      <c r="K27" s="210"/>
      <c r="L27" s="211"/>
      <c r="M27" s="212"/>
      <c r="N27" s="212"/>
      <c r="O27" s="21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4">
        <f t="shared" si="24"/>
        <v>0</v>
      </c>
      <c r="AV27" s="215"/>
      <c r="AW27" s="216">
        <f t="shared" si="22"/>
        <v>0</v>
      </c>
      <c r="AX27" s="217"/>
      <c r="AY27" s="218"/>
      <c r="AZ27" s="219"/>
      <c r="BA27" s="219"/>
      <c r="BB27" s="219"/>
      <c r="BC27" s="219"/>
      <c r="BD27" s="220"/>
    </row>
    <row r="28" spans="1:56" ht="39.9" customHeight="1">
      <c r="A28" s="72"/>
      <c r="B28" s="88">
        <f t="shared" si="23"/>
        <v>16</v>
      </c>
      <c r="C28" s="204"/>
      <c r="D28" s="205"/>
      <c r="E28" s="206"/>
      <c r="F28" s="207"/>
      <c r="G28" s="208"/>
      <c r="H28" s="209"/>
      <c r="I28" s="209"/>
      <c r="J28" s="209"/>
      <c r="K28" s="210"/>
      <c r="L28" s="211"/>
      <c r="M28" s="212"/>
      <c r="N28" s="212"/>
      <c r="O28" s="21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4">
        <f t="shared" si="24"/>
        <v>0</v>
      </c>
      <c r="AV28" s="215"/>
      <c r="AW28" s="216">
        <f t="shared" si="22"/>
        <v>0</v>
      </c>
      <c r="AX28" s="217"/>
      <c r="AY28" s="218"/>
      <c r="AZ28" s="219"/>
      <c r="BA28" s="219"/>
      <c r="BB28" s="219"/>
      <c r="BC28" s="219"/>
      <c r="BD28" s="220"/>
    </row>
    <row r="29" spans="1:56" ht="39.9" customHeight="1">
      <c r="A29" s="72"/>
      <c r="B29" s="88">
        <f t="shared" si="23"/>
        <v>17</v>
      </c>
      <c r="C29" s="204"/>
      <c r="D29" s="205"/>
      <c r="E29" s="206"/>
      <c r="F29" s="207"/>
      <c r="G29" s="208"/>
      <c r="H29" s="209"/>
      <c r="I29" s="209"/>
      <c r="J29" s="209"/>
      <c r="K29" s="210"/>
      <c r="L29" s="211"/>
      <c r="M29" s="212"/>
      <c r="N29" s="212"/>
      <c r="O29" s="21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4">
        <f t="shared" si="24"/>
        <v>0</v>
      </c>
      <c r="AV29" s="215"/>
      <c r="AW29" s="216">
        <f t="shared" si="22"/>
        <v>0</v>
      </c>
      <c r="AX29" s="217"/>
      <c r="AY29" s="218"/>
      <c r="AZ29" s="219"/>
      <c r="BA29" s="219"/>
      <c r="BB29" s="219"/>
      <c r="BC29" s="219"/>
      <c r="BD29" s="220"/>
    </row>
    <row r="30" spans="1:56" ht="39.9" customHeight="1" thickBot="1">
      <c r="A30" s="72"/>
      <c r="B30" s="89">
        <f t="shared" si="23"/>
        <v>18</v>
      </c>
      <c r="C30" s="235"/>
      <c r="D30" s="236"/>
      <c r="E30" s="237"/>
      <c r="F30" s="238"/>
      <c r="G30" s="239"/>
      <c r="H30" s="240"/>
      <c r="I30" s="240"/>
      <c r="J30" s="240"/>
      <c r="K30" s="241"/>
      <c r="L30" s="242"/>
      <c r="M30" s="243"/>
      <c r="N30" s="243"/>
      <c r="O30" s="244"/>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5">
        <f t="shared" si="24"/>
        <v>0</v>
      </c>
      <c r="AV30" s="246"/>
      <c r="AW30" s="247">
        <f t="shared" si="22"/>
        <v>0</v>
      </c>
      <c r="AX30" s="248"/>
      <c r="AY30" s="249"/>
      <c r="AZ30" s="250"/>
      <c r="BA30" s="250"/>
      <c r="BB30" s="250"/>
      <c r="BC30" s="250"/>
      <c r="BD30" s="251"/>
    </row>
    <row r="31" spans="1:56" ht="20.25" customHeight="1">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c r="A32" s="72"/>
      <c r="B32" s="72"/>
      <c r="C32" s="68" t="s">
        <v>173</v>
      </c>
      <c r="D32" s="99"/>
      <c r="E32" s="99"/>
      <c r="F32" s="100"/>
      <c r="G32" s="100"/>
      <c r="H32" s="100"/>
      <c r="I32" s="100"/>
      <c r="J32" s="100"/>
      <c r="K32" s="100"/>
      <c r="L32" s="100"/>
      <c r="M32" s="100"/>
      <c r="N32" s="100"/>
      <c r="O32" s="100"/>
      <c r="P32" s="100"/>
      <c r="Q32" s="100" t="s">
        <v>155</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c r="A33" s="72"/>
      <c r="B33" s="72"/>
      <c r="C33" s="68" t="s">
        <v>36</v>
      </c>
      <c r="D33" s="99"/>
      <c r="E33" s="99"/>
      <c r="F33" s="100"/>
      <c r="G33" s="100"/>
      <c r="H33" s="100"/>
      <c r="I33" s="100"/>
      <c r="J33" s="100"/>
      <c r="K33" s="100"/>
      <c r="L33" s="305" t="s">
        <v>30</v>
      </c>
      <c r="M33" s="305"/>
      <c r="N33" s="100"/>
      <c r="O33" s="100"/>
      <c r="P33" s="100"/>
      <c r="Q33" s="100"/>
      <c r="R33" s="267" t="s">
        <v>56</v>
      </c>
      <c r="S33" s="267"/>
      <c r="T33" s="267" t="s">
        <v>57</v>
      </c>
      <c r="U33" s="267"/>
      <c r="V33" s="267"/>
      <c r="W33" s="267"/>
      <c r="X33" s="100"/>
      <c r="Y33" s="268" t="s">
        <v>60</v>
      </c>
      <c r="Z33" s="268"/>
      <c r="AA33" s="268"/>
      <c r="AB33" s="268"/>
      <c r="AC33" s="68"/>
      <c r="AD33" s="68"/>
      <c r="AE33" s="106" t="s">
        <v>69</v>
      </c>
      <c r="AF33" s="106"/>
      <c r="AG33" s="100"/>
      <c r="AH33" s="100"/>
      <c r="AI33" s="252" t="s">
        <v>8</v>
      </c>
      <c r="AJ33" s="253"/>
      <c r="AK33" s="252" t="s">
        <v>9</v>
      </c>
      <c r="AL33" s="254"/>
      <c r="AM33" s="254"/>
      <c r="AN33" s="253"/>
      <c r="AO33" s="107"/>
      <c r="AP33" s="107"/>
      <c r="AQ33" s="107"/>
      <c r="AR33" s="107"/>
      <c r="AS33" s="255"/>
      <c r="AT33" s="255"/>
      <c r="AU33" s="107"/>
      <c r="AV33" s="107"/>
      <c r="AW33" s="107"/>
      <c r="AX33" s="72"/>
      <c r="AY33" s="72"/>
      <c r="AZ33" s="72"/>
      <c r="BA33" s="72"/>
      <c r="BB33" s="72"/>
      <c r="BC33" s="72"/>
      <c r="BD33" s="72"/>
    </row>
    <row r="34" spans="1:56" ht="20.25" customHeight="1">
      <c r="A34" s="72"/>
      <c r="B34" s="72"/>
      <c r="C34" s="316"/>
      <c r="D34" s="317"/>
      <c r="E34" s="318"/>
      <c r="F34" s="319">
        <f>IF(AB2=1,10,IF(AB2=2,11,IF(AB2=3,12,AB2-3)))</f>
        <v>1</v>
      </c>
      <c r="G34" s="320"/>
      <c r="H34" s="319">
        <f>IF(AB2=1,11,IF(AB2=2,12,AB2-2))</f>
        <v>2</v>
      </c>
      <c r="I34" s="320"/>
      <c r="J34" s="319">
        <f>IF(AB2=1,12,AB2-1)</f>
        <v>3</v>
      </c>
      <c r="K34" s="320"/>
      <c r="L34" s="252" t="s">
        <v>29</v>
      </c>
      <c r="M34" s="253"/>
      <c r="N34" s="100"/>
      <c r="O34" s="100"/>
      <c r="P34" s="100"/>
      <c r="Q34" s="100"/>
      <c r="R34" s="259"/>
      <c r="S34" s="259"/>
      <c r="T34" s="259" t="s">
        <v>58</v>
      </c>
      <c r="U34" s="259"/>
      <c r="V34" s="259" t="s">
        <v>59</v>
      </c>
      <c r="W34" s="259"/>
      <c r="X34" s="100"/>
      <c r="Y34" s="259" t="s">
        <v>58</v>
      </c>
      <c r="Z34" s="259"/>
      <c r="AA34" s="259" t="s">
        <v>59</v>
      </c>
      <c r="AB34" s="259"/>
      <c r="AC34" s="68"/>
      <c r="AD34" s="68"/>
      <c r="AE34" s="106" t="s">
        <v>65</v>
      </c>
      <c r="AF34" s="106"/>
      <c r="AG34" s="100"/>
      <c r="AH34" s="100"/>
      <c r="AI34" s="252" t="s">
        <v>4</v>
      </c>
      <c r="AJ34" s="253"/>
      <c r="AK34" s="252" t="s">
        <v>73</v>
      </c>
      <c r="AL34" s="254"/>
      <c r="AM34" s="254"/>
      <c r="AN34" s="253"/>
      <c r="AO34" s="109"/>
      <c r="AP34" s="109"/>
      <c r="AQ34" s="107"/>
      <c r="AR34" s="110"/>
      <c r="AS34" s="260"/>
      <c r="AT34" s="260"/>
      <c r="AU34" s="107"/>
      <c r="AV34" s="107"/>
      <c r="AW34" s="107"/>
      <c r="AX34" s="72"/>
      <c r="AY34" s="72"/>
      <c r="AZ34" s="72"/>
      <c r="BA34" s="72"/>
      <c r="BB34" s="72"/>
      <c r="BC34" s="72"/>
      <c r="BD34" s="72"/>
    </row>
    <row r="35" spans="1:56" ht="20.25" customHeight="1">
      <c r="A35" s="72"/>
      <c r="B35" s="72"/>
      <c r="C35" s="316" t="s">
        <v>124</v>
      </c>
      <c r="D35" s="317"/>
      <c r="E35" s="318"/>
      <c r="F35" s="271"/>
      <c r="G35" s="271"/>
      <c r="H35" s="271"/>
      <c r="I35" s="271"/>
      <c r="J35" s="271"/>
      <c r="K35" s="271"/>
      <c r="L35" s="261">
        <f>SUM(F35:K35)</f>
        <v>0</v>
      </c>
      <c r="M35" s="261"/>
      <c r="N35" s="100"/>
      <c r="O35" s="100"/>
      <c r="P35" s="100"/>
      <c r="Q35" s="100"/>
      <c r="R35" s="252" t="s">
        <v>4</v>
      </c>
      <c r="S35" s="253"/>
      <c r="T35" s="308">
        <f>SUMIFS($AU$13:$AV$30,$C$13:$D$30,"訪問介護員",$E$13:$F$30,"A")+SUMIFS($AU$13:$AV$30,$C$13:$D$30,"サービス提供責任者",$E$13:$F$30,"A")</f>
        <v>0</v>
      </c>
      <c r="U35" s="309"/>
      <c r="V35" s="310">
        <f>SUMIFS($AW$13:$AX$30,$C$13:$D$30,"訪問介護員",$E$13:$F$30,"A")+SUMIFS($AW$13:$AX$30,$C$13:$D$30,"サービス提供責任者",$E$13:$F$30,"A")</f>
        <v>0</v>
      </c>
      <c r="W35" s="311"/>
      <c r="X35" s="100"/>
      <c r="Y35" s="306">
        <v>0</v>
      </c>
      <c r="Z35" s="307"/>
      <c r="AA35" s="312">
        <v>0</v>
      </c>
      <c r="AB35" s="313"/>
      <c r="AC35" s="68"/>
      <c r="AD35" s="68"/>
      <c r="AE35" s="306">
        <v>0</v>
      </c>
      <c r="AF35" s="307"/>
      <c r="AG35" s="100"/>
      <c r="AH35" s="100"/>
      <c r="AI35" s="252" t="s">
        <v>5</v>
      </c>
      <c r="AJ35" s="253"/>
      <c r="AK35" s="252" t="s">
        <v>74</v>
      </c>
      <c r="AL35" s="254"/>
      <c r="AM35" s="254"/>
      <c r="AN35" s="253"/>
      <c r="AO35" s="110"/>
      <c r="AP35" s="107"/>
      <c r="AQ35" s="270"/>
      <c r="AR35" s="270"/>
      <c r="AS35" s="270"/>
      <c r="AT35" s="270"/>
      <c r="AU35" s="107"/>
      <c r="AV35" s="107"/>
      <c r="AW35" s="107"/>
      <c r="AX35" s="72"/>
      <c r="AY35" s="72"/>
      <c r="AZ35" s="72"/>
      <c r="BA35" s="72"/>
      <c r="BB35" s="72"/>
      <c r="BC35" s="72"/>
      <c r="BD35" s="72"/>
    </row>
    <row r="36" spans="1:56" ht="20.25" customHeight="1">
      <c r="A36" s="72"/>
      <c r="B36" s="72"/>
      <c r="C36" s="316" t="s">
        <v>125</v>
      </c>
      <c r="D36" s="317"/>
      <c r="E36" s="318"/>
      <c r="F36" s="271"/>
      <c r="G36" s="271"/>
      <c r="H36" s="271"/>
      <c r="I36" s="271"/>
      <c r="J36" s="271"/>
      <c r="K36" s="271"/>
      <c r="L36" s="261">
        <f>SUM(F36:K36)</f>
        <v>0</v>
      </c>
      <c r="M36" s="261"/>
      <c r="N36" s="100"/>
      <c r="O36" s="100"/>
      <c r="P36" s="100"/>
      <c r="Q36" s="100"/>
      <c r="R36" s="252" t="s">
        <v>5</v>
      </c>
      <c r="S36" s="253"/>
      <c r="T36" s="308">
        <f>SUMIFS($AU$13:$AV$30,$C$13:$D$30,"訪問介護員",$E$13:$F$30,"B")+SUMIFS($AU$13:$AV$30,$C$13:$D$30,"サービス提供責任者",$E$13:$F$30,"B")</f>
        <v>0</v>
      </c>
      <c r="U36" s="309"/>
      <c r="V36" s="310">
        <f>SUMIFS($AW$13:$AX$30,$C$13:$D$30,"訪問介護員",$E$13:$F$30,"B")+SUMIFS($AW$13:$AX$30,$C$13:$D$30,"サービス提供責任者",$E$13:$F$30,"B")</f>
        <v>0</v>
      </c>
      <c r="W36" s="311"/>
      <c r="X36" s="100"/>
      <c r="Y36" s="306">
        <v>0</v>
      </c>
      <c r="Z36" s="307"/>
      <c r="AA36" s="312">
        <v>0</v>
      </c>
      <c r="AB36" s="313"/>
      <c r="AC36" s="68"/>
      <c r="AD36" s="68"/>
      <c r="AE36" s="306">
        <v>0</v>
      </c>
      <c r="AF36" s="307"/>
      <c r="AG36" s="100"/>
      <c r="AH36" s="100"/>
      <c r="AI36" s="252" t="s">
        <v>6</v>
      </c>
      <c r="AJ36" s="253"/>
      <c r="AK36" s="252" t="s">
        <v>75</v>
      </c>
      <c r="AL36" s="254"/>
      <c r="AM36" s="254"/>
      <c r="AN36" s="253"/>
      <c r="AO36" s="110"/>
      <c r="AP36" s="107"/>
      <c r="AQ36" s="269"/>
      <c r="AR36" s="269"/>
      <c r="AS36" s="269"/>
      <c r="AT36" s="269"/>
      <c r="AU36" s="107"/>
      <c r="AV36" s="107"/>
      <c r="AW36" s="107"/>
      <c r="AX36" s="72"/>
      <c r="AY36" s="72"/>
      <c r="AZ36" s="72"/>
      <c r="BA36" s="72"/>
      <c r="BB36" s="72"/>
      <c r="BC36" s="72"/>
      <c r="BD36" s="72"/>
    </row>
    <row r="37" spans="1:56" ht="20.25" customHeight="1">
      <c r="A37" s="72"/>
      <c r="B37" s="72"/>
      <c r="C37" s="316" t="s">
        <v>28</v>
      </c>
      <c r="D37" s="317"/>
      <c r="E37" s="318"/>
      <c r="F37" s="271"/>
      <c r="G37" s="271"/>
      <c r="H37" s="271"/>
      <c r="I37" s="271"/>
      <c r="J37" s="271"/>
      <c r="K37" s="271"/>
      <c r="L37" s="261">
        <f>SUM(F37:K37)</f>
        <v>0</v>
      </c>
      <c r="M37" s="261"/>
      <c r="N37" s="100"/>
      <c r="O37" s="100"/>
      <c r="P37" s="100"/>
      <c r="Q37" s="100"/>
      <c r="R37" s="252" t="s">
        <v>6</v>
      </c>
      <c r="S37" s="253"/>
      <c r="T37" s="308">
        <f>SUMIFS($AU$13:$AV$30,$C$13:$D$30,"訪問介護員",$E$13:$F$30,"C")+SUMIFS($AU$13:$AV$30,$C$13:$D$30,"サービス提供責任者",$E$13:$F$30,"C")</f>
        <v>0</v>
      </c>
      <c r="U37" s="309"/>
      <c r="V37" s="310">
        <f>SUMIFS($AW$13:$AX$30,$C$13:$D$30,"訪問介護員",$E$13:$F$30,"C")+SUMIFS($AW$13:$AX$30,$C$13:$D$30,"サービス提供責任者",$E$13:$F$30,"C")</f>
        <v>0</v>
      </c>
      <c r="W37" s="311"/>
      <c r="X37" s="100"/>
      <c r="Y37" s="306">
        <v>0</v>
      </c>
      <c r="Z37" s="307"/>
      <c r="AA37" s="314">
        <v>0</v>
      </c>
      <c r="AB37" s="315"/>
      <c r="AC37" s="68"/>
      <c r="AD37" s="68"/>
      <c r="AE37" s="308" t="s">
        <v>38</v>
      </c>
      <c r="AF37" s="309"/>
      <c r="AG37" s="100"/>
      <c r="AH37" s="100"/>
      <c r="AI37" s="252" t="s">
        <v>7</v>
      </c>
      <c r="AJ37" s="253"/>
      <c r="AK37" s="252" t="s">
        <v>104</v>
      </c>
      <c r="AL37" s="254"/>
      <c r="AM37" s="254"/>
      <c r="AN37" s="253"/>
      <c r="AO37" s="111"/>
      <c r="AP37" s="107"/>
      <c r="AQ37" s="274"/>
      <c r="AR37" s="274"/>
      <c r="AS37" s="275"/>
      <c r="AT37" s="275"/>
      <c r="AU37" s="107"/>
      <c r="AV37" s="107"/>
      <c r="AW37" s="107"/>
      <c r="AX37" s="72"/>
      <c r="AY37" s="72"/>
      <c r="AZ37" s="72"/>
      <c r="BA37" s="72"/>
      <c r="BB37" s="72"/>
      <c r="BC37" s="72"/>
      <c r="BD37" s="72"/>
    </row>
    <row r="38" spans="1:56" ht="20.25" customHeight="1">
      <c r="A38" s="72"/>
      <c r="B38" s="72"/>
      <c r="C38" s="316" t="s">
        <v>29</v>
      </c>
      <c r="D38" s="317"/>
      <c r="E38" s="318"/>
      <c r="F38" s="261">
        <f>SUM(F35:G37)</f>
        <v>0</v>
      </c>
      <c r="G38" s="261"/>
      <c r="H38" s="261">
        <f>SUM(H35:I37)</f>
        <v>0</v>
      </c>
      <c r="I38" s="261"/>
      <c r="J38" s="261">
        <f>SUM(J35:K37)</f>
        <v>0</v>
      </c>
      <c r="K38" s="261"/>
      <c r="L38" s="261">
        <f>SUM(L35:M37)</f>
        <v>0</v>
      </c>
      <c r="M38" s="261"/>
      <c r="N38" s="304"/>
      <c r="O38" s="267"/>
      <c r="P38" s="100"/>
      <c r="Q38" s="100"/>
      <c r="R38" s="252" t="s">
        <v>7</v>
      </c>
      <c r="S38" s="253"/>
      <c r="T38" s="308">
        <f>SUMIFS($AU$13:$AV$30,$C$13:$D$30,"訪問介護員",$E$13:$F$30,"D")+SUMIFS($AU$13:$AV$30,$C$13:$D$30,"サービス提供責任者",$E$13:$F$30,"D")</f>
        <v>0</v>
      </c>
      <c r="U38" s="309"/>
      <c r="V38" s="310">
        <f>SUMIFS($AW$13:$AX$30,$C$13:$D$30,"訪問介護員",$E$13:$F$30,"D")+SUMIFS($AW$13:$AX$30,$C$13:$D$30,"サービス提供責任者",$E$13:$F$30,"D")</f>
        <v>0</v>
      </c>
      <c r="W38" s="311"/>
      <c r="X38" s="100"/>
      <c r="Y38" s="306">
        <v>0</v>
      </c>
      <c r="Z38" s="307"/>
      <c r="AA38" s="314">
        <v>0</v>
      </c>
      <c r="AB38" s="315"/>
      <c r="AC38" s="68"/>
      <c r="AD38" s="68"/>
      <c r="AE38" s="308" t="s">
        <v>38</v>
      </c>
      <c r="AF38" s="309"/>
      <c r="AG38" s="100"/>
      <c r="AH38" s="100"/>
      <c r="AI38" s="100"/>
      <c r="AJ38" s="269"/>
      <c r="AK38" s="269"/>
      <c r="AL38" s="274"/>
      <c r="AM38" s="274"/>
      <c r="AN38" s="275"/>
      <c r="AO38" s="275"/>
      <c r="AP38" s="107"/>
      <c r="AQ38" s="274"/>
      <c r="AR38" s="274"/>
      <c r="AS38" s="275"/>
      <c r="AT38" s="275"/>
      <c r="AU38" s="107"/>
      <c r="AV38" s="107"/>
      <c r="AW38" s="107"/>
      <c r="AX38" s="74"/>
      <c r="AY38" s="74"/>
      <c r="AZ38" s="72"/>
      <c r="BA38" s="72"/>
      <c r="BB38" s="72"/>
      <c r="BC38" s="72"/>
      <c r="BD38" s="72"/>
    </row>
    <row r="39" spans="1:56" ht="20.25" customHeight="1">
      <c r="A39" s="72"/>
      <c r="B39" s="72"/>
      <c r="C39" s="68"/>
      <c r="D39" s="68"/>
      <c r="E39" s="68"/>
      <c r="F39" s="68"/>
      <c r="G39" s="68"/>
      <c r="H39" s="68"/>
      <c r="I39" s="68"/>
      <c r="J39" s="68"/>
      <c r="K39" s="68"/>
      <c r="L39" s="106" t="s">
        <v>31</v>
      </c>
      <c r="M39" s="106"/>
      <c r="N39" s="68"/>
      <c r="O39" s="68"/>
      <c r="P39" s="100"/>
      <c r="Q39" s="100"/>
      <c r="R39" s="252" t="s">
        <v>29</v>
      </c>
      <c r="S39" s="253"/>
      <c r="T39" s="308">
        <f>SUM(T35:U38)</f>
        <v>0</v>
      </c>
      <c r="U39" s="309"/>
      <c r="V39" s="310">
        <f>SUM(V35:W38)</f>
        <v>0</v>
      </c>
      <c r="W39" s="311"/>
      <c r="X39" s="100"/>
      <c r="Y39" s="308">
        <f>SUM(Y35:Z38)</f>
        <v>0</v>
      </c>
      <c r="Z39" s="309"/>
      <c r="AA39" s="321">
        <f>SUM(AA35:AB38)</f>
        <v>0</v>
      </c>
      <c r="AB39" s="322"/>
      <c r="AC39" s="68"/>
      <c r="AD39" s="68"/>
      <c r="AE39" s="308">
        <f>SUM(AE35:AF36)</f>
        <v>0</v>
      </c>
      <c r="AF39" s="309"/>
      <c r="AG39" s="100"/>
      <c r="AH39" s="100"/>
      <c r="AI39" s="100"/>
      <c r="AJ39" s="269"/>
      <c r="AK39" s="269"/>
      <c r="AL39" s="274"/>
      <c r="AM39" s="274"/>
      <c r="AN39" s="281"/>
      <c r="AO39" s="281"/>
      <c r="AP39" s="107"/>
      <c r="AQ39" s="274"/>
      <c r="AR39" s="274"/>
      <c r="AS39" s="275"/>
      <c r="AT39" s="275"/>
      <c r="AU39" s="107"/>
      <c r="AV39" s="107"/>
      <c r="AW39" s="107"/>
      <c r="AX39" s="74"/>
      <c r="AY39" s="74"/>
      <c r="AZ39" s="72"/>
      <c r="BA39" s="72"/>
      <c r="BB39" s="72"/>
      <c r="BC39" s="72"/>
      <c r="BD39" s="72"/>
    </row>
    <row r="40" spans="1:56" ht="20.25" customHeight="1">
      <c r="A40" s="72"/>
      <c r="B40" s="72"/>
      <c r="C40" s="68"/>
      <c r="D40" s="68"/>
      <c r="E40" s="68"/>
      <c r="F40" s="68"/>
      <c r="G40" s="68"/>
      <c r="H40" s="68"/>
      <c r="I40" s="68"/>
      <c r="J40" s="68"/>
      <c r="K40" s="68"/>
      <c r="L40" s="303">
        <f>L38/3</f>
        <v>0</v>
      </c>
      <c r="M40" s="303"/>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137</v>
      </c>
      <c r="Y41" s="289" t="s">
        <v>138</v>
      </c>
      <c r="Z41" s="290"/>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c r="A42" s="72"/>
      <c r="B42" s="72"/>
      <c r="C42" s="44"/>
      <c r="D42" s="99"/>
      <c r="E42" s="99"/>
      <c r="F42" s="100"/>
      <c r="G42" s="100"/>
      <c r="H42" s="100"/>
      <c r="I42" s="100"/>
      <c r="J42" s="100"/>
      <c r="K42" s="100"/>
      <c r="L42" s="101" t="s">
        <v>135</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9" t="s">
        <v>63</v>
      </c>
      <c r="AC43" s="259"/>
      <c r="AD43" s="259"/>
      <c r="AE43" s="259"/>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c r="A44" s="72"/>
      <c r="B44" s="72"/>
      <c r="C44" s="301">
        <f>L40</f>
        <v>0</v>
      </c>
      <c r="D44" s="302"/>
      <c r="E44" s="106" t="s">
        <v>32</v>
      </c>
      <c r="F44" s="293">
        <v>40</v>
      </c>
      <c r="G44" s="294"/>
      <c r="H44" s="106" t="s">
        <v>33</v>
      </c>
      <c r="I44" s="291">
        <f>C44/F44</f>
        <v>0</v>
      </c>
      <c r="J44" s="292"/>
      <c r="K44" s="106" t="s">
        <v>34</v>
      </c>
      <c r="L44" s="295">
        <f>IF(C44&lt;40,1,ROUNDUP(I44,1))</f>
        <v>1</v>
      </c>
      <c r="M44" s="296"/>
      <c r="N44" s="297"/>
      <c r="O44" s="100"/>
      <c r="P44" s="100"/>
      <c r="Q44" s="100"/>
      <c r="R44" s="298">
        <f>IF($Y$41="週",AA39,Y39)</f>
        <v>0</v>
      </c>
      <c r="S44" s="299"/>
      <c r="T44" s="299"/>
      <c r="U44" s="300"/>
      <c r="V44" s="106" t="s">
        <v>32</v>
      </c>
      <c r="W44" s="252">
        <f>IF($Y$41="週",$AV$5,$AZ$5)</f>
        <v>40</v>
      </c>
      <c r="X44" s="254"/>
      <c r="Y44" s="254"/>
      <c r="Z44" s="253"/>
      <c r="AA44" s="106" t="s">
        <v>33</v>
      </c>
      <c r="AB44" s="283">
        <f>ROUNDDOWN(R44/W44,1)</f>
        <v>0</v>
      </c>
      <c r="AC44" s="284"/>
      <c r="AD44" s="284"/>
      <c r="AE44" s="285"/>
      <c r="AF44" s="100"/>
      <c r="AG44" s="100"/>
      <c r="AH44" s="100"/>
      <c r="AI44" s="100"/>
      <c r="AJ44" s="280"/>
      <c r="AK44" s="280"/>
      <c r="AL44" s="280"/>
      <c r="AM44" s="280"/>
      <c r="AN44" s="110"/>
      <c r="AO44" s="269"/>
      <c r="AP44" s="269"/>
      <c r="AQ44" s="269"/>
      <c r="AR44" s="269"/>
      <c r="AS44" s="110"/>
      <c r="AT44" s="255"/>
      <c r="AU44" s="255"/>
      <c r="AV44" s="255"/>
      <c r="AW44" s="255"/>
      <c r="AX44" s="74"/>
      <c r="AY44" s="74"/>
      <c r="AZ44" s="72"/>
      <c r="BA44" s="72"/>
      <c r="BB44" s="72"/>
      <c r="BC44" s="72"/>
      <c r="BD44" s="72"/>
    </row>
    <row r="45" spans="1:56" ht="20.25" customHeight="1">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c r="A46" s="72"/>
      <c r="B46" s="72"/>
      <c r="C46" s="68" t="s">
        <v>146</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c r="A47" s="72"/>
      <c r="B47" s="72"/>
      <c r="C47" s="68"/>
      <c r="D47" s="100" t="s">
        <v>147</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9" t="s">
        <v>29</v>
      </c>
      <c r="AC48" s="259"/>
      <c r="AD48" s="259"/>
      <c r="AE48" s="259"/>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c r="A49" s="72"/>
      <c r="B49" s="72"/>
      <c r="C49" s="68" t="s">
        <v>40</v>
      </c>
      <c r="D49" s="100"/>
      <c r="E49" s="100"/>
      <c r="F49" s="100"/>
      <c r="G49" s="100"/>
      <c r="H49" s="100"/>
      <c r="I49" s="100"/>
      <c r="J49" s="100"/>
      <c r="K49" s="100"/>
      <c r="L49" s="100"/>
      <c r="M49" s="100"/>
      <c r="N49" s="100"/>
      <c r="O49" s="100"/>
      <c r="P49" s="100"/>
      <c r="Q49" s="100"/>
      <c r="R49" s="298">
        <f>AE39</f>
        <v>0</v>
      </c>
      <c r="S49" s="299"/>
      <c r="T49" s="299"/>
      <c r="U49" s="300"/>
      <c r="V49" s="106" t="s">
        <v>123</v>
      </c>
      <c r="W49" s="283">
        <f>AB44</f>
        <v>0</v>
      </c>
      <c r="X49" s="284"/>
      <c r="Y49" s="284"/>
      <c r="Z49" s="285"/>
      <c r="AA49" s="106" t="s">
        <v>33</v>
      </c>
      <c r="AB49" s="286">
        <f>ROUNDDOWN(R49+W49,1)</f>
        <v>0</v>
      </c>
      <c r="AC49" s="287"/>
      <c r="AD49" s="287"/>
      <c r="AE49" s="28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9" priority="6">
      <formula>INDIRECT(ADDRESS(ROW(),COLUMN()))=TRUNC(INDIRECT(ADDRESS(ROW(),COLUMN())))</formula>
    </cfRule>
  </conditionalFormatting>
  <conditionalFormatting sqref="L40:M40">
    <cfRule type="expression" dxfId="8" priority="5">
      <formula>INDIRECT(ADDRESS(ROW(),COLUMN()))=TRUNC(INDIRECT(ADDRESS(ROW(),COLUMN())))</formula>
    </cfRule>
  </conditionalFormatting>
  <conditionalFormatting sqref="C44:D44">
    <cfRule type="expression" dxfId="7" priority="4">
      <formula>INDIRECT(ADDRESS(ROW(),COLUMN()))=TRUNC(INDIRECT(ADDRESS(ROW(),COLUMN())))</formula>
    </cfRule>
  </conditionalFormatting>
  <conditionalFormatting sqref="R44:U44">
    <cfRule type="expression" dxfId="6" priority="3">
      <formula>INDIRECT(ADDRESS(ROW(),COLUMN()))=TRUNC(INDIRECT(ADDRESS(ROW(),COLUMN())))</formula>
    </cfRule>
  </conditionalFormatting>
  <conditionalFormatting sqref="R49:U49">
    <cfRule type="expression" dxfId="5" priority="2">
      <formula>INDIRECT(ADDRESS(ROW(),COLUMN()))=TRUNC(INDIRECT(ADDRESS(ROW(),COLUMN())))</formula>
    </cfRule>
  </conditionalFormatting>
  <conditionalFormatting sqref="AU13:AX30">
    <cfRule type="expression" dxfId="4"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election activeCell="C21" sqref="C21"/>
    </sheetView>
  </sheetViews>
  <sheetFormatPr defaultColWidth="9" defaultRowHeight="18"/>
  <cols>
    <col min="1" max="2" width="9" style="10"/>
    <col min="3" max="3" width="44.19921875" style="10" customWidth="1"/>
    <col min="4" max="16384" width="9" style="10"/>
  </cols>
  <sheetData>
    <row r="1" spans="1:10">
      <c r="A1" s="10" t="s">
        <v>79</v>
      </c>
    </row>
    <row r="2" spans="1:10" s="11" customFormat="1" ht="20.25" customHeight="1">
      <c r="A2" s="12" t="s">
        <v>78</v>
      </c>
      <c r="B2" s="12"/>
      <c r="C2" s="13"/>
    </row>
    <row r="3" spans="1:10" s="11" customFormat="1" ht="20.25" customHeight="1">
      <c r="A3" s="13"/>
      <c r="B3" s="13"/>
      <c r="C3" s="13"/>
    </row>
    <row r="4" spans="1:10" s="11" customFormat="1" ht="20.25" customHeight="1">
      <c r="A4" s="27"/>
      <c r="B4" s="13" t="s">
        <v>130</v>
      </c>
      <c r="C4" s="13"/>
      <c r="E4" s="323" t="s">
        <v>132</v>
      </c>
      <c r="F4" s="323"/>
      <c r="G4" s="323"/>
      <c r="H4" s="323"/>
      <c r="I4" s="323"/>
      <c r="J4" s="323"/>
    </row>
    <row r="5" spans="1:10" s="11" customFormat="1" ht="20.25" customHeight="1">
      <c r="A5" s="28"/>
      <c r="B5" s="13" t="s">
        <v>131</v>
      </c>
      <c r="C5" s="13"/>
      <c r="E5" s="323"/>
      <c r="F5" s="323"/>
      <c r="G5" s="323"/>
      <c r="H5" s="323"/>
      <c r="I5" s="323"/>
      <c r="J5" s="323"/>
    </row>
    <row r="6" spans="1:10" s="11" customFormat="1" ht="20.25" customHeight="1">
      <c r="A6" s="26" t="s">
        <v>128</v>
      </c>
      <c r="B6" s="13"/>
      <c r="C6" s="13"/>
    </row>
    <row r="7" spans="1:10" s="11" customFormat="1" ht="20.25" customHeight="1">
      <c r="A7" s="26"/>
      <c r="B7" s="13"/>
      <c r="C7" s="13"/>
    </row>
    <row r="8" spans="1:10" s="11" customFormat="1" ht="20.25" customHeight="1">
      <c r="A8" s="13" t="s">
        <v>84</v>
      </c>
      <c r="B8" s="13"/>
      <c r="C8" s="13"/>
    </row>
    <row r="9" spans="1:10" s="11" customFormat="1" ht="20.25" customHeight="1">
      <c r="A9" s="26"/>
      <c r="B9" s="13"/>
      <c r="C9" s="13"/>
    </row>
    <row r="10" spans="1:10" s="11" customFormat="1" ht="20.25" customHeight="1">
      <c r="A10" s="13" t="s">
        <v>150</v>
      </c>
      <c r="B10" s="13"/>
      <c r="C10" s="13"/>
    </row>
    <row r="11" spans="1:10" s="11" customFormat="1" ht="20.25" customHeight="1">
      <c r="A11" s="13"/>
      <c r="B11" s="13"/>
      <c r="C11" s="13"/>
    </row>
    <row r="12" spans="1:10" s="11" customFormat="1" ht="20.25" customHeight="1">
      <c r="A12" s="31" t="s">
        <v>169</v>
      </c>
      <c r="B12" s="13"/>
      <c r="C12" s="13"/>
    </row>
    <row r="13" spans="1:10" s="11" customFormat="1" ht="20.25" customHeight="1">
      <c r="A13" s="13"/>
      <c r="B13" s="13"/>
      <c r="C13" s="13"/>
    </row>
    <row r="14" spans="1:10" s="11" customFormat="1" ht="20.25" customHeight="1">
      <c r="A14" s="13" t="s">
        <v>81</v>
      </c>
      <c r="B14" s="13"/>
      <c r="C14" s="13"/>
    </row>
    <row r="15" spans="1:10" s="11" customFormat="1" ht="20.25" customHeight="1">
      <c r="A15" s="13"/>
      <c r="B15" s="13"/>
      <c r="C15" s="13"/>
    </row>
    <row r="16" spans="1:10" s="11" customFormat="1" ht="20.25" customHeight="1">
      <c r="A16" s="13" t="s">
        <v>171</v>
      </c>
      <c r="B16" s="13"/>
      <c r="C16" s="13"/>
    </row>
    <row r="17" spans="1:6" s="11" customFormat="1" ht="20.25" customHeight="1">
      <c r="A17" s="13" t="s">
        <v>71</v>
      </c>
      <c r="B17" s="13"/>
      <c r="C17" s="13"/>
    </row>
    <row r="18" spans="1:6" s="11" customFormat="1" ht="20.25" customHeight="1">
      <c r="A18" s="13"/>
      <c r="B18" s="13"/>
      <c r="C18" s="13"/>
    </row>
    <row r="19" spans="1:6" s="11" customFormat="1" ht="20.25" customHeight="1">
      <c r="A19" s="13"/>
      <c r="B19" s="14" t="s">
        <v>27</v>
      </c>
      <c r="C19" s="14" t="s">
        <v>1</v>
      </c>
    </row>
    <row r="20" spans="1:6" s="11" customFormat="1" ht="20.25" customHeight="1">
      <c r="A20" s="13"/>
      <c r="B20" s="14">
        <v>2</v>
      </c>
      <c r="C20" s="327" t="s">
        <v>43</v>
      </c>
      <c r="D20" s="328" t="s">
        <v>183</v>
      </c>
      <c r="E20" s="329"/>
      <c r="F20" s="330"/>
    </row>
    <row r="21" spans="1:6" s="11" customFormat="1" ht="20.25" customHeight="1">
      <c r="A21" s="13"/>
      <c r="B21" s="14">
        <v>3</v>
      </c>
      <c r="C21" s="327" t="s">
        <v>117</v>
      </c>
      <c r="D21" s="331"/>
      <c r="E21" s="332"/>
      <c r="F21" s="333"/>
    </row>
    <row r="22" spans="1:6" s="11" customFormat="1" ht="20.25" customHeight="1">
      <c r="A22" s="13"/>
      <c r="B22" s="14">
        <v>4</v>
      </c>
      <c r="C22" s="327" t="s">
        <v>184</v>
      </c>
      <c r="D22" s="328" t="s">
        <v>185</v>
      </c>
      <c r="E22" s="329"/>
      <c r="F22" s="330"/>
    </row>
    <row r="23" spans="1:6" s="11" customFormat="1" ht="20.25" customHeight="1">
      <c r="A23" s="13"/>
      <c r="B23" s="14">
        <v>5</v>
      </c>
      <c r="C23" s="327" t="s">
        <v>186</v>
      </c>
      <c r="D23" s="331"/>
      <c r="E23" s="332"/>
      <c r="F23" s="333"/>
    </row>
    <row r="24" spans="1:6" s="11" customFormat="1" ht="20.25" customHeight="1">
      <c r="A24" s="13"/>
      <c r="B24" s="13" t="s">
        <v>108</v>
      </c>
      <c r="C24" s="13"/>
    </row>
    <row r="25" spans="1:6" s="11" customFormat="1" ht="20.25" customHeight="1">
      <c r="A25" s="13"/>
      <c r="B25" s="13"/>
      <c r="C25" s="13"/>
    </row>
    <row r="26" spans="1:6" s="11" customFormat="1" ht="20.25" customHeight="1">
      <c r="A26" s="13" t="s">
        <v>82</v>
      </c>
      <c r="B26" s="13"/>
      <c r="C26" s="13"/>
    </row>
    <row r="27" spans="1:6" s="11" customFormat="1" ht="20.25" customHeight="1">
      <c r="A27" s="13" t="s">
        <v>72</v>
      </c>
      <c r="B27" s="13"/>
      <c r="C27" s="13"/>
    </row>
    <row r="28" spans="1:6" s="11" customFormat="1" ht="20.25" customHeight="1">
      <c r="A28" s="13"/>
      <c r="B28" s="13"/>
      <c r="C28" s="13"/>
    </row>
    <row r="29" spans="1:6" s="11" customFormat="1" ht="20.25" customHeight="1">
      <c r="A29" s="13"/>
      <c r="B29" s="14" t="s">
        <v>8</v>
      </c>
      <c r="C29" s="14" t="s">
        <v>9</v>
      </c>
    </row>
    <row r="30" spans="1:6" s="11" customFormat="1" ht="20.25" customHeight="1">
      <c r="A30" s="13"/>
      <c r="B30" s="14" t="s">
        <v>4</v>
      </c>
      <c r="C30" s="15" t="s">
        <v>73</v>
      </c>
    </row>
    <row r="31" spans="1:6" s="11" customFormat="1" ht="20.25" customHeight="1">
      <c r="A31" s="13"/>
      <c r="B31" s="14" t="s">
        <v>5</v>
      </c>
      <c r="C31" s="15" t="s">
        <v>74</v>
      </c>
    </row>
    <row r="32" spans="1:6" s="11" customFormat="1" ht="20.25" customHeight="1">
      <c r="A32" s="13"/>
      <c r="B32" s="14" t="s">
        <v>6</v>
      </c>
      <c r="C32" s="15" t="s">
        <v>75</v>
      </c>
    </row>
    <row r="33" spans="1:55" s="11" customFormat="1" ht="20.25" customHeight="1">
      <c r="A33" s="13"/>
      <c r="B33" s="14" t="s">
        <v>7</v>
      </c>
      <c r="C33" s="15" t="s">
        <v>104</v>
      </c>
    </row>
    <row r="34" spans="1:55" s="11" customFormat="1" ht="20.25" customHeight="1">
      <c r="A34" s="13"/>
      <c r="B34" s="13"/>
      <c r="C34" s="13"/>
    </row>
    <row r="35" spans="1:55" s="11" customFormat="1" ht="20.25" customHeight="1">
      <c r="A35" s="13"/>
      <c r="B35" s="16" t="s">
        <v>10</v>
      </c>
      <c r="C35" s="13"/>
    </row>
    <row r="36" spans="1:55" s="11" customFormat="1" ht="20.25" customHeight="1">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c r="B37" s="13" t="s">
        <v>126</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c r="E38" s="13"/>
    </row>
    <row r="39" spans="1:55" s="11" customFormat="1" ht="20.25" customHeight="1">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c r="A40" s="13" t="s">
        <v>172</v>
      </c>
      <c r="B40" s="13"/>
      <c r="C40" s="13"/>
    </row>
    <row r="41" spans="1:55" s="11" customFormat="1" ht="20.25" customHeight="1">
      <c r="A41" s="13" t="s">
        <v>77</v>
      </c>
      <c r="B41" s="13"/>
      <c r="C41" s="13"/>
    </row>
    <row r="42" spans="1:55" s="11" customFormat="1" ht="20.25" customHeight="1">
      <c r="A42" s="23" t="s">
        <v>151</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c r="A44" s="13" t="s">
        <v>83</v>
      </c>
      <c r="B44" s="13"/>
    </row>
    <row r="45" spans="1:55" s="11" customFormat="1" ht="20.25" customHeight="1"/>
    <row r="46" spans="1:55" s="11" customFormat="1" ht="20.25" customHeight="1">
      <c r="A46" s="13" t="s">
        <v>170</v>
      </c>
      <c r="B46" s="13"/>
      <c r="C46" s="13"/>
    </row>
    <row r="47" spans="1:55" s="11" customFormat="1" ht="20.25" customHeight="1">
      <c r="A47" s="31" t="s">
        <v>152</v>
      </c>
      <c r="B47" s="13"/>
      <c r="C47" s="13"/>
    </row>
    <row r="48" spans="1:55" s="11" customFormat="1" ht="20.25" customHeight="1"/>
    <row r="49" spans="1:55" s="11" customFormat="1" ht="20.25" customHeight="1">
      <c r="A49" s="13" t="s">
        <v>85</v>
      </c>
      <c r="B49" s="13"/>
      <c r="C49" s="13"/>
    </row>
    <row r="50" spans="1:55" s="11" customFormat="1" ht="20.25" customHeight="1">
      <c r="A50" s="13" t="s">
        <v>153</v>
      </c>
      <c r="B50" s="13"/>
      <c r="C50" s="13"/>
    </row>
    <row r="51" spans="1:55" s="11" customFormat="1" ht="20.25" customHeight="1">
      <c r="A51" s="13"/>
      <c r="B51" s="13"/>
      <c r="C51" s="13"/>
    </row>
    <row r="52" spans="1:55" s="11" customFormat="1" ht="20.25" customHeight="1">
      <c r="A52" s="13" t="s">
        <v>86</v>
      </c>
      <c r="B52" s="13"/>
      <c r="C52" s="13"/>
    </row>
    <row r="53" spans="1:55" s="11" customFormat="1" ht="20.25" customHeight="1">
      <c r="A53" s="13"/>
      <c r="B53" s="13"/>
      <c r="C53" s="13"/>
    </row>
    <row r="54" spans="1:55" s="11" customFormat="1" ht="20.25" customHeight="1">
      <c r="A54" s="11" t="s">
        <v>154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c r="A55" s="11" t="s">
        <v>118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c r="A56" s="11" t="s">
        <v>165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c r="A58" s="11" t="s">
        <v>174</v>
      </c>
      <c r="C58" s="25"/>
      <c r="D58" s="16"/>
      <c r="E58" s="16"/>
    </row>
    <row r="59" spans="1:55" s="11" customFormat="1" ht="20.25" customHeight="1">
      <c r="A59" s="30" t="s">
        <v>144</v>
      </c>
      <c r="C59" s="25"/>
      <c r="D59" s="16"/>
      <c r="E59" s="16"/>
    </row>
    <row r="60" spans="1:55" s="11" customFormat="1" ht="20.25" customHeight="1">
      <c r="A60" s="25"/>
      <c r="B60" s="25"/>
      <c r="C60" s="25"/>
      <c r="D60" s="13"/>
      <c r="E60" s="13"/>
    </row>
    <row r="61" spans="1:55" s="11" customFormat="1" ht="20.25" customHeight="1">
      <c r="A61" s="11" t="s">
        <v>156</v>
      </c>
      <c r="C61" s="25"/>
      <c r="D61" s="16"/>
      <c r="E61" s="16"/>
    </row>
    <row r="62" spans="1:55" s="11" customFormat="1" ht="20.25" customHeight="1">
      <c r="A62" s="86" t="s">
        <v>161</v>
      </c>
      <c r="B62" s="25"/>
      <c r="C62" s="25"/>
      <c r="D62" s="13"/>
      <c r="E62" s="13"/>
    </row>
    <row r="63" spans="1:55" s="11" customFormat="1" ht="20.25" customHeight="1">
      <c r="A63" s="85" t="s">
        <v>162</v>
      </c>
      <c r="B63" s="25"/>
      <c r="C63" s="25"/>
      <c r="D63" s="29"/>
      <c r="E63" s="29"/>
    </row>
    <row r="64" spans="1:55" s="11" customFormat="1" ht="20.25" customHeight="1">
      <c r="A64" s="86" t="s">
        <v>163</v>
      </c>
      <c r="B64" s="25"/>
      <c r="C64" s="25"/>
      <c r="D64" s="29"/>
      <c r="E64" s="29"/>
    </row>
    <row r="65" spans="1:5" s="11" customFormat="1" ht="20.25" customHeight="1">
      <c r="A65" s="85" t="s">
        <v>164</v>
      </c>
      <c r="B65" s="25"/>
      <c r="C65" s="25"/>
      <c r="D65" s="29"/>
      <c r="E65" s="29"/>
    </row>
    <row r="66" spans="1:5" s="11" customFormat="1" ht="20.25" customHeight="1">
      <c r="A66" s="86" t="s">
        <v>175</v>
      </c>
      <c r="B66" s="25"/>
      <c r="C66" s="25"/>
      <c r="D66" s="29"/>
      <c r="E66" s="29"/>
    </row>
    <row r="67" spans="1:5" s="11" customFormat="1" ht="20.25" customHeight="1">
      <c r="A67" s="86" t="s">
        <v>176</v>
      </c>
      <c r="B67" s="25"/>
      <c r="C67" s="25"/>
      <c r="D67" s="29"/>
      <c r="E67" s="29"/>
    </row>
    <row r="68" spans="1:5" s="11" customFormat="1" ht="20.25" customHeight="1">
      <c r="A68" s="86" t="s">
        <v>177</v>
      </c>
      <c r="B68" s="25"/>
      <c r="C68" s="25"/>
      <c r="D68" s="29"/>
      <c r="E68" s="29"/>
    </row>
    <row r="69" spans="1:5" s="11" customFormat="1" ht="20.25" customHeight="1">
      <c r="A69" s="25"/>
      <c r="B69" s="25"/>
      <c r="C69" s="25"/>
      <c r="D69" s="29"/>
      <c r="E69" s="29"/>
    </row>
    <row r="70" spans="1:5" s="11" customFormat="1" ht="20.25" customHeight="1">
      <c r="A70" s="25"/>
      <c r="B70" s="25"/>
      <c r="C70" s="25"/>
      <c r="D70" s="29"/>
      <c r="E70" s="29"/>
    </row>
    <row r="71" spans="1:5" s="11" customFormat="1" ht="20.25" customHeight="1">
      <c r="A71" s="25"/>
      <c r="B71" s="25"/>
      <c r="C71" s="25"/>
      <c r="D71" s="29"/>
      <c r="E71" s="29"/>
    </row>
    <row r="72" spans="1:5" s="11" customFormat="1" ht="20.25" customHeight="1">
      <c r="A72" s="25"/>
      <c r="B72" s="25"/>
      <c r="C72" s="25"/>
      <c r="D72" s="29"/>
      <c r="E72" s="29"/>
    </row>
    <row r="73" spans="1:5" ht="20.25" customHeight="1"/>
    <row r="74" spans="1:5" ht="20.25" customHeight="1"/>
  </sheetData>
  <mergeCells count="3">
    <mergeCell ref="E4:J5"/>
    <mergeCell ref="D20:F21"/>
    <mergeCell ref="D22:F23"/>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topLeftCell="B22" workbookViewId="0">
      <selection activeCell="F24" sqref="F24"/>
    </sheetView>
  </sheetViews>
  <sheetFormatPr defaultColWidth="9" defaultRowHeight="26.4"/>
  <cols>
    <col min="1" max="1" width="2" style="124" customWidth="1"/>
    <col min="2" max="2" width="7.09765625" style="124" bestFit="1" customWidth="1"/>
    <col min="3" max="11" width="40.59765625" style="124" customWidth="1"/>
    <col min="12" max="16384" width="9" style="124"/>
  </cols>
  <sheetData>
    <row r="1" spans="2:11">
      <c r="B1" s="124" t="s">
        <v>111</v>
      </c>
    </row>
    <row r="3" spans="2:11">
      <c r="B3" s="125" t="s">
        <v>112</v>
      </c>
      <c r="C3" s="125" t="s">
        <v>113</v>
      </c>
    </row>
    <row r="4" spans="2:11">
      <c r="B4" s="125">
        <v>1</v>
      </c>
      <c r="C4" s="126" t="s">
        <v>99</v>
      </c>
    </row>
    <row r="5" spans="2:11">
      <c r="B5" s="125">
        <v>2</v>
      </c>
      <c r="C5" s="126" t="s">
        <v>179</v>
      </c>
    </row>
    <row r="6" spans="2:11">
      <c r="B6" s="125">
        <v>3</v>
      </c>
      <c r="C6" s="326" t="s">
        <v>180</v>
      </c>
    </row>
    <row r="7" spans="2:11">
      <c r="B7" s="125">
        <v>4</v>
      </c>
      <c r="C7" s="126" t="s">
        <v>181</v>
      </c>
    </row>
    <row r="8" spans="2:11">
      <c r="B8" s="125">
        <v>5</v>
      </c>
      <c r="C8" s="126" t="s">
        <v>182</v>
      </c>
    </row>
    <row r="10" spans="2:11">
      <c r="B10" s="124" t="s">
        <v>110</v>
      </c>
    </row>
    <row r="11" spans="2:11" ht="27" thickBot="1"/>
    <row r="12" spans="2:11" ht="27" thickBot="1">
      <c r="B12" s="127" t="s">
        <v>92</v>
      </c>
      <c r="C12" s="128" t="s">
        <v>2</v>
      </c>
      <c r="D12" s="129" t="s">
        <v>43</v>
      </c>
      <c r="E12" s="130" t="s">
        <v>42</v>
      </c>
      <c r="F12" s="129" t="s">
        <v>184</v>
      </c>
      <c r="G12" s="131" t="s">
        <v>186</v>
      </c>
      <c r="H12" s="131" t="s">
        <v>145</v>
      </c>
      <c r="I12" s="131" t="s">
        <v>145</v>
      </c>
      <c r="J12" s="131" t="s">
        <v>145</v>
      </c>
      <c r="K12" s="132" t="s">
        <v>145</v>
      </c>
    </row>
    <row r="13" spans="2:11">
      <c r="B13" s="324" t="s">
        <v>93</v>
      </c>
      <c r="C13" s="133" t="s">
        <v>50</v>
      </c>
      <c r="D13" s="134" t="s">
        <v>3</v>
      </c>
      <c r="E13" s="135" t="s">
        <v>3</v>
      </c>
      <c r="F13" s="134" t="s">
        <v>3</v>
      </c>
      <c r="G13" s="135" t="s">
        <v>3</v>
      </c>
      <c r="H13" s="136"/>
      <c r="I13" s="136"/>
      <c r="J13" s="136"/>
      <c r="K13" s="137"/>
    </row>
    <row r="14" spans="2:11">
      <c r="B14" s="324"/>
      <c r="C14" s="138" t="s">
        <v>50</v>
      </c>
      <c r="D14" s="139" t="s">
        <v>51</v>
      </c>
      <c r="E14" s="140" t="s">
        <v>44</v>
      </c>
      <c r="F14" s="139" t="s">
        <v>51</v>
      </c>
      <c r="G14" s="140" t="s">
        <v>44</v>
      </c>
      <c r="H14" s="126"/>
      <c r="I14" s="126"/>
      <c r="J14" s="126"/>
      <c r="K14" s="141"/>
    </row>
    <row r="15" spans="2:11">
      <c r="B15" s="324"/>
      <c r="C15" s="138" t="s">
        <v>50</v>
      </c>
      <c r="D15" s="142" t="s">
        <v>52</v>
      </c>
      <c r="E15" s="143" t="s">
        <v>45</v>
      </c>
      <c r="F15" s="142" t="s">
        <v>52</v>
      </c>
      <c r="G15" s="143" t="s">
        <v>45</v>
      </c>
      <c r="H15" s="126"/>
      <c r="I15" s="126"/>
      <c r="J15" s="126"/>
      <c r="K15" s="141"/>
    </row>
    <row r="16" spans="2:11">
      <c r="B16" s="324"/>
      <c r="C16" s="138" t="s">
        <v>50</v>
      </c>
      <c r="D16" s="142" t="s">
        <v>119</v>
      </c>
      <c r="E16" s="143" t="s">
        <v>114</v>
      </c>
      <c r="F16" s="142" t="s">
        <v>119</v>
      </c>
      <c r="G16" s="143" t="s">
        <v>114</v>
      </c>
      <c r="H16" s="126"/>
      <c r="I16" s="126"/>
      <c r="J16" s="126"/>
      <c r="K16" s="141"/>
    </row>
    <row r="17" spans="2:11">
      <c r="B17" s="324"/>
      <c r="C17" s="138" t="s">
        <v>50</v>
      </c>
      <c r="D17" s="142" t="s">
        <v>49</v>
      </c>
      <c r="E17" s="143" t="s">
        <v>115</v>
      </c>
      <c r="F17" s="142" t="s">
        <v>49</v>
      </c>
      <c r="G17" s="143" t="s">
        <v>115</v>
      </c>
      <c r="H17" s="126"/>
      <c r="I17" s="126"/>
      <c r="J17" s="126"/>
      <c r="K17" s="141"/>
    </row>
    <row r="18" spans="2:11">
      <c r="B18" s="324"/>
      <c r="C18" s="138" t="s">
        <v>50</v>
      </c>
      <c r="D18" s="142" t="s">
        <v>47</v>
      </c>
      <c r="E18" s="143" t="s">
        <v>116</v>
      </c>
      <c r="F18" s="142" t="s">
        <v>47</v>
      </c>
      <c r="G18" s="143" t="s">
        <v>116</v>
      </c>
      <c r="H18" s="126"/>
      <c r="I18" s="126"/>
      <c r="J18" s="126"/>
      <c r="K18" s="141"/>
    </row>
    <row r="19" spans="2:11">
      <c r="B19" s="324"/>
      <c r="C19" s="138" t="s">
        <v>50</v>
      </c>
      <c r="D19" s="142" t="s">
        <v>127</v>
      </c>
      <c r="E19" s="143" t="s">
        <v>46</v>
      </c>
      <c r="F19" s="487" t="s">
        <v>201</v>
      </c>
      <c r="G19" s="143" t="s">
        <v>46</v>
      </c>
      <c r="H19" s="126"/>
      <c r="I19" s="126"/>
      <c r="J19" s="126"/>
      <c r="K19" s="141"/>
    </row>
    <row r="20" spans="2:11">
      <c r="B20" s="324"/>
      <c r="C20" s="138" t="s">
        <v>50</v>
      </c>
      <c r="D20" s="142" t="s">
        <v>145</v>
      </c>
      <c r="E20" s="143" t="s">
        <v>47</v>
      </c>
      <c r="F20" s="143"/>
      <c r="G20" s="143" t="s">
        <v>47</v>
      </c>
      <c r="H20" s="126"/>
      <c r="I20" s="126"/>
      <c r="J20" s="126"/>
      <c r="K20" s="141"/>
    </row>
    <row r="21" spans="2:11">
      <c r="B21" s="324"/>
      <c r="C21" s="138" t="s">
        <v>50</v>
      </c>
      <c r="D21" s="142" t="s">
        <v>145</v>
      </c>
      <c r="E21" s="143" t="s">
        <v>48</v>
      </c>
      <c r="F21" s="143"/>
      <c r="G21" s="143" t="s">
        <v>48</v>
      </c>
      <c r="H21" s="126"/>
      <c r="I21" s="126"/>
      <c r="J21" s="126"/>
      <c r="K21" s="141"/>
    </row>
    <row r="22" spans="2:11">
      <c r="B22" s="324"/>
      <c r="C22" s="138" t="s">
        <v>50</v>
      </c>
      <c r="D22" s="143" t="s">
        <v>145</v>
      </c>
      <c r="E22" s="143" t="s">
        <v>145</v>
      </c>
      <c r="F22" s="143"/>
      <c r="G22" s="126" t="s">
        <v>202</v>
      </c>
      <c r="H22" s="126"/>
      <c r="I22" s="126"/>
      <c r="J22" s="126"/>
      <c r="K22" s="141"/>
    </row>
    <row r="23" spans="2:11">
      <c r="B23" s="324"/>
      <c r="C23" s="138" t="s">
        <v>50</v>
      </c>
      <c r="D23" s="143" t="s">
        <v>145</v>
      </c>
      <c r="E23" s="143" t="s">
        <v>145</v>
      </c>
      <c r="F23" s="143"/>
      <c r="G23" s="126"/>
      <c r="H23" s="126"/>
      <c r="I23" s="126"/>
      <c r="J23" s="126"/>
      <c r="K23" s="141"/>
    </row>
    <row r="24" spans="2:11">
      <c r="B24" s="324"/>
      <c r="C24" s="138" t="s">
        <v>50</v>
      </c>
      <c r="D24" s="143" t="s">
        <v>145</v>
      </c>
      <c r="E24" s="143" t="s">
        <v>145</v>
      </c>
      <c r="F24" s="143"/>
      <c r="G24" s="126"/>
      <c r="H24" s="126"/>
      <c r="I24" s="126"/>
      <c r="J24" s="126"/>
      <c r="K24" s="141"/>
    </row>
    <row r="25" spans="2:11" ht="27" thickBot="1">
      <c r="B25" s="325"/>
      <c r="C25" s="144" t="s">
        <v>50</v>
      </c>
      <c r="D25" s="145" t="s">
        <v>145</v>
      </c>
      <c r="E25" s="146" t="s">
        <v>145</v>
      </c>
      <c r="F25" s="146"/>
      <c r="G25" s="145"/>
      <c r="H25" s="145"/>
      <c r="I25" s="145"/>
      <c r="J25" s="145"/>
      <c r="K25" s="147"/>
    </row>
    <row r="28" spans="2:11">
      <c r="C28" s="124" t="s">
        <v>136</v>
      </c>
    </row>
    <row r="29" spans="2:11">
      <c r="C29" s="124" t="s">
        <v>53</v>
      </c>
    </row>
    <row r="30" spans="2:11">
      <c r="C30" s="124" t="s">
        <v>142</v>
      </c>
    </row>
    <row r="31" spans="2:11">
      <c r="C31" s="124" t="s">
        <v>139</v>
      </c>
    </row>
    <row r="32" spans="2:11">
      <c r="C32" s="124" t="s">
        <v>140</v>
      </c>
    </row>
    <row r="33" spans="3:3">
      <c r="C33" s="124" t="s">
        <v>141</v>
      </c>
    </row>
    <row r="34" spans="3:3">
      <c r="C34" s="124" t="s">
        <v>54</v>
      </c>
    </row>
    <row r="35" spans="3:3">
      <c r="C35" s="124" t="s">
        <v>55</v>
      </c>
    </row>
    <row r="37" spans="3:3">
      <c r="C37" s="124" t="s">
        <v>143</v>
      </c>
    </row>
    <row r="38" spans="3:3">
      <c r="C38" s="124" t="s">
        <v>94</v>
      </c>
    </row>
    <row r="39" spans="3:3">
      <c r="C39" s="124" t="s">
        <v>95</v>
      </c>
    </row>
    <row r="40" spans="3:3">
      <c r="C40" s="124" t="s">
        <v>96</v>
      </c>
    </row>
    <row r="41" spans="3:3">
      <c r="C41" s="124" t="s">
        <v>97</v>
      </c>
    </row>
    <row r="42" spans="3:3">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【記載例】訪問介護</vt:lpstr>
      <vt:lpstr>【記載例】生活援助特化型訪問サービスも指定を受けている場合</vt:lpstr>
      <vt:lpstr>訪問介護・第一号訪問事業（100名）</vt:lpstr>
      <vt:lpstr>訪問介護・第一号訪問事業（１枚版）</vt:lpstr>
      <vt:lpstr>記入方法</vt:lpstr>
      <vt:lpstr>プルダウン・リスト</vt:lpstr>
      <vt:lpstr>【記載例】生活援助特化型訪問サービスも指定を受けている場合!Print_Area</vt:lpstr>
      <vt:lpstr>【記載例】訪問介護!Print_Area</vt:lpstr>
      <vt:lpstr>記入方法!Print_Area</vt:lpstr>
      <vt:lpstr>'訪問介護・第一号訪問事業（100名）'!Print_Area</vt:lpstr>
      <vt:lpstr>'訪問介護・第一号訪問事業（１枚版）'!Print_Area</vt:lpstr>
      <vt:lpstr>【記載例】生活援助特化型訪問サービスも指定を受けている場合!Print_Titles</vt:lpstr>
      <vt:lpstr>【記載例】訪問介護!Print_Titles</vt:lpstr>
      <vt:lpstr>'訪問介護・第一号訪問事業（100名）'!Print_Titles</vt:lpstr>
      <vt:lpstr>'訪問介護・第一号訪問事業（１枚版）'!Print_Titles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荒谷 悠輔</cp:lastModifiedBy>
  <cp:lastPrinted>2021-03-24T07:06:24Z</cp:lastPrinted>
  <dcterms:created xsi:type="dcterms:W3CDTF">2020-01-14T23:44:41Z</dcterms:created>
  <dcterms:modified xsi:type="dcterms:W3CDTF">2024-02-05T04:17:50Z</dcterms:modified>
</cp:coreProperties>
</file>