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02　管理係\01_管理班\01　入居・募集\★募集関係\★収入計算入力フォーム\05 完成\"/>
    </mc:Choice>
  </mc:AlternateContent>
  <workbookProtection workbookPassword="E977" lockStructure="1"/>
  <bookViews>
    <workbookView xWindow="-105" yWindow="-105" windowWidth="20715" windowHeight="13275"/>
  </bookViews>
  <sheets>
    <sheet name="計算シート" sheetId="1" r:id="rId1"/>
    <sheet name="マスタ" sheetId="2" state="hidden" r:id="rId2"/>
  </sheets>
  <definedNames>
    <definedName name="_xlnm.Print_Area" localSheetId="0">計算シート!$A$1:$F$119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0" i="1" l="1"/>
  <c r="D70" i="1" l="1"/>
  <c r="D69" i="1"/>
  <c r="D68" i="1"/>
  <c r="D67" i="1"/>
  <c r="F21" i="1"/>
  <c r="E21" i="1"/>
  <c r="D21" i="1"/>
  <c r="F16" i="1"/>
  <c r="E16" i="1"/>
  <c r="H23" i="2"/>
  <c r="H24" i="2"/>
  <c r="H25" i="2"/>
  <c r="H26" i="2"/>
  <c r="H27" i="2"/>
  <c r="G23" i="2"/>
  <c r="G24" i="2"/>
  <c r="G25" i="2"/>
  <c r="G26" i="2"/>
  <c r="G27" i="2"/>
  <c r="H15" i="2"/>
  <c r="H16" i="2"/>
  <c r="H17" i="2"/>
  <c r="H18" i="2"/>
  <c r="H19" i="2"/>
  <c r="G15" i="2"/>
  <c r="G16" i="2"/>
  <c r="G17" i="2"/>
  <c r="G18" i="2"/>
  <c r="G19" i="2"/>
  <c r="F11" i="1"/>
  <c r="H3" i="2"/>
  <c r="H8" i="2"/>
  <c r="H9" i="2"/>
  <c r="H10" i="2"/>
  <c r="H11" i="2"/>
  <c r="G3" i="2"/>
  <c r="E11" i="1" s="1"/>
  <c r="G8" i="2"/>
  <c r="G9" i="2"/>
  <c r="G10" i="2"/>
  <c r="G11" i="2"/>
  <c r="F11" i="2"/>
  <c r="E29" i="1" l="1"/>
  <c r="E33" i="1" s="1"/>
  <c r="F29" i="1"/>
  <c r="F33" i="1" s="1"/>
  <c r="F44" i="1"/>
  <c r="E70" i="1" s="1"/>
  <c r="F107" i="1" s="1"/>
  <c r="E44" i="1"/>
  <c r="E69" i="1" s="1"/>
  <c r="E107" i="1" s="1"/>
  <c r="F104" i="1"/>
  <c r="E104" i="1"/>
  <c r="D56" i="1"/>
  <c r="D57" i="1"/>
  <c r="D58" i="1"/>
  <c r="D55" i="1"/>
  <c r="F105" i="1" l="1"/>
  <c r="E105" i="1"/>
  <c r="E57" i="1"/>
  <c r="E106" i="1" s="1"/>
  <c r="E58" i="1"/>
  <c r="F19" i="2"/>
  <c r="E19" i="2"/>
  <c r="F27" i="2"/>
  <c r="E27" i="2"/>
  <c r="F18" i="2"/>
  <c r="E18" i="2"/>
  <c r="F17" i="2"/>
  <c r="E17" i="2"/>
  <c r="F16" i="2"/>
  <c r="E16" i="2"/>
  <c r="F15" i="2"/>
  <c r="D16" i="1" s="1"/>
  <c r="E15" i="2"/>
  <c r="C16" i="1" s="1"/>
  <c r="F26" i="2"/>
  <c r="E26" i="2"/>
  <c r="F25" i="2"/>
  <c r="E25" i="2"/>
  <c r="F24" i="2"/>
  <c r="E24" i="2"/>
  <c r="F23" i="2"/>
  <c r="E23" i="2"/>
  <c r="C21" i="1" s="1"/>
  <c r="E11" i="2"/>
  <c r="F10" i="2"/>
  <c r="E10" i="2"/>
  <c r="F9" i="2"/>
  <c r="E9" i="2"/>
  <c r="F8" i="2"/>
  <c r="E8" i="2"/>
  <c r="F3" i="2"/>
  <c r="E3" i="2"/>
  <c r="E108" i="1" l="1"/>
  <c r="F106" i="1"/>
  <c r="F108" i="1" s="1"/>
  <c r="C11" i="1"/>
  <c r="C29" i="1" l="1"/>
  <c r="C33" i="1" s="1"/>
  <c r="C104" i="1" s="1"/>
  <c r="C44" i="1"/>
  <c r="E67" i="1" s="1"/>
  <c r="C107" i="1" s="1"/>
  <c r="D11" i="1"/>
  <c r="D29" i="1" l="1"/>
  <c r="D33" i="1" s="1"/>
  <c r="D104" i="1"/>
  <c r="C105" i="1"/>
  <c r="D44" i="1"/>
  <c r="E68" i="1" s="1"/>
  <c r="D107" i="1" s="1"/>
  <c r="E55" i="1"/>
  <c r="C106" i="1" s="1"/>
  <c r="C108" i="1" s="1"/>
  <c r="D105" i="1" l="1"/>
  <c r="E56" i="1"/>
  <c r="D106" i="1" s="1"/>
  <c r="D108" i="1" l="1"/>
  <c r="C111" i="1" s="1"/>
  <c r="C113" i="1" s="1"/>
  <c r="D119" i="1" l="1"/>
  <c r="C119" i="1"/>
  <c r="D118" i="1"/>
  <c r="C118" i="1"/>
</calcChain>
</file>

<file path=xl/sharedStrings.xml><?xml version="1.0" encoding="utf-8"?>
<sst xmlns="http://schemas.openxmlformats.org/spreadsheetml/2006/main" count="198" uniqueCount="106">
  <si>
    <t>給与収入</t>
    <rPh sb="0" eb="4">
      <t>キュウヨシュウニュウ</t>
    </rPh>
    <phoneticPr fontId="2"/>
  </si>
  <si>
    <t>年金収入（65歳以上）</t>
    <rPh sb="0" eb="2">
      <t>ネンキン</t>
    </rPh>
    <rPh sb="2" eb="4">
      <t>シュウニュウ</t>
    </rPh>
    <rPh sb="7" eb="8">
      <t>サイ</t>
    </rPh>
    <rPh sb="8" eb="10">
      <t>イジョウ</t>
    </rPh>
    <phoneticPr fontId="2"/>
  </si>
  <si>
    <t>年金収入（65歳未満）</t>
    <rPh sb="0" eb="2">
      <t>ネンキン</t>
    </rPh>
    <rPh sb="2" eb="4">
      <t>シュウニュウ</t>
    </rPh>
    <rPh sb="7" eb="8">
      <t>サイ</t>
    </rPh>
    <rPh sb="8" eb="10">
      <t>ミマン</t>
    </rPh>
    <phoneticPr fontId="2"/>
  </si>
  <si>
    <t>所得金額</t>
    <rPh sb="0" eb="4">
      <t>ショトクキンガク</t>
    </rPh>
    <phoneticPr fontId="2"/>
  </si>
  <si>
    <t>所得金額</t>
    <rPh sb="0" eb="2">
      <t>ショトク</t>
    </rPh>
    <rPh sb="2" eb="4">
      <t>キンガク</t>
    </rPh>
    <phoneticPr fontId="2"/>
  </si>
  <si>
    <t>～</t>
    <phoneticPr fontId="2"/>
  </si>
  <si>
    <t>年間総収入</t>
    <rPh sb="0" eb="2">
      <t>ネンカン</t>
    </rPh>
    <rPh sb="2" eb="3">
      <t>ソウ</t>
    </rPh>
    <rPh sb="3" eb="5">
      <t>シュウニュウ</t>
    </rPh>
    <phoneticPr fontId="2"/>
  </si>
  <si>
    <t>年金収入(65歳以上)</t>
    <rPh sb="0" eb="2">
      <t>ネンキン</t>
    </rPh>
    <rPh sb="2" eb="4">
      <t>シュウニュウ</t>
    </rPh>
    <rPh sb="7" eb="8">
      <t>サイ</t>
    </rPh>
    <rPh sb="8" eb="10">
      <t>イジョウ</t>
    </rPh>
    <phoneticPr fontId="2"/>
  </si>
  <si>
    <t>年金収入(65歳未満)</t>
    <rPh sb="0" eb="2">
      <t>ネンキン</t>
    </rPh>
    <rPh sb="2" eb="4">
      <t>シュウニュウ</t>
    </rPh>
    <rPh sb="7" eb="8">
      <t>サイ</t>
    </rPh>
    <rPh sb="8" eb="10">
      <t>ミマン</t>
    </rPh>
    <phoneticPr fontId="2"/>
  </si>
  <si>
    <t>収入区分</t>
    <rPh sb="0" eb="2">
      <t>シュウニュウ</t>
    </rPh>
    <rPh sb="2" eb="4">
      <t>クブン</t>
    </rPh>
    <phoneticPr fontId="2"/>
  </si>
  <si>
    <t>控除の種類</t>
    <rPh sb="0" eb="2">
      <t>コウジョ</t>
    </rPh>
    <rPh sb="3" eb="5">
      <t>シュルイ</t>
    </rPh>
    <phoneticPr fontId="2"/>
  </si>
  <si>
    <t>同居親族控除</t>
    <rPh sb="0" eb="2">
      <t>ドウキョ</t>
    </rPh>
    <rPh sb="2" eb="4">
      <t>シンゾク</t>
    </rPh>
    <rPh sb="4" eb="6">
      <t>コウジョ</t>
    </rPh>
    <phoneticPr fontId="2"/>
  </si>
  <si>
    <t>扶養親族控除</t>
    <rPh sb="0" eb="2">
      <t>フヨウ</t>
    </rPh>
    <rPh sb="2" eb="4">
      <t>シンゾク</t>
    </rPh>
    <rPh sb="4" eb="6">
      <t>コウジョ</t>
    </rPh>
    <phoneticPr fontId="2"/>
  </si>
  <si>
    <t>人数</t>
    <rPh sb="0" eb="2">
      <t>ニンズウ</t>
    </rPh>
    <phoneticPr fontId="2"/>
  </si>
  <si>
    <t>控除額</t>
    <rPh sb="0" eb="2">
      <t>コウジョ</t>
    </rPh>
    <rPh sb="2" eb="3">
      <t>ガク</t>
    </rPh>
    <phoneticPr fontId="2"/>
  </si>
  <si>
    <t>障害者控除</t>
    <rPh sb="0" eb="3">
      <t>ショウガイシャ</t>
    </rPh>
    <rPh sb="3" eb="5">
      <t>コウジョ</t>
    </rPh>
    <phoneticPr fontId="2"/>
  </si>
  <si>
    <t>特別障害者控除</t>
    <rPh sb="0" eb="2">
      <t>トクベツ</t>
    </rPh>
    <rPh sb="2" eb="5">
      <t>ショウガイシャ</t>
    </rPh>
    <rPh sb="5" eb="7">
      <t>コウジョ</t>
    </rPh>
    <phoneticPr fontId="2"/>
  </si>
  <si>
    <t>寡婦控除</t>
    <rPh sb="0" eb="2">
      <t>カフ</t>
    </rPh>
    <rPh sb="2" eb="4">
      <t>コウジョ</t>
    </rPh>
    <phoneticPr fontId="2"/>
  </si>
  <si>
    <t>特定扶養親族控除</t>
    <rPh sb="0" eb="2">
      <t>トクテイ</t>
    </rPh>
    <rPh sb="2" eb="4">
      <t>フヨウ</t>
    </rPh>
    <rPh sb="4" eb="6">
      <t>シンゾク</t>
    </rPh>
    <rPh sb="6" eb="8">
      <t>コウジョ</t>
    </rPh>
    <phoneticPr fontId="2"/>
  </si>
  <si>
    <t>老人同一生計配偶者控除</t>
    <rPh sb="0" eb="2">
      <t>ロウジン</t>
    </rPh>
    <rPh sb="2" eb="4">
      <t>ドウイツ</t>
    </rPh>
    <rPh sb="4" eb="6">
      <t>セイケイ</t>
    </rPh>
    <rPh sb="6" eb="9">
      <t>ハイグウシャ</t>
    </rPh>
    <rPh sb="9" eb="10">
      <t>ヒカエ</t>
    </rPh>
    <phoneticPr fontId="2"/>
  </si>
  <si>
    <t>老人扶養親族控除</t>
    <rPh sb="0" eb="2">
      <t>ロウジン</t>
    </rPh>
    <rPh sb="2" eb="6">
      <t>フヨウシンゾク</t>
    </rPh>
    <rPh sb="6" eb="8">
      <t>コウジョ</t>
    </rPh>
    <phoneticPr fontId="2"/>
  </si>
  <si>
    <t>　年間総所得</t>
    <rPh sb="1" eb="3">
      <t>ネンカン</t>
    </rPh>
    <rPh sb="3" eb="6">
      <t>ソウショトク</t>
    </rPh>
    <phoneticPr fontId="2"/>
  </si>
  <si>
    <t>　控除額</t>
    <rPh sb="1" eb="3">
      <t>コウジョ</t>
    </rPh>
    <rPh sb="3" eb="4">
      <t>ガク</t>
    </rPh>
    <phoneticPr fontId="2"/>
  </si>
  <si>
    <t>　計算結果</t>
    <rPh sb="1" eb="3">
      <t>ケイサン</t>
    </rPh>
    <rPh sb="3" eb="5">
      <t>ケッカ</t>
    </rPh>
    <phoneticPr fontId="2"/>
  </si>
  <si>
    <t>月額収入の計算</t>
    <rPh sb="0" eb="2">
      <t>ゲツガク</t>
    </rPh>
    <rPh sb="2" eb="4">
      <t>シュウニュウ</t>
    </rPh>
    <rPh sb="5" eb="7">
      <t>ケイサン</t>
    </rPh>
    <phoneticPr fontId="2"/>
  </si>
  <si>
    <t>STEP１　年間総所得の計算</t>
    <rPh sb="6" eb="8">
      <t>ネンカン</t>
    </rPh>
    <rPh sb="8" eb="11">
      <t>ソウショトク</t>
    </rPh>
    <rPh sb="12" eb="14">
      <t>ケイサン</t>
    </rPh>
    <phoneticPr fontId="2"/>
  </si>
  <si>
    <t>ひとり親控除</t>
    <rPh sb="3" eb="4">
      <t>オヤ</t>
    </rPh>
    <rPh sb="4" eb="6">
      <t>コウジョ</t>
    </rPh>
    <phoneticPr fontId="2"/>
  </si>
  <si>
    <t>名義人以外の同居者</t>
    <rPh sb="0" eb="3">
      <t>メイギニン</t>
    </rPh>
    <rPh sb="3" eb="5">
      <t>イガイ</t>
    </rPh>
    <rPh sb="6" eb="9">
      <t>ドウキョシャ</t>
    </rPh>
    <phoneticPr fontId="2"/>
  </si>
  <si>
    <t>非同居者で所得税法上の扶養控除対象者</t>
    <rPh sb="0" eb="1">
      <t>ヒ</t>
    </rPh>
    <rPh sb="1" eb="4">
      <t>ドウキョシャ</t>
    </rPh>
    <rPh sb="5" eb="9">
      <t>ショトクゼイホウ</t>
    </rPh>
    <rPh sb="9" eb="10">
      <t>ジョウ</t>
    </rPh>
    <rPh sb="11" eb="13">
      <t>フヨウ</t>
    </rPh>
    <rPh sb="13" eb="15">
      <t>コウジョ</t>
    </rPh>
    <rPh sb="15" eb="18">
      <t>タイショウシャ</t>
    </rPh>
    <phoneticPr fontId="2"/>
  </si>
  <si>
    <t>扶養親族（配偶者を除く）で、１６歳以上２３歳未満の方</t>
    <rPh sb="0" eb="2">
      <t>フヨウ</t>
    </rPh>
    <rPh sb="2" eb="4">
      <t>シンゾク</t>
    </rPh>
    <rPh sb="5" eb="8">
      <t>ハイグウシャ</t>
    </rPh>
    <rPh sb="9" eb="10">
      <t>ノゾ</t>
    </rPh>
    <rPh sb="16" eb="17">
      <t>サイ</t>
    </rPh>
    <rPh sb="17" eb="19">
      <t>イジョウ</t>
    </rPh>
    <rPh sb="21" eb="22">
      <t>サイ</t>
    </rPh>
    <rPh sb="22" eb="24">
      <t>ミマン</t>
    </rPh>
    <rPh sb="25" eb="26">
      <t>カタ</t>
    </rPh>
    <phoneticPr fontId="2"/>
  </si>
  <si>
    <t>対象者</t>
    <rPh sb="0" eb="3">
      <t>タイショウシャ</t>
    </rPh>
    <phoneticPr fontId="2"/>
  </si>
  <si>
    <t>同一生計配偶者で、７０歳以上の方</t>
    <rPh sb="0" eb="2">
      <t>ドウイツ</t>
    </rPh>
    <rPh sb="2" eb="4">
      <t>セイケイ</t>
    </rPh>
    <rPh sb="4" eb="7">
      <t>ハイグウシャ</t>
    </rPh>
    <rPh sb="11" eb="12">
      <t>サイ</t>
    </rPh>
    <rPh sb="12" eb="14">
      <t>イジョウ</t>
    </rPh>
    <rPh sb="15" eb="16">
      <t>カタ</t>
    </rPh>
    <phoneticPr fontId="2"/>
  </si>
  <si>
    <t>扶養親族で、７０歳以上の方</t>
    <rPh sb="0" eb="4">
      <t>フヨウシンゾク</t>
    </rPh>
    <rPh sb="8" eb="9">
      <t>サイ</t>
    </rPh>
    <rPh sb="9" eb="11">
      <t>イジョウ</t>
    </rPh>
    <rPh sb="12" eb="13">
      <t>カタ</t>
    </rPh>
    <phoneticPr fontId="2"/>
  </si>
  <si>
    <t>年間総所得を計算します。</t>
    <rPh sb="0" eb="2">
      <t>ネンカン</t>
    </rPh>
    <rPh sb="2" eb="5">
      <t>ソウショトク</t>
    </rPh>
    <rPh sb="6" eb="8">
      <t>ケイサン</t>
    </rPh>
    <phoneticPr fontId="2"/>
  </si>
  <si>
    <t>収入の種類が２つ以上ある場合は、それぞれ入力してください。</t>
    <rPh sb="0" eb="2">
      <t>シュウニュウ</t>
    </rPh>
    <rPh sb="3" eb="5">
      <t>シュルイ</t>
    </rPh>
    <rPh sb="8" eb="10">
      <t>イジョウ</t>
    </rPh>
    <rPh sb="12" eb="14">
      <t>バアイ</t>
    </rPh>
    <rPh sb="20" eb="22">
      <t>ニュウリョク</t>
    </rPh>
    <phoneticPr fontId="2"/>
  </si>
  <si>
    <t>●給与収入の方</t>
    <rPh sb="1" eb="3">
      <t>キュウヨ</t>
    </rPh>
    <rPh sb="3" eb="5">
      <t>シュウニュウ</t>
    </rPh>
    <rPh sb="6" eb="7">
      <t>カタ</t>
    </rPh>
    <phoneticPr fontId="2"/>
  </si>
  <si>
    <t>●年金収入（６５歳以上）の方</t>
    <rPh sb="1" eb="3">
      <t>ネンキン</t>
    </rPh>
    <rPh sb="3" eb="5">
      <t>シュウニュウ</t>
    </rPh>
    <rPh sb="8" eb="9">
      <t>サイ</t>
    </rPh>
    <rPh sb="9" eb="11">
      <t>イジョウ</t>
    </rPh>
    <rPh sb="13" eb="14">
      <t>カタ</t>
    </rPh>
    <phoneticPr fontId="2"/>
  </si>
  <si>
    <t>次のいずれかに該当する方</t>
    <rPh sb="0" eb="1">
      <t>ツギ</t>
    </rPh>
    <rPh sb="7" eb="9">
      <t>ガイトウ</t>
    </rPh>
    <rPh sb="11" eb="12">
      <t>カタ</t>
    </rPh>
    <phoneticPr fontId="2"/>
  </si>
  <si>
    <t>・身体障害者手帳（１級又は２級）の交付を受けている方</t>
    <rPh sb="1" eb="3">
      <t>シンタイ</t>
    </rPh>
    <rPh sb="3" eb="5">
      <t>ショウガイ</t>
    </rPh>
    <rPh sb="5" eb="6">
      <t>シャ</t>
    </rPh>
    <rPh sb="6" eb="8">
      <t>テチョウ</t>
    </rPh>
    <rPh sb="10" eb="11">
      <t>キュウ</t>
    </rPh>
    <rPh sb="11" eb="12">
      <t>マタ</t>
    </rPh>
    <rPh sb="14" eb="15">
      <t>キュウ</t>
    </rPh>
    <rPh sb="17" eb="19">
      <t>コウフ</t>
    </rPh>
    <rPh sb="20" eb="21">
      <t>ウ</t>
    </rPh>
    <rPh sb="25" eb="26">
      <t>カタ</t>
    </rPh>
    <phoneticPr fontId="2"/>
  </si>
  <si>
    <t>・戦傷病者手帳（特別項症から第３項症）の交付を受けている方</t>
    <rPh sb="1" eb="5">
      <t>センショウビョウシャ</t>
    </rPh>
    <rPh sb="5" eb="7">
      <t>テチョウ</t>
    </rPh>
    <rPh sb="8" eb="10">
      <t>トクベツ</t>
    </rPh>
    <rPh sb="10" eb="11">
      <t>コウ</t>
    </rPh>
    <rPh sb="11" eb="12">
      <t>ショウ</t>
    </rPh>
    <rPh sb="14" eb="15">
      <t>ダイ</t>
    </rPh>
    <rPh sb="16" eb="17">
      <t>コウ</t>
    </rPh>
    <rPh sb="17" eb="18">
      <t>ショウ</t>
    </rPh>
    <rPh sb="20" eb="22">
      <t>コウフ</t>
    </rPh>
    <rPh sb="23" eb="24">
      <t>ウ</t>
    </rPh>
    <rPh sb="28" eb="29">
      <t>カタ</t>
    </rPh>
    <phoneticPr fontId="2"/>
  </si>
  <si>
    <t>・療育手帳（Ⓐ又はA）の交付を受けている方</t>
    <rPh sb="1" eb="3">
      <t>リョウイク</t>
    </rPh>
    <rPh sb="3" eb="5">
      <t>テチョウ</t>
    </rPh>
    <rPh sb="7" eb="8">
      <t>マタ</t>
    </rPh>
    <rPh sb="12" eb="14">
      <t>コウフ</t>
    </rPh>
    <rPh sb="15" eb="16">
      <t>ウ</t>
    </rPh>
    <rPh sb="20" eb="21">
      <t>カタ</t>
    </rPh>
    <phoneticPr fontId="2"/>
  </si>
  <si>
    <t>・精神障害者保健福祉手帳（１級）の交付を受けている方</t>
    <rPh sb="1" eb="3">
      <t>セイシン</t>
    </rPh>
    <rPh sb="3" eb="6">
      <t>ショウガイシャ</t>
    </rPh>
    <rPh sb="6" eb="8">
      <t>ホケン</t>
    </rPh>
    <rPh sb="8" eb="10">
      <t>フクシ</t>
    </rPh>
    <rPh sb="10" eb="12">
      <t>テチョウ</t>
    </rPh>
    <rPh sb="14" eb="15">
      <t>キュウ</t>
    </rPh>
    <rPh sb="17" eb="19">
      <t>コウフ</t>
    </rPh>
    <rPh sb="20" eb="21">
      <t>ウ</t>
    </rPh>
    <rPh sb="25" eb="26">
      <t>カタ</t>
    </rPh>
    <phoneticPr fontId="2"/>
  </si>
  <si>
    <t>・厚生労働大臣の認定を受けた原爆被爆者（医療特別手当又は</t>
    <rPh sb="1" eb="5">
      <t>コウセイロウドウ</t>
    </rPh>
    <rPh sb="5" eb="7">
      <t>ダイジン</t>
    </rPh>
    <rPh sb="8" eb="10">
      <t>ニンテイ</t>
    </rPh>
    <rPh sb="11" eb="12">
      <t>ウ</t>
    </rPh>
    <rPh sb="14" eb="16">
      <t>ゲンバク</t>
    </rPh>
    <rPh sb="16" eb="19">
      <t>ヒバクシャ</t>
    </rPh>
    <rPh sb="20" eb="22">
      <t>イリョウ</t>
    </rPh>
    <rPh sb="22" eb="24">
      <t>トクベツ</t>
    </rPh>
    <rPh sb="24" eb="26">
      <t>テアテ</t>
    </rPh>
    <rPh sb="26" eb="27">
      <t>マタ</t>
    </rPh>
    <phoneticPr fontId="2"/>
  </si>
  <si>
    <t>　特別手当受給者）</t>
    <rPh sb="1" eb="3">
      <t>トクベツ</t>
    </rPh>
    <rPh sb="3" eb="5">
      <t>テアテ</t>
    </rPh>
    <rPh sb="5" eb="8">
      <t>ジュキュウシャ</t>
    </rPh>
    <phoneticPr fontId="2"/>
  </si>
  <si>
    <t>●年金収入（６５歳未満）の方</t>
    <rPh sb="1" eb="5">
      <t>ネンキンシュウニュウ</t>
    </rPh>
    <rPh sb="8" eb="9">
      <t>サイ</t>
    </rPh>
    <rPh sb="9" eb="11">
      <t>ミマン</t>
    </rPh>
    <rPh sb="13" eb="14">
      <t>カタ</t>
    </rPh>
    <phoneticPr fontId="2"/>
  </si>
  <si>
    <t>●その他収入の方</t>
    <rPh sb="3" eb="4">
      <t>タ</t>
    </rPh>
    <rPh sb="4" eb="6">
      <t>シュウニュウ</t>
    </rPh>
    <rPh sb="7" eb="8">
      <t>カタ</t>
    </rPh>
    <phoneticPr fontId="2"/>
  </si>
  <si>
    <t>・身体障害者手帳（３級から６級）の交付を受けている方</t>
    <rPh sb="1" eb="3">
      <t>シンタイ</t>
    </rPh>
    <rPh sb="3" eb="6">
      <t>ショウガイシャ</t>
    </rPh>
    <rPh sb="6" eb="8">
      <t>テチョウ</t>
    </rPh>
    <rPh sb="10" eb="11">
      <t>キュウ</t>
    </rPh>
    <rPh sb="14" eb="15">
      <t>キュウ</t>
    </rPh>
    <rPh sb="17" eb="19">
      <t>コウフ</t>
    </rPh>
    <rPh sb="20" eb="21">
      <t>ウ</t>
    </rPh>
    <rPh sb="25" eb="26">
      <t>カタ</t>
    </rPh>
    <phoneticPr fontId="2"/>
  </si>
  <si>
    <t>・戦傷病者手帳（第４項症以下）の交付を受けている方</t>
    <rPh sb="1" eb="5">
      <t>センショウビョウシャ</t>
    </rPh>
    <rPh sb="5" eb="7">
      <t>テチョウ</t>
    </rPh>
    <rPh sb="8" eb="9">
      <t>ダイ</t>
    </rPh>
    <rPh sb="10" eb="11">
      <t>コウ</t>
    </rPh>
    <rPh sb="11" eb="12">
      <t>ショウ</t>
    </rPh>
    <rPh sb="12" eb="14">
      <t>イカ</t>
    </rPh>
    <rPh sb="16" eb="18">
      <t>コウフ</t>
    </rPh>
    <rPh sb="19" eb="20">
      <t>ウ</t>
    </rPh>
    <rPh sb="24" eb="25">
      <t>カタ</t>
    </rPh>
    <phoneticPr fontId="2"/>
  </si>
  <si>
    <t>・療育手帳（Ⓑ又はB）の交付を受けている方</t>
    <rPh sb="1" eb="3">
      <t>リョウイク</t>
    </rPh>
    <rPh sb="3" eb="5">
      <t>テチョウ</t>
    </rPh>
    <rPh sb="7" eb="8">
      <t>マタ</t>
    </rPh>
    <rPh sb="12" eb="14">
      <t>コウフ</t>
    </rPh>
    <rPh sb="15" eb="16">
      <t>ウ</t>
    </rPh>
    <rPh sb="20" eb="21">
      <t>カタ</t>
    </rPh>
    <phoneticPr fontId="2"/>
  </si>
  <si>
    <t>・精神障害者保健福祉手帳（２級又は３級）の交付を受けている</t>
    <rPh sb="1" eb="6">
      <t>セイシンショウガイシャ</t>
    </rPh>
    <rPh sb="6" eb="8">
      <t>ホケン</t>
    </rPh>
    <rPh sb="8" eb="10">
      <t>フクシ</t>
    </rPh>
    <rPh sb="10" eb="12">
      <t>テチョウ</t>
    </rPh>
    <rPh sb="14" eb="15">
      <t>キュウ</t>
    </rPh>
    <rPh sb="15" eb="16">
      <t>マタ</t>
    </rPh>
    <rPh sb="18" eb="19">
      <t>キュウ</t>
    </rPh>
    <rPh sb="21" eb="23">
      <t>コウフ</t>
    </rPh>
    <rPh sb="24" eb="25">
      <t>ウ</t>
    </rPh>
    <phoneticPr fontId="2"/>
  </si>
  <si>
    <t>　方</t>
    <rPh sb="1" eb="2">
      <t>カタ</t>
    </rPh>
    <phoneticPr fontId="2"/>
  </si>
  <si>
    <t>基礎控除</t>
    <rPh sb="0" eb="4">
      <t>キソコウジョ</t>
    </rPh>
    <phoneticPr fontId="2"/>
  </si>
  <si>
    <t>●一般控除</t>
    <rPh sb="1" eb="3">
      <t>イッパン</t>
    </rPh>
    <rPh sb="3" eb="5">
      <t>コウジョ</t>
    </rPh>
    <phoneticPr fontId="2"/>
  </si>
  <si>
    <t>●特別控除</t>
    <rPh sb="1" eb="3">
      <t>トクベツ</t>
    </rPh>
    <rPh sb="3" eb="5">
      <t>コウジョ</t>
    </rPh>
    <phoneticPr fontId="2"/>
  </si>
  <si>
    <t>給与所得又は公的年金等に係る雑所得を有する方</t>
    <rPh sb="0" eb="2">
      <t>キュウヨ</t>
    </rPh>
    <rPh sb="2" eb="4">
      <t>ショトク</t>
    </rPh>
    <rPh sb="4" eb="5">
      <t>マタ</t>
    </rPh>
    <rPh sb="6" eb="10">
      <t>コウテキネンキン</t>
    </rPh>
    <rPh sb="10" eb="11">
      <t>トウ</t>
    </rPh>
    <rPh sb="12" eb="13">
      <t>カカ</t>
    </rPh>
    <rPh sb="14" eb="17">
      <t>ザッショトク</t>
    </rPh>
    <rPh sb="18" eb="19">
      <t>ユウ</t>
    </rPh>
    <rPh sb="21" eb="22">
      <t>カタ</t>
    </rPh>
    <phoneticPr fontId="2"/>
  </si>
  <si>
    <t>年間総所得から控除額を差し引いた額を１２で割り、月額収入を計算します。</t>
    <rPh sb="0" eb="2">
      <t>ネンカン</t>
    </rPh>
    <rPh sb="2" eb="5">
      <t>ソウショトク</t>
    </rPh>
    <rPh sb="7" eb="10">
      <t>コウジョガク</t>
    </rPh>
    <rPh sb="11" eb="12">
      <t>サ</t>
    </rPh>
    <rPh sb="13" eb="14">
      <t>ヒ</t>
    </rPh>
    <rPh sb="16" eb="17">
      <t>ガク</t>
    </rPh>
    <rPh sb="21" eb="22">
      <t>ワ</t>
    </rPh>
    <rPh sb="24" eb="26">
      <t>ゲツガク</t>
    </rPh>
    <rPh sb="26" eb="28">
      <t>シュウニュウ</t>
    </rPh>
    <rPh sb="29" eb="31">
      <t>ケイサン</t>
    </rPh>
    <phoneticPr fontId="2"/>
  </si>
  <si>
    <t>公営住宅</t>
    <rPh sb="0" eb="2">
      <t>コウエイ</t>
    </rPh>
    <rPh sb="2" eb="4">
      <t>ジュウタク</t>
    </rPh>
    <phoneticPr fontId="2"/>
  </si>
  <si>
    <t>改良住宅</t>
    <rPh sb="0" eb="2">
      <t>カイリョウ</t>
    </rPh>
    <rPh sb="2" eb="4">
      <t>ジュウタク</t>
    </rPh>
    <phoneticPr fontId="2"/>
  </si>
  <si>
    <t>区分</t>
    <rPh sb="0" eb="2">
      <t>クブン</t>
    </rPh>
    <phoneticPr fontId="2"/>
  </si>
  <si>
    <t>一般世帯</t>
    <rPh sb="0" eb="4">
      <t>イッパンセタイ</t>
    </rPh>
    <phoneticPr fontId="2"/>
  </si>
  <si>
    <t>裁量階層世帯</t>
    <rPh sb="0" eb="4">
      <t>サイリョウカイソウ</t>
    </rPh>
    <rPh sb="4" eb="6">
      <t>セタイ</t>
    </rPh>
    <phoneticPr fontId="2"/>
  </si>
  <si>
    <t>申込者</t>
    <rPh sb="0" eb="3">
      <t>モウシコミシャ</t>
    </rPh>
    <phoneticPr fontId="2"/>
  </si>
  <si>
    <t>同居予定者（１人目）</t>
    <rPh sb="0" eb="2">
      <t>ドウキョ</t>
    </rPh>
    <rPh sb="2" eb="5">
      <t>ヨテイシャ</t>
    </rPh>
    <rPh sb="6" eb="9">
      <t>ヒトリメ</t>
    </rPh>
    <phoneticPr fontId="2"/>
  </si>
  <si>
    <t>同居予定者（２人目）</t>
    <rPh sb="0" eb="2">
      <t>ドウキョ</t>
    </rPh>
    <rPh sb="2" eb="5">
      <t>ヨテイシャ</t>
    </rPh>
    <rPh sb="6" eb="9">
      <t>フタリメ</t>
    </rPh>
    <phoneticPr fontId="2"/>
  </si>
  <si>
    <t>同居予定者（３人目）</t>
    <rPh sb="0" eb="5">
      <t>ドウキョヨテイシャ</t>
    </rPh>
    <rPh sb="7" eb="9">
      <t>ニンメ</t>
    </rPh>
    <phoneticPr fontId="2"/>
  </si>
  <si>
    <t>同居予定者（２人目）</t>
    <rPh sb="0" eb="2">
      <t>ドウキョ</t>
    </rPh>
    <rPh sb="2" eb="5">
      <t>ヨテイシャ</t>
    </rPh>
    <rPh sb="6" eb="9">
      <t>ヒトリメ</t>
    </rPh>
    <phoneticPr fontId="2"/>
  </si>
  <si>
    <t>同居予定者（３人目）</t>
    <rPh sb="0" eb="2">
      <t>ドウキョ</t>
    </rPh>
    <rPh sb="2" eb="5">
      <t>ヨテイシャ</t>
    </rPh>
    <rPh sb="6" eb="9">
      <t>ヒトリメ</t>
    </rPh>
    <phoneticPr fontId="2"/>
  </si>
  <si>
    <t>※給与所得控除後の金額及び公的年金等に係る雑所得の合計額が１０万円未満である場合は、当該合計額</t>
    <rPh sb="1" eb="3">
      <t>キュウヨ</t>
    </rPh>
    <rPh sb="3" eb="5">
      <t>ショトク</t>
    </rPh>
    <rPh sb="5" eb="8">
      <t>コウジョゴ</t>
    </rPh>
    <rPh sb="9" eb="11">
      <t>キンガク</t>
    </rPh>
    <rPh sb="11" eb="12">
      <t>オヨ</t>
    </rPh>
    <rPh sb="13" eb="15">
      <t>コウテキ</t>
    </rPh>
    <rPh sb="15" eb="17">
      <t>ネンキン</t>
    </rPh>
    <rPh sb="17" eb="18">
      <t>ナド</t>
    </rPh>
    <rPh sb="19" eb="20">
      <t>カカ</t>
    </rPh>
    <rPh sb="21" eb="24">
      <t>ザツショトク</t>
    </rPh>
    <rPh sb="25" eb="28">
      <t>ゴウケイガク</t>
    </rPh>
    <rPh sb="31" eb="33">
      <t>マンエン</t>
    </rPh>
    <rPh sb="33" eb="35">
      <t>ミマン</t>
    </rPh>
    <rPh sb="38" eb="40">
      <t>バアイ</t>
    </rPh>
    <rPh sb="42" eb="44">
      <t>トウガイ</t>
    </rPh>
    <rPh sb="44" eb="47">
      <t>ゴウケイガク</t>
    </rPh>
    <phoneticPr fontId="2"/>
  </si>
  <si>
    <r>
      <rPr>
        <b/>
        <sz val="11"/>
        <color theme="1"/>
        <rFont val="メイリオ"/>
        <family val="3"/>
        <charset val="128"/>
      </rPr>
      <t>年間総所得が５００万円以下の方で、</t>
    </r>
    <r>
      <rPr>
        <sz val="11"/>
        <color theme="1"/>
        <rFont val="メイリオ"/>
        <family val="3"/>
        <charset val="128"/>
      </rPr>
      <t>次のいずれかに該当する方</t>
    </r>
    <rPh sb="0" eb="2">
      <t>ネンカン</t>
    </rPh>
    <rPh sb="2" eb="3">
      <t>ソウ</t>
    </rPh>
    <rPh sb="3" eb="5">
      <t>ショトク</t>
    </rPh>
    <rPh sb="9" eb="10">
      <t>マン</t>
    </rPh>
    <rPh sb="10" eb="11">
      <t>エン</t>
    </rPh>
    <rPh sb="11" eb="13">
      <t>イカ</t>
    </rPh>
    <rPh sb="14" eb="15">
      <t>カタ</t>
    </rPh>
    <rPh sb="17" eb="18">
      <t>ツギ</t>
    </rPh>
    <rPh sb="18" eb="19">
      <t>ネンジ</t>
    </rPh>
    <rPh sb="24" eb="26">
      <t>ガイトウ</t>
    </rPh>
    <rPh sb="28" eb="29">
      <t>カタ</t>
    </rPh>
    <phoneticPr fontId="2"/>
  </si>
  <si>
    <t>①　夫と離婚した後婚姻をしていない方のうち、扶養親族を有する方</t>
    <rPh sb="2" eb="3">
      <t>オット</t>
    </rPh>
    <rPh sb="4" eb="6">
      <t>リコン</t>
    </rPh>
    <rPh sb="8" eb="9">
      <t>アト</t>
    </rPh>
    <rPh sb="9" eb="11">
      <t>コンイン</t>
    </rPh>
    <rPh sb="17" eb="18">
      <t>カタ</t>
    </rPh>
    <rPh sb="22" eb="24">
      <t>フヨウ</t>
    </rPh>
    <rPh sb="24" eb="26">
      <t>シンゾク</t>
    </rPh>
    <rPh sb="27" eb="28">
      <t>ユウ</t>
    </rPh>
    <rPh sb="30" eb="31">
      <t>カタ</t>
    </rPh>
    <phoneticPr fontId="2"/>
  </si>
  <si>
    <t>②　夫と死別した後婚姻していない方や夫の生死が不明な方</t>
    <rPh sb="2" eb="3">
      <t>オット</t>
    </rPh>
    <rPh sb="4" eb="6">
      <t>シベツ</t>
    </rPh>
    <rPh sb="8" eb="9">
      <t>アト</t>
    </rPh>
    <rPh sb="9" eb="11">
      <t>コンイン</t>
    </rPh>
    <rPh sb="16" eb="17">
      <t>カタ</t>
    </rPh>
    <rPh sb="18" eb="19">
      <t>オット</t>
    </rPh>
    <rPh sb="20" eb="22">
      <t>セイシ</t>
    </rPh>
    <rPh sb="23" eb="25">
      <t>フメイ</t>
    </rPh>
    <rPh sb="26" eb="27">
      <t>カタ</t>
    </rPh>
    <phoneticPr fontId="2"/>
  </si>
  <si>
    <t>（※ただし、住民票の続柄に「夫（未届）」「妻（未届）」の記載がある方は対象外です。）</t>
    <rPh sb="6" eb="9">
      <t>ジュウミンヒョウ</t>
    </rPh>
    <rPh sb="10" eb="12">
      <t>ツヅキガラ</t>
    </rPh>
    <rPh sb="14" eb="15">
      <t>オット</t>
    </rPh>
    <rPh sb="16" eb="18">
      <t>ミトドケ</t>
    </rPh>
    <rPh sb="21" eb="22">
      <t>ツマ</t>
    </rPh>
    <rPh sb="23" eb="25">
      <t>ミトド</t>
    </rPh>
    <rPh sb="28" eb="30">
      <t>キサイ</t>
    </rPh>
    <rPh sb="33" eb="34">
      <t>カタ</t>
    </rPh>
    <rPh sb="35" eb="38">
      <t>タイショウガイ</t>
    </rPh>
    <phoneticPr fontId="2"/>
  </si>
  <si>
    <t>該当する方にチェックを入れてください。</t>
    <rPh sb="0" eb="2">
      <t>ガイトウ</t>
    </rPh>
    <rPh sb="4" eb="5">
      <t>カタ</t>
    </rPh>
    <rPh sb="11" eb="12">
      <t>イ</t>
    </rPh>
    <phoneticPr fontId="2"/>
  </si>
  <si>
    <t>対象者</t>
    <rPh sb="0" eb="3">
      <t>タイショウシャ</t>
    </rPh>
    <phoneticPr fontId="2"/>
  </si>
  <si>
    <t>控除額</t>
    <rPh sb="0" eb="3">
      <t>コウジョガク</t>
    </rPh>
    <phoneticPr fontId="2"/>
  </si>
  <si>
    <t>チェック欄</t>
    <rPh sb="4" eb="5">
      <t>ラン</t>
    </rPh>
    <phoneticPr fontId="2"/>
  </si>
  <si>
    <t>申込者</t>
    <rPh sb="0" eb="3">
      <t>モウシコミシャ</t>
    </rPh>
    <phoneticPr fontId="2"/>
  </si>
  <si>
    <t>●基礎控除</t>
    <rPh sb="1" eb="3">
      <t>キソ</t>
    </rPh>
    <rPh sb="3" eb="5">
      <t>コウジョ</t>
    </rPh>
    <phoneticPr fontId="2"/>
  </si>
  <si>
    <t>●寡婦控除</t>
    <rPh sb="1" eb="3">
      <t>カフ</t>
    </rPh>
    <rPh sb="3" eb="5">
      <t>コウジョ</t>
    </rPh>
    <phoneticPr fontId="2"/>
  </si>
  <si>
    <t>●ひとり親控除</t>
    <rPh sb="4" eb="7">
      <t>オヤコウジョ</t>
    </rPh>
    <phoneticPr fontId="2"/>
  </si>
  <si>
    <t>控除額</t>
    <rPh sb="0" eb="2">
      <t>コウジョ</t>
    </rPh>
    <rPh sb="2" eb="3">
      <t>ガク</t>
    </rPh>
    <phoneticPr fontId="2"/>
  </si>
  <si>
    <t>STEP３　一般控除、特別控除の計算</t>
    <rPh sb="6" eb="8">
      <t>イッパン</t>
    </rPh>
    <rPh sb="8" eb="10">
      <t>コウジョ</t>
    </rPh>
    <rPh sb="11" eb="13">
      <t>トクベツ</t>
    </rPh>
    <rPh sb="13" eb="15">
      <t>コウジョ</t>
    </rPh>
    <rPh sb="16" eb="18">
      <t>ケイサン</t>
    </rPh>
    <phoneticPr fontId="2"/>
  </si>
  <si>
    <t>一般控除、特別控除の合計額を計算します。</t>
    <rPh sb="0" eb="2">
      <t>イッパン</t>
    </rPh>
    <rPh sb="2" eb="4">
      <t>コウジョ</t>
    </rPh>
    <rPh sb="5" eb="9">
      <t>トクベツコウジョ</t>
    </rPh>
    <rPh sb="10" eb="12">
      <t>ゴウケイ</t>
    </rPh>
    <rPh sb="12" eb="13">
      <t>ガク</t>
    </rPh>
    <rPh sb="14" eb="16">
      <t>ケイサン</t>
    </rPh>
    <phoneticPr fontId="2"/>
  </si>
  <si>
    <t>①年間総所得（STEP1）</t>
    <rPh sb="1" eb="3">
      <t>ネンカン</t>
    </rPh>
    <rPh sb="3" eb="6">
      <t>ソウショトク</t>
    </rPh>
    <phoneticPr fontId="2"/>
  </si>
  <si>
    <t>同居予定者（２人目）</t>
    <rPh sb="0" eb="2">
      <t>ドウキョ</t>
    </rPh>
    <rPh sb="2" eb="5">
      <t>ヨテイシャ</t>
    </rPh>
    <rPh sb="7" eb="8">
      <t>リ</t>
    </rPh>
    <rPh sb="8" eb="9">
      <t>メ</t>
    </rPh>
    <phoneticPr fontId="2"/>
  </si>
  <si>
    <t>同居予定者（３人目）</t>
    <rPh sb="0" eb="2">
      <t>ドウキョ</t>
    </rPh>
    <rPh sb="2" eb="5">
      <t>ヨテイシャ</t>
    </rPh>
    <rPh sb="7" eb="8">
      <t>リ</t>
    </rPh>
    <rPh sb="8" eb="9">
      <t>メ</t>
    </rPh>
    <phoneticPr fontId="2"/>
  </si>
  <si>
    <t>同居予定者（１人目）</t>
    <rPh sb="0" eb="2">
      <t>ドウキョ</t>
    </rPh>
    <rPh sb="2" eb="5">
      <t>ヨテイシャ</t>
    </rPh>
    <rPh sb="7" eb="8">
      <t>リ</t>
    </rPh>
    <rPh sb="8" eb="9">
      <t>メ</t>
    </rPh>
    <phoneticPr fontId="2"/>
  </si>
  <si>
    <t>婚姻歴や性別にかかわらず、生計を一にしている年間総所得が４８万円以下の子を有する単身者の方で、年間総所得が５００万円</t>
    <rPh sb="0" eb="3">
      <t>コンインレキ</t>
    </rPh>
    <rPh sb="4" eb="6">
      <t>セイベツ</t>
    </rPh>
    <rPh sb="13" eb="15">
      <t>セイケイ</t>
    </rPh>
    <rPh sb="16" eb="17">
      <t>ヒトツ</t>
    </rPh>
    <rPh sb="22" eb="24">
      <t>ネンカン</t>
    </rPh>
    <rPh sb="24" eb="27">
      <t>ソウショトク</t>
    </rPh>
    <rPh sb="30" eb="32">
      <t>マンエン</t>
    </rPh>
    <rPh sb="32" eb="34">
      <t>イカ</t>
    </rPh>
    <rPh sb="35" eb="36">
      <t>コ</t>
    </rPh>
    <rPh sb="37" eb="38">
      <t>ユウ</t>
    </rPh>
    <rPh sb="40" eb="43">
      <t>タンシンシャ</t>
    </rPh>
    <rPh sb="44" eb="45">
      <t>カタ</t>
    </rPh>
    <rPh sb="47" eb="49">
      <t>ネンカン</t>
    </rPh>
    <rPh sb="49" eb="52">
      <t>ソウショトク</t>
    </rPh>
    <rPh sb="56" eb="58">
      <t>マンエン</t>
    </rPh>
    <phoneticPr fontId="2"/>
  </si>
  <si>
    <t>以下の方（※ただし、住民票の続柄に「夫（未届）」「妻（未届）」の記載がある方は対象外です。）</t>
    <rPh sb="0" eb="2">
      <t>イカ</t>
    </rPh>
    <rPh sb="3" eb="4">
      <t>カタ</t>
    </rPh>
    <rPh sb="10" eb="13">
      <t>ジュウミンヒョウ</t>
    </rPh>
    <rPh sb="14" eb="16">
      <t>ツヅキガラ</t>
    </rPh>
    <rPh sb="18" eb="19">
      <t>オット</t>
    </rPh>
    <rPh sb="20" eb="22">
      <t>ミトドケ</t>
    </rPh>
    <rPh sb="25" eb="26">
      <t>ツマ</t>
    </rPh>
    <rPh sb="27" eb="29">
      <t>ミトド</t>
    </rPh>
    <rPh sb="32" eb="34">
      <t>キサイ</t>
    </rPh>
    <rPh sb="37" eb="38">
      <t>カタ</t>
    </rPh>
    <rPh sb="39" eb="41">
      <t>タイショウ</t>
    </rPh>
    <rPh sb="41" eb="42">
      <t>ガイ</t>
    </rPh>
    <phoneticPr fontId="2"/>
  </si>
  <si>
    <t>②基礎控除（STEP2）</t>
    <rPh sb="1" eb="3">
      <t>キソ</t>
    </rPh>
    <rPh sb="3" eb="5">
      <t>コウジョ</t>
    </rPh>
    <phoneticPr fontId="2"/>
  </si>
  <si>
    <t>※所得金額から基礎控除を差し引いた額が、２７万円未満の場合、その額が控除額となります。</t>
    <rPh sb="1" eb="5">
      <t>ショトクキンガク</t>
    </rPh>
    <rPh sb="7" eb="11">
      <t>キソコウジョ</t>
    </rPh>
    <rPh sb="12" eb="13">
      <t>サ</t>
    </rPh>
    <rPh sb="14" eb="15">
      <t>ヒ</t>
    </rPh>
    <rPh sb="17" eb="18">
      <t>ガク</t>
    </rPh>
    <rPh sb="22" eb="24">
      <t>マンエン</t>
    </rPh>
    <rPh sb="24" eb="26">
      <t>ミマン</t>
    </rPh>
    <rPh sb="27" eb="29">
      <t>バアイ</t>
    </rPh>
    <rPh sb="32" eb="33">
      <t>ガク</t>
    </rPh>
    <rPh sb="34" eb="37">
      <t>コウジョガク</t>
    </rPh>
    <phoneticPr fontId="2"/>
  </si>
  <si>
    <t>※所得金額から基礎控除を差し引いた額が、３５万円未満の場合、その額が控除額となります。</t>
    <rPh sb="1" eb="5">
      <t>ショトクキンガク</t>
    </rPh>
    <rPh sb="7" eb="11">
      <t>キソコウジョ</t>
    </rPh>
    <rPh sb="12" eb="13">
      <t>サ</t>
    </rPh>
    <rPh sb="14" eb="15">
      <t>ヒ</t>
    </rPh>
    <rPh sb="17" eb="18">
      <t>ガク</t>
    </rPh>
    <rPh sb="22" eb="24">
      <t>マンエン</t>
    </rPh>
    <rPh sb="24" eb="26">
      <t>ミマン</t>
    </rPh>
    <rPh sb="27" eb="29">
      <t>バアイ</t>
    </rPh>
    <rPh sb="32" eb="33">
      <t>ガク</t>
    </rPh>
    <rPh sb="34" eb="37">
      <t>コウジョガク</t>
    </rPh>
    <phoneticPr fontId="2"/>
  </si>
  <si>
    <t>【判定】</t>
    <rPh sb="1" eb="3">
      <t>ハンテイ</t>
    </rPh>
    <phoneticPr fontId="2"/>
  </si>
  <si>
    <t>STEP４　月額収入の計算</t>
    <rPh sb="6" eb="8">
      <t>ゲツガク</t>
    </rPh>
    <rPh sb="8" eb="10">
      <t>シュウニュウ</t>
    </rPh>
    <rPh sb="11" eb="13">
      <t>ケイサン</t>
    </rPh>
    <phoneticPr fontId="2"/>
  </si>
  <si>
    <t>●所得金額調整控除</t>
    <rPh sb="1" eb="3">
      <t>ショトク</t>
    </rPh>
    <rPh sb="3" eb="5">
      <t>キンガク</t>
    </rPh>
    <rPh sb="5" eb="7">
      <t>チョウセイ</t>
    </rPh>
    <rPh sb="7" eb="9">
      <t>コウジョ</t>
    </rPh>
    <phoneticPr fontId="2"/>
  </si>
  <si>
    <t>STEP2　基礎控除、所得金額調整控除、寡婦控除、ひとり親控除の計算</t>
    <rPh sb="6" eb="8">
      <t>キソ</t>
    </rPh>
    <rPh sb="8" eb="10">
      <t>コウジョ</t>
    </rPh>
    <rPh sb="11" eb="13">
      <t>ショトク</t>
    </rPh>
    <rPh sb="13" eb="15">
      <t>キンガク</t>
    </rPh>
    <rPh sb="15" eb="17">
      <t>チョウセイ</t>
    </rPh>
    <rPh sb="17" eb="19">
      <t>コウジョ</t>
    </rPh>
    <rPh sb="20" eb="22">
      <t>カフ</t>
    </rPh>
    <rPh sb="22" eb="24">
      <t>コウジョ</t>
    </rPh>
    <rPh sb="28" eb="29">
      <t>オヤ</t>
    </rPh>
    <rPh sb="29" eb="31">
      <t>コウジョ</t>
    </rPh>
    <rPh sb="32" eb="34">
      <t>ケイサン</t>
    </rPh>
    <phoneticPr fontId="2"/>
  </si>
  <si>
    <t>基礎控除、所得金額調整控除、寡婦控除、ひとり親控除の合計額を計算します。</t>
    <rPh sb="0" eb="4">
      <t>キソコウジョ</t>
    </rPh>
    <rPh sb="5" eb="9">
      <t>ショトクキンガク</t>
    </rPh>
    <rPh sb="9" eb="13">
      <t>チョウセイコウジョ</t>
    </rPh>
    <rPh sb="14" eb="16">
      <t>カフ</t>
    </rPh>
    <rPh sb="16" eb="18">
      <t>コウジョ</t>
    </rPh>
    <rPh sb="22" eb="23">
      <t>オヤ</t>
    </rPh>
    <rPh sb="23" eb="25">
      <t>コウジョ</t>
    </rPh>
    <rPh sb="26" eb="28">
      <t>ゴウケイ</t>
    </rPh>
    <rPh sb="28" eb="29">
      <t>ガク</t>
    </rPh>
    <rPh sb="30" eb="32">
      <t>ケイサン</t>
    </rPh>
    <phoneticPr fontId="2"/>
  </si>
  <si>
    <t>●年間総所得</t>
    <rPh sb="1" eb="6">
      <t>ネンカンソウショトク</t>
    </rPh>
    <phoneticPr fontId="2"/>
  </si>
  <si>
    <t>③寡婦控除（STEP2）</t>
    <rPh sb="1" eb="3">
      <t>カフ</t>
    </rPh>
    <rPh sb="3" eb="5">
      <t>コウジョ</t>
    </rPh>
    <phoneticPr fontId="2"/>
  </si>
  <si>
    <t>④ひとり親控除（STEP2）</t>
    <rPh sb="4" eb="5">
      <t>オヤ</t>
    </rPh>
    <rPh sb="5" eb="7">
      <t>コウジョ</t>
    </rPh>
    <phoneticPr fontId="2"/>
  </si>
  <si>
    <t>⑤小計</t>
    <rPh sb="1" eb="3">
      <t>ショウケイ</t>
    </rPh>
    <phoneticPr fontId="2"/>
  </si>
  <si>
    <t>⑥一般控除等（STEP3）</t>
    <rPh sb="1" eb="3">
      <t>イッパン</t>
    </rPh>
    <rPh sb="3" eb="5">
      <t>コウジョ</t>
    </rPh>
    <rPh sb="5" eb="6">
      <t>ナド</t>
    </rPh>
    <phoneticPr fontId="2"/>
  </si>
  <si>
    <t>⑦世帯の年間総所得</t>
    <rPh sb="1" eb="3">
      <t>セタイ</t>
    </rPh>
    <rPh sb="4" eb="6">
      <t>ネンカン</t>
    </rPh>
    <rPh sb="6" eb="9">
      <t>ソウショトク</t>
    </rPh>
    <phoneticPr fontId="2"/>
  </si>
  <si>
    <t>（⑤の計－⑥）</t>
    <rPh sb="3" eb="4">
      <t>ケイ</t>
    </rPh>
    <phoneticPr fontId="2"/>
  </si>
  <si>
    <t>⑧世帯の月額収入</t>
    <rPh sb="1" eb="3">
      <t>セタイ</t>
    </rPh>
    <rPh sb="4" eb="6">
      <t>ゲツガク</t>
    </rPh>
    <rPh sb="6" eb="8">
      <t>シュウニュウ</t>
    </rPh>
    <phoneticPr fontId="2"/>
  </si>
  <si>
    <t>（⑦÷１２）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</si>
</sst>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メイリオ"/>
      <family val="3"/>
      <charset val="128"/>
    </font>
    <font>
      <sz val="11"/>
      <color theme="0"/>
      <name val="HGSｺﾞｼｯｸM"/>
      <family val="3"/>
      <charset val="128"/>
    </font>
    <font>
      <sz val="11"/>
      <color theme="0"/>
      <name val="HGP創英角ｺﾞｼｯｸUB"/>
      <family val="3"/>
      <charset val="128"/>
    </font>
    <font>
      <sz val="12"/>
      <color theme="0"/>
      <name val="HGS創英角ｺﾞｼｯｸUB"/>
      <family val="3"/>
      <charset val="128"/>
    </font>
    <font>
      <sz val="14"/>
      <color theme="1"/>
      <name val="HGS創英角ｺﾞｼｯｸUB"/>
      <family val="3"/>
      <charset val="128"/>
    </font>
    <font>
      <sz val="12"/>
      <color theme="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HG創英角ｺﾞｼｯｸUB"/>
      <family val="3"/>
      <charset val="128"/>
    </font>
    <font>
      <sz val="1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theme="1"/>
      <name val="HGP創英角ｺﾞｼｯｸUB"/>
      <family val="3"/>
      <charset val="128"/>
    </font>
    <font>
      <sz val="11"/>
      <color theme="0"/>
      <name val="メイリオ"/>
      <family val="3"/>
      <charset val="128"/>
    </font>
    <font>
      <sz val="11"/>
      <color rgb="FFFF0000"/>
      <name val="HGSｺﾞｼｯｸM"/>
      <family val="3"/>
      <charset val="128"/>
    </font>
    <font>
      <sz val="14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1" xfId="1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38" fontId="5" fillId="0" borderId="1" xfId="1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0" fontId="5" fillId="0" borderId="0" xfId="0" applyFont="1" applyBorder="1">
      <alignment vertical="center"/>
    </xf>
    <xf numFmtId="38" fontId="5" fillId="0" borderId="3" xfId="1" applyFont="1" applyBorder="1">
      <alignment vertical="center"/>
    </xf>
    <xf numFmtId="0" fontId="5" fillId="0" borderId="4" xfId="0" applyFont="1" applyBorder="1" applyAlignment="1">
      <alignment vertical="center"/>
    </xf>
    <xf numFmtId="0" fontId="3" fillId="0" borderId="12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38" fontId="5" fillId="0" borderId="1" xfId="0" applyNumberFormat="1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38" fontId="13" fillId="0" borderId="0" xfId="1" applyFont="1" applyFill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Border="1" applyAlignment="1">
      <alignment vertical="center"/>
    </xf>
    <xf numFmtId="38" fontId="5" fillId="2" borderId="1" xfId="1" applyFont="1" applyFill="1" applyBorder="1" applyProtection="1">
      <alignment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38" fontId="5" fillId="0" borderId="14" xfId="1" applyFont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0" fontId="14" fillId="0" borderId="0" xfId="0" applyFont="1" applyFill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3" fillId="0" borderId="0" xfId="0" applyNumberFormat="1" applyFont="1" applyBorder="1" applyAlignment="1">
      <alignment vertical="center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5" fillId="0" borderId="8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/>
    </xf>
    <xf numFmtId="38" fontId="3" fillId="0" borderId="7" xfId="0" applyNumberFormat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8" fontId="5" fillId="0" borderId="1" xfId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38" fontId="5" fillId="0" borderId="1" xfId="1" applyNumberFormat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38" fontId="3" fillId="2" borderId="7" xfId="0" applyNumberFormat="1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3" fillId="0" borderId="1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18" fillId="4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38" fontId="6" fillId="4" borderId="4" xfId="0" applyNumberFormat="1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15" fillId="0" borderId="0" xfId="0" applyFont="1" applyFill="1">
      <alignment vertical="center"/>
    </xf>
    <xf numFmtId="38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38" fontId="19" fillId="0" borderId="0" xfId="0" applyNumberFormat="1" applyFont="1" applyBorder="1" applyAlignment="1">
      <alignment vertical="center"/>
    </xf>
    <xf numFmtId="38" fontId="6" fillId="0" borderId="4" xfId="0" applyNumberFormat="1" applyFont="1" applyFill="1" applyBorder="1" applyAlignment="1" applyProtection="1">
      <alignment vertical="center"/>
    </xf>
    <xf numFmtId="0" fontId="6" fillId="0" borderId="4" xfId="0" applyFont="1" applyFill="1" applyBorder="1" applyProtection="1">
      <alignment vertical="center"/>
    </xf>
    <xf numFmtId="38" fontId="6" fillId="0" borderId="4" xfId="0" applyNumberFormat="1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horizontal="left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4" borderId="0" xfId="1" applyFont="1" applyFill="1" applyBorder="1" applyProtection="1">
      <alignment vertical="center"/>
      <protection locked="0"/>
    </xf>
    <xf numFmtId="38" fontId="5" fillId="0" borderId="7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38" fontId="5" fillId="0" borderId="19" xfId="1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10" fillId="3" borderId="0" xfId="0" applyFont="1" applyFill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$55" lockText="1" noThreeD="1"/>
</file>

<file path=xl/ctrlProps/ctrlProp2.xml><?xml version="1.0" encoding="utf-8"?>
<formControlPr xmlns="http://schemas.microsoft.com/office/spreadsheetml/2009/9/main" objectType="CheckBox" fmlaLink="$A$56" lockText="1" noThreeD="1"/>
</file>

<file path=xl/ctrlProps/ctrlProp3.xml><?xml version="1.0" encoding="utf-8"?>
<formControlPr xmlns="http://schemas.microsoft.com/office/spreadsheetml/2009/9/main" objectType="CheckBox" fmlaLink="$A$57" lockText="1" noThreeD="1"/>
</file>

<file path=xl/ctrlProps/ctrlProp4.xml><?xml version="1.0" encoding="utf-8"?>
<formControlPr xmlns="http://schemas.microsoft.com/office/spreadsheetml/2009/9/main" objectType="CheckBox" fmlaLink="$A$58" lockText="1" noThreeD="1"/>
</file>

<file path=xl/ctrlProps/ctrlProp5.xml><?xml version="1.0" encoding="utf-8"?>
<formControlPr xmlns="http://schemas.microsoft.com/office/spreadsheetml/2009/9/main" objectType="CheckBox" fmlaLink="$A$67" lockText="1" noThreeD="1"/>
</file>

<file path=xl/ctrlProps/ctrlProp6.xml><?xml version="1.0" encoding="utf-8"?>
<formControlPr xmlns="http://schemas.microsoft.com/office/spreadsheetml/2009/9/main" objectType="CheckBox" fmlaLink="$A$68" lockText="1" noThreeD="1"/>
</file>

<file path=xl/ctrlProps/ctrlProp7.xml><?xml version="1.0" encoding="utf-8"?>
<formControlPr xmlns="http://schemas.microsoft.com/office/spreadsheetml/2009/9/main" objectType="CheckBox" fmlaLink="$A$69" lockText="1" noThreeD="1"/>
</file>

<file path=xl/ctrlProps/ctrlProp8.xml><?xml version="1.0" encoding="utf-8"?>
<formControlPr xmlns="http://schemas.microsoft.com/office/spreadsheetml/2009/9/main" objectType="CheckBox" fmlaLink="$A$7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54</xdr:row>
          <xdr:rowOff>9525</xdr:rowOff>
        </xdr:from>
        <xdr:to>
          <xdr:col>2</xdr:col>
          <xdr:colOff>1390650</xdr:colOff>
          <xdr:row>55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55</xdr:row>
          <xdr:rowOff>9525</xdr:rowOff>
        </xdr:from>
        <xdr:to>
          <xdr:col>2</xdr:col>
          <xdr:colOff>1390650</xdr:colOff>
          <xdr:row>56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56</xdr:row>
          <xdr:rowOff>9525</xdr:rowOff>
        </xdr:from>
        <xdr:to>
          <xdr:col>2</xdr:col>
          <xdr:colOff>1390650</xdr:colOff>
          <xdr:row>57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57</xdr:row>
          <xdr:rowOff>9525</xdr:rowOff>
        </xdr:from>
        <xdr:to>
          <xdr:col>2</xdr:col>
          <xdr:colOff>1390650</xdr:colOff>
          <xdr:row>58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66</xdr:row>
          <xdr:rowOff>9525</xdr:rowOff>
        </xdr:from>
        <xdr:to>
          <xdr:col>2</xdr:col>
          <xdr:colOff>1390650</xdr:colOff>
          <xdr:row>67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67</xdr:row>
          <xdr:rowOff>9525</xdr:rowOff>
        </xdr:from>
        <xdr:to>
          <xdr:col>2</xdr:col>
          <xdr:colOff>1390650</xdr:colOff>
          <xdr:row>68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68</xdr:row>
          <xdr:rowOff>9525</xdr:rowOff>
        </xdr:from>
        <xdr:to>
          <xdr:col>2</xdr:col>
          <xdr:colOff>1390650</xdr:colOff>
          <xdr:row>69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69</xdr:row>
          <xdr:rowOff>9525</xdr:rowOff>
        </xdr:from>
        <xdr:to>
          <xdr:col>2</xdr:col>
          <xdr:colOff>1390650</xdr:colOff>
          <xdr:row>70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K126"/>
  <sheetViews>
    <sheetView showGridLines="0" tabSelected="1" zoomScale="85" zoomScaleNormal="85" zoomScaleSheetLayoutView="75" workbookViewId="0">
      <selection activeCell="E10" sqref="E10"/>
    </sheetView>
  </sheetViews>
  <sheetFormatPr defaultRowHeight="13.5" x14ac:dyDescent="0.4"/>
  <cols>
    <col min="1" max="1" width="3.125" style="1" customWidth="1"/>
    <col min="2" max="2" width="22.625" style="1" customWidth="1"/>
    <col min="3" max="5" width="26.625" style="1" customWidth="1"/>
    <col min="6" max="6" width="30.625" style="1" customWidth="1"/>
    <col min="7" max="7" width="4.75" style="1" customWidth="1"/>
    <col min="8" max="8" width="4.75" style="2" customWidth="1"/>
    <col min="9" max="64" width="4.75" style="1" customWidth="1"/>
    <col min="65" max="16384" width="9" style="1"/>
  </cols>
  <sheetData>
    <row r="1" spans="2:11" ht="17.25" x14ac:dyDescent="0.4">
      <c r="B1" s="9" t="s">
        <v>24</v>
      </c>
    </row>
    <row r="2" spans="2:11" ht="11.25" customHeight="1" x14ac:dyDescent="0.4">
      <c r="B2" s="9"/>
    </row>
    <row r="3" spans="2:11" ht="21.75" customHeight="1" x14ac:dyDescent="0.4">
      <c r="B3" s="14" t="s">
        <v>25</v>
      </c>
    </row>
    <row r="4" spans="2:11" ht="21.75" customHeight="1" x14ac:dyDescent="0.4">
      <c r="B4" s="16" t="s">
        <v>33</v>
      </c>
    </row>
    <row r="5" spans="2:11" ht="21.75" customHeight="1" x14ac:dyDescent="0.4">
      <c r="B5" s="16" t="s">
        <v>34</v>
      </c>
    </row>
    <row r="6" spans="2:11" ht="19.5" customHeight="1" x14ac:dyDescent="0.4">
      <c r="B6" s="65" t="s">
        <v>21</v>
      </c>
      <c r="C6" s="65"/>
      <c r="D6" s="65"/>
      <c r="E6" s="65"/>
      <c r="F6" s="65"/>
      <c r="G6" s="21"/>
      <c r="H6" s="22"/>
      <c r="I6" s="18"/>
      <c r="J6" s="18"/>
      <c r="K6" s="18"/>
    </row>
    <row r="7" spans="2:11" s="19" customFormat="1" ht="9" customHeight="1" x14ac:dyDescent="0.4">
      <c r="B7" s="17"/>
      <c r="C7" s="18"/>
      <c r="D7" s="18"/>
      <c r="F7" s="21"/>
      <c r="G7" s="21"/>
      <c r="H7" s="22"/>
      <c r="I7" s="18"/>
      <c r="J7" s="18"/>
      <c r="K7" s="18"/>
    </row>
    <row r="8" spans="2:11" ht="25.5" customHeight="1" x14ac:dyDescent="0.15">
      <c r="B8" s="86" t="s">
        <v>35</v>
      </c>
      <c r="F8" s="3"/>
      <c r="G8" s="3"/>
      <c r="H8" s="4"/>
    </row>
    <row r="9" spans="2:11" ht="19.5" customHeight="1" x14ac:dyDescent="0.4">
      <c r="B9" s="5" t="s">
        <v>9</v>
      </c>
      <c r="C9" s="5" t="s">
        <v>61</v>
      </c>
      <c r="D9" s="5" t="s">
        <v>62</v>
      </c>
      <c r="E9" s="46" t="s">
        <v>63</v>
      </c>
      <c r="F9" s="46" t="s">
        <v>64</v>
      </c>
      <c r="H9" s="1"/>
    </row>
    <row r="10" spans="2:11" ht="19.5" customHeight="1" x14ac:dyDescent="0.4">
      <c r="B10" s="5" t="s">
        <v>0</v>
      </c>
      <c r="C10" s="42"/>
      <c r="D10" s="42"/>
      <c r="E10" s="42"/>
      <c r="F10" s="42"/>
      <c r="H10" s="1"/>
    </row>
    <row r="11" spans="2:11" ht="19.5" customHeight="1" x14ac:dyDescent="0.4">
      <c r="B11" s="6" t="s">
        <v>4</v>
      </c>
      <c r="C11" s="36">
        <f>VLOOKUP($C$10,マスタ!$B$2:$F$11,4,TRUE)</f>
        <v>0</v>
      </c>
      <c r="D11" s="7">
        <f>VLOOKUP(D$10,マスタ!$B$2:$F$11,5,TRUE)</f>
        <v>0</v>
      </c>
      <c r="E11" s="7">
        <f>VLOOKUP(E$10,マスタ!$B$2:$G$11,6,TRUE)</f>
        <v>0</v>
      </c>
      <c r="F11" s="7">
        <f>VLOOKUP(F$10,マスタ!$B$2:$H$11,7,TRUE)</f>
        <v>0</v>
      </c>
      <c r="H11" s="1"/>
    </row>
    <row r="12" spans="2:11" ht="9" customHeight="1" x14ac:dyDescent="0.4">
      <c r="B12" s="23"/>
      <c r="C12" s="24"/>
      <c r="D12" s="24"/>
      <c r="F12" s="25"/>
      <c r="G12" s="26"/>
      <c r="H12" s="27"/>
      <c r="I12" s="28"/>
      <c r="J12" s="29"/>
      <c r="K12" s="30"/>
    </row>
    <row r="13" spans="2:11" ht="19.5" customHeight="1" x14ac:dyDescent="0.15">
      <c r="B13" s="87" t="s">
        <v>36</v>
      </c>
    </row>
    <row r="14" spans="2:11" ht="19.5" customHeight="1" x14ac:dyDescent="0.4">
      <c r="B14" s="5" t="s">
        <v>9</v>
      </c>
      <c r="C14" s="5" t="s">
        <v>61</v>
      </c>
      <c r="D14" s="5" t="s">
        <v>62</v>
      </c>
      <c r="E14" s="46" t="s">
        <v>63</v>
      </c>
      <c r="F14" s="46" t="s">
        <v>64</v>
      </c>
      <c r="H14" s="1"/>
    </row>
    <row r="15" spans="2:11" ht="19.5" customHeight="1" x14ac:dyDescent="0.4">
      <c r="B15" s="5" t="s">
        <v>1</v>
      </c>
      <c r="C15" s="42"/>
      <c r="D15" s="42"/>
      <c r="E15" s="42"/>
      <c r="F15" s="42"/>
      <c r="H15" s="1"/>
    </row>
    <row r="16" spans="2:11" ht="19.5" customHeight="1" x14ac:dyDescent="0.4">
      <c r="B16" s="6" t="s">
        <v>4</v>
      </c>
      <c r="C16" s="7">
        <f>VLOOKUP(C$15,マスタ!$B$14:$E$19,4,TRUE)</f>
        <v>0</v>
      </c>
      <c r="D16" s="7">
        <f>VLOOKUP(D$15,マスタ!$B$14:$F$19,5,TRUE)</f>
        <v>0</v>
      </c>
      <c r="E16" s="7">
        <f>VLOOKUP(E$15,マスタ!$B$14:$G$19,6,TRUE)</f>
        <v>0</v>
      </c>
      <c r="F16" s="7">
        <f>VLOOKUP(F$15,マスタ!$B$14:$H$19,7,TRUE)</f>
        <v>0</v>
      </c>
      <c r="H16" s="1"/>
    </row>
    <row r="17" spans="2:11" ht="9" customHeight="1" x14ac:dyDescent="0.4">
      <c r="B17" s="23"/>
      <c r="C17" s="24"/>
      <c r="D17" s="24"/>
      <c r="H17" s="1"/>
    </row>
    <row r="18" spans="2:11" ht="19.5" customHeight="1" x14ac:dyDescent="0.15">
      <c r="B18" s="87" t="s">
        <v>44</v>
      </c>
      <c r="H18" s="1"/>
    </row>
    <row r="19" spans="2:11" ht="19.5" customHeight="1" x14ac:dyDescent="0.4">
      <c r="B19" s="5" t="s">
        <v>9</v>
      </c>
      <c r="C19" s="5" t="s">
        <v>61</v>
      </c>
      <c r="D19" s="5" t="s">
        <v>62</v>
      </c>
      <c r="E19" s="46" t="s">
        <v>65</v>
      </c>
      <c r="F19" s="46" t="s">
        <v>66</v>
      </c>
      <c r="H19" s="1"/>
    </row>
    <row r="20" spans="2:11" ht="19.5" customHeight="1" x14ac:dyDescent="0.4">
      <c r="B20" s="5" t="s">
        <v>2</v>
      </c>
      <c r="C20" s="42"/>
      <c r="D20" s="42"/>
      <c r="E20" s="42"/>
      <c r="F20" s="42"/>
      <c r="H20" s="1"/>
    </row>
    <row r="21" spans="2:11" ht="19.5" customHeight="1" x14ac:dyDescent="0.4">
      <c r="B21" s="6" t="s">
        <v>3</v>
      </c>
      <c r="C21" s="7">
        <f>VLOOKUP(C$20,マスタ!$B$22:$E$27,4,TRUE)</f>
        <v>0</v>
      </c>
      <c r="D21" s="7">
        <f>VLOOKUP(D$20,マスタ!$B$22:$F$27,5,TRUE)</f>
        <v>0</v>
      </c>
      <c r="E21" s="7">
        <f>VLOOKUP(E$20,マスタ!$B$22:$G$27,6,TRUE)</f>
        <v>0</v>
      </c>
      <c r="F21" s="7">
        <f>VLOOKUP(F$20,マスタ!$B$22:$H$27,7,TRUE)</f>
        <v>0</v>
      </c>
      <c r="H21" s="1"/>
    </row>
    <row r="22" spans="2:11" ht="9" customHeight="1" x14ac:dyDescent="0.4">
      <c r="B22" s="23"/>
      <c r="C22" s="24"/>
      <c r="D22" s="24"/>
      <c r="H22" s="1"/>
    </row>
    <row r="23" spans="2:11" ht="19.5" customHeight="1" x14ac:dyDescent="0.15">
      <c r="B23" s="87" t="s">
        <v>45</v>
      </c>
      <c r="H23" s="1"/>
    </row>
    <row r="24" spans="2:11" ht="19.5" customHeight="1" x14ac:dyDescent="0.4">
      <c r="B24" s="5" t="s">
        <v>9</v>
      </c>
      <c r="C24" s="5" t="s">
        <v>61</v>
      </c>
      <c r="D24" s="5" t="s">
        <v>62</v>
      </c>
      <c r="E24" s="46" t="s">
        <v>65</v>
      </c>
      <c r="F24" s="46" t="s">
        <v>66</v>
      </c>
    </row>
    <row r="25" spans="2:11" ht="19.5" customHeight="1" x14ac:dyDescent="0.4">
      <c r="B25" s="5" t="s">
        <v>3</v>
      </c>
      <c r="C25" s="42"/>
      <c r="D25" s="42"/>
      <c r="E25" s="42"/>
      <c r="F25" s="42"/>
      <c r="G25" s="13"/>
      <c r="H25" s="13"/>
      <c r="I25" s="13"/>
      <c r="J25" s="13"/>
      <c r="K25" s="13"/>
    </row>
    <row r="26" spans="2:11" ht="19.5" customHeight="1" x14ac:dyDescent="0.4">
      <c r="B26" s="66"/>
      <c r="C26" s="125"/>
      <c r="D26" s="125"/>
      <c r="E26" s="125"/>
      <c r="F26" s="125"/>
      <c r="G26" s="13"/>
      <c r="H26" s="13"/>
      <c r="I26" s="13"/>
      <c r="J26" s="13"/>
      <c r="K26" s="13"/>
    </row>
    <row r="27" spans="2:11" ht="19.5" customHeight="1" x14ac:dyDescent="0.15">
      <c r="B27" s="82" t="s">
        <v>94</v>
      </c>
      <c r="C27" s="125"/>
      <c r="D27" s="125"/>
      <c r="E27" s="125"/>
      <c r="F27" s="125"/>
      <c r="G27" s="13"/>
      <c r="H27" s="13"/>
      <c r="I27" s="13"/>
      <c r="J27" s="13"/>
      <c r="K27" s="13"/>
    </row>
    <row r="28" spans="2:11" ht="19.5" customHeight="1" x14ac:dyDescent="0.4">
      <c r="B28" s="6" t="s">
        <v>30</v>
      </c>
      <c r="C28" s="124" t="s">
        <v>61</v>
      </c>
      <c r="D28" s="123" t="s">
        <v>62</v>
      </c>
      <c r="E28" s="124" t="s">
        <v>65</v>
      </c>
      <c r="F28" s="124" t="s">
        <v>66</v>
      </c>
      <c r="G28" s="13"/>
      <c r="H28" s="13"/>
      <c r="I28" s="13"/>
      <c r="J28" s="13"/>
      <c r="K28" s="13"/>
    </row>
    <row r="29" spans="2:11" ht="19.5" customHeight="1" x14ac:dyDescent="0.4">
      <c r="B29" s="6" t="s">
        <v>74</v>
      </c>
      <c r="C29" s="126">
        <f>IF((IF(C11&gt;100000,100000,C11)+IF(C16&gt;100000,100000,C16)+IF(C21&gt;100000,100000,C21)-100000)&lt;0, 0,(IF(C11&gt;100000,100000,C11)+IF(C16&gt;100000,100000,C16)+IF(C21&gt;100000,100000,C21)-100000))</f>
        <v>0</v>
      </c>
      <c r="D29" s="126">
        <f>IF((IF(D11&gt;100000,100000,D11)+IF(D16&gt;100000,100000,D16)+IF(D21&gt;100000,100000,D21)-100000)&lt;0, 0,(IF(D11&gt;100000,100000,D11)+IF(D16&gt;100000,100000,D16)+IF(D21&gt;100000,100000,D21)-100000))</f>
        <v>0</v>
      </c>
      <c r="E29" s="126">
        <f t="shared" ref="E29:F29" si="0">IF((IF(E11&gt;100000,100000,E11)+IF(E16&gt;100000,100000,E16)+IF(E21&gt;100000,100000,E21)-100000)&lt;0, 0,(IF(E11&gt;100000,100000,E11)+IF(E16&gt;100000,100000,E16)+IF(E21&gt;100000,100000,E21)-100000))</f>
        <v>0</v>
      </c>
      <c r="F29" s="126">
        <f t="shared" si="0"/>
        <v>0</v>
      </c>
      <c r="G29" s="13"/>
      <c r="H29" s="13"/>
      <c r="I29" s="13"/>
      <c r="J29" s="13"/>
      <c r="K29" s="13"/>
    </row>
    <row r="30" spans="2:11" ht="19.5" customHeight="1" x14ac:dyDescent="0.4">
      <c r="B30" s="66"/>
      <c r="C30" s="125"/>
      <c r="D30" s="125"/>
      <c r="E30" s="125"/>
      <c r="F30" s="125"/>
      <c r="G30" s="13"/>
      <c r="H30" s="13"/>
      <c r="I30" s="13"/>
      <c r="J30" s="13"/>
      <c r="K30" s="13"/>
    </row>
    <row r="31" spans="2:11" ht="19.5" customHeight="1" x14ac:dyDescent="0.15">
      <c r="B31" s="82" t="s">
        <v>97</v>
      </c>
      <c r="C31" s="125"/>
      <c r="D31" s="125"/>
      <c r="E31" s="125"/>
      <c r="F31" s="125"/>
      <c r="G31" s="13"/>
      <c r="H31" s="13"/>
      <c r="I31" s="13"/>
      <c r="J31" s="13"/>
      <c r="K31" s="13"/>
    </row>
    <row r="32" spans="2:11" ht="19.5" customHeight="1" x14ac:dyDescent="0.4">
      <c r="B32" s="6" t="s">
        <v>30</v>
      </c>
      <c r="C32" s="124" t="s">
        <v>61</v>
      </c>
      <c r="D32" s="123" t="s">
        <v>62</v>
      </c>
      <c r="E32" s="124" t="s">
        <v>65</v>
      </c>
      <c r="F32" s="124" t="s">
        <v>66</v>
      </c>
      <c r="G32" s="13"/>
      <c r="H32" s="13"/>
      <c r="I32" s="13"/>
      <c r="J32" s="13"/>
      <c r="K32" s="13"/>
    </row>
    <row r="33" spans="2:11" ht="19.5" customHeight="1" x14ac:dyDescent="0.4">
      <c r="B33" s="6" t="s">
        <v>74</v>
      </c>
      <c r="C33" s="126">
        <f>C11+C16+C21+C25-C29</f>
        <v>0</v>
      </c>
      <c r="D33" s="126">
        <f t="shared" ref="D33:F33" si="1">D11+D16+D21+D25-D29</f>
        <v>0</v>
      </c>
      <c r="E33" s="126">
        <f t="shared" si="1"/>
        <v>0</v>
      </c>
      <c r="F33" s="126">
        <f t="shared" si="1"/>
        <v>0</v>
      </c>
      <c r="G33" s="13"/>
      <c r="H33" s="13"/>
      <c r="I33" s="13"/>
      <c r="J33" s="13"/>
      <c r="K33" s="13"/>
    </row>
    <row r="34" spans="2:11" ht="19.5" customHeight="1" x14ac:dyDescent="0.4">
      <c r="B34" s="23"/>
      <c r="C34" s="24"/>
      <c r="D34" s="24"/>
      <c r="E34" s="24"/>
      <c r="F34" s="24"/>
      <c r="G34" s="13"/>
      <c r="H34" s="13"/>
      <c r="I34" s="13"/>
      <c r="J34" s="13"/>
      <c r="K34" s="13"/>
    </row>
    <row r="35" spans="2:11" ht="19.5" customHeight="1" x14ac:dyDescent="0.4">
      <c r="B35" s="14" t="s">
        <v>95</v>
      </c>
      <c r="C35" s="24"/>
      <c r="D35" s="24"/>
      <c r="F35" s="13"/>
      <c r="G35" s="13"/>
      <c r="H35" s="13"/>
      <c r="I35" s="13"/>
      <c r="J35" s="13"/>
      <c r="K35" s="13"/>
    </row>
    <row r="36" spans="2:11" ht="19.5" customHeight="1" x14ac:dyDescent="0.4">
      <c r="B36" s="16" t="s">
        <v>96</v>
      </c>
      <c r="C36" s="24"/>
      <c r="D36" s="24"/>
      <c r="F36" s="13"/>
      <c r="G36" s="13"/>
      <c r="H36" s="13"/>
      <c r="I36" s="13"/>
      <c r="J36" s="13"/>
      <c r="K36" s="13"/>
    </row>
    <row r="37" spans="2:11" ht="19.5" customHeight="1" x14ac:dyDescent="0.4">
      <c r="B37" s="130" t="s">
        <v>22</v>
      </c>
      <c r="C37" s="130"/>
      <c r="D37" s="130"/>
      <c r="E37" s="130"/>
      <c r="F37" s="130"/>
      <c r="G37" s="13"/>
      <c r="H37" s="13"/>
      <c r="I37" s="13"/>
      <c r="J37" s="13"/>
      <c r="K37" s="13"/>
    </row>
    <row r="38" spans="2:11" s="19" customFormat="1" ht="19.5" customHeight="1" x14ac:dyDescent="0.15">
      <c r="B38" s="82" t="s">
        <v>77</v>
      </c>
      <c r="C38" s="24"/>
      <c r="D38" s="24"/>
      <c r="E38" s="35"/>
      <c r="F38" s="13"/>
      <c r="G38" s="13"/>
      <c r="H38" s="37"/>
      <c r="I38" s="37"/>
      <c r="J38" s="37"/>
      <c r="K38" s="37"/>
    </row>
    <row r="39" spans="2:11" s="19" customFormat="1" ht="19.5" customHeight="1" x14ac:dyDescent="0.4">
      <c r="B39" s="15" t="s">
        <v>10</v>
      </c>
      <c r="C39" s="127" t="s">
        <v>30</v>
      </c>
      <c r="D39" s="128"/>
      <c r="E39" s="128"/>
      <c r="F39" s="129"/>
      <c r="I39" s="37"/>
      <c r="J39" s="37"/>
      <c r="K39" s="37"/>
    </row>
    <row r="40" spans="2:11" s="19" customFormat="1" ht="19.5" customHeight="1" x14ac:dyDescent="0.4">
      <c r="B40" s="133" t="s">
        <v>51</v>
      </c>
      <c r="C40" s="58" t="s">
        <v>54</v>
      </c>
      <c r="D40" s="59"/>
      <c r="E40" s="72"/>
      <c r="F40" s="69"/>
      <c r="I40" s="37"/>
      <c r="J40" s="37"/>
      <c r="K40" s="37"/>
    </row>
    <row r="41" spans="2:11" s="19" customFormat="1" ht="19.5" customHeight="1" x14ac:dyDescent="0.4">
      <c r="B41" s="134"/>
      <c r="C41" s="60" t="s">
        <v>67</v>
      </c>
      <c r="D41" s="61"/>
      <c r="E41" s="70"/>
      <c r="F41" s="71"/>
      <c r="I41" s="37"/>
      <c r="J41" s="37"/>
      <c r="K41" s="37"/>
    </row>
    <row r="42" spans="2:11" s="19" customFormat="1" ht="6.95" customHeight="1" x14ac:dyDescent="0.4">
      <c r="B42" s="66"/>
      <c r="C42" s="57"/>
      <c r="D42" s="57"/>
      <c r="E42" s="68"/>
      <c r="F42" s="68"/>
      <c r="G42" s="68"/>
      <c r="H42" s="68"/>
      <c r="I42" s="37"/>
      <c r="J42" s="37"/>
      <c r="K42" s="37"/>
    </row>
    <row r="43" spans="2:11" s="19" customFormat="1" ht="19.5" customHeight="1" x14ac:dyDescent="0.4">
      <c r="B43" s="6" t="s">
        <v>73</v>
      </c>
      <c r="C43" s="50" t="s">
        <v>61</v>
      </c>
      <c r="D43" s="44" t="s">
        <v>62</v>
      </c>
      <c r="E43" s="50" t="s">
        <v>65</v>
      </c>
      <c r="F43" s="50" t="s">
        <v>66</v>
      </c>
      <c r="K43" s="37"/>
    </row>
    <row r="44" spans="2:11" s="19" customFormat="1" ht="19.5" customHeight="1" x14ac:dyDescent="0.4">
      <c r="B44" s="6" t="s">
        <v>74</v>
      </c>
      <c r="C44" s="126">
        <f>IF(C11+C16+C21&gt;=100000,100000,IF(AND(C11+C16+C21&gt;0,C11+C16+C21&lt;100000),C11+C16+C21,0))</f>
        <v>0</v>
      </c>
      <c r="D44" s="126">
        <f>IF(D11+D16+D21&gt;=100000,100000,IF(AND(D11+D16+D21&gt;0,D11+D16+D21&lt;100000),D11+D16+D21,0))</f>
        <v>0</v>
      </c>
      <c r="E44" s="126">
        <f>IF(E11+E16+E21&gt;=100000,100000,IF(AND(E11+E16+E21&gt;0,E11+E16+E21&lt;100000),E11+E16+E21,0))</f>
        <v>0</v>
      </c>
      <c r="F44" s="126">
        <f>IF(F11+F16+F21&gt;=100000,100000,IF(AND(F11+F16+F21&gt;0,F11+F16+F21&lt;100000),F11+F16+F21,0))</f>
        <v>0</v>
      </c>
      <c r="K44" s="37"/>
    </row>
    <row r="45" spans="2:11" s="19" customFormat="1" ht="19.5" customHeight="1" x14ac:dyDescent="0.4">
      <c r="B45" s="23"/>
      <c r="C45" s="68"/>
      <c r="D45" s="68"/>
      <c r="E45" s="68"/>
      <c r="F45" s="68"/>
      <c r="K45" s="37"/>
    </row>
    <row r="46" spans="2:11" s="19" customFormat="1" ht="19.5" customHeight="1" x14ac:dyDescent="0.15">
      <c r="B46" s="83" t="s">
        <v>78</v>
      </c>
      <c r="C46" s="57"/>
      <c r="D46" s="57"/>
      <c r="E46" s="68"/>
      <c r="F46" s="68"/>
      <c r="G46" s="68"/>
      <c r="H46" s="68"/>
      <c r="I46" s="37"/>
      <c r="J46" s="37"/>
      <c r="K46" s="37"/>
    </row>
    <row r="47" spans="2:11" s="19" customFormat="1" ht="19.5" customHeight="1" x14ac:dyDescent="0.4">
      <c r="B47" s="48" t="s">
        <v>10</v>
      </c>
      <c r="C47" s="127" t="s">
        <v>30</v>
      </c>
      <c r="D47" s="128"/>
      <c r="E47" s="128"/>
      <c r="F47" s="129"/>
      <c r="G47" s="37"/>
      <c r="H47" s="37"/>
      <c r="I47" s="37"/>
      <c r="J47" s="37"/>
      <c r="K47" s="37"/>
    </row>
    <row r="48" spans="2:11" s="19" customFormat="1" ht="19.5" customHeight="1" x14ac:dyDescent="0.4">
      <c r="B48" s="131" t="s">
        <v>17</v>
      </c>
      <c r="C48" s="73" t="s">
        <v>68</v>
      </c>
      <c r="D48" s="74"/>
      <c r="E48" s="74"/>
      <c r="F48" s="78"/>
      <c r="G48" s="37"/>
      <c r="H48" s="37"/>
      <c r="I48" s="37"/>
      <c r="J48" s="37"/>
      <c r="K48" s="37"/>
    </row>
    <row r="49" spans="1:11" s="19" customFormat="1" ht="19.5" customHeight="1" x14ac:dyDescent="0.4">
      <c r="B49" s="135"/>
      <c r="C49" s="75" t="s">
        <v>71</v>
      </c>
      <c r="D49" s="75"/>
      <c r="E49" s="75"/>
      <c r="F49" s="79"/>
      <c r="G49" s="37"/>
      <c r="H49" s="37"/>
      <c r="I49" s="37"/>
      <c r="J49" s="37"/>
      <c r="K49" s="37"/>
    </row>
    <row r="50" spans="1:11" s="19" customFormat="1" ht="19.5" customHeight="1" x14ac:dyDescent="0.4">
      <c r="B50" s="135"/>
      <c r="C50" s="32" t="s">
        <v>69</v>
      </c>
      <c r="D50" s="75"/>
      <c r="E50" s="75"/>
      <c r="F50" s="79"/>
      <c r="G50" s="37"/>
      <c r="H50" s="37"/>
      <c r="I50" s="37"/>
      <c r="J50" s="37"/>
      <c r="K50" s="37"/>
    </row>
    <row r="51" spans="1:11" s="19" customFormat="1" ht="19.5" customHeight="1" x14ac:dyDescent="0.4">
      <c r="B51" s="132"/>
      <c r="C51" s="76" t="s">
        <v>70</v>
      </c>
      <c r="D51" s="77"/>
      <c r="E51" s="77"/>
      <c r="F51" s="80"/>
      <c r="G51" s="37"/>
      <c r="H51" s="37"/>
      <c r="I51" s="37"/>
      <c r="J51" s="37"/>
      <c r="K51" s="37"/>
    </row>
    <row r="52" spans="1:11" s="19" customFormat="1" ht="6.95" customHeight="1" x14ac:dyDescent="0.4">
      <c r="B52" s="66"/>
      <c r="D52" s="75"/>
      <c r="E52" s="75"/>
      <c r="F52" s="37"/>
      <c r="G52" s="37"/>
      <c r="H52" s="37"/>
      <c r="I52" s="37"/>
      <c r="J52" s="37"/>
      <c r="K52" s="37"/>
    </row>
    <row r="53" spans="1:11" s="19" customFormat="1" ht="19.5" customHeight="1" x14ac:dyDescent="0.4">
      <c r="B53" s="81" t="s">
        <v>72</v>
      </c>
      <c r="C53" s="24"/>
      <c r="D53" s="110" t="s">
        <v>90</v>
      </c>
      <c r="E53" s="24"/>
      <c r="F53" s="37"/>
      <c r="G53" s="37"/>
      <c r="H53" s="37"/>
      <c r="I53" s="37"/>
      <c r="J53" s="37"/>
      <c r="K53" s="37"/>
    </row>
    <row r="54" spans="1:11" s="19" customFormat="1" ht="19.5" customHeight="1" x14ac:dyDescent="0.4">
      <c r="B54" s="50" t="s">
        <v>73</v>
      </c>
      <c r="C54" s="50" t="s">
        <v>75</v>
      </c>
      <c r="D54" s="44" t="s">
        <v>80</v>
      </c>
      <c r="E54" s="106"/>
      <c r="F54" s="66"/>
      <c r="G54" s="37"/>
      <c r="H54" s="37"/>
      <c r="I54" s="37"/>
      <c r="J54" s="37"/>
      <c r="K54" s="37"/>
    </row>
    <row r="55" spans="1:11" s="19" customFormat="1" ht="19.5" customHeight="1" x14ac:dyDescent="0.4">
      <c r="A55" s="103" t="b">
        <v>0</v>
      </c>
      <c r="B55" s="50" t="s">
        <v>76</v>
      </c>
      <c r="C55" s="101"/>
      <c r="D55" s="84" t="str">
        <f>IF(A55=TRUE,"270,000","")</f>
        <v/>
      </c>
      <c r="E55" s="114">
        <f>IF(C11+C16+C21+C25-C44&lt;=0,0,C11+C16+C21+C25-C44)</f>
        <v>0</v>
      </c>
      <c r="F55" s="113"/>
      <c r="G55" s="37"/>
      <c r="H55" s="37"/>
      <c r="I55" s="37"/>
      <c r="J55" s="37"/>
      <c r="K55" s="37"/>
    </row>
    <row r="56" spans="1:11" s="19" customFormat="1" ht="19.5" customHeight="1" x14ac:dyDescent="0.4">
      <c r="A56" s="103" t="b">
        <v>0</v>
      </c>
      <c r="B56" s="50" t="s">
        <v>62</v>
      </c>
      <c r="C56" s="101"/>
      <c r="D56" s="84" t="str">
        <f t="shared" ref="D56:D58" si="2">IF(A56=TRUE,"270,000","")</f>
        <v/>
      </c>
      <c r="E56" s="114">
        <f>IF(D11+D16+D21+D25-D44&lt;=0,0,D11+D16+D21+D25-D44)</f>
        <v>0</v>
      </c>
      <c r="F56" s="68"/>
      <c r="G56" s="37"/>
      <c r="H56" s="37"/>
      <c r="I56" s="37"/>
      <c r="J56" s="37"/>
      <c r="K56" s="37"/>
    </row>
    <row r="57" spans="1:11" s="19" customFormat="1" ht="19.5" customHeight="1" x14ac:dyDescent="0.4">
      <c r="A57" s="103" t="b">
        <v>0</v>
      </c>
      <c r="B57" s="6" t="s">
        <v>65</v>
      </c>
      <c r="C57" s="42"/>
      <c r="D57" s="84" t="str">
        <f t="shared" si="2"/>
        <v/>
      </c>
      <c r="E57" s="115">
        <f>IF(E11+E16+E21+E25-E44&lt;=0,0,E11+E16+E21+E25-E44)</f>
        <v>0</v>
      </c>
      <c r="F57" s="37"/>
      <c r="G57" s="37"/>
      <c r="H57" s="37"/>
      <c r="I57" s="37"/>
      <c r="J57" s="37"/>
      <c r="K57" s="37"/>
    </row>
    <row r="58" spans="1:11" s="19" customFormat="1" ht="19.5" customHeight="1" x14ac:dyDescent="0.4">
      <c r="A58" s="103" t="b">
        <v>0</v>
      </c>
      <c r="B58" s="6" t="s">
        <v>66</v>
      </c>
      <c r="C58" s="42"/>
      <c r="D58" s="84" t="str">
        <f t="shared" si="2"/>
        <v/>
      </c>
      <c r="E58" s="115">
        <f>IF(F11+F16+F21+F25-F44&lt;=0,0,F11+F16+F21+F25-F44)</f>
        <v>0</v>
      </c>
      <c r="F58" s="37"/>
      <c r="G58" s="37"/>
      <c r="H58" s="37"/>
      <c r="I58" s="37"/>
      <c r="J58" s="37"/>
      <c r="K58" s="37"/>
    </row>
    <row r="59" spans="1:11" s="19" customFormat="1" ht="19.5" customHeight="1" x14ac:dyDescent="0.4">
      <c r="B59" s="20"/>
      <c r="C59" s="24"/>
      <c r="D59" s="24"/>
      <c r="F59" s="37"/>
      <c r="G59" s="37"/>
      <c r="H59" s="37"/>
      <c r="I59" s="37"/>
      <c r="J59" s="37"/>
      <c r="K59" s="37"/>
    </row>
    <row r="60" spans="1:11" s="19" customFormat="1" ht="19.5" customHeight="1" x14ac:dyDescent="0.15">
      <c r="B60" s="83" t="s">
        <v>79</v>
      </c>
      <c r="C60" s="24"/>
      <c r="D60" s="24"/>
      <c r="F60" s="37"/>
      <c r="G60" s="37"/>
      <c r="H60" s="37"/>
      <c r="I60" s="37"/>
      <c r="J60" s="37"/>
      <c r="K60" s="37"/>
    </row>
    <row r="61" spans="1:11" s="19" customFormat="1" ht="19.5" customHeight="1" x14ac:dyDescent="0.4">
      <c r="B61" s="48" t="s">
        <v>10</v>
      </c>
      <c r="C61" s="127" t="s">
        <v>30</v>
      </c>
      <c r="D61" s="128"/>
      <c r="E61" s="128"/>
      <c r="F61" s="129"/>
      <c r="G61" s="37"/>
      <c r="H61" s="37"/>
      <c r="I61" s="37"/>
      <c r="J61" s="37"/>
      <c r="K61" s="37"/>
    </row>
    <row r="62" spans="1:11" s="19" customFormat="1" ht="19.5" customHeight="1" x14ac:dyDescent="0.4">
      <c r="B62" s="131" t="s">
        <v>26</v>
      </c>
      <c r="C62" s="73" t="s">
        <v>87</v>
      </c>
      <c r="D62" s="74"/>
      <c r="E62" s="74"/>
      <c r="F62" s="78"/>
      <c r="G62" s="37"/>
      <c r="H62" s="37"/>
      <c r="I62" s="37"/>
      <c r="J62" s="37"/>
      <c r="K62" s="37"/>
    </row>
    <row r="63" spans="1:11" s="19" customFormat="1" ht="19.5" customHeight="1" x14ac:dyDescent="0.4">
      <c r="B63" s="132"/>
      <c r="C63" s="77" t="s">
        <v>88</v>
      </c>
      <c r="D63" s="77"/>
      <c r="E63" s="77"/>
      <c r="F63" s="80"/>
      <c r="G63" s="37"/>
      <c r="H63" s="37"/>
      <c r="I63" s="37"/>
      <c r="J63" s="37"/>
      <c r="K63" s="37"/>
    </row>
    <row r="64" spans="1:11" s="19" customFormat="1" ht="6.95" customHeight="1" x14ac:dyDescent="0.4">
      <c r="B64" s="66"/>
      <c r="C64" s="75"/>
      <c r="D64" s="75"/>
      <c r="E64" s="75"/>
      <c r="F64" s="37"/>
      <c r="G64" s="37"/>
      <c r="H64" s="37"/>
      <c r="I64" s="37"/>
      <c r="J64" s="37"/>
      <c r="K64" s="37"/>
    </row>
    <row r="65" spans="1:11" s="19" customFormat="1" ht="19.5" customHeight="1" x14ac:dyDescent="0.4">
      <c r="B65" s="81" t="s">
        <v>72</v>
      </c>
      <c r="C65" s="24"/>
      <c r="D65" s="110" t="s">
        <v>91</v>
      </c>
      <c r="E65" s="24"/>
      <c r="F65" s="37"/>
      <c r="G65" s="37"/>
      <c r="H65" s="37"/>
      <c r="I65" s="37"/>
      <c r="J65" s="37"/>
      <c r="K65" s="37"/>
    </row>
    <row r="66" spans="1:11" s="19" customFormat="1" ht="19.5" customHeight="1" x14ac:dyDescent="0.4">
      <c r="B66" s="50" t="s">
        <v>73</v>
      </c>
      <c r="C66" s="50" t="s">
        <v>75</v>
      </c>
      <c r="D66" s="44" t="s">
        <v>80</v>
      </c>
      <c r="E66" s="107"/>
      <c r="F66" s="37"/>
      <c r="G66" s="37"/>
      <c r="H66" s="37"/>
      <c r="I66" s="37"/>
      <c r="J66" s="37"/>
      <c r="K66" s="37"/>
    </row>
    <row r="67" spans="1:11" s="19" customFormat="1" ht="19.5" customHeight="1" x14ac:dyDescent="0.4">
      <c r="A67" s="103" t="b">
        <v>0</v>
      </c>
      <c r="B67" s="50" t="s">
        <v>76</v>
      </c>
      <c r="C67" s="101"/>
      <c r="D67" s="84" t="str">
        <f>IF(A67=TRUE,"350,000","")</f>
        <v/>
      </c>
      <c r="E67" s="116">
        <f>IF(C11+C16+C21+C25-C44&lt;=0,0,C11+C16+C21+C25-C44)</f>
        <v>0</v>
      </c>
      <c r="F67" s="37"/>
      <c r="G67" s="37"/>
      <c r="H67" s="37"/>
      <c r="I67" s="37"/>
      <c r="J67" s="37"/>
      <c r="K67" s="37"/>
    </row>
    <row r="68" spans="1:11" s="19" customFormat="1" ht="19.5" customHeight="1" x14ac:dyDescent="0.4">
      <c r="A68" s="103" t="b">
        <v>0</v>
      </c>
      <c r="B68" s="50" t="s">
        <v>62</v>
      </c>
      <c r="C68" s="101"/>
      <c r="D68" s="84" t="str">
        <f>IF(A68=TRUE,"350,000","")</f>
        <v/>
      </c>
      <c r="E68" s="108">
        <f>IF(D11+D16+D21+D25-D44&lt;=0,0,D11+D16+D21+D25-D44)</f>
        <v>0</v>
      </c>
      <c r="F68" s="37"/>
      <c r="G68" s="37"/>
      <c r="H68" s="37"/>
      <c r="I68" s="37"/>
      <c r="J68" s="37"/>
      <c r="K68" s="37"/>
    </row>
    <row r="69" spans="1:11" s="19" customFormat="1" ht="19.5" customHeight="1" x14ac:dyDescent="0.4">
      <c r="A69" s="103" t="b">
        <v>0</v>
      </c>
      <c r="B69" s="6" t="s">
        <v>65</v>
      </c>
      <c r="C69" s="42"/>
      <c r="D69" s="84" t="str">
        <f>IF(A69=TRUE,"350,000","")</f>
        <v/>
      </c>
      <c r="E69" s="109">
        <f>IF(E11+E16+E21+E25-E44&lt;=0,0,E11+E16+E21+E25-E44)</f>
        <v>0</v>
      </c>
      <c r="F69" s="37"/>
      <c r="G69" s="37"/>
      <c r="H69" s="37"/>
      <c r="I69" s="37"/>
      <c r="J69" s="37"/>
      <c r="K69" s="37"/>
    </row>
    <row r="70" spans="1:11" s="19" customFormat="1" ht="19.5" customHeight="1" x14ac:dyDescent="0.4">
      <c r="A70" s="103" t="b">
        <v>0</v>
      </c>
      <c r="B70" s="6" t="s">
        <v>66</v>
      </c>
      <c r="C70" s="42"/>
      <c r="D70" s="84" t="str">
        <f>IF(A70=TRUE,"350,000","")</f>
        <v/>
      </c>
      <c r="E70" s="109">
        <f>IF(F11+F16+F21+F25-F44&lt;=0,0,F11+F16+F21+F25-F44)</f>
        <v>0</v>
      </c>
      <c r="F70" s="37"/>
      <c r="G70" s="37"/>
      <c r="H70" s="37"/>
      <c r="I70" s="37"/>
      <c r="J70" s="37"/>
      <c r="K70" s="37"/>
    </row>
    <row r="71" spans="1:11" s="19" customFormat="1" ht="19.5" customHeight="1" x14ac:dyDescent="0.4">
      <c r="B71" s="20"/>
      <c r="C71" s="24"/>
      <c r="D71" s="24"/>
      <c r="F71" s="37"/>
      <c r="G71" s="37"/>
      <c r="H71" s="37"/>
      <c r="I71" s="37"/>
      <c r="J71" s="37"/>
      <c r="K71" s="37"/>
    </row>
    <row r="72" spans="1:11" s="19" customFormat="1" ht="19.5" customHeight="1" x14ac:dyDescent="0.4">
      <c r="B72" s="14" t="s">
        <v>81</v>
      </c>
      <c r="C72" s="24"/>
      <c r="D72" s="24"/>
      <c r="F72" s="37"/>
      <c r="G72" s="37"/>
      <c r="H72" s="37"/>
      <c r="I72" s="37"/>
      <c r="J72" s="37"/>
      <c r="K72" s="37"/>
    </row>
    <row r="73" spans="1:11" s="19" customFormat="1" ht="19.5" customHeight="1" x14ac:dyDescent="0.4">
      <c r="B73" s="130" t="s">
        <v>22</v>
      </c>
      <c r="C73" s="130"/>
      <c r="D73" s="130"/>
      <c r="E73" s="130"/>
      <c r="F73" s="130"/>
      <c r="G73" s="37"/>
      <c r="H73" s="37"/>
      <c r="I73" s="37"/>
      <c r="J73" s="37"/>
      <c r="K73" s="37"/>
    </row>
    <row r="74" spans="1:11" s="19" customFormat="1" ht="19.5" customHeight="1" x14ac:dyDescent="0.4">
      <c r="B74" s="16" t="s">
        <v>82</v>
      </c>
      <c r="C74" s="24"/>
      <c r="D74" s="24"/>
      <c r="F74" s="37"/>
      <c r="G74" s="37"/>
      <c r="H74" s="37"/>
      <c r="I74" s="37"/>
      <c r="J74" s="37"/>
      <c r="K74" s="37"/>
    </row>
    <row r="75" spans="1:11" ht="19.5" customHeight="1" x14ac:dyDescent="0.15">
      <c r="B75" s="82" t="s">
        <v>52</v>
      </c>
      <c r="C75" s="24"/>
      <c r="D75" s="24"/>
      <c r="F75" s="13"/>
      <c r="G75" s="13"/>
      <c r="H75" s="13"/>
      <c r="I75" s="13"/>
      <c r="J75" s="13"/>
      <c r="K75" s="13"/>
    </row>
    <row r="76" spans="1:11" ht="19.5" customHeight="1" x14ac:dyDescent="0.4">
      <c r="B76" s="5" t="s">
        <v>10</v>
      </c>
      <c r="C76" s="127" t="s">
        <v>30</v>
      </c>
      <c r="D76" s="129"/>
      <c r="E76" s="45" t="s">
        <v>14</v>
      </c>
      <c r="F76" s="5" t="s">
        <v>13</v>
      </c>
      <c r="G76" s="43"/>
      <c r="H76" s="13"/>
      <c r="I76" s="13"/>
      <c r="J76" s="13"/>
      <c r="K76" s="13"/>
    </row>
    <row r="77" spans="1:11" ht="19.5" customHeight="1" x14ac:dyDescent="0.4">
      <c r="B77" s="5" t="s">
        <v>11</v>
      </c>
      <c r="C77" s="159" t="s">
        <v>27</v>
      </c>
      <c r="D77" s="160"/>
      <c r="E77" s="51">
        <v>380000</v>
      </c>
      <c r="F77" s="53"/>
      <c r="G77" s="55"/>
      <c r="H77" s="13"/>
      <c r="I77" s="13"/>
      <c r="J77" s="13"/>
      <c r="K77" s="13"/>
    </row>
    <row r="78" spans="1:11" ht="24" customHeight="1" x14ac:dyDescent="0.4">
      <c r="B78" s="5" t="s">
        <v>12</v>
      </c>
      <c r="C78" s="136" t="s">
        <v>28</v>
      </c>
      <c r="D78" s="137"/>
      <c r="E78" s="51">
        <v>380000</v>
      </c>
      <c r="F78" s="53"/>
      <c r="G78" s="55"/>
      <c r="H78" s="13"/>
      <c r="I78" s="13"/>
      <c r="J78" s="13"/>
      <c r="K78" s="13"/>
    </row>
    <row r="79" spans="1:11" ht="9" customHeight="1" x14ac:dyDescent="0.4">
      <c r="B79" s="25"/>
      <c r="C79" s="38"/>
      <c r="D79" s="38"/>
      <c r="E79" s="28"/>
      <c r="F79" s="23"/>
      <c r="G79" s="30"/>
      <c r="H79" s="13"/>
      <c r="I79" s="13"/>
      <c r="J79" s="13"/>
      <c r="K79" s="13"/>
    </row>
    <row r="80" spans="1:11" s="40" customFormat="1" ht="19.5" customHeight="1" x14ac:dyDescent="0.15">
      <c r="B80" s="82" t="s">
        <v>53</v>
      </c>
      <c r="C80" s="39"/>
      <c r="D80" s="39"/>
      <c r="E80" s="52"/>
      <c r="F80" s="54"/>
      <c r="G80" s="41"/>
      <c r="H80" s="41"/>
      <c r="I80" s="41"/>
      <c r="J80" s="41"/>
      <c r="K80" s="41"/>
    </row>
    <row r="81" spans="2:11" ht="19.5" customHeight="1" x14ac:dyDescent="0.4">
      <c r="B81" s="5" t="s">
        <v>10</v>
      </c>
      <c r="C81" s="127" t="s">
        <v>30</v>
      </c>
      <c r="D81" s="129"/>
      <c r="E81" s="45" t="s">
        <v>14</v>
      </c>
      <c r="F81" s="46" t="s">
        <v>13</v>
      </c>
      <c r="G81" s="43"/>
      <c r="H81" s="13"/>
      <c r="I81" s="13"/>
      <c r="J81" s="13"/>
      <c r="K81" s="13"/>
    </row>
    <row r="82" spans="2:11" ht="19.5" customHeight="1" x14ac:dyDescent="0.4">
      <c r="B82" s="88" t="s">
        <v>18</v>
      </c>
      <c r="C82" s="149" t="s">
        <v>29</v>
      </c>
      <c r="D82" s="150"/>
      <c r="E82" s="89">
        <v>250000</v>
      </c>
      <c r="F82" s="102"/>
      <c r="G82" s="49"/>
      <c r="H82" s="13"/>
      <c r="I82" s="13"/>
      <c r="J82" s="13"/>
      <c r="K82" s="13"/>
    </row>
    <row r="83" spans="2:11" ht="19.5" customHeight="1" x14ac:dyDescent="0.4">
      <c r="B83" s="5" t="s">
        <v>19</v>
      </c>
      <c r="C83" s="159" t="s">
        <v>31</v>
      </c>
      <c r="D83" s="160"/>
      <c r="E83" s="51">
        <v>100000</v>
      </c>
      <c r="F83" s="53"/>
      <c r="G83" s="55"/>
      <c r="H83" s="13"/>
      <c r="I83" s="13"/>
      <c r="J83" s="13"/>
      <c r="K83" s="13"/>
    </row>
    <row r="84" spans="2:11" ht="19.5" customHeight="1" x14ac:dyDescent="0.4">
      <c r="B84" s="8" t="s">
        <v>20</v>
      </c>
      <c r="C84" s="136" t="s">
        <v>32</v>
      </c>
      <c r="D84" s="137"/>
      <c r="E84" s="51">
        <v>100000</v>
      </c>
      <c r="F84" s="53"/>
      <c r="G84" s="55"/>
      <c r="H84" s="13"/>
      <c r="I84" s="13"/>
      <c r="J84" s="13"/>
      <c r="K84" s="13"/>
    </row>
    <row r="85" spans="2:11" ht="19.5" customHeight="1" x14ac:dyDescent="0.4">
      <c r="B85" s="131" t="s">
        <v>16</v>
      </c>
      <c r="C85" s="155" t="s">
        <v>37</v>
      </c>
      <c r="D85" s="156"/>
      <c r="E85" s="146">
        <v>400000</v>
      </c>
      <c r="F85" s="138"/>
      <c r="G85" s="30"/>
      <c r="H85" s="13"/>
      <c r="I85" s="13"/>
      <c r="J85" s="13"/>
      <c r="K85" s="13"/>
    </row>
    <row r="86" spans="2:11" ht="19.5" customHeight="1" x14ac:dyDescent="0.4">
      <c r="B86" s="135"/>
      <c r="C86" s="32" t="s">
        <v>38</v>
      </c>
      <c r="D86" s="33"/>
      <c r="E86" s="147"/>
      <c r="F86" s="139"/>
      <c r="G86" s="57"/>
      <c r="H86" s="13"/>
      <c r="I86" s="13"/>
      <c r="J86" s="13"/>
      <c r="K86" s="13"/>
    </row>
    <row r="87" spans="2:11" ht="19.5" customHeight="1" x14ac:dyDescent="0.4">
      <c r="B87" s="135"/>
      <c r="C87" s="32" t="s">
        <v>39</v>
      </c>
      <c r="D87" s="33"/>
      <c r="E87" s="147"/>
      <c r="F87" s="139"/>
      <c r="G87" s="57"/>
      <c r="H87" s="13"/>
      <c r="I87" s="13"/>
      <c r="J87" s="13"/>
      <c r="K87" s="13"/>
    </row>
    <row r="88" spans="2:11" ht="19.5" customHeight="1" x14ac:dyDescent="0.4">
      <c r="B88" s="135"/>
      <c r="C88" s="32" t="s">
        <v>40</v>
      </c>
      <c r="D88" s="33"/>
      <c r="E88" s="147"/>
      <c r="F88" s="112"/>
      <c r="G88" s="57"/>
      <c r="H88" s="13"/>
      <c r="I88" s="13"/>
      <c r="J88" s="13"/>
      <c r="K88" s="13"/>
    </row>
    <row r="89" spans="2:11" ht="19.5" customHeight="1" x14ac:dyDescent="0.4">
      <c r="B89" s="135"/>
      <c r="C89" s="32" t="s">
        <v>41</v>
      </c>
      <c r="D89" s="33"/>
      <c r="E89" s="147"/>
      <c r="F89" s="139"/>
      <c r="G89" s="57"/>
      <c r="H89" s="13"/>
      <c r="I89" s="13"/>
      <c r="J89" s="13"/>
      <c r="K89" s="13"/>
    </row>
    <row r="90" spans="2:11" ht="19.5" customHeight="1" x14ac:dyDescent="0.4">
      <c r="B90" s="135"/>
      <c r="C90" s="161" t="s">
        <v>42</v>
      </c>
      <c r="D90" s="162"/>
      <c r="E90" s="147"/>
      <c r="F90" s="139"/>
      <c r="G90" s="57"/>
      <c r="H90" s="13"/>
      <c r="I90" s="13"/>
      <c r="J90" s="13"/>
      <c r="K90" s="13"/>
    </row>
    <row r="91" spans="2:11" ht="19.5" customHeight="1" x14ac:dyDescent="0.4">
      <c r="B91" s="132"/>
      <c r="C91" s="34" t="s">
        <v>43</v>
      </c>
      <c r="D91" s="33"/>
      <c r="E91" s="148"/>
      <c r="F91" s="142"/>
      <c r="G91" s="57"/>
      <c r="H91" s="13"/>
      <c r="I91" s="13"/>
      <c r="J91" s="13"/>
      <c r="K91" s="13"/>
    </row>
    <row r="92" spans="2:11" ht="19.5" customHeight="1" x14ac:dyDescent="0.4">
      <c r="B92" s="131" t="s">
        <v>15</v>
      </c>
      <c r="C92" s="155" t="s">
        <v>37</v>
      </c>
      <c r="D92" s="156"/>
      <c r="E92" s="143">
        <v>270000</v>
      </c>
      <c r="F92" s="138"/>
      <c r="G92" s="62"/>
      <c r="H92" s="13"/>
      <c r="I92" s="13"/>
      <c r="J92" s="13"/>
      <c r="K92" s="13"/>
    </row>
    <row r="93" spans="2:11" ht="19.5" customHeight="1" x14ac:dyDescent="0.4">
      <c r="B93" s="135"/>
      <c r="C93" s="157" t="s">
        <v>46</v>
      </c>
      <c r="D93" s="158"/>
      <c r="E93" s="144"/>
      <c r="F93" s="139"/>
      <c r="G93" s="57"/>
      <c r="H93" s="13"/>
      <c r="I93" s="13"/>
      <c r="J93" s="13"/>
      <c r="K93" s="13"/>
    </row>
    <row r="94" spans="2:11" ht="19.5" customHeight="1" x14ac:dyDescent="0.4">
      <c r="B94" s="135"/>
      <c r="C94" s="157" t="s">
        <v>47</v>
      </c>
      <c r="D94" s="158"/>
      <c r="E94" s="144"/>
      <c r="F94" s="139"/>
      <c r="G94" s="57"/>
      <c r="H94" s="13"/>
      <c r="I94" s="13"/>
      <c r="J94" s="13"/>
      <c r="K94" s="13"/>
    </row>
    <row r="95" spans="2:11" ht="19.5" customHeight="1" x14ac:dyDescent="0.4">
      <c r="B95" s="135"/>
      <c r="C95" s="157" t="s">
        <v>48</v>
      </c>
      <c r="D95" s="158"/>
      <c r="E95" s="144"/>
      <c r="F95" s="111"/>
      <c r="G95" s="57"/>
      <c r="H95" s="13"/>
      <c r="I95" s="13"/>
      <c r="J95" s="13"/>
      <c r="K95" s="13"/>
    </row>
    <row r="96" spans="2:11" ht="19.5" customHeight="1" x14ac:dyDescent="0.4">
      <c r="B96" s="135"/>
      <c r="C96" s="157" t="s">
        <v>49</v>
      </c>
      <c r="D96" s="158"/>
      <c r="E96" s="144"/>
      <c r="F96" s="140"/>
      <c r="G96" s="57"/>
      <c r="H96" s="13"/>
      <c r="I96" s="13"/>
      <c r="J96" s="13"/>
      <c r="K96" s="13"/>
    </row>
    <row r="97" spans="2:11" ht="19.5" customHeight="1" x14ac:dyDescent="0.4">
      <c r="B97" s="132"/>
      <c r="C97" s="153" t="s">
        <v>50</v>
      </c>
      <c r="D97" s="154"/>
      <c r="E97" s="145"/>
      <c r="F97" s="141"/>
      <c r="G97" s="57"/>
      <c r="H97" s="13"/>
      <c r="I97" s="13"/>
      <c r="J97" s="13"/>
      <c r="K97" s="13"/>
    </row>
    <row r="98" spans="2:11" ht="19.5" customHeight="1" x14ac:dyDescent="0.4">
      <c r="B98" s="63"/>
      <c r="C98" s="64"/>
      <c r="D98" s="64"/>
      <c r="E98" s="56"/>
      <c r="F98" s="59"/>
      <c r="G98" s="57"/>
      <c r="H98" s="13"/>
      <c r="I98" s="13"/>
      <c r="J98" s="13"/>
      <c r="K98" s="13"/>
    </row>
    <row r="99" spans="2:11" ht="19.5" customHeight="1" x14ac:dyDescent="0.4">
      <c r="B99" s="14" t="s">
        <v>93</v>
      </c>
      <c r="F99" s="13"/>
      <c r="G99" s="13"/>
      <c r="H99" s="13"/>
      <c r="I99" s="13"/>
      <c r="J99" s="13"/>
      <c r="K99" s="13"/>
    </row>
    <row r="100" spans="2:11" ht="19.5" customHeight="1" x14ac:dyDescent="0.4">
      <c r="B100" s="16" t="s">
        <v>55</v>
      </c>
      <c r="F100" s="13"/>
      <c r="G100" s="13"/>
      <c r="H100" s="13"/>
      <c r="I100" s="13"/>
      <c r="J100" s="13"/>
      <c r="K100" s="13"/>
    </row>
    <row r="101" spans="2:11" ht="19.5" customHeight="1" x14ac:dyDescent="0.4">
      <c r="B101" s="163" t="s">
        <v>23</v>
      </c>
      <c r="C101" s="163"/>
      <c r="D101" s="163"/>
      <c r="E101" s="163"/>
      <c r="F101" s="163"/>
      <c r="G101" s="13"/>
      <c r="H101" s="13"/>
      <c r="I101" s="13"/>
      <c r="J101" s="13"/>
      <c r="K101" s="13"/>
    </row>
    <row r="102" spans="2:11" ht="6.4" customHeight="1" x14ac:dyDescent="0.4">
      <c r="B102" s="3"/>
      <c r="F102" s="13"/>
      <c r="G102" s="13"/>
      <c r="H102" s="13"/>
      <c r="I102" s="13"/>
      <c r="J102" s="13"/>
      <c r="K102" s="13"/>
    </row>
    <row r="103" spans="2:11" ht="19.5" customHeight="1" x14ac:dyDescent="0.4">
      <c r="B103" s="91"/>
      <c r="C103" s="85" t="s">
        <v>76</v>
      </c>
      <c r="D103" s="85" t="s">
        <v>62</v>
      </c>
      <c r="E103" s="85" t="s">
        <v>63</v>
      </c>
      <c r="F103" s="85" t="s">
        <v>64</v>
      </c>
      <c r="G103" s="13"/>
      <c r="H103" s="13"/>
      <c r="I103" s="13"/>
      <c r="J103" s="13"/>
      <c r="K103" s="13"/>
    </row>
    <row r="104" spans="2:11" ht="19.5" customHeight="1" x14ac:dyDescent="0.4">
      <c r="B104" s="97" t="s">
        <v>83</v>
      </c>
      <c r="C104" s="90">
        <f>IF(C33&gt;0,C33,0)</f>
        <v>0</v>
      </c>
      <c r="D104" s="90">
        <f>IF($D$11+$D$16+$D$21+$D$25&gt;0,$D$11+$D$16+$D$21+$D$25,0)</f>
        <v>0</v>
      </c>
      <c r="E104" s="104">
        <f>IF($E$11+$E$16+$E$21+$E$25&gt;0,$E$11+$E$16+$E$21+$E$25,0)</f>
        <v>0</v>
      </c>
      <c r="F104" s="104">
        <f>IF($F$11+$F$16+$F$21+$F$25&gt;0,$F$11+$F$16+$F$21+$F$25,0)</f>
        <v>0</v>
      </c>
      <c r="G104" s="13"/>
      <c r="H104" s="13"/>
      <c r="I104" s="13"/>
      <c r="J104" s="13"/>
      <c r="K104" s="13"/>
    </row>
    <row r="105" spans="2:11" ht="19.5" customHeight="1" x14ac:dyDescent="0.4">
      <c r="B105" s="97" t="s">
        <v>89</v>
      </c>
      <c r="C105" s="98">
        <f>$C$44</f>
        <v>0</v>
      </c>
      <c r="D105" s="98">
        <f>$D$44</f>
        <v>0</v>
      </c>
      <c r="E105" s="105">
        <f>$E$44</f>
        <v>0</v>
      </c>
      <c r="F105" s="105">
        <f>$F$44</f>
        <v>0</v>
      </c>
      <c r="G105" s="13"/>
      <c r="H105" s="13"/>
      <c r="I105" s="13"/>
      <c r="J105" s="13"/>
      <c r="K105" s="13"/>
    </row>
    <row r="106" spans="2:11" ht="19.5" customHeight="1" x14ac:dyDescent="0.4">
      <c r="B106" s="97" t="s">
        <v>98</v>
      </c>
      <c r="C106" s="99">
        <f>IF(AND(A55=TRUE,$E$55&gt;=0,$E$55&lt;270000),IF(E55="", 0,E55),IF(D55="",0,D55))</f>
        <v>0</v>
      </c>
      <c r="D106" s="98">
        <f>IF(AND(A56=TRUE,$E$56&gt;=0,$E$56&lt;270000),IF(E56="", 0,E56),IF(D56="",0,D56))</f>
        <v>0</v>
      </c>
      <c r="E106" s="99">
        <f>IF(AND(A57=TRUE,$E$57&gt;=0,$E$57&lt;270000),IF(E57="", 0,E57),IF(D57="",0,D57))</f>
        <v>0</v>
      </c>
      <c r="F106" s="99">
        <f>IF(AND(A58=TRUE,$E$58&gt;=0,$E$58&lt;270000),IF(E58="", 0,E58),IF(D58="",0,D58))</f>
        <v>0</v>
      </c>
      <c r="G106" s="13"/>
      <c r="H106" s="13"/>
      <c r="I106" s="13"/>
      <c r="J106" s="13"/>
      <c r="K106" s="13"/>
    </row>
    <row r="107" spans="2:11" ht="19.5" customHeight="1" x14ac:dyDescent="0.4">
      <c r="B107" s="97" t="s">
        <v>99</v>
      </c>
      <c r="C107" s="99">
        <f>IF(AND(A67=TRUE,$E$67&gt;=0,$E$67&lt;350000),IF(E67="",0,E67),IF(D67="",0,D67))</f>
        <v>0</v>
      </c>
      <c r="D107" s="99">
        <f>IF(AND(A68=TRUE,$E$68&gt;=0,$E$68&lt;350000),IF(E68="",0,E68),IF(D68="",0,D68))</f>
        <v>0</v>
      </c>
      <c r="E107" s="99">
        <f>IF(AND(A69=TRUE,$E$69&gt;=0,$E$69&lt;350000),IF(E69="",0,E69),IF(D69="",0,D69))</f>
        <v>0</v>
      </c>
      <c r="F107" s="99">
        <f>IF(AND(A70=TRUE,$E$70&gt;=0,$E$70&lt;350000),IF(E70="",0,E70),IF(D70="",0,D70))</f>
        <v>0</v>
      </c>
      <c r="G107" s="13"/>
      <c r="H107" s="13"/>
      <c r="I107" s="13"/>
      <c r="J107" s="13"/>
      <c r="K107" s="13"/>
    </row>
    <row r="108" spans="2:11" ht="19.5" customHeight="1" x14ac:dyDescent="0.4">
      <c r="B108" s="97" t="s">
        <v>100</v>
      </c>
      <c r="C108" s="99">
        <f>IF(C104-C105-C106-C107&lt;=0,0,C104-C105-C106-C107)</f>
        <v>0</v>
      </c>
      <c r="D108" s="98">
        <f t="shared" ref="D108:F108" si="3">IF(D104-D105-D106-D107&lt;=0,0,D104-D105-D106-D107)</f>
        <v>0</v>
      </c>
      <c r="E108" s="104">
        <f t="shared" si="3"/>
        <v>0</v>
      </c>
      <c r="F108" s="104">
        <f t="shared" si="3"/>
        <v>0</v>
      </c>
      <c r="G108" s="13"/>
      <c r="H108" s="13"/>
      <c r="I108" s="13"/>
      <c r="J108" s="13"/>
      <c r="K108" s="13"/>
    </row>
    <row r="109" spans="2:11" ht="19.5" customHeight="1" x14ac:dyDescent="0.4">
      <c r="B109" s="23"/>
      <c r="C109" s="57"/>
      <c r="D109" s="57"/>
      <c r="F109" s="13"/>
      <c r="G109" s="13"/>
      <c r="H109" s="13"/>
      <c r="I109" s="13"/>
      <c r="J109" s="13"/>
      <c r="K109" s="13"/>
    </row>
    <row r="110" spans="2:11" ht="19.5" customHeight="1" x14ac:dyDescent="0.4">
      <c r="B110" s="100" t="s">
        <v>101</v>
      </c>
      <c r="C110" s="93">
        <f>E$77*F$77+E$78*F$78+E$82*F$82+E$83*F$83+E$84*F$84+E$85*F$88+E$92*F$95</f>
        <v>0</v>
      </c>
      <c r="D110" s="92"/>
      <c r="E110" s="92"/>
      <c r="F110" s="92"/>
      <c r="G110" s="13"/>
      <c r="H110" s="13"/>
      <c r="I110" s="13"/>
      <c r="J110" s="13"/>
      <c r="K110" s="13"/>
    </row>
    <row r="111" spans="2:11" ht="19.5" customHeight="1" x14ac:dyDescent="0.4">
      <c r="B111" s="47" t="s">
        <v>102</v>
      </c>
      <c r="C111" s="164">
        <f>IF(SUM(C108:F108)-C110&gt;0,SUM(C108:F108)-C110,0)</f>
        <v>0</v>
      </c>
      <c r="D111" s="92"/>
      <c r="E111" s="92"/>
      <c r="F111" s="92"/>
      <c r="G111" s="13"/>
      <c r="H111" s="13"/>
      <c r="I111" s="13"/>
      <c r="J111" s="13"/>
      <c r="K111" s="13"/>
    </row>
    <row r="112" spans="2:11" ht="19.5" customHeight="1" thickBot="1" x14ac:dyDescent="0.45">
      <c r="B112" s="94" t="s">
        <v>103</v>
      </c>
      <c r="C112" s="165"/>
      <c r="D112" s="92"/>
      <c r="E112" s="92"/>
      <c r="F112" s="92"/>
      <c r="G112" s="13"/>
      <c r="H112" s="13"/>
      <c r="I112" s="13"/>
      <c r="J112" s="13"/>
      <c r="K112" s="13"/>
    </row>
    <row r="113" spans="2:11" ht="19.5" customHeight="1" x14ac:dyDescent="0.4">
      <c r="B113" s="95" t="s">
        <v>104</v>
      </c>
      <c r="C113" s="151">
        <f>ROUNDDOWN(C111/12,0)</f>
        <v>0</v>
      </c>
      <c r="D113" s="92"/>
      <c r="F113" s="13"/>
      <c r="G113" s="13"/>
      <c r="H113" s="13"/>
      <c r="I113" s="13"/>
      <c r="J113" s="13"/>
      <c r="K113" s="13"/>
    </row>
    <row r="114" spans="2:11" ht="19.5" customHeight="1" thickBot="1" x14ac:dyDescent="0.45">
      <c r="B114" s="96" t="s">
        <v>105</v>
      </c>
      <c r="C114" s="152"/>
      <c r="D114" s="92"/>
      <c r="F114" s="13"/>
      <c r="G114" s="13"/>
      <c r="H114" s="13"/>
      <c r="I114" s="13"/>
      <c r="J114" s="13"/>
      <c r="K114" s="13"/>
    </row>
    <row r="115" spans="2:11" ht="9" customHeight="1" x14ac:dyDescent="0.4">
      <c r="B115" s="25"/>
      <c r="C115" s="27"/>
      <c r="D115" s="27"/>
      <c r="F115" s="13"/>
      <c r="G115" s="13"/>
      <c r="H115" s="13"/>
      <c r="I115" s="13"/>
      <c r="J115" s="13"/>
      <c r="K115" s="13"/>
    </row>
    <row r="116" spans="2:11" ht="24.95" customHeight="1" thickBot="1" x14ac:dyDescent="0.55000000000000004">
      <c r="B116" s="117" t="s">
        <v>92</v>
      </c>
      <c r="C116" s="27"/>
      <c r="D116" s="27"/>
      <c r="F116" s="13"/>
      <c r="G116" s="13"/>
      <c r="H116" s="13"/>
      <c r="I116" s="13"/>
      <c r="J116" s="13"/>
      <c r="K116" s="13"/>
    </row>
    <row r="117" spans="2:11" ht="30" customHeight="1" thickBot="1" x14ac:dyDescent="0.45">
      <c r="B117" s="119" t="s">
        <v>58</v>
      </c>
      <c r="C117" s="118" t="s">
        <v>59</v>
      </c>
      <c r="D117" s="118" t="s">
        <v>60</v>
      </c>
    </row>
    <row r="118" spans="2:11" ht="30" customHeight="1" thickBot="1" x14ac:dyDescent="0.45">
      <c r="B118" s="119" t="s">
        <v>56</v>
      </c>
      <c r="C118" s="122" t="str">
        <f>IF($C$113&lt;=158000,"申込可","申込不可")</f>
        <v>申込可</v>
      </c>
      <c r="D118" s="122" t="str">
        <f>IF($C$113&lt;=214000,"申込可","申込不可")</f>
        <v>申込可</v>
      </c>
    </row>
    <row r="119" spans="2:11" ht="30" customHeight="1" thickBot="1" x14ac:dyDescent="0.45">
      <c r="B119" s="120" t="s">
        <v>57</v>
      </c>
      <c r="C119" s="121" t="str">
        <f>IF($C$113&lt;=114000,"申込可","申込不可")</f>
        <v>申込可</v>
      </c>
      <c r="D119" s="121" t="str">
        <f>IF($C$113&lt;=139000,"申込可","申込不可")</f>
        <v>申込可</v>
      </c>
    </row>
    <row r="120" spans="2:11" ht="19.5" customHeight="1" x14ac:dyDescent="0.4"/>
    <row r="121" spans="2:11" ht="19.5" customHeight="1" x14ac:dyDescent="0.4"/>
    <row r="122" spans="2:11" ht="19.5" customHeight="1" x14ac:dyDescent="0.4"/>
    <row r="123" spans="2:11" ht="19.5" customHeight="1" x14ac:dyDescent="0.4"/>
    <row r="124" spans="2:11" ht="19.5" customHeight="1" x14ac:dyDescent="0.4"/>
    <row r="125" spans="2:11" ht="19.5" customHeight="1" x14ac:dyDescent="0.4"/>
    <row r="126" spans="2:11" ht="19.5" customHeight="1" x14ac:dyDescent="0.4"/>
  </sheetData>
  <sheetProtection password="EDF7" sheet="1" objects="1" scenarios="1" selectLockedCells="1"/>
  <mergeCells count="34">
    <mergeCell ref="B73:F73"/>
    <mergeCell ref="C113:C114"/>
    <mergeCell ref="C97:D97"/>
    <mergeCell ref="C92:D92"/>
    <mergeCell ref="C93:D93"/>
    <mergeCell ref="C83:D83"/>
    <mergeCell ref="C84:D84"/>
    <mergeCell ref="C85:D85"/>
    <mergeCell ref="C90:D90"/>
    <mergeCell ref="C94:D94"/>
    <mergeCell ref="C95:D95"/>
    <mergeCell ref="C96:D96"/>
    <mergeCell ref="B101:F101"/>
    <mergeCell ref="C111:C112"/>
    <mergeCell ref="C76:D76"/>
    <mergeCell ref="C77:D77"/>
    <mergeCell ref="C78:D78"/>
    <mergeCell ref="C81:D81"/>
    <mergeCell ref="B85:B91"/>
    <mergeCell ref="B92:B97"/>
    <mergeCell ref="F92:F94"/>
    <mergeCell ref="F96:F97"/>
    <mergeCell ref="F85:F87"/>
    <mergeCell ref="F89:F91"/>
    <mergeCell ref="E92:E97"/>
    <mergeCell ref="E85:E91"/>
    <mergeCell ref="C82:D82"/>
    <mergeCell ref="C39:F39"/>
    <mergeCell ref="B37:F37"/>
    <mergeCell ref="C47:F47"/>
    <mergeCell ref="C61:F61"/>
    <mergeCell ref="B62:B63"/>
    <mergeCell ref="B40:B41"/>
    <mergeCell ref="B48:B5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rowBreaks count="3" manualBreakCount="3">
    <brk id="34" max="5" man="1"/>
    <brk id="59" max="5" man="1"/>
    <brk id="71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2</xdr:col>
                    <xdr:colOff>762000</xdr:colOff>
                    <xdr:row>54</xdr:row>
                    <xdr:rowOff>9525</xdr:rowOff>
                  </from>
                  <to>
                    <xdr:col>2</xdr:col>
                    <xdr:colOff>1390650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2</xdr:col>
                    <xdr:colOff>762000</xdr:colOff>
                    <xdr:row>55</xdr:row>
                    <xdr:rowOff>9525</xdr:rowOff>
                  </from>
                  <to>
                    <xdr:col>2</xdr:col>
                    <xdr:colOff>1390650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locked="0" defaultSize="0" autoFill="0" autoLine="0" autoPict="0">
                <anchor moveWithCells="1">
                  <from>
                    <xdr:col>2</xdr:col>
                    <xdr:colOff>762000</xdr:colOff>
                    <xdr:row>56</xdr:row>
                    <xdr:rowOff>9525</xdr:rowOff>
                  </from>
                  <to>
                    <xdr:col>2</xdr:col>
                    <xdr:colOff>1390650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locked="0" defaultSize="0" autoFill="0" autoLine="0" autoPict="0">
                <anchor moveWithCells="1">
                  <from>
                    <xdr:col>2</xdr:col>
                    <xdr:colOff>762000</xdr:colOff>
                    <xdr:row>57</xdr:row>
                    <xdr:rowOff>9525</xdr:rowOff>
                  </from>
                  <to>
                    <xdr:col>2</xdr:col>
                    <xdr:colOff>1390650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locked="0" defaultSize="0" autoFill="0" autoLine="0" autoPict="0">
                <anchor moveWithCells="1">
                  <from>
                    <xdr:col>2</xdr:col>
                    <xdr:colOff>762000</xdr:colOff>
                    <xdr:row>66</xdr:row>
                    <xdr:rowOff>9525</xdr:rowOff>
                  </from>
                  <to>
                    <xdr:col>2</xdr:col>
                    <xdr:colOff>1390650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locked="0" defaultSize="0" autoFill="0" autoLine="0" autoPict="0">
                <anchor moveWithCells="1">
                  <from>
                    <xdr:col>2</xdr:col>
                    <xdr:colOff>762000</xdr:colOff>
                    <xdr:row>67</xdr:row>
                    <xdr:rowOff>9525</xdr:rowOff>
                  </from>
                  <to>
                    <xdr:col>2</xdr:col>
                    <xdr:colOff>1390650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locked="0" defaultSize="0" autoFill="0" autoLine="0" autoPict="0">
                <anchor moveWithCells="1">
                  <from>
                    <xdr:col>2</xdr:col>
                    <xdr:colOff>762000</xdr:colOff>
                    <xdr:row>68</xdr:row>
                    <xdr:rowOff>9525</xdr:rowOff>
                  </from>
                  <to>
                    <xdr:col>2</xdr:col>
                    <xdr:colOff>1390650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locked="0" defaultSize="0" autoFill="0" autoLine="0" autoPict="0">
                <anchor moveWithCells="1">
                  <from>
                    <xdr:col>2</xdr:col>
                    <xdr:colOff>762000</xdr:colOff>
                    <xdr:row>69</xdr:row>
                    <xdr:rowOff>9525</xdr:rowOff>
                  </from>
                  <to>
                    <xdr:col>2</xdr:col>
                    <xdr:colOff>1390650</xdr:colOff>
                    <xdr:row>70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7"/>
  <sheetViews>
    <sheetView workbookViewId="0">
      <selection activeCell="F13" sqref="F13"/>
    </sheetView>
  </sheetViews>
  <sheetFormatPr defaultRowHeight="18.75" x14ac:dyDescent="0.4"/>
  <cols>
    <col min="1" max="1" width="3.5" bestFit="1" customWidth="1"/>
    <col min="2" max="2" width="12.125" bestFit="1" customWidth="1"/>
    <col min="3" max="3" width="2.875" bestFit="1" customWidth="1"/>
    <col min="4" max="4" width="12.125" bestFit="1" customWidth="1"/>
    <col min="5" max="8" width="20.125" customWidth="1"/>
  </cols>
  <sheetData>
    <row r="1" spans="1:8" x14ac:dyDescent="0.4">
      <c r="A1" s="167" t="s">
        <v>0</v>
      </c>
      <c r="B1" s="166" t="s">
        <v>6</v>
      </c>
      <c r="C1" s="166"/>
      <c r="D1" s="166"/>
      <c r="E1" s="5" t="s">
        <v>61</v>
      </c>
      <c r="F1" s="5" t="s">
        <v>86</v>
      </c>
      <c r="G1" s="67" t="s">
        <v>84</v>
      </c>
      <c r="H1" s="67" t="s">
        <v>85</v>
      </c>
    </row>
    <row r="2" spans="1:8" x14ac:dyDescent="0.4">
      <c r="A2" s="167"/>
      <c r="B2" s="11">
        <v>0</v>
      </c>
      <c r="C2" s="12" t="s">
        <v>5</v>
      </c>
      <c r="D2" s="11">
        <v>550999</v>
      </c>
      <c r="E2" s="11">
        <v>0</v>
      </c>
      <c r="F2" s="11">
        <v>0</v>
      </c>
      <c r="G2" s="11">
        <v>0</v>
      </c>
      <c r="H2" s="11">
        <v>0</v>
      </c>
    </row>
    <row r="3" spans="1:8" x14ac:dyDescent="0.4">
      <c r="A3" s="167"/>
      <c r="B3" s="11">
        <v>551000</v>
      </c>
      <c r="C3" s="12" t="s">
        <v>5</v>
      </c>
      <c r="D3" s="11">
        <v>1618999</v>
      </c>
      <c r="E3" s="11">
        <f>計算シート!C$10-550000</f>
        <v>-550000</v>
      </c>
      <c r="F3" s="11">
        <f>計算シート!D$10-550000</f>
        <v>-550000</v>
      </c>
      <c r="G3" s="11">
        <f>計算シート!E$10-550000</f>
        <v>-550000</v>
      </c>
      <c r="H3" s="11">
        <f>計算シート!F$10-550000</f>
        <v>-550000</v>
      </c>
    </row>
    <row r="4" spans="1:8" x14ac:dyDescent="0.4">
      <c r="A4" s="167"/>
      <c r="B4" s="11">
        <v>1619000</v>
      </c>
      <c r="C4" s="12" t="s">
        <v>5</v>
      </c>
      <c r="D4" s="11">
        <v>1619999</v>
      </c>
      <c r="E4" s="11">
        <v>1069000</v>
      </c>
      <c r="F4" s="11">
        <v>1069000</v>
      </c>
      <c r="G4" s="11">
        <v>1069000</v>
      </c>
      <c r="H4" s="11">
        <v>1069000</v>
      </c>
    </row>
    <row r="5" spans="1:8" x14ac:dyDescent="0.4">
      <c r="A5" s="167"/>
      <c r="B5" s="11">
        <v>1620000</v>
      </c>
      <c r="C5" s="12" t="s">
        <v>5</v>
      </c>
      <c r="D5" s="11">
        <v>1621999</v>
      </c>
      <c r="E5" s="11">
        <v>1070000</v>
      </c>
      <c r="F5" s="11">
        <v>1070000</v>
      </c>
      <c r="G5" s="11">
        <v>1070000</v>
      </c>
      <c r="H5" s="11">
        <v>1070000</v>
      </c>
    </row>
    <row r="6" spans="1:8" x14ac:dyDescent="0.4">
      <c r="A6" s="167"/>
      <c r="B6" s="11">
        <v>1622000</v>
      </c>
      <c r="C6" s="12" t="s">
        <v>5</v>
      </c>
      <c r="D6" s="11">
        <v>1623999</v>
      </c>
      <c r="E6" s="11">
        <v>1072000</v>
      </c>
      <c r="F6" s="11">
        <v>1072000</v>
      </c>
      <c r="G6" s="11">
        <v>1072000</v>
      </c>
      <c r="H6" s="11">
        <v>1072000</v>
      </c>
    </row>
    <row r="7" spans="1:8" x14ac:dyDescent="0.4">
      <c r="A7" s="167"/>
      <c r="B7" s="11">
        <v>1624000</v>
      </c>
      <c r="C7" s="12" t="s">
        <v>5</v>
      </c>
      <c r="D7" s="11">
        <v>1627999</v>
      </c>
      <c r="E7" s="11">
        <v>1074000</v>
      </c>
      <c r="F7" s="11">
        <v>1074000</v>
      </c>
      <c r="G7" s="11">
        <v>1074000</v>
      </c>
      <c r="H7" s="11">
        <v>1074000</v>
      </c>
    </row>
    <row r="8" spans="1:8" x14ac:dyDescent="0.4">
      <c r="A8" s="167"/>
      <c r="B8" s="11">
        <v>1628000</v>
      </c>
      <c r="C8" s="12" t="s">
        <v>5</v>
      </c>
      <c r="D8" s="11">
        <v>1799999</v>
      </c>
      <c r="E8" s="11">
        <f>ROUNDDOWN(計算シート!C$10/4000,0)*4000*0.6+100000</f>
        <v>100000</v>
      </c>
      <c r="F8" s="11">
        <f>ROUNDDOWN(計算シート!D$10/4000,0)*4000*0.6+100000</f>
        <v>100000</v>
      </c>
      <c r="G8" s="11">
        <f>ROUNDDOWN(計算シート!E$10/4000,0)*4000*0.6+100000</f>
        <v>100000</v>
      </c>
      <c r="H8" s="11">
        <f>ROUNDDOWN(計算シート!F$10/4000,0)*4000*0.6+100000</f>
        <v>100000</v>
      </c>
    </row>
    <row r="9" spans="1:8" x14ac:dyDescent="0.4">
      <c r="A9" s="167"/>
      <c r="B9" s="11">
        <v>1800000</v>
      </c>
      <c r="C9" s="12" t="s">
        <v>5</v>
      </c>
      <c r="D9" s="11">
        <v>3599999</v>
      </c>
      <c r="E9" s="11">
        <f>ROUNDDOWN(計算シート!C$10/4000,0)*0.7*4000-80000</f>
        <v>-80000</v>
      </c>
      <c r="F9" s="11">
        <f>ROUNDDOWN(計算シート!D$10/4000,0)*0.7*4000-80000</f>
        <v>-80000</v>
      </c>
      <c r="G9" s="11">
        <f>ROUNDDOWN(計算シート!E$10/4000,0)*0.7*4000-80000</f>
        <v>-80000</v>
      </c>
      <c r="H9" s="11">
        <f>ROUNDDOWN(計算シート!F$10/4000,0)*0.7*4000-80000</f>
        <v>-80000</v>
      </c>
    </row>
    <row r="10" spans="1:8" x14ac:dyDescent="0.4">
      <c r="A10" s="167"/>
      <c r="B10" s="11">
        <v>3600000</v>
      </c>
      <c r="C10" s="12" t="s">
        <v>5</v>
      </c>
      <c r="D10" s="11">
        <v>6599999</v>
      </c>
      <c r="E10" s="11">
        <f>ROUNDDOWN(計算シート!C$10/4000,0)*0.8*4000-440000</f>
        <v>-440000</v>
      </c>
      <c r="F10" s="11">
        <f>ROUNDDOWN(計算シート!D$10/4000,0)*0.8*4000-440000</f>
        <v>-440000</v>
      </c>
      <c r="G10" s="11">
        <f>ROUNDDOWN(計算シート!E$10/4000,0)*0.8*4000-440000</f>
        <v>-440000</v>
      </c>
      <c r="H10" s="11">
        <f>ROUNDDOWN(計算シート!F$10/4000,0)*0.8*4000-440000</f>
        <v>-440000</v>
      </c>
    </row>
    <row r="11" spans="1:8" x14ac:dyDescent="0.4">
      <c r="A11" s="167"/>
      <c r="B11" s="11">
        <v>6600000</v>
      </c>
      <c r="C11" s="12" t="s">
        <v>5</v>
      </c>
      <c r="D11" s="11">
        <v>8499999</v>
      </c>
      <c r="E11" s="11">
        <f>計算シート!C$10*0.9-1100000</f>
        <v>-1100000</v>
      </c>
      <c r="F11" s="11">
        <f>計算シート!D$10*0.9-1100000</f>
        <v>-1100000</v>
      </c>
      <c r="G11" s="11">
        <f>計算シート!E$10*0.9-1100000</f>
        <v>-1100000</v>
      </c>
      <c r="H11" s="11">
        <f>計算シート!F$10*0.9-1100000</f>
        <v>-1100000</v>
      </c>
    </row>
    <row r="12" spans="1:8" x14ac:dyDescent="0.4">
      <c r="A12" s="10"/>
      <c r="B12" s="10"/>
      <c r="C12" s="10"/>
      <c r="D12" s="10"/>
      <c r="E12" s="10"/>
      <c r="F12" s="10"/>
    </row>
    <row r="13" spans="1:8" ht="18.75" customHeight="1" x14ac:dyDescent="0.4">
      <c r="A13" s="168" t="s">
        <v>7</v>
      </c>
      <c r="B13" s="129" t="s">
        <v>6</v>
      </c>
      <c r="C13" s="166"/>
      <c r="D13" s="166"/>
      <c r="E13" s="5" t="s">
        <v>61</v>
      </c>
      <c r="F13" s="5" t="s">
        <v>86</v>
      </c>
      <c r="G13" s="67" t="s">
        <v>84</v>
      </c>
      <c r="H13" s="67" t="s">
        <v>85</v>
      </c>
    </row>
    <row r="14" spans="1:8" x14ac:dyDescent="0.4">
      <c r="A14" s="169"/>
      <c r="B14" s="31">
        <v>0</v>
      </c>
      <c r="C14" s="12" t="s">
        <v>5</v>
      </c>
      <c r="D14" s="11">
        <v>1100000</v>
      </c>
      <c r="E14" s="11">
        <v>0</v>
      </c>
      <c r="F14" s="11">
        <v>0</v>
      </c>
      <c r="G14" s="11">
        <v>0</v>
      </c>
      <c r="H14" s="11">
        <v>0</v>
      </c>
    </row>
    <row r="15" spans="1:8" x14ac:dyDescent="0.4">
      <c r="A15" s="169"/>
      <c r="B15" s="31">
        <v>1100001</v>
      </c>
      <c r="C15" s="12" t="s">
        <v>5</v>
      </c>
      <c r="D15" s="11">
        <v>3299999</v>
      </c>
      <c r="E15" s="11">
        <f>計算シート!C$15-1100000</f>
        <v>-1100000</v>
      </c>
      <c r="F15" s="11">
        <f>計算シート!D$15-1100000</f>
        <v>-1100000</v>
      </c>
      <c r="G15" s="11">
        <f>計算シート!E$15-1100000</f>
        <v>-1100000</v>
      </c>
      <c r="H15" s="11">
        <f>計算シート!F$15-1100000</f>
        <v>-1100000</v>
      </c>
    </row>
    <row r="16" spans="1:8" x14ac:dyDescent="0.4">
      <c r="A16" s="169"/>
      <c r="B16" s="31">
        <v>3300000</v>
      </c>
      <c r="C16" s="12" t="s">
        <v>5</v>
      </c>
      <c r="D16" s="11">
        <v>4099999</v>
      </c>
      <c r="E16" s="11">
        <f>計算シート!C$15*0.75-275000</f>
        <v>-275000</v>
      </c>
      <c r="F16" s="11">
        <f>計算シート!D$15*0.75-275000</f>
        <v>-275000</v>
      </c>
      <c r="G16" s="11">
        <f>計算シート!E$15*0.75-275000</f>
        <v>-275000</v>
      </c>
      <c r="H16" s="11">
        <f>計算シート!F$15*0.75-275000</f>
        <v>-275000</v>
      </c>
    </row>
    <row r="17" spans="1:8" x14ac:dyDescent="0.4">
      <c r="A17" s="169"/>
      <c r="B17" s="31">
        <v>4100000</v>
      </c>
      <c r="C17" s="12" t="s">
        <v>5</v>
      </c>
      <c r="D17" s="11">
        <v>7699999</v>
      </c>
      <c r="E17" s="11">
        <f>計算シート!C$15*0.85-685000</f>
        <v>-685000</v>
      </c>
      <c r="F17" s="11">
        <f>計算シート!D$15*0.85-685000</f>
        <v>-685000</v>
      </c>
      <c r="G17" s="11">
        <f>計算シート!E$15*0.85-685000</f>
        <v>-685000</v>
      </c>
      <c r="H17" s="11">
        <f>計算シート!F$15*0.85-685000</f>
        <v>-685000</v>
      </c>
    </row>
    <row r="18" spans="1:8" x14ac:dyDescent="0.4">
      <c r="A18" s="169"/>
      <c r="B18" s="31">
        <v>7700000</v>
      </c>
      <c r="C18" s="12" t="s">
        <v>5</v>
      </c>
      <c r="D18" s="11">
        <v>9999999</v>
      </c>
      <c r="E18" s="11">
        <f>計算シート!C$15*0.95-1455000</f>
        <v>-1455000</v>
      </c>
      <c r="F18" s="11">
        <f>計算シート!D$15*0.95-1455000</f>
        <v>-1455000</v>
      </c>
      <c r="G18" s="11">
        <f>計算シート!E$15*0.95-1455000</f>
        <v>-1455000</v>
      </c>
      <c r="H18" s="11">
        <f>計算シート!F$15*0.95-1455000</f>
        <v>-1455000</v>
      </c>
    </row>
    <row r="19" spans="1:8" x14ac:dyDescent="0.4">
      <c r="A19" s="170"/>
      <c r="B19" s="11">
        <v>10000000</v>
      </c>
      <c r="C19" s="12" t="s">
        <v>5</v>
      </c>
      <c r="D19" s="11">
        <v>99999999</v>
      </c>
      <c r="E19" s="11">
        <f>計算シート!C$15-1955000</f>
        <v>-1955000</v>
      </c>
      <c r="F19" s="11">
        <f>計算シート!D$15-1955000</f>
        <v>-1955000</v>
      </c>
      <c r="G19" s="11">
        <f>計算シート!E$15-1955000</f>
        <v>-1955000</v>
      </c>
      <c r="H19" s="11">
        <f>計算シート!F$15-1955000</f>
        <v>-1955000</v>
      </c>
    </row>
    <row r="20" spans="1:8" x14ac:dyDescent="0.4">
      <c r="A20" s="10"/>
      <c r="B20" s="10"/>
      <c r="C20" s="10"/>
      <c r="D20" s="10"/>
      <c r="E20" s="10"/>
      <c r="F20" s="10"/>
    </row>
    <row r="21" spans="1:8" ht="18.75" customHeight="1" x14ac:dyDescent="0.4">
      <c r="A21" s="168" t="s">
        <v>8</v>
      </c>
      <c r="B21" s="166" t="s">
        <v>6</v>
      </c>
      <c r="C21" s="166"/>
      <c r="D21" s="166"/>
      <c r="E21" s="5" t="s">
        <v>61</v>
      </c>
      <c r="F21" s="5" t="s">
        <v>86</v>
      </c>
      <c r="G21" s="67" t="s">
        <v>84</v>
      </c>
      <c r="H21" s="67" t="s">
        <v>85</v>
      </c>
    </row>
    <row r="22" spans="1:8" x14ac:dyDescent="0.4">
      <c r="A22" s="169"/>
      <c r="B22" s="11">
        <v>0</v>
      </c>
      <c r="C22" s="12" t="s">
        <v>5</v>
      </c>
      <c r="D22" s="11">
        <v>600000</v>
      </c>
      <c r="E22" s="11">
        <v>0</v>
      </c>
      <c r="F22" s="11">
        <v>0</v>
      </c>
      <c r="G22" s="11">
        <v>0</v>
      </c>
      <c r="H22" s="11">
        <v>0</v>
      </c>
    </row>
    <row r="23" spans="1:8" x14ac:dyDescent="0.4">
      <c r="A23" s="169"/>
      <c r="B23" s="11">
        <v>600001</v>
      </c>
      <c r="C23" s="12" t="s">
        <v>5</v>
      </c>
      <c r="D23" s="11">
        <v>1299999</v>
      </c>
      <c r="E23" s="11">
        <f>計算シート!C$20-600000</f>
        <v>-600000</v>
      </c>
      <c r="F23" s="11">
        <f>計算シート!D$20-600000</f>
        <v>-600000</v>
      </c>
      <c r="G23" s="11">
        <f>計算シート!E$20-600000</f>
        <v>-600000</v>
      </c>
      <c r="H23" s="11">
        <f>計算シート!F$20-600000</f>
        <v>-600000</v>
      </c>
    </row>
    <row r="24" spans="1:8" x14ac:dyDescent="0.4">
      <c r="A24" s="169"/>
      <c r="B24" s="11">
        <v>1300000</v>
      </c>
      <c r="C24" s="12" t="s">
        <v>5</v>
      </c>
      <c r="D24" s="11">
        <v>4099999</v>
      </c>
      <c r="E24" s="11">
        <f>計算シート!C$20*0.75-275000</f>
        <v>-275000</v>
      </c>
      <c r="F24" s="11">
        <f>計算シート!D$20*0.75-275000</f>
        <v>-275000</v>
      </c>
      <c r="G24" s="11">
        <f>計算シート!E$20*0.75-275000</f>
        <v>-275000</v>
      </c>
      <c r="H24" s="11">
        <f>計算シート!F$20*0.75-275000</f>
        <v>-275000</v>
      </c>
    </row>
    <row r="25" spans="1:8" x14ac:dyDescent="0.4">
      <c r="A25" s="169"/>
      <c r="B25" s="11">
        <v>4100000</v>
      </c>
      <c r="C25" s="12" t="s">
        <v>5</v>
      </c>
      <c r="D25" s="11">
        <v>7699999</v>
      </c>
      <c r="E25" s="11">
        <f>計算シート!C$20*0.85-685000</f>
        <v>-685000</v>
      </c>
      <c r="F25" s="11">
        <f>計算シート!D$20*0.85-685000</f>
        <v>-685000</v>
      </c>
      <c r="G25" s="11">
        <f>計算シート!E$20*0.85-685000</f>
        <v>-685000</v>
      </c>
      <c r="H25" s="11">
        <f>計算シート!F$20*0.85-685000</f>
        <v>-685000</v>
      </c>
    </row>
    <row r="26" spans="1:8" x14ac:dyDescent="0.4">
      <c r="A26" s="169"/>
      <c r="B26" s="11">
        <v>7700000</v>
      </c>
      <c r="C26" s="12" t="s">
        <v>5</v>
      </c>
      <c r="D26" s="11">
        <v>9999999</v>
      </c>
      <c r="E26" s="11">
        <f>計算シート!C$20*0.95-1455000</f>
        <v>-1455000</v>
      </c>
      <c r="F26" s="11">
        <f>計算シート!D$20*0.95-1455000</f>
        <v>-1455000</v>
      </c>
      <c r="G26" s="11">
        <f>計算シート!E$20*0.95-1455000</f>
        <v>-1455000</v>
      </c>
      <c r="H26" s="11">
        <f>計算シート!F$20*0.95-1455000</f>
        <v>-1455000</v>
      </c>
    </row>
    <row r="27" spans="1:8" x14ac:dyDescent="0.4">
      <c r="A27" s="170"/>
      <c r="B27" s="11">
        <v>10000000</v>
      </c>
      <c r="C27" s="12" t="s">
        <v>5</v>
      </c>
      <c r="D27" s="11">
        <v>99999999</v>
      </c>
      <c r="E27" s="11">
        <f>計算シート!C$20-1955000</f>
        <v>-1955000</v>
      </c>
      <c r="F27" s="11">
        <f>計算シート!D$20-1955000</f>
        <v>-1955000</v>
      </c>
      <c r="G27" s="11">
        <f>計算シート!E$20-1955000</f>
        <v>-1955000</v>
      </c>
      <c r="H27" s="11">
        <f>計算シート!F$20-1955000</f>
        <v>-1955000</v>
      </c>
    </row>
  </sheetData>
  <sheetProtection password="CC55" sheet="1" formatCells="0" formatColumns="0" formatRows="0" insertColumns="0" insertRows="0" insertHyperlinks="0" deleteColumns="0" deleteRows="0" sort="0" autoFilter="0"/>
  <mergeCells count="6">
    <mergeCell ref="B21:D21"/>
    <mergeCell ref="B1:D1"/>
    <mergeCell ref="A1:A11"/>
    <mergeCell ref="B13:D13"/>
    <mergeCell ref="A21:A27"/>
    <mergeCell ref="A13:A1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計算シート</vt:lpstr>
      <vt:lpstr>マスタ</vt:lpstr>
      <vt:lpstr>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2022-02-25T02:55:30Z</cp:lastPrinted>
  <dcterms:created xsi:type="dcterms:W3CDTF">2021-11-19T09:58:34Z</dcterms:created>
  <dcterms:modified xsi:type="dcterms:W3CDTF">2022-03-31T06:50:52Z</dcterms:modified>
</cp:coreProperties>
</file>